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JPG\Investor Reporting\"/>
    </mc:Choice>
  </mc:AlternateContent>
  <xr:revisionPtr revIDLastSave="0" documentId="13_ncr:1_{967FBD2E-2EA0-48BD-AF8C-FC3D48A93B6B}" xr6:coauthVersionLast="47" xr6:coauthVersionMax="47" xr10:uidLastSave="{00000000-0000-0000-0000-000000000000}"/>
  <bookViews>
    <workbookView xWindow="-25320" yWindow="450" windowWidth="25440" windowHeight="15390" tabRatio="823" xr2:uid="{00000000-000D-0000-FFFF-FFFF00000000}"/>
  </bookViews>
  <sheets>
    <sheet name="Paragon Summary" sheetId="1" r:id="rId1"/>
    <sheet name="PM29" sheetId="33" r:id="rId2"/>
    <sheet name="PM28" sheetId="32" r:id="rId3"/>
    <sheet name="PM27" sheetId="31" r:id="rId4"/>
    <sheet name="PM26" sheetId="30" r:id="rId5"/>
    <sheet name="PM12" sheetId="6" r:id="rId6"/>
  </sheets>
  <definedNames>
    <definedName name="_xlnm.Print_Area" localSheetId="0">'Paragon Summary'!$A$1:$F$237</definedName>
    <definedName name="_xlnm.Print_Titles" localSheetId="0">'Paragon Summary'!$A:$A,'Paragon Summary'!$1:$3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2" i="1" l="1"/>
  <c r="B236" i="1"/>
  <c r="B235" i="1"/>
  <c r="B234" i="1"/>
  <c r="B233" i="1"/>
  <c r="B232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5" i="1"/>
  <c r="B204" i="1"/>
  <c r="B203" i="1"/>
  <c r="B202" i="1"/>
  <c r="B201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4" i="1"/>
  <c r="B173" i="1"/>
  <c r="B172" i="1"/>
  <c r="B171" i="1"/>
  <c r="B170" i="1"/>
  <c r="B168" i="1"/>
  <c r="B167" i="1"/>
  <c r="B166" i="1"/>
  <c r="B163" i="1"/>
  <c r="B162" i="1"/>
  <c r="B161" i="1"/>
  <c r="B160" i="1"/>
  <c r="B159" i="1"/>
  <c r="B158" i="1"/>
  <c r="B157" i="1"/>
  <c r="B156" i="1"/>
  <c r="B153" i="1"/>
  <c r="B152" i="1"/>
  <c r="B151" i="1"/>
  <c r="B150" i="1"/>
  <c r="B149" i="1"/>
  <c r="B148" i="1"/>
  <c r="B147" i="1"/>
  <c r="B146" i="1"/>
  <c r="B143" i="1"/>
  <c r="B142" i="1"/>
  <c r="B138" i="1"/>
  <c r="B137" i="1"/>
  <c r="B134" i="1"/>
  <c r="B133" i="1"/>
  <c r="B132" i="1"/>
  <c r="B131" i="1"/>
  <c r="B130" i="1"/>
  <c r="B128" i="1"/>
  <c r="B127" i="1"/>
  <c r="B126" i="1"/>
  <c r="B124" i="1"/>
  <c r="B123" i="1"/>
  <c r="B122" i="1"/>
  <c r="B121" i="1"/>
  <c r="B120" i="1"/>
  <c r="B119" i="1"/>
  <c r="B118" i="1"/>
  <c r="B117" i="1"/>
  <c r="B114" i="1"/>
  <c r="B113" i="1"/>
  <c r="B112" i="1"/>
  <c r="B111" i="1"/>
  <c r="B110" i="1"/>
  <c r="B109" i="1"/>
  <c r="B108" i="1"/>
  <c r="B107" i="1"/>
  <c r="B104" i="1"/>
  <c r="B103" i="1"/>
  <c r="B99" i="1"/>
  <c r="B98" i="1"/>
  <c r="B93" i="1"/>
  <c r="B92" i="1"/>
  <c r="B90" i="1"/>
  <c r="B89" i="1"/>
  <c r="B88" i="1"/>
  <c r="B87" i="1"/>
  <c r="B86" i="1"/>
  <c r="B85" i="1"/>
  <c r="B84" i="1"/>
  <c r="B83" i="1"/>
  <c r="B82" i="1"/>
  <c r="B81" i="1"/>
  <c r="B78" i="1"/>
  <c r="B77" i="1"/>
  <c r="B76" i="1"/>
  <c r="B75" i="1"/>
  <c r="B74" i="1"/>
  <c r="B73" i="1"/>
  <c r="B72" i="1"/>
  <c r="B71" i="1"/>
  <c r="B68" i="1"/>
  <c r="B67" i="1"/>
  <c r="B63" i="1"/>
  <c r="B59" i="1"/>
  <c r="B57" i="1"/>
  <c r="B56" i="1"/>
  <c r="B55" i="1"/>
  <c r="B54" i="1"/>
  <c r="B53" i="1"/>
  <c r="B52" i="1"/>
  <c r="B51" i="1"/>
  <c r="B25" i="1"/>
  <c r="B14" i="1"/>
  <c r="B13" i="1"/>
  <c r="B12" i="1"/>
  <c r="B11" i="1"/>
  <c r="B10" i="1"/>
  <c r="B9" i="1"/>
  <c r="B8" i="1"/>
  <c r="D198" i="33"/>
  <c r="D167" i="33"/>
  <c r="D136" i="33"/>
  <c r="D107" i="33"/>
  <c r="D138" i="33" s="1"/>
  <c r="D169" i="33" s="1"/>
  <c r="D105" i="33"/>
  <c r="D76" i="33"/>
  <c r="D50" i="33"/>
  <c r="D48" i="33"/>
  <c r="D46" i="33"/>
  <c r="D38" i="33"/>
  <c r="D37" i="33"/>
  <c r="D35" i="33"/>
  <c r="D27" i="33"/>
  <c r="D36" i="33" s="1"/>
  <c r="D19" i="33"/>
  <c r="D18" i="33"/>
  <c r="D17" i="33"/>
  <c r="D11" i="33"/>
  <c r="D20" i="33" s="1"/>
  <c r="D10" i="33"/>
  <c r="D28" i="33" l="1"/>
  <c r="D30" i="33"/>
  <c r="C62" i="1" l="1"/>
  <c r="C236" i="1"/>
  <c r="C235" i="1"/>
  <c r="C234" i="1"/>
  <c r="C233" i="1"/>
  <c r="C232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5" i="1"/>
  <c r="C204" i="1"/>
  <c r="C203" i="1"/>
  <c r="C202" i="1"/>
  <c r="C201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4" i="1"/>
  <c r="C173" i="1"/>
  <c r="C172" i="1"/>
  <c r="C171" i="1"/>
  <c r="C170" i="1"/>
  <c r="C168" i="1"/>
  <c r="C167" i="1"/>
  <c r="C166" i="1"/>
  <c r="C163" i="1"/>
  <c r="C162" i="1"/>
  <c r="C161" i="1"/>
  <c r="C160" i="1"/>
  <c r="C159" i="1"/>
  <c r="C158" i="1"/>
  <c r="C157" i="1"/>
  <c r="C156" i="1"/>
  <c r="C153" i="1"/>
  <c r="C152" i="1"/>
  <c r="C151" i="1"/>
  <c r="C150" i="1"/>
  <c r="C149" i="1"/>
  <c r="C148" i="1"/>
  <c r="C147" i="1"/>
  <c r="C146" i="1"/>
  <c r="C143" i="1"/>
  <c r="C142" i="1"/>
  <c r="C138" i="1"/>
  <c r="C137" i="1"/>
  <c r="C134" i="1"/>
  <c r="C133" i="1"/>
  <c r="C132" i="1"/>
  <c r="C131" i="1"/>
  <c r="C130" i="1"/>
  <c r="C128" i="1"/>
  <c r="C127" i="1"/>
  <c r="C126" i="1"/>
  <c r="C124" i="1"/>
  <c r="C123" i="1"/>
  <c r="C122" i="1"/>
  <c r="C121" i="1"/>
  <c r="C120" i="1"/>
  <c r="C119" i="1"/>
  <c r="C118" i="1"/>
  <c r="C117" i="1"/>
  <c r="C114" i="1"/>
  <c r="C113" i="1"/>
  <c r="C112" i="1"/>
  <c r="C111" i="1"/>
  <c r="C110" i="1"/>
  <c r="C109" i="1"/>
  <c r="C108" i="1"/>
  <c r="C107" i="1"/>
  <c r="C104" i="1"/>
  <c r="C103" i="1"/>
  <c r="C99" i="1"/>
  <c r="C98" i="1"/>
  <c r="C93" i="1"/>
  <c r="C92" i="1"/>
  <c r="C90" i="1"/>
  <c r="C89" i="1"/>
  <c r="C88" i="1"/>
  <c r="C87" i="1"/>
  <c r="C86" i="1"/>
  <c r="C85" i="1"/>
  <c r="C84" i="1"/>
  <c r="C83" i="1"/>
  <c r="C82" i="1"/>
  <c r="C81" i="1"/>
  <c r="C78" i="1"/>
  <c r="C77" i="1"/>
  <c r="C76" i="1"/>
  <c r="C75" i="1"/>
  <c r="C74" i="1"/>
  <c r="C73" i="1"/>
  <c r="C72" i="1"/>
  <c r="C71" i="1"/>
  <c r="C68" i="1"/>
  <c r="C67" i="1"/>
  <c r="C63" i="1"/>
  <c r="C59" i="1"/>
  <c r="C58" i="1"/>
  <c r="C57" i="1"/>
  <c r="C56" i="1"/>
  <c r="C55" i="1"/>
  <c r="C54" i="1"/>
  <c r="C53" i="1"/>
  <c r="C52" i="1"/>
  <c r="C51" i="1"/>
  <c r="C25" i="1"/>
  <c r="C14" i="1"/>
  <c r="C13" i="1"/>
  <c r="C12" i="1"/>
  <c r="C11" i="1"/>
  <c r="C10" i="1"/>
  <c r="C9" i="1"/>
  <c r="C8" i="1"/>
  <c r="P198" i="32"/>
  <c r="P167" i="32"/>
  <c r="P136" i="32"/>
  <c r="P105" i="32"/>
  <c r="P76" i="32"/>
  <c r="P107" i="32" s="1"/>
  <c r="P138" i="32" s="1"/>
  <c r="P169" i="32" s="1"/>
  <c r="P50" i="32"/>
  <c r="P48" i="32"/>
  <c r="P46" i="32"/>
  <c r="P38" i="32"/>
  <c r="P36" i="32"/>
  <c r="P34" i="32"/>
  <c r="P29" i="32"/>
  <c r="P27" i="32"/>
  <c r="P26" i="32"/>
  <c r="P17" i="32"/>
  <c r="P16" i="32"/>
  <c r="P10" i="32"/>
  <c r="P19" i="32" s="1"/>
  <c r="P9" i="32"/>
  <c r="P18" i="32" l="1"/>
  <c r="E62" i="1" l="1"/>
  <c r="E236" i="1"/>
  <c r="E235" i="1"/>
  <c r="E234" i="1"/>
  <c r="E233" i="1"/>
  <c r="E232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5" i="1"/>
  <c r="E204" i="1"/>
  <c r="E203" i="1"/>
  <c r="E202" i="1"/>
  <c r="E201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4" i="1"/>
  <c r="E173" i="1"/>
  <c r="E172" i="1"/>
  <c r="E171" i="1"/>
  <c r="E170" i="1"/>
  <c r="E168" i="1"/>
  <c r="E167" i="1"/>
  <c r="E166" i="1"/>
  <c r="E163" i="1"/>
  <c r="E162" i="1"/>
  <c r="E161" i="1"/>
  <c r="E160" i="1"/>
  <c r="E159" i="1"/>
  <c r="E158" i="1"/>
  <c r="E157" i="1"/>
  <c r="E156" i="1"/>
  <c r="E153" i="1"/>
  <c r="E152" i="1"/>
  <c r="E151" i="1"/>
  <c r="E150" i="1"/>
  <c r="E149" i="1"/>
  <c r="E148" i="1"/>
  <c r="E147" i="1"/>
  <c r="E146" i="1"/>
  <c r="E143" i="1"/>
  <c r="E142" i="1"/>
  <c r="E138" i="1"/>
  <c r="E137" i="1"/>
  <c r="E134" i="1"/>
  <c r="E133" i="1"/>
  <c r="E132" i="1"/>
  <c r="E131" i="1"/>
  <c r="E130" i="1"/>
  <c r="E128" i="1"/>
  <c r="E127" i="1"/>
  <c r="E126" i="1"/>
  <c r="E124" i="1"/>
  <c r="E123" i="1"/>
  <c r="E122" i="1"/>
  <c r="E121" i="1"/>
  <c r="E120" i="1"/>
  <c r="E119" i="1"/>
  <c r="E118" i="1"/>
  <c r="E117" i="1"/>
  <c r="E114" i="1"/>
  <c r="E113" i="1"/>
  <c r="E112" i="1"/>
  <c r="E111" i="1"/>
  <c r="E110" i="1"/>
  <c r="E109" i="1"/>
  <c r="E108" i="1"/>
  <c r="E107" i="1"/>
  <c r="E104" i="1"/>
  <c r="E103" i="1"/>
  <c r="E99" i="1"/>
  <c r="E98" i="1"/>
  <c r="E93" i="1"/>
  <c r="E92" i="1"/>
  <c r="E90" i="1"/>
  <c r="E89" i="1"/>
  <c r="E88" i="1"/>
  <c r="E87" i="1"/>
  <c r="E86" i="1"/>
  <c r="E85" i="1"/>
  <c r="E84" i="1"/>
  <c r="E83" i="1"/>
  <c r="E82" i="1"/>
  <c r="E81" i="1"/>
  <c r="E78" i="1"/>
  <c r="E77" i="1"/>
  <c r="E76" i="1"/>
  <c r="E75" i="1"/>
  <c r="E74" i="1"/>
  <c r="E73" i="1"/>
  <c r="E72" i="1"/>
  <c r="E71" i="1"/>
  <c r="E68" i="1"/>
  <c r="E67" i="1"/>
  <c r="E63" i="1"/>
  <c r="E59" i="1"/>
  <c r="E58" i="1"/>
  <c r="E57" i="1"/>
  <c r="E56" i="1"/>
  <c r="E55" i="1"/>
  <c r="E54" i="1"/>
  <c r="E53" i="1"/>
  <c r="E52" i="1"/>
  <c r="E25" i="1"/>
  <c r="E14" i="1"/>
  <c r="E13" i="1"/>
  <c r="E12" i="1"/>
  <c r="E11" i="1"/>
  <c r="E10" i="1"/>
  <c r="E9" i="1"/>
  <c r="E8" i="1"/>
  <c r="T199" i="30"/>
  <c r="T168" i="30"/>
  <c r="T137" i="30"/>
  <c r="T106" i="30"/>
  <c r="T77" i="30"/>
  <c r="T108" i="30" s="1"/>
  <c r="T139" i="30" s="1"/>
  <c r="T170" i="30" s="1"/>
  <c r="T51" i="30"/>
  <c r="T49" i="30"/>
  <c r="T47" i="30"/>
  <c r="T39" i="30"/>
  <c r="T38" i="30"/>
  <c r="T35" i="30"/>
  <c r="T30" i="30"/>
  <c r="T28" i="30"/>
  <c r="T27" i="30"/>
  <c r="T20" i="30"/>
  <c r="T18" i="30"/>
  <c r="T17" i="30"/>
  <c r="T10" i="30"/>
  <c r="T19" i="30" s="1"/>
  <c r="T9" i="30"/>
  <c r="F51" i="1" l="1"/>
  <c r="F174" i="1"/>
  <c r="F173" i="1"/>
  <c r="F172" i="1"/>
  <c r="F171" i="1"/>
  <c r="F170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4" i="1"/>
  <c r="F153" i="1"/>
  <c r="F152" i="1"/>
  <c r="F151" i="1"/>
  <c r="F150" i="1"/>
  <c r="F145" i="1"/>
  <c r="F144" i="1"/>
  <c r="F141" i="1"/>
  <c r="F140" i="1"/>
  <c r="F138" i="1"/>
  <c r="F137" i="1"/>
  <c r="F134" i="1"/>
  <c r="F133" i="1"/>
  <c r="F132" i="1"/>
  <c r="F131" i="1"/>
  <c r="F130" i="1"/>
  <c r="F128" i="1"/>
  <c r="F127" i="1"/>
  <c r="F126" i="1"/>
  <c r="F125" i="1"/>
  <c r="F124" i="1"/>
  <c r="F123" i="1"/>
  <c r="F122" i="1"/>
  <c r="F121" i="1"/>
  <c r="F120" i="1"/>
  <c r="F119" i="1"/>
  <c r="F118" i="1"/>
  <c r="F115" i="1"/>
  <c r="F114" i="1"/>
  <c r="F113" i="1"/>
  <c r="F112" i="1"/>
  <c r="F111" i="1"/>
  <c r="F106" i="1"/>
  <c r="F105" i="1"/>
  <c r="F102" i="1"/>
  <c r="F101" i="1"/>
  <c r="F99" i="1"/>
  <c r="F98" i="1"/>
  <c r="F95" i="1"/>
  <c r="F94" i="1"/>
  <c r="F88" i="1"/>
  <c r="F87" i="1"/>
  <c r="F86" i="1"/>
  <c r="F85" i="1"/>
  <c r="F84" i="1"/>
  <c r="F83" i="1"/>
  <c r="F82" i="1"/>
  <c r="F79" i="1"/>
  <c r="F78" i="1"/>
  <c r="F77" i="1"/>
  <c r="F76" i="1"/>
  <c r="F75" i="1"/>
  <c r="F70" i="1"/>
  <c r="F69" i="1"/>
  <c r="F66" i="1"/>
  <c r="F65" i="1"/>
  <c r="F63" i="1"/>
  <c r="F62" i="1"/>
  <c r="F59" i="1"/>
  <c r="F57" i="1"/>
  <c r="F56" i="1"/>
  <c r="F55" i="1"/>
  <c r="F54" i="1"/>
  <c r="F53" i="1"/>
  <c r="F52" i="1"/>
  <c r="F26" i="1"/>
  <c r="F25" i="1"/>
  <c r="F11" i="1"/>
  <c r="F10" i="1"/>
  <c r="F9" i="1"/>
  <c r="F8" i="1"/>
  <c r="BT131" i="6"/>
  <c r="BT99" i="6"/>
  <c r="BT47" i="6"/>
  <c r="BT70" i="6" s="1"/>
  <c r="BT101" i="6" s="1"/>
  <c r="BT45" i="6"/>
  <c r="BT43" i="6"/>
  <c r="BT35" i="6"/>
  <c r="BT34" i="6"/>
  <c r="BT31" i="6"/>
  <c r="BT23" i="6"/>
  <c r="BT33" i="6" s="1"/>
  <c r="BT21" i="6"/>
  <c r="BT7" i="6"/>
  <c r="BT16" i="6" s="1"/>
  <c r="BT24" i="6" l="1"/>
  <c r="BT26" i="6"/>
  <c r="D236" i="1" l="1"/>
  <c r="D235" i="1"/>
  <c r="D234" i="1"/>
  <c r="D233" i="1"/>
  <c r="D232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5" i="1"/>
  <c r="D204" i="1"/>
  <c r="D203" i="1"/>
  <c r="D202" i="1"/>
  <c r="D201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4" i="1"/>
  <c r="D173" i="1"/>
  <c r="D172" i="1"/>
  <c r="D171" i="1"/>
  <c r="D170" i="1"/>
  <c r="D168" i="1"/>
  <c r="D167" i="1"/>
  <c r="D166" i="1"/>
  <c r="D163" i="1"/>
  <c r="D162" i="1"/>
  <c r="D161" i="1"/>
  <c r="D160" i="1"/>
  <c r="D159" i="1"/>
  <c r="D158" i="1"/>
  <c r="D157" i="1"/>
  <c r="D156" i="1"/>
  <c r="D153" i="1"/>
  <c r="D152" i="1"/>
  <c r="D151" i="1"/>
  <c r="D150" i="1"/>
  <c r="D149" i="1"/>
  <c r="D148" i="1"/>
  <c r="D147" i="1"/>
  <c r="D146" i="1"/>
  <c r="D143" i="1"/>
  <c r="D142" i="1"/>
  <c r="D138" i="1"/>
  <c r="D137" i="1"/>
  <c r="D134" i="1"/>
  <c r="D133" i="1"/>
  <c r="D132" i="1"/>
  <c r="D131" i="1"/>
  <c r="D130" i="1"/>
  <c r="D128" i="1"/>
  <c r="D127" i="1"/>
  <c r="D126" i="1"/>
  <c r="D124" i="1"/>
  <c r="D123" i="1"/>
  <c r="D122" i="1"/>
  <c r="D121" i="1"/>
  <c r="D120" i="1"/>
  <c r="D119" i="1"/>
  <c r="D118" i="1"/>
  <c r="D117" i="1"/>
  <c r="D114" i="1"/>
  <c r="D113" i="1"/>
  <c r="D112" i="1"/>
  <c r="D111" i="1"/>
  <c r="D110" i="1"/>
  <c r="D109" i="1"/>
  <c r="D108" i="1"/>
  <c r="D107" i="1"/>
  <c r="D104" i="1"/>
  <c r="D103" i="1"/>
  <c r="D99" i="1"/>
  <c r="D98" i="1"/>
  <c r="D93" i="1"/>
  <c r="D92" i="1"/>
  <c r="D90" i="1"/>
  <c r="D89" i="1"/>
  <c r="D88" i="1"/>
  <c r="D87" i="1"/>
  <c r="D86" i="1"/>
  <c r="D85" i="1"/>
  <c r="D84" i="1"/>
  <c r="D83" i="1"/>
  <c r="D82" i="1"/>
  <c r="D81" i="1"/>
  <c r="D78" i="1"/>
  <c r="D77" i="1"/>
  <c r="D76" i="1"/>
  <c r="D75" i="1"/>
  <c r="D74" i="1"/>
  <c r="D73" i="1"/>
  <c r="D72" i="1"/>
  <c r="D71" i="1"/>
  <c r="D68" i="1"/>
  <c r="D67" i="1"/>
  <c r="D63" i="1"/>
  <c r="D62" i="1"/>
  <c r="D59" i="1"/>
  <c r="D58" i="1"/>
  <c r="D57" i="1"/>
  <c r="D56" i="1"/>
  <c r="D55" i="1"/>
  <c r="D54" i="1"/>
  <c r="D53" i="1"/>
  <c r="D52" i="1"/>
  <c r="D51" i="1"/>
  <c r="D26" i="1"/>
  <c r="D25" i="1"/>
  <c r="D14" i="1"/>
  <c r="D13" i="1"/>
  <c r="D12" i="1"/>
  <c r="D11" i="1"/>
  <c r="D10" i="1"/>
  <c r="D9" i="1"/>
  <c r="D8" i="1"/>
  <c r="Q198" i="31"/>
  <c r="Q167" i="31"/>
  <c r="Q136" i="31"/>
  <c r="Q105" i="31"/>
  <c r="Q76" i="31"/>
  <c r="Q107" i="31" s="1"/>
  <c r="Q138" i="31" s="1"/>
  <c r="Q169" i="31" s="1"/>
  <c r="Q50" i="31"/>
  <c r="Q48" i="31"/>
  <c r="Q46" i="31"/>
  <c r="Q38" i="31"/>
  <c r="Q37" i="31"/>
  <c r="Q34" i="31"/>
  <c r="Q29" i="31"/>
  <c r="Q27" i="31"/>
  <c r="Q26" i="31"/>
  <c r="Q36" i="31" s="1"/>
  <c r="Q18" i="31"/>
  <c r="Q17" i="31"/>
  <c r="Q16" i="31"/>
  <c r="Q10" i="31"/>
  <c r="Q19" i="31" s="1"/>
  <c r="Q9" i="31"/>
  <c r="B58" i="1" l="1"/>
  <c r="B26" i="1"/>
  <c r="C198" i="33"/>
  <c r="C167" i="33"/>
  <c r="C136" i="33"/>
  <c r="C105" i="33"/>
  <c r="C76" i="33"/>
  <c r="C107" i="33" s="1"/>
  <c r="C138" i="33" s="1"/>
  <c r="C169" i="33" s="1"/>
  <c r="C50" i="33"/>
  <c r="C48" i="33"/>
  <c r="C46" i="33"/>
  <c r="C38" i="33"/>
  <c r="C37" i="33"/>
  <c r="C35" i="33"/>
  <c r="C30" i="33"/>
  <c r="C27" i="33"/>
  <c r="C28" i="33" s="1"/>
  <c r="C18" i="33"/>
  <c r="C17" i="33"/>
  <c r="C11" i="33"/>
  <c r="C20" i="33" s="1"/>
  <c r="C10" i="33"/>
  <c r="C36" i="33" l="1"/>
  <c r="C19" i="33"/>
  <c r="C26" i="1" l="1"/>
  <c r="O198" i="32"/>
  <c r="O167" i="32"/>
  <c r="O136" i="32"/>
  <c r="O105" i="32"/>
  <c r="O76" i="32"/>
  <c r="O107" i="32" s="1"/>
  <c r="O138" i="32" s="1"/>
  <c r="O169" i="32" s="1"/>
  <c r="O50" i="32"/>
  <c r="O48" i="32"/>
  <c r="O46" i="32"/>
  <c r="O38" i="32"/>
  <c r="O36" i="32"/>
  <c r="O34" i="32"/>
  <c r="O29" i="32"/>
  <c r="O27" i="32"/>
  <c r="O26" i="32"/>
  <c r="O17" i="32"/>
  <c r="O16" i="32"/>
  <c r="O10" i="32"/>
  <c r="O19" i="32" s="1"/>
  <c r="O9" i="32"/>
  <c r="O18" i="32" l="1"/>
  <c r="BS131" i="6" l="1"/>
  <c r="BS99" i="6"/>
  <c r="BS47" i="6"/>
  <c r="BS70" i="6" s="1"/>
  <c r="BS101" i="6" s="1"/>
  <c r="BS45" i="6"/>
  <c r="BS43" i="6"/>
  <c r="BS35" i="6"/>
  <c r="BS34" i="6"/>
  <c r="BS31" i="6"/>
  <c r="BS23" i="6"/>
  <c r="BS33" i="6" s="1"/>
  <c r="BS21" i="6"/>
  <c r="BS7" i="6"/>
  <c r="BS16" i="6" s="1"/>
  <c r="BS24" i="6" l="1"/>
  <c r="BS26" i="6"/>
  <c r="E51" i="1" l="1"/>
  <c r="S199" i="30"/>
  <c r="S168" i="30"/>
  <c r="S137" i="30"/>
  <c r="S106" i="30"/>
  <c r="S77" i="30"/>
  <c r="S108" i="30" s="1"/>
  <c r="S139" i="30" s="1"/>
  <c r="S170" i="30" s="1"/>
  <c r="S51" i="30"/>
  <c r="S49" i="30"/>
  <c r="S47" i="30"/>
  <c r="S39" i="30"/>
  <c r="S38" i="30"/>
  <c r="S35" i="30"/>
  <c r="S27" i="30"/>
  <c r="S30" i="30" s="1"/>
  <c r="S20" i="30"/>
  <c r="S18" i="30"/>
  <c r="S17" i="30"/>
  <c r="S10" i="30"/>
  <c r="S19" i="30" s="1"/>
  <c r="S9" i="30"/>
  <c r="P198" i="31"/>
  <c r="P167" i="31"/>
  <c r="P136" i="31"/>
  <c r="P105" i="31"/>
  <c r="P76" i="31"/>
  <c r="P107" i="31" s="1"/>
  <c r="P138" i="31" s="1"/>
  <c r="P169" i="31" s="1"/>
  <c r="P50" i="31"/>
  <c r="P48" i="31"/>
  <c r="P46" i="31"/>
  <c r="P36" i="31"/>
  <c r="P34" i="31"/>
  <c r="P26" i="31"/>
  <c r="P29" i="31" s="1"/>
  <c r="P19" i="31"/>
  <c r="P18" i="31"/>
  <c r="P17" i="31"/>
  <c r="P16" i="31"/>
  <c r="P10" i="31"/>
  <c r="P9" i="31"/>
  <c r="S28" i="30" l="1"/>
  <c r="P27" i="31"/>
  <c r="B198" i="33" l="1"/>
  <c r="B167" i="33"/>
  <c r="B136" i="33"/>
  <c r="B105" i="33"/>
  <c r="B76" i="33"/>
  <c r="B107" i="33" s="1"/>
  <c r="B138" i="33" s="1"/>
  <c r="B169" i="33" s="1"/>
  <c r="B50" i="33"/>
  <c r="B48" i="33"/>
  <c r="B46" i="33"/>
  <c r="B38" i="33"/>
  <c r="B37" i="33"/>
  <c r="B36" i="33"/>
  <c r="B35" i="33"/>
  <c r="B30" i="33"/>
  <c r="B27" i="33"/>
  <c r="B28" i="33" s="1"/>
  <c r="B20" i="33"/>
  <c r="B19" i="33"/>
  <c r="B18" i="33"/>
  <c r="B17" i="33"/>
  <c r="B11" i="33"/>
  <c r="B10" i="33"/>
  <c r="N198" i="32" l="1"/>
  <c r="N167" i="32"/>
  <c r="N136" i="32"/>
  <c r="N107" i="32"/>
  <c r="N138" i="32" s="1"/>
  <c r="N169" i="32" s="1"/>
  <c r="N105" i="32"/>
  <c r="N76" i="32"/>
  <c r="N50" i="32"/>
  <c r="N48" i="32"/>
  <c r="N46" i="32"/>
  <c r="N38" i="32"/>
  <c r="N36" i="32"/>
  <c r="N34" i="32"/>
  <c r="N29" i="32"/>
  <c r="N27" i="32"/>
  <c r="N26" i="32"/>
  <c r="N17" i="32"/>
  <c r="N16" i="32"/>
  <c r="N10" i="32"/>
  <c r="N19" i="32" s="1"/>
  <c r="N9" i="32"/>
  <c r="N18" i="32" l="1"/>
  <c r="R137" i="30" l="1"/>
  <c r="R106" i="30"/>
  <c r="R77" i="30"/>
  <c r="R108" i="30" s="1"/>
  <c r="R139" i="30" s="1"/>
  <c r="R170" i="30" s="1"/>
  <c r="R51" i="30"/>
  <c r="R49" i="30"/>
  <c r="R47" i="30"/>
  <c r="R39" i="30"/>
  <c r="R38" i="30"/>
  <c r="R35" i="30"/>
  <c r="R30" i="30"/>
  <c r="R27" i="30"/>
  <c r="R28" i="30" s="1"/>
  <c r="R20" i="30"/>
  <c r="R19" i="30"/>
  <c r="R18" i="30"/>
  <c r="R17" i="30"/>
  <c r="R10" i="30"/>
  <c r="R9" i="30"/>
  <c r="BR131" i="6"/>
  <c r="BR99" i="6"/>
  <c r="BR70" i="6"/>
  <c r="BR101" i="6" s="1"/>
  <c r="BR47" i="6"/>
  <c r="BR45" i="6"/>
  <c r="BR43" i="6"/>
  <c r="BR35" i="6"/>
  <c r="BR34" i="6"/>
  <c r="BR31" i="6"/>
  <c r="BR23" i="6"/>
  <c r="BR24" i="6" s="1"/>
  <c r="BR20" i="6"/>
  <c r="BR21" i="6" s="1"/>
  <c r="BR7" i="6"/>
  <c r="BR16" i="6" s="1"/>
  <c r="BR26" i="6" l="1"/>
  <c r="BR33" i="6"/>
  <c r="B44" i="1" l="1"/>
  <c r="B24" i="1"/>
  <c r="B22" i="1"/>
  <c r="B16" i="1"/>
  <c r="O198" i="31"/>
  <c r="O167" i="31"/>
  <c r="O136" i="31"/>
  <c r="O107" i="31"/>
  <c r="O138" i="31" s="1"/>
  <c r="O169" i="31" s="1"/>
  <c r="O105" i="31"/>
  <c r="O76" i="31"/>
  <c r="O50" i="31"/>
  <c r="O48" i="31"/>
  <c r="O46" i="31"/>
  <c r="O36" i="31"/>
  <c r="O34" i="31"/>
  <c r="O26" i="31"/>
  <c r="O29" i="31" s="1"/>
  <c r="O19" i="31"/>
  <c r="O18" i="31"/>
  <c r="O17" i="31"/>
  <c r="O16" i="31"/>
  <c r="O10" i="31"/>
  <c r="O9" i="31"/>
  <c r="M198" i="32"/>
  <c r="M167" i="32"/>
  <c r="M136" i="32"/>
  <c r="M105" i="32"/>
  <c r="M76" i="32"/>
  <c r="M107" i="32" s="1"/>
  <c r="M138" i="32" s="1"/>
  <c r="M169" i="32" s="1"/>
  <c r="M50" i="32"/>
  <c r="M48" i="32"/>
  <c r="M46" i="32"/>
  <c r="M34" i="32"/>
  <c r="M26" i="32"/>
  <c r="M36" i="32" s="1"/>
  <c r="M17" i="32"/>
  <c r="M16" i="32"/>
  <c r="M10" i="32"/>
  <c r="M19" i="32" s="1"/>
  <c r="M9" i="32"/>
  <c r="B20" i="1" l="1"/>
  <c r="B18" i="1"/>
  <c r="O27" i="31"/>
  <c r="M27" i="32"/>
  <c r="M29" i="32"/>
  <c r="M18" i="32"/>
  <c r="Q199" i="30" l="1"/>
  <c r="Q168" i="30"/>
  <c r="Q137" i="30"/>
  <c r="Q106" i="30"/>
  <c r="Q77" i="30"/>
  <c r="Q108" i="30" s="1"/>
  <c r="Q139" i="30" s="1"/>
  <c r="Q170" i="30" s="1"/>
  <c r="Q51" i="30"/>
  <c r="Q49" i="30"/>
  <c r="Q47" i="30"/>
  <c r="Q39" i="30"/>
  <c r="Q38" i="30"/>
  <c r="Q35" i="30"/>
  <c r="Q27" i="30"/>
  <c r="Q30" i="30" s="1"/>
  <c r="Q20" i="30"/>
  <c r="Q18" i="30"/>
  <c r="Q17" i="30"/>
  <c r="Q10" i="30"/>
  <c r="Q19" i="30" s="1"/>
  <c r="Q9" i="30"/>
  <c r="Q28" i="30" l="1"/>
  <c r="F58" i="1" l="1"/>
  <c r="BQ131" i="6"/>
  <c r="BQ99" i="6"/>
  <c r="BQ47" i="6"/>
  <c r="BQ70" i="6" s="1"/>
  <c r="BQ101" i="6" s="1"/>
  <c r="BQ45" i="6"/>
  <c r="BQ43" i="6"/>
  <c r="BQ35" i="6"/>
  <c r="BQ34" i="6"/>
  <c r="BQ31" i="6"/>
  <c r="BQ23" i="6"/>
  <c r="BQ33" i="6" s="1"/>
  <c r="BQ21" i="6"/>
  <c r="BQ7" i="6"/>
  <c r="BQ16" i="6" s="1"/>
  <c r="BQ24" i="6" l="1"/>
  <c r="BQ26" i="6"/>
  <c r="N198" i="31" l="1"/>
  <c r="N167" i="31"/>
  <c r="N136" i="31"/>
  <c r="N105" i="31"/>
  <c r="N76" i="31"/>
  <c r="N107" i="31" s="1"/>
  <c r="N138" i="31" s="1"/>
  <c r="N169" i="31" s="1"/>
  <c r="N50" i="31"/>
  <c r="N48" i="31"/>
  <c r="N46" i="31"/>
  <c r="N34" i="31"/>
  <c r="N26" i="31"/>
  <c r="N29" i="31" s="1"/>
  <c r="N17" i="31"/>
  <c r="N16" i="31"/>
  <c r="N10" i="31"/>
  <c r="N19" i="31" s="1"/>
  <c r="N9" i="31"/>
  <c r="N27" i="31" l="1"/>
  <c r="N18" i="31"/>
  <c r="N36" i="31"/>
  <c r="L198" i="32" l="1"/>
  <c r="L167" i="32"/>
  <c r="L136" i="32"/>
  <c r="L107" i="32"/>
  <c r="L138" i="32" s="1"/>
  <c r="L169" i="32" s="1"/>
  <c r="L105" i="32"/>
  <c r="L76" i="32"/>
  <c r="L50" i="32"/>
  <c r="L48" i="32"/>
  <c r="L46" i="32"/>
  <c r="L36" i="32"/>
  <c r="L34" i="32"/>
  <c r="L29" i="32"/>
  <c r="L26" i="32"/>
  <c r="L27" i="32" s="1"/>
  <c r="L17" i="32"/>
  <c r="L16" i="32"/>
  <c r="L10" i="32"/>
  <c r="L19" i="32" s="1"/>
  <c r="L9" i="32"/>
  <c r="P199" i="30"/>
  <c r="P168" i="30"/>
  <c r="P137" i="30"/>
  <c r="P106" i="30"/>
  <c r="P77" i="30"/>
  <c r="P108" i="30" s="1"/>
  <c r="P139" i="30" s="1"/>
  <c r="P170" i="30" s="1"/>
  <c r="P51" i="30"/>
  <c r="P49" i="30"/>
  <c r="P47" i="30"/>
  <c r="P39" i="30"/>
  <c r="P38" i="30"/>
  <c r="P35" i="30"/>
  <c r="P30" i="30"/>
  <c r="P28" i="30"/>
  <c r="P27" i="30"/>
  <c r="P20" i="30"/>
  <c r="P18" i="30"/>
  <c r="P17" i="30"/>
  <c r="P10" i="30"/>
  <c r="P19" i="30" s="1"/>
  <c r="P9" i="30"/>
  <c r="L18" i="32" l="1"/>
  <c r="BP131" i="6"/>
  <c r="BP99" i="6"/>
  <c r="BP47" i="6"/>
  <c r="BP70" i="6" s="1"/>
  <c r="BP101" i="6" s="1"/>
  <c r="BP45" i="6"/>
  <c r="BP43" i="6"/>
  <c r="BP35" i="6"/>
  <c r="BP34" i="6"/>
  <c r="BP33" i="6"/>
  <c r="BP31" i="6"/>
  <c r="BP23" i="6"/>
  <c r="BP26" i="6" s="1"/>
  <c r="BP21" i="6"/>
  <c r="BP7" i="6"/>
  <c r="BP16" i="6" s="1"/>
  <c r="BP24" i="6" l="1"/>
  <c r="M18" i="31" l="1"/>
  <c r="M198" i="31"/>
  <c r="M167" i="31"/>
  <c r="M136" i="31"/>
  <c r="M107" i="31"/>
  <c r="M138" i="31" s="1"/>
  <c r="M169" i="31" s="1"/>
  <c r="M105" i="31"/>
  <c r="M76" i="31"/>
  <c r="M50" i="31"/>
  <c r="M48" i="31"/>
  <c r="M46" i="31"/>
  <c r="M36" i="31"/>
  <c r="M34" i="31"/>
  <c r="M29" i="31"/>
  <c r="M27" i="31"/>
  <c r="M26" i="31"/>
  <c r="M17" i="31"/>
  <c r="M16" i="31"/>
  <c r="M10" i="31"/>
  <c r="M19" i="31" s="1"/>
  <c r="M9" i="31"/>
  <c r="K198" i="32"/>
  <c r="K167" i="32"/>
  <c r="K136" i="32"/>
  <c r="K105" i="32"/>
  <c r="K76" i="32"/>
  <c r="K107" i="32" s="1"/>
  <c r="K138" i="32" s="1"/>
  <c r="K169" i="32" s="1"/>
  <c r="K50" i="32"/>
  <c r="K48" i="32"/>
  <c r="K46" i="32"/>
  <c r="K34" i="32"/>
  <c r="K27" i="32"/>
  <c r="K26" i="32"/>
  <c r="K29" i="32" s="1"/>
  <c r="K19" i="32"/>
  <c r="K17" i="32"/>
  <c r="K16" i="32"/>
  <c r="K10" i="32"/>
  <c r="K18" i="32" s="1"/>
  <c r="K9" i="32"/>
  <c r="O199" i="30"/>
  <c r="O168" i="30"/>
  <c r="O137" i="30"/>
  <c r="O106" i="30"/>
  <c r="O77" i="30"/>
  <c r="O108" i="30" s="1"/>
  <c r="O139" i="30" s="1"/>
  <c r="O170" i="30" s="1"/>
  <c r="O51" i="30"/>
  <c r="O49" i="30"/>
  <c r="O47" i="30"/>
  <c r="O39" i="30"/>
  <c r="O38" i="30"/>
  <c r="O35" i="30"/>
  <c r="O30" i="30"/>
  <c r="O28" i="30"/>
  <c r="O27" i="30"/>
  <c r="O20" i="30"/>
  <c r="O18" i="30"/>
  <c r="O17" i="30"/>
  <c r="O10" i="30"/>
  <c r="O19" i="30" s="1"/>
  <c r="O6" i="30"/>
  <c r="O9" i="30" s="1"/>
  <c r="K36" i="32" l="1"/>
  <c r="BO131" i="6" l="1"/>
  <c r="BO99" i="6"/>
  <c r="BO47" i="6"/>
  <c r="BO70" i="6" s="1"/>
  <c r="BO101" i="6" s="1"/>
  <c r="BO45" i="6"/>
  <c r="BO43" i="6"/>
  <c r="BO35" i="6"/>
  <c r="BO34" i="6"/>
  <c r="BO31" i="6"/>
  <c r="BO23" i="6"/>
  <c r="BO26" i="6" s="1"/>
  <c r="BO21" i="6"/>
  <c r="BO7" i="6"/>
  <c r="BO16" i="6" s="1"/>
  <c r="L198" i="31" l="1"/>
  <c r="L167" i="31"/>
  <c r="L136" i="31"/>
  <c r="L105" i="31"/>
  <c r="L76" i="31"/>
  <c r="L107" i="31" s="1"/>
  <c r="L138" i="31" s="1"/>
  <c r="L169" i="31" s="1"/>
  <c r="L50" i="31"/>
  <c r="L48" i="31"/>
  <c r="L46" i="31"/>
  <c r="L34" i="31"/>
  <c r="L26" i="31"/>
  <c r="L36" i="31" s="1"/>
  <c r="L18" i="31"/>
  <c r="L17" i="31"/>
  <c r="L16" i="31"/>
  <c r="L10" i="31"/>
  <c r="L19" i="31" s="1"/>
  <c r="L9" i="31"/>
  <c r="L27" i="31" l="1"/>
  <c r="L29" i="31"/>
  <c r="J198" i="32" l="1"/>
  <c r="J167" i="32"/>
  <c r="J136" i="32"/>
  <c r="J105" i="32"/>
  <c r="J76" i="32"/>
  <c r="J107" i="32" s="1"/>
  <c r="J138" i="32" s="1"/>
  <c r="J169" i="32" s="1"/>
  <c r="J50" i="32"/>
  <c r="J48" i="32"/>
  <c r="J46" i="32"/>
  <c r="J34" i="32"/>
  <c r="J26" i="32"/>
  <c r="J36" i="32" s="1"/>
  <c r="J19" i="32"/>
  <c r="J17" i="32"/>
  <c r="J16" i="32"/>
  <c r="J10" i="32"/>
  <c r="J18" i="32" s="1"/>
  <c r="J9" i="32"/>
  <c r="J27" i="32" l="1"/>
  <c r="J29" i="32"/>
  <c r="N199" i="30" l="1"/>
  <c r="N168" i="30"/>
  <c r="N137" i="30"/>
  <c r="N108" i="30"/>
  <c r="N139" i="30" s="1"/>
  <c r="N170" i="30" s="1"/>
  <c r="N106" i="30"/>
  <c r="N77" i="30"/>
  <c r="N51" i="30"/>
  <c r="N49" i="30"/>
  <c r="N47" i="30"/>
  <c r="N39" i="30"/>
  <c r="N38" i="30"/>
  <c r="N35" i="30"/>
  <c r="N30" i="30"/>
  <c r="N27" i="30"/>
  <c r="N20" i="30"/>
  <c r="N19" i="30"/>
  <c r="N18" i="30"/>
  <c r="N17" i="30"/>
  <c r="N10" i="30"/>
  <c r="N9" i="30"/>
  <c r="BN131" i="6" l="1"/>
  <c r="BN99" i="6"/>
  <c r="BN47" i="6"/>
  <c r="BN70" i="6" s="1"/>
  <c r="BN101" i="6" s="1"/>
  <c r="BN45" i="6"/>
  <c r="BN43" i="6"/>
  <c r="BN35" i="6"/>
  <c r="BN34" i="6"/>
  <c r="BN31" i="6"/>
  <c r="BN23" i="6"/>
  <c r="BN26" i="6" s="1"/>
  <c r="BN21" i="6"/>
  <c r="BN7" i="6"/>
  <c r="BN16" i="6" s="1"/>
  <c r="K198" i="31" l="1"/>
  <c r="K167" i="31"/>
  <c r="K136" i="31"/>
  <c r="K107" i="31"/>
  <c r="K138" i="31" s="1"/>
  <c r="K169" i="31" s="1"/>
  <c r="K105" i="31"/>
  <c r="K76" i="31"/>
  <c r="K50" i="31"/>
  <c r="K48" i="31"/>
  <c r="K46" i="31"/>
  <c r="K34" i="31"/>
  <c r="K26" i="31"/>
  <c r="K36" i="31" s="1"/>
  <c r="K18" i="31"/>
  <c r="K17" i="31"/>
  <c r="K16" i="31"/>
  <c r="K10" i="31"/>
  <c r="K19" i="31" s="1"/>
  <c r="K9" i="31"/>
  <c r="K27" i="31" l="1"/>
  <c r="K29" i="31"/>
  <c r="I198" i="32" l="1"/>
  <c r="I167" i="32"/>
  <c r="I136" i="32"/>
  <c r="I105" i="32"/>
  <c r="I76" i="32"/>
  <c r="I107" i="32" s="1"/>
  <c r="I138" i="32" s="1"/>
  <c r="I169" i="32" s="1"/>
  <c r="I50" i="32"/>
  <c r="I48" i="32"/>
  <c r="I46" i="32"/>
  <c r="I34" i="32"/>
  <c r="I26" i="32"/>
  <c r="I29" i="32" s="1"/>
  <c r="I17" i="32"/>
  <c r="I16" i="32"/>
  <c r="I10" i="32"/>
  <c r="I19" i="32" s="1"/>
  <c r="I9" i="32"/>
  <c r="I36" i="32" l="1"/>
  <c r="I18" i="32"/>
  <c r="I27" i="32"/>
  <c r="F34" i="1" l="1"/>
  <c r="M199" i="30" l="1"/>
  <c r="M168" i="30"/>
  <c r="M137" i="30"/>
  <c r="M106" i="30"/>
  <c r="M77" i="30"/>
  <c r="M108" i="30" s="1"/>
  <c r="M139" i="30" s="1"/>
  <c r="M170" i="30" s="1"/>
  <c r="M51" i="30"/>
  <c r="M49" i="30"/>
  <c r="M47" i="30"/>
  <c r="M39" i="30"/>
  <c r="M38" i="30"/>
  <c r="M27" i="30"/>
  <c r="M37" i="30" s="1"/>
  <c r="M20" i="30"/>
  <c r="M19" i="30"/>
  <c r="M18" i="30"/>
  <c r="M17" i="30"/>
  <c r="M10" i="30"/>
  <c r="M9" i="30"/>
  <c r="M28" i="30"/>
  <c r="BM131" i="6"/>
  <c r="BM99" i="6"/>
  <c r="BM70" i="6"/>
  <c r="BM101" i="6" s="1"/>
  <c r="BM47" i="6"/>
  <c r="BM45" i="6"/>
  <c r="BM43" i="6"/>
  <c r="BM35" i="6"/>
  <c r="BM34" i="6"/>
  <c r="BM31" i="6"/>
  <c r="BM23" i="6"/>
  <c r="BM26" i="6" s="1"/>
  <c r="BM21" i="6"/>
  <c r="BM7" i="6"/>
  <c r="BM16" i="6"/>
  <c r="BM33" i="6"/>
  <c r="J198" i="31"/>
  <c r="J167" i="31"/>
  <c r="J136" i="31"/>
  <c r="J105" i="31"/>
  <c r="J76" i="31"/>
  <c r="J107" i="31" s="1"/>
  <c r="J138" i="31" s="1"/>
  <c r="J169" i="31" s="1"/>
  <c r="J50" i="31"/>
  <c r="J48" i="31"/>
  <c r="J46" i="31"/>
  <c r="J26" i="31"/>
  <c r="J29" i="31" s="1"/>
  <c r="J27" i="31"/>
  <c r="J18" i="31"/>
  <c r="J17" i="31"/>
  <c r="J16" i="31"/>
  <c r="J10" i="31"/>
  <c r="J19" i="31" s="1"/>
  <c r="J9" i="31"/>
  <c r="H198" i="32"/>
  <c r="G105" i="32"/>
  <c r="H105" i="32"/>
  <c r="H167" i="32"/>
  <c r="H136" i="32"/>
  <c r="H76" i="32"/>
  <c r="H107" i="32" s="1"/>
  <c r="H138" i="32" s="1"/>
  <c r="H169" i="32" s="1"/>
  <c r="H50" i="32"/>
  <c r="H48" i="32"/>
  <c r="H46" i="32"/>
  <c r="H26" i="32"/>
  <c r="H29" i="32" s="1"/>
  <c r="H17" i="32"/>
  <c r="H16" i="32"/>
  <c r="H10" i="32"/>
  <c r="H9" i="32"/>
  <c r="L199" i="30"/>
  <c r="L168" i="30"/>
  <c r="L137" i="30"/>
  <c r="L106" i="30"/>
  <c r="L77" i="30"/>
  <c r="L108" i="30"/>
  <c r="L139" i="30" s="1"/>
  <c r="L170" i="30" s="1"/>
  <c r="L51" i="30"/>
  <c r="L49" i="30"/>
  <c r="L47" i="30"/>
  <c r="L39" i="30"/>
  <c r="L38" i="30"/>
  <c r="L35" i="30"/>
  <c r="L30" i="30"/>
  <c r="L27" i="30"/>
  <c r="L37" i="30" s="1"/>
  <c r="L20" i="30"/>
  <c r="L18" i="30"/>
  <c r="L17" i="30"/>
  <c r="L10" i="30"/>
  <c r="L19" i="30" s="1"/>
  <c r="L9" i="30"/>
  <c r="M35" i="30" s="1"/>
  <c r="BL131" i="6"/>
  <c r="BL99" i="6"/>
  <c r="BL47" i="6"/>
  <c r="BL70" i="6" s="1"/>
  <c r="BL101" i="6" s="1"/>
  <c r="BL45" i="6"/>
  <c r="BL43" i="6"/>
  <c r="BL35" i="6"/>
  <c r="BL34" i="6"/>
  <c r="BL31" i="6"/>
  <c r="BL23" i="6"/>
  <c r="BL24" i="6" s="1"/>
  <c r="BL21" i="6"/>
  <c r="BL7" i="6"/>
  <c r="BL16" i="6" s="1"/>
  <c r="BL33" i="6"/>
  <c r="I198" i="31"/>
  <c r="I167" i="31"/>
  <c r="I136" i="31"/>
  <c r="I105" i="31"/>
  <c r="I76" i="31"/>
  <c r="I107" i="31" s="1"/>
  <c r="I138" i="31" s="1"/>
  <c r="I169" i="31" s="1"/>
  <c r="I50" i="31"/>
  <c r="I48" i="31"/>
  <c r="I46" i="31"/>
  <c r="I26" i="31"/>
  <c r="I29" i="31" s="1"/>
  <c r="I27" i="31"/>
  <c r="I18" i="31"/>
  <c r="I17" i="31"/>
  <c r="I16" i="31"/>
  <c r="I10" i="31"/>
  <c r="I19" i="31" s="1"/>
  <c r="I9" i="31"/>
  <c r="J34" i="31" s="1"/>
  <c r="G198" i="32"/>
  <c r="G167" i="32"/>
  <c r="G136" i="32"/>
  <c r="G76" i="32"/>
  <c r="G107" i="32" s="1"/>
  <c r="G138" i="32" s="1"/>
  <c r="G169" i="32" s="1"/>
  <c r="G50" i="32"/>
  <c r="G48" i="32"/>
  <c r="G46" i="32"/>
  <c r="G26" i="32"/>
  <c r="G29" i="32" s="1"/>
  <c r="G17" i="32"/>
  <c r="G16" i="32"/>
  <c r="G10" i="32"/>
  <c r="G19" i="32" s="1"/>
  <c r="G18" i="32"/>
  <c r="G9" i="32"/>
  <c r="H34" i="32" s="1"/>
  <c r="K199" i="30"/>
  <c r="K168" i="30"/>
  <c r="K137" i="30"/>
  <c r="K106" i="30"/>
  <c r="K77" i="30"/>
  <c r="K108" i="30" s="1"/>
  <c r="K139" i="30" s="1"/>
  <c r="K170" i="30" s="1"/>
  <c r="K51" i="30"/>
  <c r="K49" i="30"/>
  <c r="K47" i="30"/>
  <c r="K39" i="30"/>
  <c r="K38" i="30"/>
  <c r="K30" i="30"/>
  <c r="K27" i="30"/>
  <c r="K28" i="30"/>
  <c r="K20" i="30"/>
  <c r="K19" i="30"/>
  <c r="K18" i="30"/>
  <c r="K17" i="30"/>
  <c r="K10" i="30"/>
  <c r="K9" i="30"/>
  <c r="BK131" i="6"/>
  <c r="BK99" i="6"/>
  <c r="BK47" i="6"/>
  <c r="BK70" i="6" s="1"/>
  <c r="BK101" i="6" s="1"/>
  <c r="BK45" i="6"/>
  <c r="BK43" i="6"/>
  <c r="BK35" i="6"/>
  <c r="BK34" i="6"/>
  <c r="BK31" i="6"/>
  <c r="BK23" i="6"/>
  <c r="BK24" i="6"/>
  <c r="BK21" i="6"/>
  <c r="BK7" i="6"/>
  <c r="BK16" i="6"/>
  <c r="BK33" i="6"/>
  <c r="BK26" i="6"/>
  <c r="H198" i="31"/>
  <c r="H167" i="31"/>
  <c r="H136" i="31"/>
  <c r="H105" i="31"/>
  <c r="H76" i="31"/>
  <c r="H107" i="31"/>
  <c r="H138" i="31" s="1"/>
  <c r="H169" i="31" s="1"/>
  <c r="H50" i="31"/>
  <c r="H48" i="31"/>
  <c r="H46" i="31"/>
  <c r="H26" i="31"/>
  <c r="H17" i="31"/>
  <c r="H16" i="31"/>
  <c r="H10" i="31"/>
  <c r="H18" i="31"/>
  <c r="H9" i="31"/>
  <c r="I34" i="31" s="1"/>
  <c r="H19" i="31"/>
  <c r="F198" i="32"/>
  <c r="F167" i="32"/>
  <c r="F136" i="32"/>
  <c r="F105" i="32"/>
  <c r="F76" i="32"/>
  <c r="F107" i="32"/>
  <c r="F138" i="32" s="1"/>
  <c r="F169" i="32" s="1"/>
  <c r="F50" i="32"/>
  <c r="F48" i="32"/>
  <c r="F46" i="32"/>
  <c r="F26" i="32"/>
  <c r="F29" i="32"/>
  <c r="F17" i="32"/>
  <c r="F16" i="32"/>
  <c r="F10" i="32"/>
  <c r="F19" i="32" s="1"/>
  <c r="F9" i="32"/>
  <c r="G34" i="32" s="1"/>
  <c r="F27" i="32"/>
  <c r="F18" i="32"/>
  <c r="J199" i="30"/>
  <c r="J168" i="30"/>
  <c r="J137" i="30"/>
  <c r="J106" i="30"/>
  <c r="J77" i="30"/>
  <c r="J108" i="30"/>
  <c r="J139" i="30" s="1"/>
  <c r="J170" i="30" s="1"/>
  <c r="J51" i="30"/>
  <c r="J49" i="30"/>
  <c r="J47" i="30"/>
  <c r="J39" i="30"/>
  <c r="J38" i="30"/>
  <c r="J27" i="30"/>
  <c r="J20" i="30"/>
  <c r="J19" i="30"/>
  <c r="J18" i="30"/>
  <c r="J17" i="30"/>
  <c r="J10" i="30"/>
  <c r="J6" i="30"/>
  <c r="J9" i="30"/>
  <c r="BJ131" i="6"/>
  <c r="BJ99" i="6"/>
  <c r="BJ47" i="6"/>
  <c r="BJ70" i="6" s="1"/>
  <c r="BJ101" i="6" s="1"/>
  <c r="BJ45" i="6"/>
  <c r="BJ43" i="6"/>
  <c r="BJ35" i="6"/>
  <c r="BJ34" i="6"/>
  <c r="BJ31" i="6"/>
  <c r="BJ23" i="6"/>
  <c r="BJ26" i="6" s="1"/>
  <c r="BJ21" i="6"/>
  <c r="BJ16" i="6"/>
  <c r="BJ7" i="6"/>
  <c r="BJ33" i="6"/>
  <c r="G198" i="31"/>
  <c r="G167" i="31"/>
  <c r="G136" i="31"/>
  <c r="G105" i="31"/>
  <c r="G76" i="31"/>
  <c r="G107" i="31"/>
  <c r="G138" i="31" s="1"/>
  <c r="G169" i="31"/>
  <c r="G50" i="31"/>
  <c r="G48" i="31"/>
  <c r="G46" i="31"/>
  <c r="G26" i="31"/>
  <c r="G29" i="31" s="1"/>
  <c r="G17" i="31"/>
  <c r="G16" i="31"/>
  <c r="G10" i="31"/>
  <c r="G19" i="31" s="1"/>
  <c r="G18" i="31"/>
  <c r="G9" i="31"/>
  <c r="H34" i="31" s="1"/>
  <c r="E198" i="32"/>
  <c r="E167" i="32"/>
  <c r="E136" i="32"/>
  <c r="E169" i="32"/>
  <c r="E105" i="32"/>
  <c r="E76" i="32"/>
  <c r="E107" i="32" s="1"/>
  <c r="E138" i="32" s="1"/>
  <c r="E50" i="32"/>
  <c r="E48" i="32"/>
  <c r="E46" i="32"/>
  <c r="E26" i="32"/>
  <c r="E29" i="32" s="1"/>
  <c r="E17" i="32"/>
  <c r="E16" i="32"/>
  <c r="E10" i="32"/>
  <c r="E9" i="32"/>
  <c r="F34" i="32" s="1"/>
  <c r="I10" i="30"/>
  <c r="I19" i="30" s="1"/>
  <c r="I199" i="30"/>
  <c r="I168" i="30"/>
  <c r="I137" i="30"/>
  <c r="I139" i="30"/>
  <c r="I170" i="30" s="1"/>
  <c r="I106" i="30"/>
  <c r="I77" i="30"/>
  <c r="I108" i="30" s="1"/>
  <c r="I51" i="30"/>
  <c r="I49" i="30"/>
  <c r="I47" i="30"/>
  <c r="I39" i="30"/>
  <c r="I38" i="30"/>
  <c r="I27" i="30"/>
  <c r="I37" i="30" s="1"/>
  <c r="I30" i="30"/>
  <c r="I20" i="30"/>
  <c r="I18" i="30"/>
  <c r="I17" i="30"/>
  <c r="I9" i="30"/>
  <c r="J35" i="30" s="1"/>
  <c r="I28" i="30"/>
  <c r="BI131" i="6"/>
  <c r="BI99" i="6"/>
  <c r="BI47" i="6"/>
  <c r="BI70" i="6" s="1"/>
  <c r="BI101" i="6" s="1"/>
  <c r="BI45" i="6"/>
  <c r="BI43" i="6"/>
  <c r="BI35" i="6"/>
  <c r="BI34" i="6"/>
  <c r="BI31" i="6"/>
  <c r="BI23" i="6"/>
  <c r="BI26" i="6" s="1"/>
  <c r="BI24" i="6"/>
  <c r="BI21" i="6"/>
  <c r="BI7" i="6"/>
  <c r="BI16" i="6" s="1"/>
  <c r="BI33" i="6"/>
  <c r="F198" i="31"/>
  <c r="F167" i="31"/>
  <c r="F136" i="31"/>
  <c r="F105" i="31"/>
  <c r="F76" i="31"/>
  <c r="F107" i="31"/>
  <c r="F138" i="31" s="1"/>
  <c r="F169" i="31" s="1"/>
  <c r="F50" i="31"/>
  <c r="F48" i="31"/>
  <c r="F46" i="31"/>
  <c r="F34" i="31"/>
  <c r="F26" i="31"/>
  <c r="F29" i="31"/>
  <c r="F17" i="31"/>
  <c r="F16" i="31"/>
  <c r="F10" i="31"/>
  <c r="F19" i="31"/>
  <c r="F9" i="31"/>
  <c r="G34" i="31" s="1"/>
  <c r="F27" i="31"/>
  <c r="F18" i="31"/>
  <c r="D198" i="32"/>
  <c r="D167" i="32"/>
  <c r="D136" i="32"/>
  <c r="D105" i="32"/>
  <c r="D48" i="32"/>
  <c r="D46" i="32"/>
  <c r="D26" i="32"/>
  <c r="D17" i="32"/>
  <c r="D16" i="32"/>
  <c r="D10" i="32"/>
  <c r="D19" i="32" s="1"/>
  <c r="D18" i="32"/>
  <c r="D9" i="32"/>
  <c r="E34" i="32" s="1"/>
  <c r="H199" i="30"/>
  <c r="H168" i="30"/>
  <c r="H137" i="30"/>
  <c r="H106" i="30"/>
  <c r="H77" i="30"/>
  <c r="H108" i="30" s="1"/>
  <c r="H139" i="30" s="1"/>
  <c r="H170" i="30" s="1"/>
  <c r="H51" i="30"/>
  <c r="H49" i="30"/>
  <c r="H47" i="30"/>
  <c r="H39" i="30"/>
  <c r="H38" i="30"/>
  <c r="H27" i="30"/>
  <c r="H30" i="30" s="1"/>
  <c r="H20" i="30"/>
  <c r="H18" i="30"/>
  <c r="H17" i="30"/>
  <c r="H10" i="30"/>
  <c r="H19" i="30" s="1"/>
  <c r="H9" i="30"/>
  <c r="I35" i="30" s="1"/>
  <c r="H37" i="30"/>
  <c r="BH131" i="6"/>
  <c r="BH99" i="6"/>
  <c r="BH47" i="6"/>
  <c r="BH70" i="6" s="1"/>
  <c r="BH101" i="6" s="1"/>
  <c r="BH45" i="6"/>
  <c r="BH43" i="6"/>
  <c r="BH35" i="6"/>
  <c r="BH34" i="6"/>
  <c r="BH31" i="6"/>
  <c r="BH23" i="6"/>
  <c r="BH21" i="6"/>
  <c r="BH7" i="6"/>
  <c r="BH16" i="6" s="1"/>
  <c r="BH33" i="6"/>
  <c r="E198" i="31"/>
  <c r="E167" i="31"/>
  <c r="E136" i="31"/>
  <c r="E105" i="31"/>
  <c r="E76" i="31"/>
  <c r="E107" i="31" s="1"/>
  <c r="E138" i="31" s="1"/>
  <c r="E169" i="31"/>
  <c r="E50" i="31"/>
  <c r="E48" i="31"/>
  <c r="E46" i="31"/>
  <c r="E26" i="31"/>
  <c r="E17" i="31"/>
  <c r="E16" i="31"/>
  <c r="E10" i="31"/>
  <c r="E19" i="31" s="1"/>
  <c r="E9" i="31"/>
  <c r="F36" i="31" s="1"/>
  <c r="E18" i="31"/>
  <c r="C198" i="32"/>
  <c r="C167" i="32"/>
  <c r="C136" i="32"/>
  <c r="C105" i="32"/>
  <c r="C34" i="32"/>
  <c r="C19" i="32"/>
  <c r="C48" i="32"/>
  <c r="C46" i="32"/>
  <c r="C38" i="32"/>
  <c r="C37" i="32"/>
  <c r="C26" i="32"/>
  <c r="C27" i="32" s="1"/>
  <c r="C18" i="32"/>
  <c r="C17" i="32"/>
  <c r="C16" i="32"/>
  <c r="C10" i="32"/>
  <c r="C9" i="32"/>
  <c r="D34" i="32" s="1"/>
  <c r="C29" i="32"/>
  <c r="G199" i="30"/>
  <c r="G168" i="30"/>
  <c r="G137" i="30"/>
  <c r="G106" i="30"/>
  <c r="G77" i="30"/>
  <c r="G108" i="30"/>
  <c r="G139" i="30"/>
  <c r="G170" i="30"/>
  <c r="G51" i="30"/>
  <c r="G49" i="30"/>
  <c r="G47" i="30"/>
  <c r="G39" i="30"/>
  <c r="G38" i="30"/>
  <c r="G27" i="30"/>
  <c r="G37" i="30" s="1"/>
  <c r="G20" i="30"/>
  <c r="G18" i="30"/>
  <c r="G17" i="30"/>
  <c r="G10" i="30"/>
  <c r="G19" i="30" s="1"/>
  <c r="G9" i="30"/>
  <c r="H35" i="30" s="1"/>
  <c r="BG131" i="6"/>
  <c r="BG99" i="6"/>
  <c r="BG47" i="6"/>
  <c r="BG70" i="6" s="1"/>
  <c r="BG101" i="6" s="1"/>
  <c r="BG45" i="6"/>
  <c r="BG43" i="6"/>
  <c r="BG35" i="6"/>
  <c r="BG34" i="6"/>
  <c r="BG31" i="6"/>
  <c r="BG23" i="6"/>
  <c r="BG33" i="6"/>
  <c r="BG21" i="6"/>
  <c r="BG7" i="6"/>
  <c r="D198" i="31"/>
  <c r="D167" i="31"/>
  <c r="D136" i="31"/>
  <c r="D105" i="31"/>
  <c r="D76" i="31"/>
  <c r="D107" i="31"/>
  <c r="D138" i="31" s="1"/>
  <c r="D169" i="31" s="1"/>
  <c r="D50" i="31"/>
  <c r="D48" i="31"/>
  <c r="D46" i="31"/>
  <c r="D34" i="31"/>
  <c r="D26" i="31"/>
  <c r="D29" i="31" s="1"/>
  <c r="D17" i="31"/>
  <c r="D10" i="31"/>
  <c r="D19" i="31" s="1"/>
  <c r="D9" i="31"/>
  <c r="E34" i="31" s="1"/>
  <c r="D18" i="31"/>
  <c r="B29" i="32"/>
  <c r="B48" i="32"/>
  <c r="B46" i="32"/>
  <c r="B38" i="32"/>
  <c r="B37" i="32"/>
  <c r="B34" i="32"/>
  <c r="B27" i="32"/>
  <c r="B36" i="32"/>
  <c r="B17" i="32"/>
  <c r="B16" i="32"/>
  <c r="B10" i="32"/>
  <c r="B9" i="32"/>
  <c r="B76" i="32"/>
  <c r="D76" i="32"/>
  <c r="D107" i="32"/>
  <c r="D138" i="32" s="1"/>
  <c r="D169" i="32" s="1"/>
  <c r="C76" i="32"/>
  <c r="C107" i="32"/>
  <c r="C138" i="32" s="1"/>
  <c r="C169" i="32" s="1"/>
  <c r="B107" i="32"/>
  <c r="B138" i="32" s="1"/>
  <c r="B169" i="32" s="1"/>
  <c r="D50" i="32"/>
  <c r="C50" i="32"/>
  <c r="B50" i="32"/>
  <c r="C44" i="1"/>
  <c r="F199" i="30"/>
  <c r="F168" i="30"/>
  <c r="F137" i="30"/>
  <c r="F106" i="30"/>
  <c r="F49" i="30"/>
  <c r="F47" i="30"/>
  <c r="F39" i="30"/>
  <c r="F38" i="30"/>
  <c r="F35" i="30"/>
  <c r="F27" i="30"/>
  <c r="F37" i="30" s="1"/>
  <c r="F30" i="30"/>
  <c r="F20" i="30"/>
  <c r="F18" i="30"/>
  <c r="F17" i="30"/>
  <c r="F10" i="30"/>
  <c r="F19" i="30" s="1"/>
  <c r="F9" i="30"/>
  <c r="G35" i="30" s="1"/>
  <c r="BF131" i="6"/>
  <c r="BF99" i="6"/>
  <c r="BF47" i="6"/>
  <c r="BF70" i="6"/>
  <c r="BF101" i="6"/>
  <c r="BF45" i="6"/>
  <c r="BF43" i="6"/>
  <c r="BF35" i="6"/>
  <c r="BF34" i="6"/>
  <c r="BF31" i="6"/>
  <c r="BF23" i="6"/>
  <c r="BF33" i="6"/>
  <c r="BF21" i="6"/>
  <c r="BF7" i="6"/>
  <c r="BF16" i="6" s="1"/>
  <c r="C48" i="31"/>
  <c r="C38" i="31"/>
  <c r="C37" i="31"/>
  <c r="C198" i="31"/>
  <c r="C167" i="31"/>
  <c r="C136" i="31"/>
  <c r="C105" i="31"/>
  <c r="C46" i="31"/>
  <c r="C36" i="31"/>
  <c r="C34" i="31"/>
  <c r="E35" i="30"/>
  <c r="C17" i="31"/>
  <c r="E17" i="30"/>
  <c r="C16" i="31"/>
  <c r="E199" i="30"/>
  <c r="E168" i="30"/>
  <c r="E49" i="30"/>
  <c r="E47" i="30"/>
  <c r="E39" i="30"/>
  <c r="E38" i="30"/>
  <c r="E27" i="30"/>
  <c r="E28" i="30"/>
  <c r="E37" i="30"/>
  <c r="E20" i="30"/>
  <c r="E19" i="30"/>
  <c r="E18" i="30"/>
  <c r="E10" i="30"/>
  <c r="E9" i="30"/>
  <c r="E30" i="30"/>
  <c r="BE131" i="6"/>
  <c r="BE99" i="6"/>
  <c r="BE47" i="6"/>
  <c r="BE70" i="6"/>
  <c r="BE101" i="6"/>
  <c r="BE45" i="6"/>
  <c r="BE43" i="6"/>
  <c r="BE35" i="6"/>
  <c r="BE34" i="6"/>
  <c r="BE31" i="6"/>
  <c r="BE23" i="6"/>
  <c r="BE26" i="6"/>
  <c r="BE21" i="6"/>
  <c r="BE7" i="6"/>
  <c r="BE16" i="6" s="1"/>
  <c r="D44" i="1"/>
  <c r="B198" i="31"/>
  <c r="B167" i="31"/>
  <c r="B136" i="31"/>
  <c r="B105" i="31"/>
  <c r="B48" i="31"/>
  <c r="B46" i="31"/>
  <c r="B38" i="31"/>
  <c r="B37" i="31"/>
  <c r="B34" i="31"/>
  <c r="B26" i="31"/>
  <c r="B17" i="31"/>
  <c r="B16" i="31"/>
  <c r="B10" i="31"/>
  <c r="B9" i="31"/>
  <c r="B27" i="31"/>
  <c r="C76" i="31"/>
  <c r="C107" i="31" s="1"/>
  <c r="C138" i="31" s="1"/>
  <c r="C169" i="31"/>
  <c r="B76" i="31"/>
  <c r="B107" i="31" s="1"/>
  <c r="B138" i="31"/>
  <c r="B169" i="31" s="1"/>
  <c r="C50" i="31"/>
  <c r="B50" i="31"/>
  <c r="D77" i="30"/>
  <c r="D108" i="30"/>
  <c r="D139" i="30" s="1"/>
  <c r="D170" i="30" s="1"/>
  <c r="D51" i="30"/>
  <c r="D49" i="30"/>
  <c r="D39" i="30"/>
  <c r="D38" i="30"/>
  <c r="D27" i="30"/>
  <c r="D37" i="30"/>
  <c r="D20" i="30"/>
  <c r="D18" i="30"/>
  <c r="D17" i="30"/>
  <c r="D10" i="30"/>
  <c r="D19" i="30" s="1"/>
  <c r="D9" i="30"/>
  <c r="BD131" i="6"/>
  <c r="BD99" i="6"/>
  <c r="BD47" i="6"/>
  <c r="BD70" i="6"/>
  <c r="BD101" i="6" s="1"/>
  <c r="BD45" i="6"/>
  <c r="BD43" i="6"/>
  <c r="BD35" i="6"/>
  <c r="BD34" i="6"/>
  <c r="BD31" i="6"/>
  <c r="BD23" i="6"/>
  <c r="BD24" i="6"/>
  <c r="BD21" i="6"/>
  <c r="BD7" i="6"/>
  <c r="BC131" i="6"/>
  <c r="BC99" i="6"/>
  <c r="BC47" i="6"/>
  <c r="BC70" i="6"/>
  <c r="BC101" i="6" s="1"/>
  <c r="BC45" i="6"/>
  <c r="BC43" i="6"/>
  <c r="BC35" i="6"/>
  <c r="BC34" i="6"/>
  <c r="BC31" i="6"/>
  <c r="BC23" i="6"/>
  <c r="BC26" i="6"/>
  <c r="BC21" i="6"/>
  <c r="BC7" i="6"/>
  <c r="BC16" i="6" s="1"/>
  <c r="C199" i="30"/>
  <c r="C168" i="30"/>
  <c r="C137" i="30"/>
  <c r="C106" i="30"/>
  <c r="C77" i="30"/>
  <c r="C108" i="30"/>
  <c r="C139" i="30"/>
  <c r="C170" i="30"/>
  <c r="C49" i="30"/>
  <c r="C47" i="30"/>
  <c r="C39" i="30"/>
  <c r="C38" i="30"/>
  <c r="C27" i="30"/>
  <c r="C20" i="30"/>
  <c r="C18" i="30"/>
  <c r="C17" i="30"/>
  <c r="C10" i="30"/>
  <c r="C19" i="30"/>
  <c r="C9" i="30"/>
  <c r="D35" i="30" s="1"/>
  <c r="E44" i="1"/>
  <c r="B49" i="30"/>
  <c r="B47" i="30"/>
  <c r="B39" i="30"/>
  <c r="B38" i="30"/>
  <c r="B35" i="30"/>
  <c r="B27" i="30"/>
  <c r="B20" i="30"/>
  <c r="B18" i="30"/>
  <c r="B17" i="30"/>
  <c r="B10" i="30"/>
  <c r="B19" i="30" s="1"/>
  <c r="B9" i="30"/>
  <c r="C35" i="30"/>
  <c r="F77" i="30"/>
  <c r="F108" i="30"/>
  <c r="F139" i="30" s="1"/>
  <c r="F170" i="30" s="1"/>
  <c r="E77" i="30"/>
  <c r="E108" i="30"/>
  <c r="E139" i="30" s="1"/>
  <c r="E170" i="30" s="1"/>
  <c r="B77" i="30"/>
  <c r="B108" i="30"/>
  <c r="B139" i="30" s="1"/>
  <c r="B170" i="30" s="1"/>
  <c r="F51" i="30"/>
  <c r="E51" i="30"/>
  <c r="C51" i="30"/>
  <c r="B51" i="30"/>
  <c r="BB131" i="6"/>
  <c r="BB99" i="6"/>
  <c r="BB47" i="6"/>
  <c r="BB70" i="6"/>
  <c r="BB101" i="6"/>
  <c r="BB45" i="6"/>
  <c r="BB43" i="6"/>
  <c r="BB35" i="6"/>
  <c r="BB34" i="6"/>
  <c r="BB31" i="6"/>
  <c r="BB23" i="6"/>
  <c r="BB24" i="6"/>
  <c r="BB21" i="6"/>
  <c r="BB7" i="6"/>
  <c r="BB16" i="6" s="1"/>
  <c r="BA131" i="6"/>
  <c r="BA99" i="6"/>
  <c r="BA47" i="6"/>
  <c r="BA70" i="6"/>
  <c r="BA101" i="6" s="1"/>
  <c r="BA45" i="6"/>
  <c r="BA43" i="6"/>
  <c r="BA35" i="6"/>
  <c r="BA34" i="6"/>
  <c r="BA31" i="6"/>
  <c r="BA23" i="6"/>
  <c r="BA24" i="6" s="1"/>
  <c r="BA21" i="6"/>
  <c r="BA7" i="6"/>
  <c r="BA16" i="6"/>
  <c r="AZ131" i="6"/>
  <c r="AZ99" i="6"/>
  <c r="AZ47" i="6"/>
  <c r="AZ70" i="6" s="1"/>
  <c r="AZ101" i="6" s="1"/>
  <c r="AZ45" i="6"/>
  <c r="AZ43" i="6"/>
  <c r="AZ35" i="6"/>
  <c r="AZ34" i="6"/>
  <c r="AZ31" i="6"/>
  <c r="AZ23" i="6"/>
  <c r="AZ21" i="6"/>
  <c r="AZ7" i="6"/>
  <c r="AZ16" i="6"/>
  <c r="AY131" i="6"/>
  <c r="AY99" i="6"/>
  <c r="AY47" i="6"/>
  <c r="AY70" i="6"/>
  <c r="AY101" i="6"/>
  <c r="AY45" i="6"/>
  <c r="AY43" i="6"/>
  <c r="AY35" i="6"/>
  <c r="AY34" i="6"/>
  <c r="AY31" i="6"/>
  <c r="AY23" i="6"/>
  <c r="AY24" i="6"/>
  <c r="AY21" i="6"/>
  <c r="AY7" i="6"/>
  <c r="AY16" i="6" s="1"/>
  <c r="AT6" i="6"/>
  <c r="AU33" i="6" s="1"/>
  <c r="B7" i="6"/>
  <c r="B16" i="6" s="1"/>
  <c r="C7" i="6"/>
  <c r="C16" i="6" s="1"/>
  <c r="D7" i="6"/>
  <c r="D16" i="6" s="1"/>
  <c r="E7" i="6"/>
  <c r="E16" i="6" s="1"/>
  <c r="F7" i="6"/>
  <c r="F16" i="6" s="1"/>
  <c r="G7" i="6"/>
  <c r="G16" i="6"/>
  <c r="H7" i="6"/>
  <c r="I7" i="6"/>
  <c r="I16" i="6"/>
  <c r="J7" i="6"/>
  <c r="J16" i="6" s="1"/>
  <c r="K7" i="6"/>
  <c r="K16" i="6"/>
  <c r="L7" i="6"/>
  <c r="L16" i="6" s="1"/>
  <c r="M7" i="6"/>
  <c r="M16" i="6"/>
  <c r="N7" i="6"/>
  <c r="N16" i="6" s="1"/>
  <c r="O7" i="6"/>
  <c r="O16" i="6"/>
  <c r="P7" i="6"/>
  <c r="P16" i="6" s="1"/>
  <c r="Q7" i="6"/>
  <c r="Q16" i="6"/>
  <c r="R7" i="6"/>
  <c r="R16" i="6" s="1"/>
  <c r="S7" i="6"/>
  <c r="S16" i="6"/>
  <c r="T7" i="6"/>
  <c r="T16" i="6" s="1"/>
  <c r="U7" i="6"/>
  <c r="U16" i="6"/>
  <c r="V7" i="6"/>
  <c r="V16" i="6" s="1"/>
  <c r="W7" i="6"/>
  <c r="W16" i="6"/>
  <c r="X7" i="6"/>
  <c r="X16" i="6" s="1"/>
  <c r="Y7" i="6"/>
  <c r="Y16" i="6"/>
  <c r="Z7" i="6"/>
  <c r="Z16" i="6" s="1"/>
  <c r="AA7" i="6"/>
  <c r="AA16" i="6"/>
  <c r="AB7" i="6"/>
  <c r="AB16" i="6" s="1"/>
  <c r="AC7" i="6"/>
  <c r="AC16" i="6"/>
  <c r="AD7" i="6"/>
  <c r="AD16" i="6" s="1"/>
  <c r="AE7" i="6"/>
  <c r="AE16" i="6"/>
  <c r="AF7" i="6"/>
  <c r="AF16" i="6" s="1"/>
  <c r="AG7" i="6"/>
  <c r="AG16" i="6"/>
  <c r="AH7" i="6"/>
  <c r="AH16" i="6" s="1"/>
  <c r="AI7" i="6"/>
  <c r="AI16" i="6"/>
  <c r="AJ7" i="6"/>
  <c r="AJ16" i="6" s="1"/>
  <c r="AK7" i="6"/>
  <c r="AK16" i="6"/>
  <c r="AL7" i="6"/>
  <c r="AL16" i="6" s="1"/>
  <c r="AM7" i="6"/>
  <c r="AM16" i="6"/>
  <c r="AN7" i="6"/>
  <c r="AN16" i="6" s="1"/>
  <c r="AO7" i="6"/>
  <c r="AO16" i="6" s="1"/>
  <c r="AP7" i="6"/>
  <c r="AP16" i="6"/>
  <c r="AQ7" i="6"/>
  <c r="AQ16" i="6" s="1"/>
  <c r="AR7" i="6"/>
  <c r="AR16" i="6"/>
  <c r="AS7" i="6"/>
  <c r="AS16" i="6" s="1"/>
  <c r="AT7" i="6"/>
  <c r="AT16" i="6" s="1"/>
  <c r="AU7" i="6"/>
  <c r="AU16" i="6" s="1"/>
  <c r="AV7" i="6"/>
  <c r="AV16" i="6"/>
  <c r="AW7" i="6"/>
  <c r="AW16" i="6" s="1"/>
  <c r="AX7" i="6"/>
  <c r="AX16" i="6" s="1"/>
  <c r="H16" i="6"/>
  <c r="B21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AD21" i="6"/>
  <c r="AE21" i="6"/>
  <c r="AF21" i="6"/>
  <c r="AG21" i="6"/>
  <c r="AH21" i="6"/>
  <c r="AI21" i="6"/>
  <c r="AJ21" i="6"/>
  <c r="AK21" i="6"/>
  <c r="AL21" i="6"/>
  <c r="AM21" i="6"/>
  <c r="AN21" i="6"/>
  <c r="AO21" i="6"/>
  <c r="AP21" i="6"/>
  <c r="AQ21" i="6"/>
  <c r="AR21" i="6"/>
  <c r="AS21" i="6"/>
  <c r="AU21" i="6"/>
  <c r="AV21" i="6"/>
  <c r="AW21" i="6"/>
  <c r="AX21" i="6"/>
  <c r="C23" i="6"/>
  <c r="C33" i="6" s="1"/>
  <c r="D23" i="6"/>
  <c r="D24" i="6" s="1"/>
  <c r="E23" i="6"/>
  <c r="E26" i="6" s="1"/>
  <c r="F23" i="6"/>
  <c r="F24" i="6" s="1"/>
  <c r="G23" i="6"/>
  <c r="G26" i="6" s="1"/>
  <c r="G24" i="6"/>
  <c r="H23" i="6"/>
  <c r="H33" i="6" s="1"/>
  <c r="I23" i="6"/>
  <c r="I24" i="6"/>
  <c r="J23" i="6"/>
  <c r="K23" i="6"/>
  <c r="K26" i="6" s="1"/>
  <c r="K24" i="6"/>
  <c r="L23" i="6"/>
  <c r="L24" i="6" s="1"/>
  <c r="M23" i="6"/>
  <c r="M26" i="6" s="1"/>
  <c r="M24" i="6"/>
  <c r="N23" i="6"/>
  <c r="N24" i="6" s="1"/>
  <c r="O23" i="6"/>
  <c r="O24" i="6"/>
  <c r="P23" i="6"/>
  <c r="Q23" i="6"/>
  <c r="Q26" i="6" s="1"/>
  <c r="R23" i="6"/>
  <c r="R24" i="6" s="1"/>
  <c r="S23" i="6"/>
  <c r="S33" i="6" s="1"/>
  <c r="T23" i="6"/>
  <c r="U23" i="6"/>
  <c r="U26" i="6" s="1"/>
  <c r="V23" i="6"/>
  <c r="V24" i="6" s="1"/>
  <c r="W23" i="6"/>
  <c r="W24" i="6"/>
  <c r="X23" i="6"/>
  <c r="X33" i="6" s="1"/>
  <c r="Y23" i="6"/>
  <c r="Y24" i="6"/>
  <c r="Z23" i="6"/>
  <c r="Z33" i="6" s="1"/>
  <c r="AA23" i="6"/>
  <c r="AA24" i="6"/>
  <c r="AB23" i="6"/>
  <c r="AB24" i="6" s="1"/>
  <c r="AC23" i="6"/>
  <c r="AC33" i="6" s="1"/>
  <c r="AC24" i="6"/>
  <c r="AD23" i="6"/>
  <c r="AE23" i="6"/>
  <c r="AE26" i="6"/>
  <c r="AF23" i="6"/>
  <c r="AG23" i="6"/>
  <c r="AG33" i="6" s="1"/>
  <c r="AH23" i="6"/>
  <c r="AH26" i="6" s="1"/>
  <c r="AH24" i="6"/>
  <c r="AI23" i="6"/>
  <c r="AI24" i="6"/>
  <c r="AJ23" i="6"/>
  <c r="AK23" i="6"/>
  <c r="AK33" i="6" s="1"/>
  <c r="AK24" i="6"/>
  <c r="AL23" i="6"/>
  <c r="AL24" i="6" s="1"/>
  <c r="AM23" i="6"/>
  <c r="AM24" i="6" s="1"/>
  <c r="AM26" i="6"/>
  <c r="AN23" i="6"/>
  <c r="AO23" i="6"/>
  <c r="AO26" i="6" s="1"/>
  <c r="AP23" i="6"/>
  <c r="AQ23" i="6"/>
  <c r="AQ26" i="6"/>
  <c r="AR23" i="6"/>
  <c r="AR24" i="6" s="1"/>
  <c r="AS23" i="6"/>
  <c r="AS33" i="6"/>
  <c r="AT23" i="6"/>
  <c r="AU23" i="6"/>
  <c r="AU26" i="6"/>
  <c r="AV23" i="6"/>
  <c r="AV26" i="6"/>
  <c r="AW23" i="6"/>
  <c r="AW26" i="6"/>
  <c r="AX23" i="6"/>
  <c r="AX33" i="6" s="1"/>
  <c r="AX26" i="6"/>
  <c r="Z24" i="6"/>
  <c r="AJ24" i="6"/>
  <c r="AU24" i="6"/>
  <c r="B26" i="6"/>
  <c r="AB26" i="6"/>
  <c r="AJ26" i="6"/>
  <c r="AN26" i="6"/>
  <c r="AR26" i="6"/>
  <c r="B31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AB31" i="6"/>
  <c r="AC31" i="6"/>
  <c r="AD31" i="6"/>
  <c r="AE31" i="6"/>
  <c r="AF31" i="6"/>
  <c r="AG31" i="6"/>
  <c r="AH31" i="6"/>
  <c r="AI31" i="6"/>
  <c r="AJ31" i="6"/>
  <c r="AK31" i="6"/>
  <c r="AL31" i="6"/>
  <c r="AM31" i="6"/>
  <c r="AN31" i="6"/>
  <c r="AO31" i="6"/>
  <c r="AP31" i="6"/>
  <c r="AQ31" i="6"/>
  <c r="AR31" i="6"/>
  <c r="AS31" i="6"/>
  <c r="AT31" i="6"/>
  <c r="AV31" i="6"/>
  <c r="AW31" i="6"/>
  <c r="AX31" i="6"/>
  <c r="B33" i="6"/>
  <c r="AB33" i="6"/>
  <c r="AF33" i="6"/>
  <c r="AJ33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AB34" i="6"/>
  <c r="AC34" i="6"/>
  <c r="AD34" i="6"/>
  <c r="AE34" i="6"/>
  <c r="AF34" i="6"/>
  <c r="AG34" i="6"/>
  <c r="AH34" i="6"/>
  <c r="AI34" i="6"/>
  <c r="AJ34" i="6"/>
  <c r="AK34" i="6"/>
  <c r="AL34" i="6"/>
  <c r="AM34" i="6"/>
  <c r="AN34" i="6"/>
  <c r="AP34" i="6"/>
  <c r="AQ34" i="6"/>
  <c r="AR34" i="6"/>
  <c r="AS34" i="6"/>
  <c r="AT34" i="6"/>
  <c r="AU34" i="6"/>
  <c r="AV34" i="6"/>
  <c r="AW34" i="6"/>
  <c r="AX34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AC35" i="6"/>
  <c r="AD35" i="6"/>
  <c r="AE35" i="6"/>
  <c r="AF35" i="6"/>
  <c r="AG35" i="6"/>
  <c r="AH35" i="6"/>
  <c r="AI35" i="6"/>
  <c r="AJ35" i="6"/>
  <c r="AK35" i="6"/>
  <c r="AL35" i="6"/>
  <c r="AM35" i="6"/>
  <c r="AN35" i="6"/>
  <c r="AP35" i="6"/>
  <c r="AQ35" i="6"/>
  <c r="AR35" i="6"/>
  <c r="AS35" i="6"/>
  <c r="AT35" i="6"/>
  <c r="AU35" i="6"/>
  <c r="AV35" i="6"/>
  <c r="AW35" i="6"/>
  <c r="AX35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K43" i="6"/>
  <c r="AL43" i="6"/>
  <c r="AM43" i="6"/>
  <c r="AN43" i="6"/>
  <c r="AP43" i="6"/>
  <c r="AQ43" i="6"/>
  <c r="AR43" i="6"/>
  <c r="AS43" i="6"/>
  <c r="AT43" i="6"/>
  <c r="AU43" i="6"/>
  <c r="AV43" i="6"/>
  <c r="AW43" i="6"/>
  <c r="AX43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AO45" i="6"/>
  <c r="AP45" i="6"/>
  <c r="AQ45" i="6"/>
  <c r="AR45" i="6"/>
  <c r="AS45" i="6"/>
  <c r="AT45" i="6"/>
  <c r="AU45" i="6"/>
  <c r="AV45" i="6"/>
  <c r="AW45" i="6"/>
  <c r="AX45" i="6"/>
  <c r="AL47" i="6"/>
  <c r="AL70" i="6" s="1"/>
  <c r="AL101" i="6" s="1"/>
  <c r="AM47" i="6"/>
  <c r="AM70" i="6"/>
  <c r="AM101" i="6" s="1"/>
  <c r="AN47" i="6"/>
  <c r="AN70" i="6"/>
  <c r="AN101" i="6"/>
  <c r="AO47" i="6"/>
  <c r="AO70" i="6" s="1"/>
  <c r="AO101" i="6" s="1"/>
  <c r="AP47" i="6"/>
  <c r="AP70" i="6"/>
  <c r="AP101" i="6" s="1"/>
  <c r="AQ47" i="6"/>
  <c r="AQ70" i="6"/>
  <c r="AQ101" i="6" s="1"/>
  <c r="AR47" i="6"/>
  <c r="AR70" i="6"/>
  <c r="AR101" i="6" s="1"/>
  <c r="AS47" i="6"/>
  <c r="AS70" i="6" s="1"/>
  <c r="AS101" i="6"/>
  <c r="AT47" i="6"/>
  <c r="AT70" i="6"/>
  <c r="AT101" i="6" s="1"/>
  <c r="AU47" i="6"/>
  <c r="AU70" i="6"/>
  <c r="AU101" i="6"/>
  <c r="AV47" i="6"/>
  <c r="AV70" i="6"/>
  <c r="AV101" i="6"/>
  <c r="AW47" i="6"/>
  <c r="AX47" i="6"/>
  <c r="AX70" i="6"/>
  <c r="AX101" i="6"/>
  <c r="AW70" i="6"/>
  <c r="AW101" i="6" s="1"/>
  <c r="B99" i="6"/>
  <c r="C99" i="6"/>
  <c r="D99" i="6"/>
  <c r="E99" i="6"/>
  <c r="F99" i="6"/>
  <c r="G99" i="6"/>
  <c r="H99" i="6"/>
  <c r="I99" i="6"/>
  <c r="J99" i="6"/>
  <c r="K99" i="6"/>
  <c r="L99" i="6"/>
  <c r="M99" i="6"/>
  <c r="N99" i="6"/>
  <c r="O99" i="6"/>
  <c r="P99" i="6"/>
  <c r="Q99" i="6"/>
  <c r="R99" i="6"/>
  <c r="S99" i="6"/>
  <c r="T99" i="6"/>
  <c r="U99" i="6"/>
  <c r="V99" i="6"/>
  <c r="W99" i="6"/>
  <c r="X99" i="6"/>
  <c r="Y99" i="6"/>
  <c r="Z99" i="6"/>
  <c r="AA99" i="6"/>
  <c r="AB99" i="6"/>
  <c r="AC99" i="6"/>
  <c r="AD99" i="6"/>
  <c r="AE99" i="6"/>
  <c r="AF99" i="6"/>
  <c r="AG99" i="6"/>
  <c r="AH99" i="6"/>
  <c r="AI99" i="6"/>
  <c r="AK99" i="6"/>
  <c r="AL99" i="6"/>
  <c r="AM99" i="6"/>
  <c r="AN99" i="6"/>
  <c r="AP99" i="6"/>
  <c r="AQ99" i="6"/>
  <c r="AR99" i="6"/>
  <c r="AS99" i="6"/>
  <c r="AT99" i="6"/>
  <c r="AU99" i="6"/>
  <c r="AV99" i="6"/>
  <c r="AW99" i="6"/>
  <c r="AX99" i="6"/>
  <c r="B131" i="6"/>
  <c r="C131" i="6"/>
  <c r="D131" i="6"/>
  <c r="E131" i="6"/>
  <c r="F131" i="6"/>
  <c r="G131" i="6"/>
  <c r="H131" i="6"/>
  <c r="I131" i="6"/>
  <c r="J131" i="6"/>
  <c r="K131" i="6"/>
  <c r="L131" i="6"/>
  <c r="M131" i="6"/>
  <c r="N131" i="6"/>
  <c r="O131" i="6"/>
  <c r="P131" i="6"/>
  <c r="Q131" i="6"/>
  <c r="R131" i="6"/>
  <c r="S131" i="6"/>
  <c r="T131" i="6"/>
  <c r="U131" i="6"/>
  <c r="V131" i="6"/>
  <c r="W131" i="6"/>
  <c r="X131" i="6"/>
  <c r="Y131" i="6"/>
  <c r="Z131" i="6"/>
  <c r="AA131" i="6"/>
  <c r="AB131" i="6"/>
  <c r="AC131" i="6"/>
  <c r="AD131" i="6"/>
  <c r="AE131" i="6"/>
  <c r="AF131" i="6"/>
  <c r="AG131" i="6"/>
  <c r="AH131" i="6"/>
  <c r="AI131" i="6"/>
  <c r="AK131" i="6"/>
  <c r="AL131" i="6"/>
  <c r="AM131" i="6"/>
  <c r="AN131" i="6"/>
  <c r="AP131" i="6"/>
  <c r="AQ131" i="6"/>
  <c r="AR131" i="6"/>
  <c r="AS131" i="6"/>
  <c r="AT131" i="6"/>
  <c r="AU131" i="6"/>
  <c r="AV131" i="6"/>
  <c r="AW131" i="6"/>
  <c r="AX131" i="6"/>
  <c r="F44" i="1"/>
  <c r="AK26" i="6"/>
  <c r="AC26" i="6"/>
  <c r="Y26" i="6"/>
  <c r="K33" i="6"/>
  <c r="I26" i="6"/>
  <c r="I33" i="6"/>
  <c r="E33" i="6"/>
  <c r="AX24" i="6"/>
  <c r="AS26" i="6"/>
  <c r="AY33" i="6"/>
  <c r="AT26" i="6"/>
  <c r="N33" i="6"/>
  <c r="N26" i="6"/>
  <c r="BA33" i="6"/>
  <c r="B19" i="31"/>
  <c r="B18" i="31"/>
  <c r="BB26" i="6"/>
  <c r="BB33" i="6"/>
  <c r="B30" i="30"/>
  <c r="B28" i="30"/>
  <c r="BD16" i="6"/>
  <c r="AD33" i="6"/>
  <c r="P33" i="6"/>
  <c r="Z26" i="6"/>
  <c r="AT21" i="6"/>
  <c r="L26" i="6"/>
  <c r="Y33" i="6"/>
  <c r="D33" i="6"/>
  <c r="D26" i="6"/>
  <c r="BF24" i="6"/>
  <c r="BD33" i="6"/>
  <c r="U33" i="6"/>
  <c r="X24" i="6"/>
  <c r="BE33" i="6"/>
  <c r="BF26" i="6"/>
  <c r="BG16" i="6"/>
  <c r="BG24" i="6"/>
  <c r="AZ33" i="6"/>
  <c r="AW24" i="6"/>
  <c r="G33" i="6"/>
  <c r="AE24" i="6"/>
  <c r="BG26" i="6"/>
  <c r="AR33" i="6"/>
  <c r="AV24" i="6"/>
  <c r="AV33" i="6"/>
  <c r="BD26" i="6"/>
  <c r="AW33" i="6"/>
  <c r="AY26" i="6"/>
  <c r="O33" i="6"/>
  <c r="W33" i="6"/>
  <c r="AE33" i="6"/>
  <c r="AI33" i="6"/>
  <c r="AM33" i="6"/>
  <c r="AT33" i="6"/>
  <c r="O26" i="6"/>
  <c r="W26" i="6"/>
  <c r="AI26" i="6"/>
  <c r="F28" i="30"/>
  <c r="G28" i="30"/>
  <c r="H28" i="30"/>
  <c r="C28" i="30"/>
  <c r="C37" i="30"/>
  <c r="C30" i="30"/>
  <c r="D30" i="30"/>
  <c r="D28" i="30"/>
  <c r="E36" i="32"/>
  <c r="H18" i="32"/>
  <c r="H36" i="32"/>
  <c r="H27" i="32"/>
  <c r="D24" i="1" l="1"/>
  <c r="D16" i="1"/>
  <c r="E18" i="1"/>
  <c r="J30" i="30"/>
  <c r="J37" i="30"/>
  <c r="J28" i="30"/>
  <c r="C26" i="6"/>
  <c r="X26" i="6"/>
  <c r="AL26" i="6"/>
  <c r="BA26" i="6"/>
  <c r="AF24" i="6"/>
  <c r="AF26" i="6"/>
  <c r="AA33" i="6"/>
  <c r="AA26" i="6"/>
  <c r="U24" i="6"/>
  <c r="P24" i="6"/>
  <c r="P26" i="6"/>
  <c r="E24" i="6"/>
  <c r="AZ26" i="6"/>
  <c r="AZ24" i="6"/>
  <c r="B37" i="30"/>
  <c r="G30" i="30"/>
  <c r="E27" i="32"/>
  <c r="BJ24" i="6"/>
  <c r="K37" i="30"/>
  <c r="K35" i="30"/>
  <c r="C20" i="1"/>
  <c r="H19" i="32"/>
  <c r="J26" i="6"/>
  <c r="J24" i="6"/>
  <c r="B19" i="32"/>
  <c r="B18" i="32"/>
  <c r="D27" i="31"/>
  <c r="D36" i="31"/>
  <c r="G36" i="31"/>
  <c r="AT24" i="6"/>
  <c r="AG26" i="6"/>
  <c r="C24" i="6"/>
  <c r="J33" i="6"/>
  <c r="M33" i="6"/>
  <c r="T24" i="6"/>
  <c r="T33" i="6"/>
  <c r="L33" i="6"/>
  <c r="F33" i="6"/>
  <c r="AL33" i="6"/>
  <c r="V33" i="6"/>
  <c r="AH33" i="6"/>
  <c r="T26" i="6"/>
  <c r="AD26" i="6"/>
  <c r="AD24" i="6"/>
  <c r="S24" i="6"/>
  <c r="BH24" i="6"/>
  <c r="BH26" i="6"/>
  <c r="AP26" i="6"/>
  <c r="AP33" i="6"/>
  <c r="AP24" i="6"/>
  <c r="H24" i="6"/>
  <c r="H26" i="6"/>
  <c r="D29" i="32"/>
  <c r="D27" i="32"/>
  <c r="H36" i="31"/>
  <c r="H29" i="31"/>
  <c r="F26" i="6"/>
  <c r="E19" i="32"/>
  <c r="E18" i="32"/>
  <c r="Q33" i="6"/>
  <c r="R26" i="6"/>
  <c r="R33" i="6"/>
  <c r="S26" i="6"/>
  <c r="AU31" i="6"/>
  <c r="V26" i="6"/>
  <c r="AG24" i="6"/>
  <c r="Q24" i="6"/>
  <c r="B29" i="31"/>
  <c r="B36" i="31"/>
  <c r="C36" i="32"/>
  <c r="E27" i="31"/>
  <c r="E36" i="31"/>
  <c r="E29" i="31"/>
  <c r="D36" i="32"/>
  <c r="G27" i="32"/>
  <c r="BL26" i="6"/>
  <c r="L28" i="30"/>
  <c r="BM24" i="6"/>
  <c r="M30" i="30"/>
  <c r="J36" i="31"/>
  <c r="D18" i="1"/>
  <c r="I36" i="31"/>
  <c r="D20" i="1"/>
  <c r="F20" i="1"/>
  <c r="D22" i="1"/>
  <c r="F36" i="32"/>
  <c r="G36" i="32"/>
  <c r="F16" i="1"/>
  <c r="F18" i="1"/>
  <c r="E24" i="1"/>
  <c r="E16" i="1"/>
  <c r="E26" i="1"/>
  <c r="E22" i="1"/>
  <c r="E20" i="1"/>
  <c r="C18" i="1" l="1"/>
  <c r="C16" i="1"/>
  <c r="C24" i="1"/>
  <c r="C22" i="1"/>
</calcChain>
</file>

<file path=xl/sharedStrings.xml><?xml version="1.0" encoding="utf-8"?>
<sst xmlns="http://schemas.openxmlformats.org/spreadsheetml/2006/main" count="1678" uniqueCount="217">
  <si>
    <t>Mortgage Asset Balance</t>
  </si>
  <si>
    <t xml:space="preserve">Class B1b Notes </t>
  </si>
  <si>
    <t>Overall Lifetime Redemption Rate</t>
  </si>
  <si>
    <t>Quarterly Redemption Rate</t>
  </si>
  <si>
    <t>Further Advances released in the quarter</t>
  </si>
  <si>
    <t>First Loss Fund Balance</t>
  </si>
  <si>
    <t xml:space="preserve">First Loss Fund as a % of the Mortgages </t>
  </si>
  <si>
    <t>Opening PDL Balance</t>
  </si>
  <si>
    <t xml:space="preserve">Quarterly Losses </t>
  </si>
  <si>
    <t>Quarterly Loss Rate (annualised)</t>
  </si>
  <si>
    <t>Outstanding PDL at end of the quarter</t>
  </si>
  <si>
    <t>Spread Trap repayment in the quarter</t>
  </si>
  <si>
    <t>N/A</t>
  </si>
  <si>
    <t>Spread % (WA Funding Rate less WA Interest Rate)</t>
  </si>
  <si>
    <t>Total Income as a % of the Mortgages</t>
  </si>
  <si>
    <t>Quarterly surplus income to the Issuer</t>
  </si>
  <si>
    <t>Surplus Income as a % of the Mortgages</t>
  </si>
  <si>
    <t>Losses as a % of the Mortgages</t>
  </si>
  <si>
    <t>Appointment of a Receiver of Rent</t>
  </si>
  <si>
    <t>Number of Properties in Possession</t>
  </si>
  <si>
    <t>Average Number of months (Possessions) in Arrears at the Sale Date</t>
  </si>
  <si>
    <t>Performing Loans</t>
  </si>
  <si>
    <t>&gt;1 to 2 months arrears</t>
  </si>
  <si>
    <t xml:space="preserve">&gt;2 to 3 months arrears </t>
  </si>
  <si>
    <t xml:space="preserve">&gt;3 months arrears </t>
  </si>
  <si>
    <t xml:space="preserve">Total </t>
  </si>
  <si>
    <t>Underlying Assets - Overall</t>
  </si>
  <si>
    <t>Weighted Average LTV</t>
  </si>
  <si>
    <t>Weighted Average Nationwide Indexed LTV</t>
  </si>
  <si>
    <t>Weighted Average Halifax Indexed LTV</t>
  </si>
  <si>
    <t>% of Variable Rate Mortgages</t>
  </si>
  <si>
    <t>% of Fixed Rate Mortgages</t>
  </si>
  <si>
    <t>% of Base Rate Mortgages</t>
  </si>
  <si>
    <t>Weighted Average Loan Size</t>
  </si>
  <si>
    <t>Weighted Average Interest Rate</t>
  </si>
  <si>
    <t>Weighted Average Maturity Date (years)</t>
  </si>
  <si>
    <t>Weighted Average Seasoning (months)</t>
  </si>
  <si>
    <t>% of Interest Only Mortgages</t>
  </si>
  <si>
    <t>% of Repayment Mortgages</t>
  </si>
  <si>
    <t>% of Mortgages in London</t>
  </si>
  <si>
    <t>% of Mortgages in the South East</t>
  </si>
  <si>
    <t>% of Owner Occupied Mortgages</t>
  </si>
  <si>
    <t>% of Investment Home Loans - Professional Landlords</t>
  </si>
  <si>
    <t>% of Investment Home Loans - Emerging Professional Landlords</t>
  </si>
  <si>
    <t>% of Paragon Originated Assets</t>
  </si>
  <si>
    <t>% of Mortgage Trust Originated Assets</t>
  </si>
  <si>
    <t>Underlying Assets - Paragon Originated Assets</t>
  </si>
  <si>
    <t>PML Lifetime Redemption Rate</t>
  </si>
  <si>
    <t>PML Quarterly Losses</t>
  </si>
  <si>
    <t>Underlying Assets - Mortgage Trust Originated Assets</t>
  </si>
  <si>
    <t>MTL Lifetime Redemption Rate</t>
  </si>
  <si>
    <t>MTL Quarterly Losses</t>
  </si>
  <si>
    <t xml:space="preserve">Total Notes </t>
  </si>
  <si>
    <t xml:space="preserve">Class A2a Notes </t>
  </si>
  <si>
    <t>Arrears excluding Receiver of Rent and Possession Cases</t>
  </si>
  <si>
    <t>Aggregate Potential Redraw Amount</t>
  </si>
  <si>
    <t>Class B and C Notes as a % of the Total Notes</t>
  </si>
  <si>
    <t>Average Number of months (RoR) in Arrears at the Sale Date</t>
  </si>
  <si>
    <t xml:space="preserve">Class A1 Notes </t>
  </si>
  <si>
    <t xml:space="preserve">Class A2b Notes </t>
  </si>
  <si>
    <t>Class B1a Notes</t>
  </si>
  <si>
    <t>Class C1b Notes</t>
  </si>
  <si>
    <t>Class A2c Notes</t>
  </si>
  <si>
    <t>Class Cla Notes</t>
  </si>
  <si>
    <t xml:space="preserve">Class A Notes </t>
  </si>
  <si>
    <t>PM12</t>
  </si>
  <si>
    <t>Lifetime Redemption Rate</t>
  </si>
  <si>
    <t>Total Losses</t>
  </si>
  <si>
    <t>Issuer</t>
  </si>
  <si>
    <t>Closing Date</t>
  </si>
  <si>
    <t>Current GBP Equivalent Note Balance</t>
  </si>
  <si>
    <t>August 2010</t>
  </si>
  <si>
    <t>Step Up Date</t>
  </si>
  <si>
    <t>August 2011</t>
  </si>
  <si>
    <t>Rating Agencies</t>
  </si>
  <si>
    <t>Moody's/S&amp;P/Fitch</t>
  </si>
  <si>
    <t>Weighted Average Maturity Date (Years)</t>
  </si>
  <si>
    <t>Number of Properties where an ROR has been appointed</t>
  </si>
  <si>
    <t>Current GBP Equivalent Value of the AAA/Aaa/AAA Notes</t>
  </si>
  <si>
    <t>Current GBP Equivalent Value of the AA/Aa2/AA Notes</t>
  </si>
  <si>
    <t>Current GBP Equivalent Value of the A/A2/A Notes</t>
  </si>
  <si>
    <t>Current GBP Equivalent % of the AAA/Aaa/AAA Notes</t>
  </si>
  <si>
    <t>Current GBP Equivalent % of the AA/Aa2/AA Notes</t>
  </si>
  <si>
    <t>Current GBP Equivalent % of the A/A2/A Notes</t>
  </si>
  <si>
    <t>GBP Equivalent Note Value at the Closing Date</t>
  </si>
  <si>
    <t>AAA/Aaa/AAA Fast Pay Notes (Sterling)</t>
  </si>
  <si>
    <t>AAA/Aaa/AAA Fast Pay Notes (Euros)</t>
  </si>
  <si>
    <t>AAA/Aaa/AAA Fast Pay Notes (Dollars)</t>
  </si>
  <si>
    <t>AAA/Aaa/AAA Slow Pay Notes (Euros)</t>
  </si>
  <si>
    <t>AAA/Aaa/AAA Slow Pay Notes (Dollars)</t>
  </si>
  <si>
    <t>AA/Aa2/AA Notes (Euros)</t>
  </si>
  <si>
    <t>A/A2/A Notes (Euros)</t>
  </si>
  <si>
    <t>Note Margins:</t>
  </si>
  <si>
    <t>Original GBP Equivalent % of the AAA/Aaa/AAA Notes</t>
  </si>
  <si>
    <t>Original GBP Equivalent % of the AA/Aa2/AA Notes</t>
  </si>
  <si>
    <t>Original GBP Equivalent % of the A/A2/A Notes</t>
  </si>
  <si>
    <t>2a-7 Notes (Original Margins)</t>
  </si>
  <si>
    <t>Determination Events to pay down the Subordinate Notes</t>
  </si>
  <si>
    <t>Note Maturity Dates</t>
  </si>
  <si>
    <t>November 2038</t>
  </si>
  <si>
    <t>Senior Administration Fee</t>
  </si>
  <si>
    <t>Junior Administration Fee</t>
  </si>
  <si>
    <t>Substitute Administrator's Commitment Fee</t>
  </si>
  <si>
    <t>Minimum Mortgage Rate</t>
  </si>
  <si>
    <t>Class B Notes</t>
  </si>
  <si>
    <t>% of the Subordinate Notes to the total Notes equals 26.93%</t>
  </si>
  <si>
    <t>Total Assets</t>
  </si>
  <si>
    <t>Class C Notes</t>
  </si>
  <si>
    <t>Losses as a % of Total Assets</t>
  </si>
  <si>
    <t>Information as at the Principal Determination Date</t>
  </si>
  <si>
    <t>Total Value of Arrears (£000's)</t>
  </si>
  <si>
    <t>Total Value of Arrears as a % of the Notes Issued (£1,500,204,648)</t>
  </si>
  <si>
    <t>Weighted Average Interest Coverage Ratio (calculated at the origination date)</t>
  </si>
  <si>
    <t>PDL Replenishment made during the quarter (-ve = recoveries)</t>
  </si>
  <si>
    <t>0.004% / £8,000</t>
  </si>
  <si>
    <t xml:space="preserve">Underlying Assets </t>
  </si>
  <si>
    <t>% of Standard Variable Rate Mortgages</t>
  </si>
  <si>
    <t>% of Paragon (2010) Originated Assets</t>
  </si>
  <si>
    <t>% of Fixed Rate Mortgages (reverting to SVR)</t>
  </si>
  <si>
    <t>% of Interest Only Mortgages (optional switching to repayment)</t>
  </si>
  <si>
    <t>% of Interest Only Mortgages (mandatory switching to repayment)</t>
  </si>
  <si>
    <t>Total Income as a % of the Assets</t>
  </si>
  <si>
    <t>Surplus Income as a % of the Assets</t>
  </si>
  <si>
    <t>Losses as a % of the Assets</t>
  </si>
  <si>
    <t>Underlying Assets - Paragon Mortgages 2010 Paragon Originated Assets</t>
  </si>
  <si>
    <t>Moody's/Fitch</t>
  </si>
  <si>
    <t xml:space="preserve">Class Z Notes </t>
  </si>
  <si>
    <t>n/a</t>
  </si>
  <si>
    <r>
      <t xml:space="preserve">     </t>
    </r>
    <r>
      <rPr>
        <b/>
        <u/>
        <sz val="10"/>
        <color indexed="63"/>
        <rFont val="Calibri"/>
        <family val="2"/>
      </rPr>
      <t>Paragon Mortgages (No.12) PLC</t>
    </r>
  </si>
  <si>
    <t>Mandatory Further Advance Prefunding Reserve</t>
  </si>
  <si>
    <t>Total Notes (Class A, B, C, D and Z Notes)</t>
  </si>
  <si>
    <t>Class D Notes</t>
  </si>
  <si>
    <t>Class A and B Liquidity Reserve Fund (1.50% of the outstanding Class A and B Notes)</t>
  </si>
  <si>
    <t>General Reserve Fund (1.50% of the outstanding Class C and D Notes)</t>
  </si>
  <si>
    <t>Class B, C , D and Z Notes as a % of the Total Notes</t>
  </si>
  <si>
    <t>PM2010 Lifetime Redemption Rate</t>
  </si>
  <si>
    <t>Paragon Bank Quarterly Losses</t>
  </si>
  <si>
    <t>Current GBP Equivalent Value of the BBB/Baa1/BBB Notes</t>
  </si>
  <si>
    <t>Original GBP Equivalent % of the BBB/Baa1/BBB Notes</t>
  </si>
  <si>
    <t>Current GBP Equivalent % of the BBB/Baa1/BBB Notes</t>
  </si>
  <si>
    <t xml:space="preserve">Paragon Bank Lifetime Redemption Rate </t>
  </si>
  <si>
    <t>% of SVR Mortgages</t>
  </si>
  <si>
    <r>
      <t xml:space="preserve">     </t>
    </r>
    <r>
      <rPr>
        <b/>
        <u/>
        <sz val="10"/>
        <color indexed="63"/>
        <rFont val="Calibri"/>
        <family val="2"/>
      </rPr>
      <t>Paragon Mortgages (No.26) PLC</t>
    </r>
  </si>
  <si>
    <t>PM26</t>
  </si>
  <si>
    <t>August 2024</t>
  </si>
  <si>
    <t>3.60 / 4.00%</t>
  </si>
  <si>
    <t>May 2045</t>
  </si>
  <si>
    <t>Available Principal Cash</t>
  </si>
  <si>
    <t>Total Notes (Class A1, A2, B, C, D and Z Notes)</t>
  </si>
  <si>
    <t xml:space="preserve">Class A2 Notes </t>
  </si>
  <si>
    <t>Total Value of Arrears as a % of the Notes (£618,532,000)</t>
  </si>
  <si>
    <t>% of PM2010 Originated Assets (Professional)</t>
  </si>
  <si>
    <t>% of PM2010 Originated Assets (Emerging Professional)</t>
  </si>
  <si>
    <t>% of Paragon Bank Originated Assets (Professional)</t>
  </si>
  <si>
    <t>% of Paragon Bank Originated Assets (Emerging Professional)</t>
  </si>
  <si>
    <t>Underlying Assets - Paragon Mortgages 2010 Originated Assets (Emerging Professional)</t>
  </si>
  <si>
    <t>Underlying Assets - Paragon Bank Originated Assets (Professional)</t>
  </si>
  <si>
    <t>Underlying Assets - Paragon Bank Originated Assets (Emerging Professional)</t>
  </si>
  <si>
    <t xml:space="preserve">Weighted Average Seasoning (Months) </t>
  </si>
  <si>
    <t>Payment Holidays as a percentage of the Mortgages</t>
  </si>
  <si>
    <t>COVID19 Payment holidays as % of mortgages</t>
  </si>
  <si>
    <t>Total Value of Arrears as a % of the Notes (£760,478,000)</t>
  </si>
  <si>
    <t>PM27</t>
  </si>
  <si>
    <t>October 2025</t>
  </si>
  <si>
    <t>April 2047</t>
  </si>
  <si>
    <t>3.10 / 4.00%</t>
  </si>
  <si>
    <t>PM28</t>
  </si>
  <si>
    <r>
      <t xml:space="preserve">     </t>
    </r>
    <r>
      <rPr>
        <b/>
        <u/>
        <sz val="10"/>
        <color indexed="63"/>
        <rFont val="Calibri"/>
        <family val="2"/>
      </rPr>
      <t>Paragon Mortgages (No.28) PLC</t>
    </r>
  </si>
  <si>
    <t>Total Value of Arrears as a % of the Notes (£721,171,000)</t>
  </si>
  <si>
    <t>Underlying Assets - Paragon Mortgages 2010 Originated Assets (Professional)</t>
  </si>
  <si>
    <t>December 2025</t>
  </si>
  <si>
    <t xml:space="preserve">2.95 / 4.00% </t>
  </si>
  <si>
    <t>December 2047</t>
  </si>
  <si>
    <t>Retained Notes held by Paragon Bank PLC (Class A, B, C, D and Z Notes)</t>
  </si>
  <si>
    <t>% of Term SONIA Linked Mortgages - Libor linked prior to 1st June 2021/1st July 2021</t>
  </si>
  <si>
    <t>% of Term SONIA Linked Mortgages - Libor linked prior to 1st June / 1st July 2021</t>
  </si>
  <si>
    <t>% of Term SONIA Linked Mortgages - Libor linked prior to 1st June 2021</t>
  </si>
  <si>
    <t>% of Fixed Rate Mortgages (reverting to SONIA plus a variable margin) - reverting to Libor prior to 1st July 2021</t>
  </si>
  <si>
    <t>% of Term SONIA Linked Mortgages (reverting to SONIA plus a variable margin) - Libor linked prior to 1st July 2021</t>
  </si>
  <si>
    <t>% of Term SONIA Linked Mortgages plus a Variable Margin - Libor linked prior to 1st July 2021</t>
  </si>
  <si>
    <t>% of Non Reversionary Term SONIA Linked Mortgages - Libor linked prior to 1st July 2021</t>
  </si>
  <si>
    <t>% of Fixed Rate Mortgages (reverting to Term SONIA plus a variable margin) - reverting to Libor linked prior to 1st July 2021</t>
  </si>
  <si>
    <t>% of Term SONIA Linked Mortgages (reverting to Term SONIA plus a variable margin) - Libor linked prior to 1st July 2021</t>
  </si>
  <si>
    <t>% of Term SONIA Linked Mortgages plus a Variable Margin  - Libor linked prior to 1st July 2021</t>
  </si>
  <si>
    <r>
      <t xml:space="preserve">     </t>
    </r>
    <r>
      <rPr>
        <b/>
        <u/>
        <sz val="10"/>
        <color indexed="63"/>
        <rFont val="Calibri"/>
        <family val="2"/>
      </rPr>
      <t>Paragon Mortgages (No.27) PLC</t>
    </r>
  </si>
  <si>
    <t>% of Fixed Rate Mortgages (reverting to Term SONIA plus a variable margin)</t>
  </si>
  <si>
    <t>% of Term SONIA Linked Mortgages (reverting to Term SONIA plus a variable margin)</t>
  </si>
  <si>
    <t xml:space="preserve">% of Term SONIA Linked Mortgages plus a Variable Margin </t>
  </si>
  <si>
    <t xml:space="preserve">% of Non Reversionary Term SONIA Linked Mortgages </t>
  </si>
  <si>
    <t xml:space="preserve">DC SONIA + 2% + 0.1193% </t>
  </si>
  <si>
    <t>Current First Loss Fund/Reserve Funds as a % of the Current GBP Equivalent Notes</t>
  </si>
  <si>
    <t>2a-7 Notes / Class A1 Notes (Current Margins: amended, with effect from the May 2022 IPD for PM12)</t>
  </si>
  <si>
    <t>Retained Notes held by Paragon Bank PLC (Class A1, A2, B, C, D and Z Notes)</t>
  </si>
  <si>
    <t xml:space="preserve">AAA/Aaa/AAA Slow Pay Notes (Sterling: amended, with effect from the May 2022 IPD for PM12) </t>
  </si>
  <si>
    <t>AA/Aa2/AA Notes (Sterling: amended, with effect from the May 2022 IPD for PM12)</t>
  </si>
  <si>
    <t xml:space="preserve">A/A2/A Notes (Sterling: amended, with effect the May 2022 IPD for PM12) </t>
  </si>
  <si>
    <t>BBB/Baa1/BBB Notes</t>
  </si>
  <si>
    <t>PM29</t>
  </si>
  <si>
    <t>Optional Redemption Date / Turbo Date (for PM26 - PM29)</t>
  </si>
  <si>
    <t>December 2028</t>
  </si>
  <si>
    <r>
      <t xml:space="preserve">     </t>
    </r>
    <r>
      <rPr>
        <b/>
        <u/>
        <sz val="10"/>
        <color indexed="63"/>
        <rFont val="Calibri"/>
        <family val="2"/>
      </rPr>
      <t>Paragon Mortgages (No.29) PLC</t>
    </r>
  </si>
  <si>
    <t>Retained Principal Ledger Balance for Substitutions</t>
  </si>
  <si>
    <t>Total Value of Arrears as a % of the Notes (£900,000,000)</t>
  </si>
  <si>
    <t xml:space="preserve">% of Fixed Rate Mortgages (reverting to Term SONIA plus a variable margin) </t>
  </si>
  <si>
    <t xml:space="preserve">% of Term SONIA Linked Mortgages plus a Variable Margin  </t>
  </si>
  <si>
    <t>% of Non Reversionary Term SONIA Linked Mortgages</t>
  </si>
  <si>
    <t xml:space="preserve">% of Term SONIA Linked Mortgages (reverting to Term SONIA plus a variable margin) </t>
  </si>
  <si>
    <t>Retained Notes held by Paragon Bank PLC (PM26-PM29)</t>
  </si>
  <si>
    <t>Current Value of the Unrated Notes (PM26 - PM29)</t>
  </si>
  <si>
    <t>Current First Loss Fund Balance / Reserve Funds (PM26 - PM29)</t>
  </si>
  <si>
    <t>Current % of the Unrated Notes (PM26 - PM29)</t>
  </si>
  <si>
    <t>Original % of the Unrated Notes (PM26 - PM29)</t>
  </si>
  <si>
    <t xml:space="preserve">Unrated Notes (PM26 - PM29) </t>
  </si>
  <si>
    <t>Clean Up Call (20% of the Closing GBP Note Value) (10% for PM26 - PM29)</t>
  </si>
  <si>
    <t>December 2055</t>
  </si>
  <si>
    <t>Underlying Assets - Paragon Originated Assets/PM20 Originated Assets (Professional for PM26 - PM29)</t>
  </si>
  <si>
    <t>Underlying Assets - Mortgage Trust Originated Assets/PM2010 Originated Assets (Emerging Professional for PM26 - PM29)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</si>
</sst>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£&quot;#,##0;\-&quot;£&quot;#,##0"/>
    <numFmt numFmtId="6" formatCode="&quot;£&quot;#,##0;[Red]\-&quot;£&quot;#,##0"/>
    <numFmt numFmtId="43" formatCode="_-* #,##0.00_-;\-* #,##0.00_-;_-* &quot;-&quot;??_-;_-@_-"/>
    <numFmt numFmtId="164" formatCode="d\-mmm\-yy"/>
    <numFmt numFmtId="165" formatCode="&quot;£&quot;#,##0"/>
    <numFmt numFmtId="166" formatCode="[$-809]dd\ mmmm\ yyyy;@"/>
    <numFmt numFmtId="167" formatCode="0.000%"/>
    <numFmt numFmtId="168" formatCode="0.0%"/>
    <numFmt numFmtId="169" formatCode="[$£-809]#,##0"/>
    <numFmt numFmtId="170" formatCode="_-* #,##0_-;\-* #,##0_-;_-* &quot;-&quot;??_-;_-@_-"/>
    <numFmt numFmtId="171" formatCode="[$-F800]dddd\,\ mmmm\ dd\,\ yyyy"/>
    <numFmt numFmtId="172" formatCode="#,##0.00_ ;\-#,##0.00\ 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u/>
      <sz val="10"/>
      <color indexed="63"/>
      <name val="Calibri"/>
      <family val="2"/>
    </font>
    <font>
      <b/>
      <sz val="10"/>
      <color indexed="9"/>
      <name val="Calibri"/>
      <family val="2"/>
      <scheme val="minor"/>
    </font>
    <font>
      <sz val="10"/>
      <color rgb="FF2D2926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0"/>
      <color rgb="FF2D2926"/>
      <name val="Calibri"/>
      <family val="2"/>
      <scheme val="minor"/>
    </font>
    <font>
      <b/>
      <sz val="10"/>
      <color indexed="18"/>
      <name val="Calibri"/>
      <family val="2"/>
      <scheme val="minor"/>
    </font>
    <font>
      <b/>
      <u/>
      <sz val="10"/>
      <color indexed="9"/>
      <name val="Calibri"/>
      <family val="2"/>
      <scheme val="minor"/>
    </font>
    <font>
      <u/>
      <sz val="10"/>
      <color rgb="FF2D2926"/>
      <name val="Calibri"/>
      <family val="2"/>
      <scheme val="minor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rgb="FF00008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color indexed="53"/>
      <name val="Calibri"/>
      <family val="2"/>
      <scheme val="minor"/>
    </font>
    <font>
      <b/>
      <u/>
      <sz val="10"/>
      <color rgb="FF2D2926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8"/>
        <bgColor indexed="64"/>
      </patternFill>
    </fill>
    <fill>
      <patternFill patternType="solid">
        <fgColor rgb="FF89CB31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8">
    <xf numFmtId="0" fontId="0" fillId="0" borderId="0" xfId="0"/>
    <xf numFmtId="164" fontId="4" fillId="3" borderId="0" xfId="0" applyNumberFormat="1" applyFont="1" applyFill="1" applyAlignment="1">
      <alignment horizontal="right"/>
    </xf>
    <xf numFmtId="165" fontId="5" fillId="2" borderId="0" xfId="0" applyNumberFormat="1" applyFont="1" applyFill="1" applyAlignment="1">
      <alignment horizontal="right"/>
    </xf>
    <xf numFmtId="10" fontId="5" fillId="2" borderId="0" xfId="2" applyNumberFormat="1" applyFont="1" applyFill="1" applyAlignment="1">
      <alignment horizontal="right"/>
    </xf>
    <xf numFmtId="10" fontId="5" fillId="2" borderId="0" xfId="0" applyNumberFormat="1" applyFont="1" applyFill="1" applyAlignment="1">
      <alignment horizontal="right"/>
    </xf>
    <xf numFmtId="3" fontId="5" fillId="2" borderId="0" xfId="0" applyNumberFormat="1" applyFont="1" applyFill="1" applyAlignment="1">
      <alignment horizontal="right"/>
    </xf>
    <xf numFmtId="10" fontId="6" fillId="2" borderId="0" xfId="0" applyNumberFormat="1" applyFont="1" applyFill="1" applyAlignment="1">
      <alignment horizontal="right"/>
    </xf>
    <xf numFmtId="4" fontId="5" fillId="2" borderId="0" xfId="2" applyNumberFormat="1" applyFont="1" applyFill="1" applyAlignment="1">
      <alignment horizontal="right"/>
    </xf>
    <xf numFmtId="0" fontId="7" fillId="2" borderId="0" xfId="0" applyFont="1" applyFill="1"/>
    <xf numFmtId="0" fontId="6" fillId="2" borderId="0" xfId="0" applyFont="1" applyFill="1"/>
    <xf numFmtId="0" fontId="8" fillId="2" borderId="0" xfId="0" applyFont="1" applyFill="1"/>
    <xf numFmtId="0" fontId="4" fillId="3" borderId="0" xfId="0" applyNumberFormat="1" applyFont="1" applyFill="1" applyAlignment="1"/>
    <xf numFmtId="3" fontId="5" fillId="2" borderId="0" xfId="0" applyNumberFormat="1" applyFont="1" applyFill="1" applyAlignment="1"/>
    <xf numFmtId="0" fontId="5" fillId="2" borderId="0" xfId="0" applyNumberFormat="1" applyFont="1" applyFill="1" applyAlignment="1"/>
    <xf numFmtId="0" fontId="6" fillId="2" borderId="0" xfId="0" applyNumberFormat="1" applyFont="1" applyFill="1" applyAlignment="1"/>
    <xf numFmtId="0" fontId="9" fillId="3" borderId="0" xfId="0" applyNumberFormat="1" applyFont="1" applyFill="1" applyAlignment="1"/>
    <xf numFmtId="0" fontId="10" fillId="2" borderId="0" xfId="0" applyNumberFormat="1" applyFont="1" applyFill="1" applyAlignment="1"/>
    <xf numFmtId="1" fontId="5" fillId="2" borderId="0" xfId="0" applyNumberFormat="1" applyFont="1" applyFill="1" applyAlignment="1">
      <alignment horizontal="right"/>
    </xf>
    <xf numFmtId="43" fontId="5" fillId="2" borderId="0" xfId="2" applyNumberFormat="1" applyFont="1" applyFill="1" applyAlignment="1">
      <alignment horizontal="right"/>
    </xf>
    <xf numFmtId="4" fontId="6" fillId="2" borderId="0" xfId="2" applyNumberFormat="1" applyFont="1" applyFill="1" applyAlignment="1">
      <alignment horizontal="right"/>
    </xf>
    <xf numFmtId="165" fontId="5" fillId="2" borderId="0" xfId="2" applyNumberFormat="1" applyFont="1" applyFill="1" applyAlignment="1">
      <alignment horizontal="right"/>
    </xf>
    <xf numFmtId="5" fontId="5" fillId="2" borderId="0" xfId="2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10" fontId="11" fillId="2" borderId="0" xfId="2" applyNumberFormat="1" applyFont="1" applyFill="1" applyAlignment="1">
      <alignment horizontal="right"/>
    </xf>
    <xf numFmtId="10" fontId="6" fillId="2" borderId="0" xfId="2" applyNumberFormat="1" applyFont="1" applyFill="1" applyAlignment="1">
      <alignment horizontal="right"/>
    </xf>
    <xf numFmtId="169" fontId="5" fillId="2" borderId="0" xfId="0" applyNumberFormat="1" applyFont="1" applyFill="1" applyAlignment="1">
      <alignment horizontal="right"/>
    </xf>
    <xf numFmtId="0" fontId="11" fillId="2" borderId="0" xfId="0" applyFont="1" applyFill="1"/>
    <xf numFmtId="170" fontId="5" fillId="2" borderId="0" xfId="1" applyNumberFormat="1" applyFont="1" applyFill="1" applyAlignment="1">
      <alignment horizontal="right"/>
    </xf>
    <xf numFmtId="0" fontId="12" fillId="2" borderId="0" xfId="0" applyFont="1" applyFill="1"/>
    <xf numFmtId="5" fontId="5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13" fillId="2" borderId="0" xfId="0" applyFont="1" applyFill="1"/>
    <xf numFmtId="0" fontId="13" fillId="2" borderId="0" xfId="0" applyNumberFormat="1" applyFont="1" applyFill="1" applyAlignment="1"/>
    <xf numFmtId="0" fontId="14" fillId="3" borderId="1" xfId="0" applyFont="1" applyFill="1" applyBorder="1"/>
    <xf numFmtId="0" fontId="14" fillId="3" borderId="2" xfId="0" applyFont="1" applyFill="1" applyBorder="1" applyAlignment="1">
      <alignment horizontal="right"/>
    </xf>
    <xf numFmtId="0" fontId="4" fillId="3" borderId="3" xfId="0" applyFont="1" applyFill="1" applyBorder="1"/>
    <xf numFmtId="171" fontId="4" fillId="3" borderId="0" xfId="0" applyNumberFormat="1" applyFont="1" applyFill="1" applyBorder="1"/>
    <xf numFmtId="171" fontId="4" fillId="3" borderId="4" xfId="0" applyNumberFormat="1" applyFont="1" applyFill="1" applyBorder="1"/>
    <xf numFmtId="166" fontId="4" fillId="3" borderId="5" xfId="0" applyNumberFormat="1" applyFont="1" applyFill="1" applyBorder="1" applyAlignment="1">
      <alignment horizontal="right"/>
    </xf>
    <xf numFmtId="0" fontId="5" fillId="2" borderId="6" xfId="0" applyFont="1" applyFill="1" applyBorder="1"/>
    <xf numFmtId="49" fontId="5" fillId="2" borderId="6" xfId="0" applyNumberFormat="1" applyFont="1" applyFill="1" applyBorder="1" applyAlignment="1">
      <alignment horizontal="right"/>
    </xf>
    <xf numFmtId="0" fontId="5" fillId="2" borderId="7" xfId="0" applyFont="1" applyFill="1" applyBorder="1"/>
    <xf numFmtId="0" fontId="5" fillId="2" borderId="7" xfId="0" applyFont="1" applyFill="1" applyBorder="1" applyAlignment="1">
      <alignment horizontal="right"/>
    </xf>
    <xf numFmtId="49" fontId="5" fillId="2" borderId="7" xfId="0" applyNumberFormat="1" applyFont="1" applyFill="1" applyBorder="1" applyAlignment="1">
      <alignment horizontal="right"/>
    </xf>
    <xf numFmtId="165" fontId="5" fillId="2" borderId="7" xfId="0" applyNumberFormat="1" applyFont="1" applyFill="1" applyBorder="1"/>
    <xf numFmtId="6" fontId="5" fillId="2" borderId="7" xfId="0" applyNumberFormat="1" applyFont="1" applyFill="1" applyBorder="1" applyAlignment="1">
      <alignment horizontal="right"/>
    </xf>
    <xf numFmtId="0" fontId="15" fillId="2" borderId="0" xfId="0" applyFont="1" applyFill="1" applyAlignment="1">
      <alignment horizontal="center"/>
    </xf>
    <xf numFmtId="165" fontId="12" fillId="2" borderId="0" xfId="0" applyNumberFormat="1" applyFont="1" applyFill="1"/>
    <xf numFmtId="165" fontId="5" fillId="2" borderId="7" xfId="0" applyNumberFormat="1" applyFont="1" applyFill="1" applyBorder="1" applyAlignment="1">
      <alignment horizontal="right"/>
    </xf>
    <xf numFmtId="10" fontId="5" fillId="2" borderId="7" xfId="0" applyNumberFormat="1" applyFont="1" applyFill="1" applyBorder="1" applyAlignment="1">
      <alignment horizontal="right"/>
    </xf>
    <xf numFmtId="10" fontId="5" fillId="2" borderId="7" xfId="0" applyNumberFormat="1" applyFont="1" applyFill="1" applyBorder="1"/>
    <xf numFmtId="10" fontId="12" fillId="2" borderId="0" xfId="0" applyNumberFormat="1" applyFont="1" applyFill="1"/>
    <xf numFmtId="0" fontId="5" fillId="2" borderId="7" xfId="0" applyNumberFormat="1" applyFont="1" applyFill="1" applyBorder="1" applyAlignment="1"/>
    <xf numFmtId="0" fontId="5" fillId="2" borderId="8" xfId="0" applyFont="1" applyFill="1" applyBorder="1"/>
    <xf numFmtId="0" fontId="7" fillId="2" borderId="0" xfId="0" applyFont="1" applyFill="1" applyBorder="1"/>
    <xf numFmtId="0" fontId="5" fillId="2" borderId="0" xfId="0" applyFont="1" applyFill="1" applyBorder="1" applyAlignment="1">
      <alignment horizontal="center"/>
    </xf>
    <xf numFmtId="10" fontId="5" fillId="2" borderId="6" xfId="0" applyNumberFormat="1" applyFont="1" applyFill="1" applyBorder="1" applyAlignment="1">
      <alignment horizontal="right"/>
    </xf>
    <xf numFmtId="10" fontId="5" fillId="2" borderId="8" xfId="0" applyNumberFormat="1" applyFont="1" applyFill="1" applyBorder="1"/>
    <xf numFmtId="10" fontId="5" fillId="2" borderId="8" xfId="0" applyNumberFormat="1" applyFont="1" applyFill="1" applyBorder="1" applyAlignment="1">
      <alignment horizontal="right"/>
    </xf>
    <xf numFmtId="0" fontId="5" fillId="2" borderId="9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5" fillId="2" borderId="10" xfId="0" applyFont="1" applyFill="1" applyBorder="1"/>
    <xf numFmtId="6" fontId="5" fillId="2" borderId="10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right"/>
    </xf>
    <xf numFmtId="0" fontId="5" fillId="2" borderId="8" xfId="0" applyNumberFormat="1" applyFont="1" applyFill="1" applyBorder="1" applyAlignment="1"/>
    <xf numFmtId="167" fontId="5" fillId="2" borderId="8" xfId="0" applyNumberFormat="1" applyFont="1" applyFill="1" applyBorder="1" applyAlignment="1">
      <alignment horizontal="right"/>
    </xf>
    <xf numFmtId="0" fontId="5" fillId="2" borderId="0" xfId="0" applyFont="1" applyFill="1" applyBorder="1"/>
    <xf numFmtId="167" fontId="5" fillId="2" borderId="0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2" borderId="6" xfId="0" applyNumberFormat="1" applyFont="1" applyFill="1" applyBorder="1" applyAlignment="1"/>
    <xf numFmtId="10" fontId="5" fillId="2" borderId="6" xfId="0" applyNumberFormat="1" applyFont="1" applyFill="1" applyBorder="1"/>
    <xf numFmtId="3" fontId="5" fillId="2" borderId="7" xfId="0" applyNumberFormat="1" applyFont="1" applyFill="1" applyBorder="1"/>
    <xf numFmtId="1" fontId="5" fillId="2" borderId="7" xfId="0" applyNumberFormat="1" applyFont="1" applyFill="1" applyBorder="1"/>
    <xf numFmtId="1" fontId="12" fillId="2" borderId="0" xfId="0" applyNumberFormat="1" applyFont="1" applyFill="1"/>
    <xf numFmtId="10" fontId="5" fillId="2" borderId="0" xfId="0" applyNumberFormat="1" applyFont="1" applyFill="1"/>
    <xf numFmtId="0" fontId="16" fillId="2" borderId="0" xfId="0" applyNumberFormat="1" applyFont="1" applyFill="1" applyAlignment="1"/>
    <xf numFmtId="0" fontId="5" fillId="2" borderId="7" xfId="0" applyNumberFormat="1" applyFont="1" applyFill="1" applyBorder="1" applyAlignment="1">
      <alignment horizontal="right"/>
    </xf>
    <xf numFmtId="2" fontId="5" fillId="2" borderId="7" xfId="0" applyNumberFormat="1" applyFont="1" applyFill="1" applyBorder="1"/>
    <xf numFmtId="0" fontId="10" fillId="2" borderId="7" xfId="0" applyNumberFormat="1" applyFont="1" applyFill="1" applyBorder="1" applyAlignment="1"/>
    <xf numFmtId="0" fontId="10" fillId="2" borderId="7" xfId="0" applyNumberFormat="1" applyFont="1" applyFill="1" applyBorder="1" applyAlignment="1">
      <alignment horizontal="right"/>
    </xf>
    <xf numFmtId="2" fontId="5" fillId="2" borderId="7" xfId="0" applyNumberFormat="1" applyFont="1" applyFill="1" applyBorder="1" applyAlignment="1">
      <alignment horizontal="right"/>
    </xf>
    <xf numFmtId="0" fontId="14" fillId="3" borderId="11" xfId="0" applyFont="1" applyFill="1" applyBorder="1" applyAlignment="1">
      <alignment horizontal="right"/>
    </xf>
    <xf numFmtId="166" fontId="4" fillId="3" borderId="12" xfId="0" applyNumberFormat="1" applyFont="1" applyFill="1" applyBorder="1" applyAlignment="1">
      <alignment horizontal="right"/>
    </xf>
    <xf numFmtId="0" fontId="5" fillId="2" borderId="0" xfId="2" applyNumberFormat="1" applyFont="1" applyFill="1" applyAlignment="1">
      <alignment horizontal="right"/>
    </xf>
    <xf numFmtId="0" fontId="5" fillId="2" borderId="0" xfId="0" applyNumberFormat="1" applyFont="1" applyFill="1" applyAlignment="1">
      <alignment horizontal="right"/>
    </xf>
    <xf numFmtId="10" fontId="11" fillId="2" borderId="0" xfId="0" applyNumberFormat="1" applyFont="1" applyFill="1" applyAlignment="1">
      <alignment horizontal="right"/>
    </xf>
    <xf numFmtId="165" fontId="11" fillId="2" borderId="0" xfId="0" applyNumberFormat="1" applyFont="1" applyFill="1" applyAlignment="1">
      <alignment horizontal="right"/>
    </xf>
    <xf numFmtId="3" fontId="11" fillId="2" borderId="0" xfId="0" applyNumberFormat="1" applyFont="1" applyFill="1" applyAlignment="1">
      <alignment horizontal="right"/>
    </xf>
    <xf numFmtId="1" fontId="11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172" fontId="5" fillId="2" borderId="0" xfId="0" applyNumberFormat="1" applyFont="1" applyFill="1" applyAlignment="1">
      <alignment horizontal="right"/>
    </xf>
    <xf numFmtId="172" fontId="5" fillId="2" borderId="0" xfId="2" applyNumberFormat="1" applyFont="1" applyFill="1" applyAlignment="1">
      <alignment horizontal="right"/>
    </xf>
    <xf numFmtId="168" fontId="5" fillId="2" borderId="8" xfId="2" applyNumberFormat="1" applyFont="1" applyFill="1" applyBorder="1" applyAlignment="1">
      <alignment horizontal="right"/>
    </xf>
    <xf numFmtId="0" fontId="17" fillId="2" borderId="0" xfId="0" applyFont="1" applyFill="1" applyBorder="1"/>
    <xf numFmtId="0" fontId="18" fillId="2" borderId="0" xfId="0" applyNumberFormat="1" applyFont="1" applyFill="1" applyAlignment="1"/>
    <xf numFmtId="0" fontId="17" fillId="2" borderId="0" xfId="0" applyFont="1" applyFill="1"/>
    <xf numFmtId="0" fontId="19" fillId="2" borderId="0" xfId="0" applyNumberFormat="1" applyFont="1" applyFill="1" applyAlignment="1"/>
    <xf numFmtId="0" fontId="17" fillId="2" borderId="0" xfId="0" applyNumberFormat="1" applyFont="1" applyFill="1" applyAlignment="1"/>
    <xf numFmtId="49" fontId="11" fillId="2" borderId="6" xfId="0" applyNumberFormat="1" applyFont="1" applyFill="1" applyBorder="1" applyAlignment="1">
      <alignment horizontal="right"/>
    </xf>
    <xf numFmtId="17" fontId="11" fillId="2" borderId="7" xfId="0" applyNumberFormat="1" applyFont="1" applyFill="1" applyBorder="1" applyAlignment="1">
      <alignment horizontal="right"/>
    </xf>
    <xf numFmtId="0" fontId="11" fillId="2" borderId="7" xfId="0" applyFont="1" applyFill="1" applyBorder="1" applyAlignment="1">
      <alignment horizontal="right" vertical="top"/>
    </xf>
    <xf numFmtId="165" fontId="11" fillId="2" borderId="7" xfId="0" applyNumberFormat="1" applyFont="1" applyFill="1" applyBorder="1"/>
    <xf numFmtId="10" fontId="11" fillId="2" borderId="7" xfId="2" applyNumberFormat="1" applyFont="1" applyFill="1" applyBorder="1"/>
    <xf numFmtId="0" fontId="11" fillId="2" borderId="6" xfId="0" applyFont="1" applyFill="1" applyBorder="1" applyAlignment="1">
      <alignment horizontal="right"/>
    </xf>
    <xf numFmtId="0" fontId="11" fillId="2" borderId="7" xfId="0" applyFont="1" applyFill="1" applyBorder="1" applyAlignment="1">
      <alignment horizontal="right"/>
    </xf>
    <xf numFmtId="10" fontId="11" fillId="2" borderId="7" xfId="2" applyNumberFormat="1" applyFont="1" applyFill="1" applyBorder="1" applyAlignment="1">
      <alignment horizontal="right"/>
    </xf>
    <xf numFmtId="10" fontId="11" fillId="2" borderId="7" xfId="0" applyNumberFormat="1" applyFont="1" applyFill="1" applyBorder="1" applyAlignment="1">
      <alignment horizontal="right"/>
    </xf>
    <xf numFmtId="10" fontId="11" fillId="2" borderId="8" xfId="0" applyNumberFormat="1" applyFont="1" applyFill="1" applyBorder="1" applyAlignment="1">
      <alignment horizontal="right"/>
    </xf>
    <xf numFmtId="0" fontId="11" fillId="2" borderId="9" xfId="0" applyFont="1" applyFill="1" applyBorder="1" applyAlignment="1">
      <alignment horizontal="right" vertical="top" wrapText="1"/>
    </xf>
    <xf numFmtId="165" fontId="11" fillId="2" borderId="10" xfId="0" applyNumberFormat="1" applyFont="1" applyFill="1" applyBorder="1"/>
    <xf numFmtId="0" fontId="11" fillId="2" borderId="8" xfId="0" applyFont="1" applyFill="1" applyBorder="1" applyAlignment="1">
      <alignment horizontal="right"/>
    </xf>
    <xf numFmtId="3" fontId="11" fillId="2" borderId="0" xfId="0" applyNumberFormat="1" applyFont="1" applyFill="1" applyAlignment="1"/>
    <xf numFmtId="5" fontId="11" fillId="2" borderId="0" xfId="0" applyNumberFormat="1" applyFont="1" applyFill="1" applyAlignment="1">
      <alignment horizontal="right"/>
    </xf>
    <xf numFmtId="172" fontId="11" fillId="2" borderId="0" xfId="0" applyNumberFormat="1" applyFont="1" applyFill="1" applyAlignment="1">
      <alignment horizontal="right"/>
    </xf>
    <xf numFmtId="172" fontId="11" fillId="2" borderId="0" xfId="2" applyNumberFormat="1" applyFont="1" applyFill="1" applyAlignment="1">
      <alignment horizontal="right"/>
    </xf>
    <xf numFmtId="0" fontId="11" fillId="2" borderId="0" xfId="2" applyNumberFormat="1" applyFont="1" applyFill="1" applyAlignment="1">
      <alignment horizontal="right"/>
    </xf>
    <xf numFmtId="0" fontId="11" fillId="2" borderId="0" xfId="0" applyNumberFormat="1" applyFont="1" applyFill="1" applyAlignment="1">
      <alignment horizontal="right"/>
    </xf>
    <xf numFmtId="10" fontId="11" fillId="2" borderId="7" xfId="2" applyNumberFormat="1" applyFont="1" applyFill="1" applyBorder="1" applyAlignment="1"/>
    <xf numFmtId="10" fontId="11" fillId="2" borderId="6" xfId="0" applyNumberFormat="1" applyFont="1" applyFill="1" applyBorder="1" applyAlignment="1"/>
    <xf numFmtId="10" fontId="11" fillId="2" borderId="7" xfId="0" applyNumberFormat="1" applyFont="1" applyFill="1" applyBorder="1" applyAlignment="1"/>
    <xf numFmtId="3" fontId="11" fillId="2" borderId="7" xfId="0" applyNumberFormat="1" applyFont="1" applyFill="1" applyBorder="1" applyAlignment="1"/>
    <xf numFmtId="10" fontId="11" fillId="2" borderId="7" xfId="0" applyNumberFormat="1" applyFont="1" applyFill="1" applyBorder="1"/>
    <xf numFmtId="10" fontId="11" fillId="2" borderId="8" xfId="0" applyNumberFormat="1" applyFont="1" applyFill="1" applyBorder="1"/>
    <xf numFmtId="9" fontId="5" fillId="2" borderId="7" xfId="2" applyNumberFormat="1" applyFont="1" applyFill="1" applyBorder="1" applyAlignment="1">
      <alignment horizontal="right"/>
    </xf>
    <xf numFmtId="165" fontId="11" fillId="2" borderId="7" xfId="0" applyNumberFormat="1" applyFont="1" applyFill="1" applyBorder="1" applyAlignment="1"/>
    <xf numFmtId="4" fontId="11" fillId="2" borderId="7" xfId="0" applyNumberFormat="1" applyFont="1" applyFill="1" applyBorder="1" applyAlignment="1"/>
    <xf numFmtId="0" fontId="11" fillId="2" borderId="7" xfId="0" applyNumberFormat="1" applyFont="1" applyFill="1" applyBorder="1" applyAlignment="1">
      <alignment horizontal="right"/>
    </xf>
    <xf numFmtId="9" fontId="11" fillId="2" borderId="7" xfId="2" applyNumberFormat="1" applyFont="1" applyFill="1" applyBorder="1" applyAlignment="1">
      <alignment horizontal="right"/>
    </xf>
    <xf numFmtId="0" fontId="11" fillId="2" borderId="7" xfId="0" applyNumberFormat="1" applyFont="1" applyFill="1" applyBorder="1" applyAlignment="1"/>
    <xf numFmtId="0" fontId="20" fillId="2" borderId="7" xfId="0" applyNumberFormat="1" applyFont="1" applyFill="1" applyBorder="1" applyAlignment="1"/>
    <xf numFmtId="10" fontId="11" fillId="2" borderId="8" xfId="0" applyNumberFormat="1" applyFont="1" applyFill="1" applyBorder="1" applyAlignment="1"/>
    <xf numFmtId="5" fontId="11" fillId="2" borderId="7" xfId="0" applyNumberFormat="1" applyFont="1" applyFill="1" applyBorder="1" applyAlignment="1"/>
    <xf numFmtId="2" fontId="11" fillId="2" borderId="7" xfId="0" applyNumberFormat="1" applyFont="1" applyFill="1" applyBorder="1" applyAlignment="1"/>
    <xf numFmtId="5" fontId="5" fillId="2" borderId="7" xfId="0" applyNumberFormat="1" applyFont="1" applyFill="1" applyBorder="1" applyAlignment="1">
      <alignment horizontal="right"/>
    </xf>
    <xf numFmtId="2" fontId="11" fillId="2" borderId="0" xfId="0" applyNumberFormat="1" applyFont="1" applyFill="1" applyAlignment="1">
      <alignment horizontal="right"/>
    </xf>
    <xf numFmtId="1" fontId="11" fillId="2" borderId="7" xfId="0" applyNumberFormat="1" applyFont="1" applyFill="1" applyBorder="1" applyAlignment="1">
      <alignment horizontal="right"/>
    </xf>
    <xf numFmtId="1" fontId="11" fillId="2" borderId="7" xfId="0" applyNumberFormat="1" applyFont="1" applyFill="1" applyBorder="1" applyAlignment="1"/>
    <xf numFmtId="165" fontId="11" fillId="2" borderId="7" xfId="0" applyNumberFormat="1" applyFont="1" applyFill="1" applyBorder="1" applyAlignment="1">
      <alignment horizontal="right"/>
    </xf>
    <xf numFmtId="0" fontId="21" fillId="2" borderId="0" xfId="0" applyFont="1" applyFill="1" applyBorder="1"/>
    <xf numFmtId="0" fontId="4" fillId="3" borderId="0" xfId="0" applyFont="1" applyFill="1"/>
    <xf numFmtId="3" fontId="5" fillId="2" borderId="0" xfId="0" applyNumberFormat="1" applyFont="1" applyFill="1"/>
    <xf numFmtId="3" fontId="11" fillId="2" borderId="0" xfId="0" applyNumberFormat="1" applyFont="1" applyFill="1"/>
    <xf numFmtId="0" fontId="10" fillId="2" borderId="0" xfId="0" applyFont="1" applyFill="1"/>
    <xf numFmtId="0" fontId="11" fillId="2" borderId="7" xfId="0" applyFont="1" applyFill="1" applyBorder="1"/>
    <xf numFmtId="0" fontId="11" fillId="2" borderId="6" xfId="0" applyFont="1" applyFill="1" applyBorder="1"/>
    <xf numFmtId="0" fontId="11" fillId="2" borderId="7" xfId="0" applyFont="1" applyFill="1" applyBorder="1" applyAlignment="1">
      <alignment vertical="top"/>
    </xf>
    <xf numFmtId="49" fontId="11" fillId="2" borderId="7" xfId="0" applyNumberFormat="1" applyFont="1" applyFill="1" applyBorder="1" applyAlignment="1">
      <alignment horizontal="right"/>
    </xf>
    <xf numFmtId="0" fontId="9" fillId="3" borderId="0" xfId="0" applyFont="1" applyFill="1"/>
    <xf numFmtId="164" fontId="22" fillId="3" borderId="0" xfId="0" applyNumberFormat="1" applyFont="1" applyFill="1" applyAlignment="1">
      <alignment horizontal="right"/>
    </xf>
    <xf numFmtId="10" fontId="23" fillId="2" borderId="0" xfId="2" applyNumberFormat="1" applyFont="1" applyFill="1" applyAlignment="1">
      <alignment horizontal="right"/>
    </xf>
    <xf numFmtId="165" fontId="23" fillId="2" borderId="0" xfId="0" applyNumberFormat="1" applyFont="1" applyFill="1" applyAlignment="1">
      <alignment horizontal="right"/>
    </xf>
    <xf numFmtId="10" fontId="23" fillId="2" borderId="0" xfId="0" applyNumberFormat="1" applyFont="1" applyFill="1" applyAlignment="1">
      <alignment horizontal="right"/>
    </xf>
    <xf numFmtId="3" fontId="23" fillId="2" borderId="0" xfId="0" applyNumberFormat="1" applyFont="1" applyFill="1" applyAlignment="1">
      <alignment horizontal="right"/>
    </xf>
    <xf numFmtId="1" fontId="23" fillId="2" borderId="0" xfId="0" applyNumberFormat="1" applyFont="1" applyFill="1" applyAlignment="1">
      <alignment horizontal="right"/>
    </xf>
    <xf numFmtId="165" fontId="11" fillId="2" borderId="0" xfId="0" applyNumberFormat="1" applyFont="1" applyFill="1"/>
    <xf numFmtId="49" fontId="11" fillId="2" borderId="10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165" fontId="11" fillId="2" borderId="0" xfId="2" applyNumberFormat="1" applyFont="1" applyFill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4F4F4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38100</xdr:rowOff>
    </xdr:from>
    <xdr:to>
      <xdr:col>0</xdr:col>
      <xdr:colOff>209550</xdr:colOff>
      <xdr:row>3</xdr:row>
      <xdr:rowOff>15240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7257E07-362A-4A52-9666-02E6915FF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209550" cy="139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38100</xdr:rowOff>
    </xdr:from>
    <xdr:to>
      <xdr:col>0</xdr:col>
      <xdr:colOff>209550</xdr:colOff>
      <xdr:row>3</xdr:row>
      <xdr:rowOff>15240</xdr:rowOff>
    </xdr:to>
    <xdr:pic>
      <xdr:nvPicPr>
        <xdr:cNvPr id="34899" name="Picture 2">
          <a:extLst>
            <a:ext uri="{FF2B5EF4-FFF2-40B4-BE49-F238E27FC236}">
              <a16:creationId xmlns:a16="http://schemas.microsoft.com/office/drawing/2014/main" id="{A03512B5-7649-4F6C-B0E6-7AC54315D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"/>
          <a:ext cx="21336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38100</xdr:rowOff>
    </xdr:from>
    <xdr:to>
      <xdr:col>0</xdr:col>
      <xdr:colOff>205740</xdr:colOff>
      <xdr:row>3</xdr:row>
      <xdr:rowOff>15240</xdr:rowOff>
    </xdr:to>
    <xdr:pic>
      <xdr:nvPicPr>
        <xdr:cNvPr id="33921" name="Picture 2">
          <a:extLst>
            <a:ext uri="{FF2B5EF4-FFF2-40B4-BE49-F238E27FC236}">
              <a16:creationId xmlns:a16="http://schemas.microsoft.com/office/drawing/2014/main" id="{0C041F10-4FEB-4263-BEFE-D536AC830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"/>
          <a:ext cx="1981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68580</xdr:rowOff>
    </xdr:from>
    <xdr:to>
      <xdr:col>0</xdr:col>
      <xdr:colOff>190500</xdr:colOff>
      <xdr:row>3</xdr:row>
      <xdr:rowOff>0</xdr:rowOff>
    </xdr:to>
    <xdr:pic>
      <xdr:nvPicPr>
        <xdr:cNvPr id="32983" name="Picture 2">
          <a:extLst>
            <a:ext uri="{FF2B5EF4-FFF2-40B4-BE49-F238E27FC236}">
              <a16:creationId xmlns:a16="http://schemas.microsoft.com/office/drawing/2014/main" id="{44BD90C9-9067-4B9D-A8A3-644867BA4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19050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7620</xdr:rowOff>
    </xdr:from>
    <xdr:to>
      <xdr:col>0</xdr:col>
      <xdr:colOff>243840</xdr:colOff>
      <xdr:row>3</xdr:row>
      <xdr:rowOff>0</xdr:rowOff>
    </xdr:to>
    <xdr:pic>
      <xdr:nvPicPr>
        <xdr:cNvPr id="38994" name="Picture 1">
          <a:extLst>
            <a:ext uri="{FF2B5EF4-FFF2-40B4-BE49-F238E27FC236}">
              <a16:creationId xmlns:a16="http://schemas.microsoft.com/office/drawing/2014/main" id="{1AF7975A-FB4F-4E3E-A542-EB79605A8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140"/>
          <a:ext cx="24384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37"/>
  <sheetViews>
    <sheetView tabSelected="1" zoomScaleNormal="100" workbookViewId="0"/>
  </sheetViews>
  <sheetFormatPr defaultColWidth="9.33203125" defaultRowHeight="13.8" x14ac:dyDescent="0.3"/>
  <cols>
    <col min="1" max="1" width="95.6640625" style="26" bestFit="1" customWidth="1"/>
    <col min="2" max="5" width="24" style="26" customWidth="1"/>
    <col min="6" max="6" width="22.44140625" style="26" customWidth="1"/>
    <col min="7" max="7" width="9.33203125" style="26"/>
    <col min="8" max="8" width="13.44140625" style="26" bestFit="1" customWidth="1"/>
    <col min="9" max="9" width="10.33203125" style="26" customWidth="1"/>
    <col min="10" max="10" width="10.33203125" style="26" bestFit="1" customWidth="1"/>
    <col min="11" max="16384" width="9.33203125" style="26"/>
  </cols>
  <sheetData>
    <row r="1" spans="1:9" ht="16.2" thickTop="1" x14ac:dyDescent="0.3">
      <c r="A1" s="33" t="s">
        <v>68</v>
      </c>
      <c r="B1" s="34" t="s">
        <v>197</v>
      </c>
      <c r="C1" s="34" t="s">
        <v>166</v>
      </c>
      <c r="D1" s="34" t="s">
        <v>162</v>
      </c>
      <c r="E1" s="34" t="s">
        <v>143</v>
      </c>
      <c r="F1" s="81" t="s">
        <v>65</v>
      </c>
    </row>
    <row r="2" spans="1:9" x14ac:dyDescent="0.3">
      <c r="A2" s="35" t="s">
        <v>69</v>
      </c>
      <c r="B2" s="36">
        <v>45231</v>
      </c>
      <c r="C2" s="36">
        <v>44146</v>
      </c>
      <c r="D2" s="36">
        <v>43951</v>
      </c>
      <c r="E2" s="36">
        <v>43649</v>
      </c>
      <c r="F2" s="82">
        <v>38918</v>
      </c>
    </row>
    <row r="3" spans="1:9" ht="14.4" thickBot="1" x14ac:dyDescent="0.35">
      <c r="A3" s="35" t="s">
        <v>109</v>
      </c>
      <c r="B3" s="37">
        <v>45443</v>
      </c>
      <c r="C3" s="37">
        <v>45443</v>
      </c>
      <c r="D3" s="37">
        <v>45379</v>
      </c>
      <c r="E3" s="37">
        <v>45412</v>
      </c>
      <c r="F3" s="38">
        <v>45412</v>
      </c>
    </row>
    <row r="4" spans="1:9" ht="14.4" thickTop="1" x14ac:dyDescent="0.3">
      <c r="A4" s="144" t="s">
        <v>198</v>
      </c>
      <c r="B4" s="98" t="s">
        <v>199</v>
      </c>
      <c r="C4" s="98" t="s">
        <v>170</v>
      </c>
      <c r="D4" s="98" t="s">
        <v>163</v>
      </c>
      <c r="E4" s="98" t="s">
        <v>144</v>
      </c>
      <c r="F4" s="40" t="s">
        <v>71</v>
      </c>
    </row>
    <row r="5" spans="1:9" x14ac:dyDescent="0.3">
      <c r="A5" s="143" t="s">
        <v>72</v>
      </c>
      <c r="B5" s="146" t="s">
        <v>199</v>
      </c>
      <c r="C5" s="146" t="s">
        <v>170</v>
      </c>
      <c r="D5" s="146" t="s">
        <v>163</v>
      </c>
      <c r="E5" s="99" t="s">
        <v>144</v>
      </c>
      <c r="F5" s="43" t="s">
        <v>73</v>
      </c>
    </row>
    <row r="6" spans="1:9" x14ac:dyDescent="0.3">
      <c r="A6" s="145" t="s">
        <v>74</v>
      </c>
      <c r="B6" s="100" t="s">
        <v>125</v>
      </c>
      <c r="C6" s="100" t="s">
        <v>125</v>
      </c>
      <c r="D6" s="100" t="s">
        <v>125</v>
      </c>
      <c r="E6" s="100" t="s">
        <v>125</v>
      </c>
      <c r="F6" s="42" t="s">
        <v>75</v>
      </c>
    </row>
    <row r="7" spans="1:9" x14ac:dyDescent="0.3">
      <c r="A7" s="143" t="s">
        <v>84</v>
      </c>
      <c r="B7" s="101">
        <v>900000000</v>
      </c>
      <c r="C7" s="101">
        <v>721171000</v>
      </c>
      <c r="D7" s="101">
        <v>760478000</v>
      </c>
      <c r="E7" s="101">
        <v>618532000</v>
      </c>
      <c r="F7" s="45">
        <v>1500204648</v>
      </c>
      <c r="G7" s="28"/>
      <c r="I7" s="46"/>
    </row>
    <row r="8" spans="1:9" x14ac:dyDescent="0.3">
      <c r="A8" s="143" t="s">
        <v>70</v>
      </c>
      <c r="B8" s="101">
        <f>+'PM29'!D11*1000</f>
        <v>900000000</v>
      </c>
      <c r="C8" s="101">
        <f>+'PM28'!P10*1000</f>
        <v>609091000</v>
      </c>
      <c r="D8" s="101">
        <f>+'PM27'!Q10*1000</f>
        <v>624761000</v>
      </c>
      <c r="E8" s="101">
        <f>+'PM26'!T10*1000</f>
        <v>248523000</v>
      </c>
      <c r="F8" s="44">
        <f>+'PM12'!BT7*1000</f>
        <v>314780000</v>
      </c>
      <c r="G8" s="28"/>
      <c r="I8" s="47"/>
    </row>
    <row r="9" spans="1:9" x14ac:dyDescent="0.3">
      <c r="A9" s="143" t="s">
        <v>78</v>
      </c>
      <c r="B9" s="101">
        <f>(+'PM29'!D12)*1000</f>
        <v>747000000</v>
      </c>
      <c r="C9" s="101">
        <f>(+'PM28'!P11)*1000</f>
        <v>511732000</v>
      </c>
      <c r="D9" s="101">
        <f>(+'PM27'!Q11)*1000</f>
        <v>512590000</v>
      </c>
      <c r="E9" s="101">
        <f>(+'PM26'!T11+'PM26'!T12)*1000</f>
        <v>165020000</v>
      </c>
      <c r="F9" s="101">
        <f>SUM('PM12'!BT8:BT11)*1000</f>
        <v>230103000</v>
      </c>
      <c r="G9" s="28"/>
      <c r="I9" s="47"/>
    </row>
    <row r="10" spans="1:9" x14ac:dyDescent="0.3">
      <c r="A10" s="143" t="s">
        <v>79</v>
      </c>
      <c r="B10" s="101">
        <f>+'PM29'!D13*1000</f>
        <v>33750000</v>
      </c>
      <c r="C10" s="101">
        <f>+'PM28'!P12*1000</f>
        <v>39664000</v>
      </c>
      <c r="D10" s="101">
        <f>+'PM27'!Q12*1000</f>
        <v>41826000</v>
      </c>
      <c r="E10" s="101">
        <f>+'PM26'!T13*1000</f>
        <v>24741000</v>
      </c>
      <c r="F10" s="101">
        <f>SUM('PM12'!BT12:BT13)*1000</f>
        <v>46906000</v>
      </c>
      <c r="G10" s="28"/>
      <c r="I10" s="47"/>
    </row>
    <row r="11" spans="1:9" x14ac:dyDescent="0.3">
      <c r="A11" s="143" t="s">
        <v>80</v>
      </c>
      <c r="B11" s="101">
        <f>+'PM29'!D14*1000</f>
        <v>29250000</v>
      </c>
      <c r="C11" s="101">
        <f>+'PM28'!P13*1000</f>
        <v>21635000</v>
      </c>
      <c r="D11" s="101">
        <f>+'PM27'!Q13*1000</f>
        <v>22814000</v>
      </c>
      <c r="E11" s="101">
        <f>+'PM26'!T14*1000</f>
        <v>18555000</v>
      </c>
      <c r="F11" s="101">
        <f>SUM('PM12'!BT14:BT15)*1000</f>
        <v>37770000</v>
      </c>
      <c r="G11" s="28"/>
      <c r="H11" s="154"/>
      <c r="I11" s="47"/>
    </row>
    <row r="12" spans="1:9" x14ac:dyDescent="0.3">
      <c r="A12" s="143" t="s">
        <v>137</v>
      </c>
      <c r="B12" s="101">
        <f>+'PM29'!D15*1000</f>
        <v>45000000</v>
      </c>
      <c r="C12" s="101">
        <f>+'PM28'!P14*1000</f>
        <v>18029000</v>
      </c>
      <c r="D12" s="101">
        <f>+'PM27'!Q14*1000</f>
        <v>22814000</v>
      </c>
      <c r="E12" s="101">
        <f>+'PM26'!T15*1000</f>
        <v>20102000</v>
      </c>
      <c r="F12" s="48" t="s">
        <v>12</v>
      </c>
      <c r="G12" s="28"/>
      <c r="I12" s="47"/>
    </row>
    <row r="13" spans="1:9" x14ac:dyDescent="0.3">
      <c r="A13" s="143" t="s">
        <v>208</v>
      </c>
      <c r="B13" s="101">
        <f>+'PM29'!D16*1000</f>
        <v>45000000</v>
      </c>
      <c r="C13" s="101">
        <f>+'PM28'!P15*1000</f>
        <v>18031000</v>
      </c>
      <c r="D13" s="101">
        <f>+'PM27'!Q15*1000</f>
        <v>24717000</v>
      </c>
      <c r="E13" s="101">
        <f>+'PM26'!T16*1000</f>
        <v>20105000</v>
      </c>
      <c r="F13" s="49" t="s">
        <v>12</v>
      </c>
      <c r="G13" s="28"/>
      <c r="H13" s="154"/>
      <c r="I13" s="47"/>
    </row>
    <row r="14" spans="1:9" x14ac:dyDescent="0.3">
      <c r="A14" s="143" t="s">
        <v>207</v>
      </c>
      <c r="B14" s="101">
        <f>+'PM29'!D20*1000</f>
        <v>900000000</v>
      </c>
      <c r="C14" s="101">
        <f>+'PM28'!P19*1000</f>
        <v>609091000</v>
      </c>
      <c r="D14" s="101">
        <f>+'PM27'!Q19*1000</f>
        <v>624761000</v>
      </c>
      <c r="E14" s="101">
        <f>+'PM26'!T20*1000</f>
        <v>235717000</v>
      </c>
      <c r="F14" s="106" t="s">
        <v>12</v>
      </c>
      <c r="G14" s="28"/>
      <c r="H14" s="154"/>
      <c r="I14" s="47"/>
    </row>
    <row r="15" spans="1:9" x14ac:dyDescent="0.3">
      <c r="A15" s="143" t="s">
        <v>93</v>
      </c>
      <c r="B15" s="102">
        <v>0.83</v>
      </c>
      <c r="C15" s="102">
        <v>0.86499999999999999</v>
      </c>
      <c r="D15" s="102">
        <v>0.85250000000000004</v>
      </c>
      <c r="E15" s="102">
        <v>0.86499999999999999</v>
      </c>
      <c r="F15" s="49">
        <v>0.86539999999999995</v>
      </c>
      <c r="G15" s="28"/>
      <c r="H15" s="154"/>
      <c r="I15" s="47"/>
    </row>
    <row r="16" spans="1:9" x14ac:dyDescent="0.3">
      <c r="A16" s="143" t="s">
        <v>81</v>
      </c>
      <c r="B16" s="102">
        <f>+B9/B8</f>
        <v>0.83</v>
      </c>
      <c r="C16" s="102">
        <f>+C9/C8</f>
        <v>0.8401568895288225</v>
      </c>
      <c r="D16" s="102">
        <f>+D9/D8</f>
        <v>0.82045774304093888</v>
      </c>
      <c r="E16" s="102">
        <f>+E9/E8</f>
        <v>0.66400292930634186</v>
      </c>
      <c r="F16" s="121">
        <f>+F9/F8</f>
        <v>0.73099625135014934</v>
      </c>
      <c r="G16" s="28"/>
      <c r="I16" s="51"/>
    </row>
    <row r="17" spans="1:9" x14ac:dyDescent="0.3">
      <c r="A17" s="143" t="s">
        <v>94</v>
      </c>
      <c r="B17" s="102">
        <v>3.7499999999999999E-2</v>
      </c>
      <c r="C17" s="102">
        <v>5.5E-2</v>
      </c>
      <c r="D17" s="102">
        <v>5.5E-2</v>
      </c>
      <c r="E17" s="102">
        <v>0.04</v>
      </c>
      <c r="F17" s="106">
        <v>7.46E-2</v>
      </c>
      <c r="G17" s="28"/>
      <c r="I17" s="51"/>
    </row>
    <row r="18" spans="1:9" x14ac:dyDescent="0.3">
      <c r="A18" s="143" t="s">
        <v>82</v>
      </c>
      <c r="B18" s="102">
        <f>+B10/B8</f>
        <v>3.7499999999999999E-2</v>
      </c>
      <c r="C18" s="102">
        <f>+C10/C8</f>
        <v>6.5119990280598464E-2</v>
      </c>
      <c r="D18" s="102">
        <f>+D10/D8</f>
        <v>6.6947200609513077E-2</v>
      </c>
      <c r="E18" s="102">
        <f>+E10/E8</f>
        <v>9.9552154126579834E-2</v>
      </c>
      <c r="F18" s="121">
        <f>+F10/F8</f>
        <v>0.14901200838680984</v>
      </c>
      <c r="G18" s="28"/>
      <c r="I18" s="51"/>
    </row>
    <row r="19" spans="1:9" x14ac:dyDescent="0.3">
      <c r="A19" s="143" t="s">
        <v>95</v>
      </c>
      <c r="B19" s="102">
        <v>3.2500000000000001E-2</v>
      </c>
      <c r="C19" s="102">
        <v>0.03</v>
      </c>
      <c r="D19" s="102">
        <v>0.03</v>
      </c>
      <c r="E19" s="102">
        <v>0.03</v>
      </c>
      <c r="F19" s="106">
        <v>0.06</v>
      </c>
      <c r="G19" s="28"/>
      <c r="I19" s="51"/>
    </row>
    <row r="20" spans="1:9" x14ac:dyDescent="0.3">
      <c r="A20" s="143" t="s">
        <v>83</v>
      </c>
      <c r="B20" s="102">
        <f>+B11/B8</f>
        <v>3.2500000000000001E-2</v>
      </c>
      <c r="C20" s="102">
        <f>+C11/C8</f>
        <v>3.5520143952217323E-2</v>
      </c>
      <c r="D20" s="102">
        <f>+D11/D8</f>
        <v>3.6516363857539126E-2</v>
      </c>
      <c r="E20" s="102">
        <f>+E11/E8</f>
        <v>7.4661097765599163E-2</v>
      </c>
      <c r="F20" s="121">
        <f>+F11/F8</f>
        <v>0.11998856344113348</v>
      </c>
      <c r="G20" s="28"/>
      <c r="I20" s="51"/>
    </row>
    <row r="21" spans="1:9" x14ac:dyDescent="0.3">
      <c r="A21" s="143" t="s">
        <v>138</v>
      </c>
      <c r="B21" s="102">
        <v>0.05</v>
      </c>
      <c r="C21" s="102">
        <v>2.5000000000000001E-2</v>
      </c>
      <c r="D21" s="102">
        <v>0.03</v>
      </c>
      <c r="E21" s="102">
        <v>3.2500000000000001E-2</v>
      </c>
      <c r="F21" s="42" t="s">
        <v>12</v>
      </c>
      <c r="G21" s="28"/>
      <c r="I21" s="51"/>
    </row>
    <row r="22" spans="1:9" x14ac:dyDescent="0.3">
      <c r="A22" s="143" t="s">
        <v>139</v>
      </c>
      <c r="B22" s="102">
        <f>B12/B8</f>
        <v>0.05</v>
      </c>
      <c r="C22" s="102">
        <f>C12/C8</f>
        <v>2.9599846328381144E-2</v>
      </c>
      <c r="D22" s="102">
        <f>D12/D8</f>
        <v>3.6516363857539126E-2</v>
      </c>
      <c r="E22" s="102">
        <f>E12/E8</f>
        <v>8.088587374206814E-2</v>
      </c>
      <c r="F22" s="42" t="s">
        <v>12</v>
      </c>
      <c r="G22" s="28"/>
      <c r="I22" s="51"/>
    </row>
    <row r="23" spans="1:9" x14ac:dyDescent="0.3">
      <c r="A23" s="143" t="s">
        <v>211</v>
      </c>
      <c r="B23" s="102">
        <v>0.05</v>
      </c>
      <c r="C23" s="102">
        <v>2.5000000000000001E-2</v>
      </c>
      <c r="D23" s="102">
        <v>3.2500000000000001E-2</v>
      </c>
      <c r="E23" s="102">
        <v>3.2500000000000001E-2</v>
      </c>
      <c r="F23" s="49" t="s">
        <v>12</v>
      </c>
      <c r="G23" s="28"/>
      <c r="I23" s="51"/>
    </row>
    <row r="24" spans="1:9" x14ac:dyDescent="0.3">
      <c r="A24" s="143" t="s">
        <v>210</v>
      </c>
      <c r="B24" s="102">
        <f>+B13/B8</f>
        <v>0.05</v>
      </c>
      <c r="C24" s="102">
        <f>+C13/C8</f>
        <v>2.9603129909980611E-2</v>
      </c>
      <c r="D24" s="102">
        <f>+D13/D8</f>
        <v>3.9562328634469825E-2</v>
      </c>
      <c r="E24" s="102">
        <f>+E13/E8</f>
        <v>8.0897945059411003E-2</v>
      </c>
      <c r="F24" s="49" t="s">
        <v>12</v>
      </c>
      <c r="G24" s="28"/>
      <c r="I24" s="51"/>
    </row>
    <row r="25" spans="1:9" ht="12" customHeight="1" x14ac:dyDescent="0.3">
      <c r="A25" s="120" t="s">
        <v>209</v>
      </c>
      <c r="B25" s="137">
        <f>+'PM29'!D17*1000+'PM29'!D18*1000</f>
        <v>12825000</v>
      </c>
      <c r="C25" s="137">
        <f>+'PM28'!P16*1000+'PM28'!P17*1000</f>
        <v>8922044.9999999981</v>
      </c>
      <c r="D25" s="137">
        <f>+'PM27'!Q16*1000+'PM27'!Q17*1000</f>
        <v>9109770</v>
      </c>
      <c r="E25" s="137">
        <f>+'PM26'!T17*1000+'PM26'!T18*1000</f>
        <v>3496620</v>
      </c>
      <c r="F25" s="48">
        <f>+'PM12'!BT20*1000</f>
        <v>23872000</v>
      </c>
      <c r="G25" s="28"/>
      <c r="I25" s="51"/>
    </row>
    <row r="26" spans="1:9" ht="12" customHeight="1" x14ac:dyDescent="0.3">
      <c r="A26" s="52" t="s">
        <v>190</v>
      </c>
      <c r="B26" s="117">
        <f>B25/B8</f>
        <v>1.4250000000000001E-2</v>
      </c>
      <c r="C26" s="117">
        <f>C25/C8</f>
        <v>1.4648131395801281E-2</v>
      </c>
      <c r="D26" s="117">
        <f>D25/D8</f>
        <v>1.4581207853883326E-2</v>
      </c>
      <c r="E26" s="117">
        <f>E25/E8</f>
        <v>1.4069603215798939E-2</v>
      </c>
      <c r="F26" s="50">
        <f>+F25/F8</f>
        <v>7.5837092572590387E-2</v>
      </c>
      <c r="G26" s="28"/>
      <c r="I26" s="51"/>
    </row>
    <row r="27" spans="1:9" ht="12" customHeight="1" thickBot="1" x14ac:dyDescent="0.35">
      <c r="A27" s="53" t="s">
        <v>103</v>
      </c>
      <c r="B27" s="110" t="s">
        <v>12</v>
      </c>
      <c r="C27" s="110" t="s">
        <v>12</v>
      </c>
      <c r="D27" s="110" t="s">
        <v>12</v>
      </c>
      <c r="E27" s="63" t="s">
        <v>12</v>
      </c>
      <c r="F27" s="92" t="s">
        <v>189</v>
      </c>
      <c r="G27" s="28"/>
      <c r="I27" s="51"/>
    </row>
    <row r="28" spans="1:9" ht="12" customHeight="1" thickTop="1" thickBot="1" x14ac:dyDescent="0.35">
      <c r="A28" s="54" t="s">
        <v>92</v>
      </c>
      <c r="B28" s="138"/>
      <c r="C28" s="138"/>
      <c r="D28" s="138"/>
      <c r="E28" s="54"/>
      <c r="F28" s="55"/>
      <c r="G28" s="28"/>
      <c r="I28" s="51"/>
    </row>
    <row r="29" spans="1:9" ht="12" customHeight="1" thickTop="1" x14ac:dyDescent="0.3">
      <c r="A29" s="39" t="s">
        <v>96</v>
      </c>
      <c r="B29" s="103" t="s">
        <v>12</v>
      </c>
      <c r="C29" s="103" t="s">
        <v>12</v>
      </c>
      <c r="D29" s="103" t="s">
        <v>12</v>
      </c>
      <c r="E29" s="103" t="s">
        <v>12</v>
      </c>
      <c r="F29" s="56">
        <v>-2.0000000000000001E-4</v>
      </c>
      <c r="G29" s="28"/>
      <c r="I29" s="51"/>
    </row>
    <row r="30" spans="1:9" ht="12" customHeight="1" x14ac:dyDescent="0.3">
      <c r="A30" s="41" t="s">
        <v>191</v>
      </c>
      <c r="B30" s="104" t="s">
        <v>12</v>
      </c>
      <c r="C30" s="104" t="s">
        <v>12</v>
      </c>
      <c r="D30" s="104" t="s">
        <v>12</v>
      </c>
      <c r="E30" s="104" t="s">
        <v>12</v>
      </c>
      <c r="F30" s="49">
        <v>3.5999999999999999E-3</v>
      </c>
      <c r="G30" s="28"/>
      <c r="I30" s="51"/>
    </row>
    <row r="31" spans="1:9" ht="12" customHeight="1" x14ac:dyDescent="0.3">
      <c r="A31" s="41" t="s">
        <v>85</v>
      </c>
      <c r="B31" s="104" t="s">
        <v>12</v>
      </c>
      <c r="C31" s="104" t="s">
        <v>12</v>
      </c>
      <c r="D31" s="104" t="s">
        <v>12</v>
      </c>
      <c r="E31" s="105">
        <v>1.0500000000000001E-2</v>
      </c>
      <c r="F31" s="49" t="s">
        <v>12</v>
      </c>
      <c r="G31" s="28"/>
      <c r="I31" s="51"/>
    </row>
    <row r="32" spans="1:9" ht="12" customHeight="1" x14ac:dyDescent="0.3">
      <c r="A32" s="41" t="s">
        <v>86</v>
      </c>
      <c r="B32" s="104" t="s">
        <v>12</v>
      </c>
      <c r="C32" s="104" t="s">
        <v>12</v>
      </c>
      <c r="D32" s="104" t="s">
        <v>12</v>
      </c>
      <c r="E32" s="104" t="s">
        <v>12</v>
      </c>
      <c r="F32" s="42" t="s">
        <v>12</v>
      </c>
      <c r="G32" s="28"/>
      <c r="I32" s="51"/>
    </row>
    <row r="33" spans="1:9" ht="12" customHeight="1" x14ac:dyDescent="0.3">
      <c r="A33" s="41" t="s">
        <v>87</v>
      </c>
      <c r="B33" s="104" t="s">
        <v>12</v>
      </c>
      <c r="C33" s="104" t="s">
        <v>12</v>
      </c>
      <c r="D33" s="104" t="s">
        <v>12</v>
      </c>
      <c r="E33" s="104" t="s">
        <v>12</v>
      </c>
      <c r="F33" s="42" t="s">
        <v>12</v>
      </c>
      <c r="G33" s="28"/>
      <c r="I33" s="51"/>
    </row>
    <row r="34" spans="1:9" ht="12" customHeight="1" x14ac:dyDescent="0.3">
      <c r="A34" s="41" t="s">
        <v>193</v>
      </c>
      <c r="B34" s="102">
        <v>1.2E-2</v>
      </c>
      <c r="C34" s="102">
        <v>9.4999999999999998E-3</v>
      </c>
      <c r="D34" s="102">
        <v>1.0999999999999999E-2</v>
      </c>
      <c r="E34" s="102">
        <v>1.2E-2</v>
      </c>
      <c r="F34" s="49">
        <f>+F30</f>
        <v>3.5999999999999999E-3</v>
      </c>
      <c r="G34" s="28"/>
      <c r="I34" s="51"/>
    </row>
    <row r="35" spans="1:9" ht="12" customHeight="1" x14ac:dyDescent="0.3">
      <c r="A35" s="41" t="s">
        <v>88</v>
      </c>
      <c r="B35" s="104" t="s">
        <v>12</v>
      </c>
      <c r="C35" s="104" t="s">
        <v>12</v>
      </c>
      <c r="D35" s="104" t="s">
        <v>12</v>
      </c>
      <c r="E35" s="104" t="s">
        <v>12</v>
      </c>
      <c r="F35" s="49">
        <v>2.3999999999999998E-3</v>
      </c>
      <c r="G35" s="28"/>
      <c r="I35" s="51"/>
    </row>
    <row r="36" spans="1:9" ht="12" customHeight="1" x14ac:dyDescent="0.3">
      <c r="A36" s="41" t="s">
        <v>89</v>
      </c>
      <c r="B36" s="104" t="s">
        <v>12</v>
      </c>
      <c r="C36" s="104" t="s">
        <v>12</v>
      </c>
      <c r="D36" s="104" t="s">
        <v>12</v>
      </c>
      <c r="E36" s="104" t="s">
        <v>12</v>
      </c>
      <c r="F36" s="49">
        <v>2.2000000000000001E-3</v>
      </c>
      <c r="G36" s="28"/>
      <c r="I36" s="51"/>
    </row>
    <row r="37" spans="1:9" ht="12" customHeight="1" x14ac:dyDescent="0.3">
      <c r="A37" s="41" t="s">
        <v>194</v>
      </c>
      <c r="B37" s="102">
        <v>1.9E-2</v>
      </c>
      <c r="C37" s="102">
        <v>1.35E-2</v>
      </c>
      <c r="D37" s="102">
        <v>1.4999999999999999E-2</v>
      </c>
      <c r="E37" s="102">
        <v>1.9E-2</v>
      </c>
      <c r="F37" s="49">
        <v>6.0000000000000001E-3</v>
      </c>
      <c r="G37" s="28"/>
      <c r="I37" s="51"/>
    </row>
    <row r="38" spans="1:9" ht="12" customHeight="1" x14ac:dyDescent="0.3">
      <c r="A38" s="41" t="s">
        <v>90</v>
      </c>
      <c r="B38" s="104" t="s">
        <v>12</v>
      </c>
      <c r="C38" s="104" t="s">
        <v>12</v>
      </c>
      <c r="D38" s="104" t="s">
        <v>12</v>
      </c>
      <c r="E38" s="104" t="s">
        <v>12</v>
      </c>
      <c r="F38" s="49">
        <v>4.7999999999999996E-3</v>
      </c>
      <c r="G38" s="28"/>
      <c r="I38" s="51"/>
    </row>
    <row r="39" spans="1:9" ht="12" customHeight="1" x14ac:dyDescent="0.3">
      <c r="A39" s="41" t="s">
        <v>195</v>
      </c>
      <c r="B39" s="102">
        <v>2.75E-2</v>
      </c>
      <c r="C39" s="102">
        <v>1.6500000000000001E-2</v>
      </c>
      <c r="D39" s="102">
        <v>1.7999999999999999E-2</v>
      </c>
      <c r="E39" s="102">
        <v>2.2499999999999999E-2</v>
      </c>
      <c r="F39" s="49">
        <v>1.04E-2</v>
      </c>
      <c r="G39" s="28"/>
      <c r="I39" s="51"/>
    </row>
    <row r="40" spans="1:9" ht="12" customHeight="1" x14ac:dyDescent="0.3">
      <c r="A40" s="41" t="s">
        <v>91</v>
      </c>
      <c r="B40" s="104" t="s">
        <v>12</v>
      </c>
      <c r="C40" s="104" t="s">
        <v>12</v>
      </c>
      <c r="D40" s="104" t="s">
        <v>12</v>
      </c>
      <c r="E40" s="104" t="s">
        <v>12</v>
      </c>
      <c r="F40" s="49">
        <v>9.1999999999999998E-3</v>
      </c>
      <c r="G40" s="28"/>
      <c r="I40" s="51"/>
    </row>
    <row r="41" spans="1:9" ht="12" customHeight="1" x14ac:dyDescent="0.3">
      <c r="A41" s="41" t="s">
        <v>196</v>
      </c>
      <c r="B41" s="106">
        <v>3.7999999999999999E-2</v>
      </c>
      <c r="C41" s="106">
        <v>1.95E-2</v>
      </c>
      <c r="D41" s="106">
        <v>2.1000000000000001E-2</v>
      </c>
      <c r="E41" s="106">
        <v>2.5999999999999999E-2</v>
      </c>
      <c r="F41" s="42" t="s">
        <v>12</v>
      </c>
      <c r="G41" s="28"/>
      <c r="I41" s="51"/>
    </row>
    <row r="42" spans="1:9" ht="12" customHeight="1" thickBot="1" x14ac:dyDescent="0.35">
      <c r="A42" s="53" t="s">
        <v>212</v>
      </c>
      <c r="B42" s="107">
        <v>0.04</v>
      </c>
      <c r="C42" s="107" t="s">
        <v>171</v>
      </c>
      <c r="D42" s="107" t="s">
        <v>165</v>
      </c>
      <c r="E42" s="107" t="s">
        <v>145</v>
      </c>
      <c r="F42" s="58" t="s">
        <v>12</v>
      </c>
      <c r="G42" s="28"/>
      <c r="I42" s="51"/>
    </row>
    <row r="43" spans="1:9" ht="77.25" customHeight="1" thickTop="1" thickBot="1" x14ac:dyDescent="0.35">
      <c r="A43" s="59" t="s">
        <v>97</v>
      </c>
      <c r="B43" s="108" t="s">
        <v>12</v>
      </c>
      <c r="C43" s="108" t="s">
        <v>12</v>
      </c>
      <c r="D43" s="108" t="s">
        <v>12</v>
      </c>
      <c r="E43" s="108" t="s">
        <v>12</v>
      </c>
      <c r="F43" s="60" t="s">
        <v>105</v>
      </c>
      <c r="G43" s="28"/>
      <c r="I43" s="51"/>
    </row>
    <row r="44" spans="1:9" ht="12" customHeight="1" thickTop="1" thickBot="1" x14ac:dyDescent="0.35">
      <c r="A44" s="61" t="s">
        <v>213</v>
      </c>
      <c r="B44" s="109">
        <f>+B7*0.1</f>
        <v>90000000</v>
      </c>
      <c r="C44" s="109">
        <f>+C7*0.1</f>
        <v>72117100</v>
      </c>
      <c r="D44" s="109">
        <f>+D7*0.1</f>
        <v>76047800</v>
      </c>
      <c r="E44" s="109">
        <f>+E7*0.1</f>
        <v>61853200</v>
      </c>
      <c r="F44" s="62">
        <f>+F7*0.2</f>
        <v>300040929.60000002</v>
      </c>
      <c r="G44" s="28"/>
      <c r="I44" s="51"/>
    </row>
    <row r="45" spans="1:9" ht="40.5" customHeight="1" thickTop="1" thickBot="1" x14ac:dyDescent="0.35">
      <c r="A45" s="61" t="s">
        <v>98</v>
      </c>
      <c r="B45" s="155" t="s">
        <v>214</v>
      </c>
      <c r="C45" s="155" t="s">
        <v>172</v>
      </c>
      <c r="D45" s="155" t="s">
        <v>164</v>
      </c>
      <c r="E45" s="155" t="s">
        <v>146</v>
      </c>
      <c r="F45" s="156" t="s">
        <v>99</v>
      </c>
      <c r="G45" s="28"/>
      <c r="I45" s="51"/>
    </row>
    <row r="46" spans="1:9" ht="14.4" thickTop="1" x14ac:dyDescent="0.3">
      <c r="A46" s="41" t="s">
        <v>100</v>
      </c>
      <c r="B46" s="102">
        <v>2E-3</v>
      </c>
      <c r="C46" s="102">
        <v>2E-3</v>
      </c>
      <c r="D46" s="102">
        <v>2E-3</v>
      </c>
      <c r="E46" s="102">
        <v>2E-3</v>
      </c>
      <c r="F46" s="49">
        <v>1.5E-3</v>
      </c>
      <c r="G46" s="28"/>
    </row>
    <row r="47" spans="1:9" x14ac:dyDescent="0.3">
      <c r="A47" s="41" t="s">
        <v>101</v>
      </c>
      <c r="B47" s="104" t="s">
        <v>12</v>
      </c>
      <c r="C47" s="104" t="s">
        <v>12</v>
      </c>
      <c r="D47" s="104" t="s">
        <v>12</v>
      </c>
      <c r="E47" s="104" t="s">
        <v>12</v>
      </c>
      <c r="F47" s="49">
        <v>1.5E-3</v>
      </c>
      <c r="G47" s="28"/>
    </row>
    <row r="48" spans="1:9" ht="14.4" thickBot="1" x14ac:dyDescent="0.35">
      <c r="A48" s="53" t="s">
        <v>102</v>
      </c>
      <c r="B48" s="110" t="s">
        <v>12</v>
      </c>
      <c r="C48" s="110" t="s">
        <v>114</v>
      </c>
      <c r="D48" s="110" t="s">
        <v>114</v>
      </c>
      <c r="E48" s="110" t="s">
        <v>114</v>
      </c>
      <c r="F48" s="65">
        <v>4.0000000000000003E-5</v>
      </c>
      <c r="G48" s="28"/>
    </row>
    <row r="49" spans="1:9" ht="14.4" thickTop="1" x14ac:dyDescent="0.3">
      <c r="A49" s="66"/>
      <c r="B49" s="93"/>
      <c r="C49" s="93"/>
      <c r="D49" s="93"/>
      <c r="E49" s="93"/>
      <c r="F49" s="67"/>
      <c r="G49" s="28"/>
    </row>
    <row r="50" spans="1:9" ht="14.4" thickBot="1" x14ac:dyDescent="0.35">
      <c r="A50" s="16" t="s">
        <v>54</v>
      </c>
      <c r="B50" s="94"/>
      <c r="C50" s="94"/>
      <c r="D50" s="94"/>
      <c r="E50" s="94"/>
      <c r="F50" s="68"/>
      <c r="G50" s="28"/>
    </row>
    <row r="51" spans="1:9" ht="14.4" thickTop="1" x14ac:dyDescent="0.3">
      <c r="A51" s="69" t="s">
        <v>21</v>
      </c>
      <c r="B51" s="118">
        <f>+'PM29'!D42</f>
        <v>0.99902680364202534</v>
      </c>
      <c r="C51" s="118">
        <f>+'PM28'!P42</f>
        <v>0.9976317357512472</v>
      </c>
      <c r="D51" s="118">
        <f>+'PM27'!Q42</f>
        <v>0.99805871150593761</v>
      </c>
      <c r="E51" s="118">
        <f>+'PM26'!S43</f>
        <v>0.99699623315058394</v>
      </c>
      <c r="F51" s="70">
        <f>+'PM12'!BT39</f>
        <v>0.98361908108672247</v>
      </c>
      <c r="G51" s="28"/>
      <c r="I51" s="51"/>
    </row>
    <row r="52" spans="1:9" x14ac:dyDescent="0.3">
      <c r="A52" s="52" t="s">
        <v>22</v>
      </c>
      <c r="B52" s="119">
        <f>+'PM29'!D43</f>
        <v>7.368860644650022E-4</v>
      </c>
      <c r="C52" s="119">
        <f>+'PM28'!P43</f>
        <v>1.2840237288574299E-3</v>
      </c>
      <c r="D52" s="119">
        <f>+'PM27'!Q43</f>
        <v>1.6696701953990718E-3</v>
      </c>
      <c r="E52" s="119">
        <f>+'PM26'!T44</f>
        <v>2.8842668548955362E-3</v>
      </c>
      <c r="F52" s="50">
        <f>+'PM12'!BT40</f>
        <v>7.6276724224084375E-3</v>
      </c>
      <c r="G52" s="28"/>
      <c r="I52" s="51"/>
    </row>
    <row r="53" spans="1:9" x14ac:dyDescent="0.3">
      <c r="A53" s="52" t="s">
        <v>23</v>
      </c>
      <c r="B53" s="119">
        <f>+'PM29'!D44</f>
        <v>2.363102935097529E-4</v>
      </c>
      <c r="C53" s="119">
        <f>+'PM28'!P44</f>
        <v>0</v>
      </c>
      <c r="D53" s="119">
        <f>+'PM27'!Q44</f>
        <v>1.8566827416593892E-4</v>
      </c>
      <c r="E53" s="119">
        <f>+'PM26'!T45</f>
        <v>3.3348521970117144E-4</v>
      </c>
      <c r="F53" s="50">
        <f>+'PM12'!BT41</f>
        <v>5.1568150154390801E-3</v>
      </c>
      <c r="G53" s="28"/>
      <c r="I53" s="51"/>
    </row>
    <row r="54" spans="1:9" x14ac:dyDescent="0.3">
      <c r="A54" s="52" t="s">
        <v>24</v>
      </c>
      <c r="B54" s="119">
        <f>+'PM29'!D45</f>
        <v>0</v>
      </c>
      <c r="C54" s="119">
        <f>+'PM28'!P45</f>
        <v>1.0842405198953856E-3</v>
      </c>
      <c r="D54" s="119">
        <f>+'PM27'!Q45</f>
        <v>8.5950024497405083E-5</v>
      </c>
      <c r="E54" s="119">
        <f>+'PM26'!T46</f>
        <v>3.7799804288468457E-3</v>
      </c>
      <c r="F54" s="50">
        <f>+'PM12'!BT42</f>
        <v>3.5964314754299721E-3</v>
      </c>
      <c r="G54" s="28"/>
      <c r="I54" s="51"/>
    </row>
    <row r="55" spans="1:9" x14ac:dyDescent="0.3">
      <c r="A55" s="52" t="s">
        <v>77</v>
      </c>
      <c r="B55" s="120">
        <f>+'PM29'!D38</f>
        <v>1</v>
      </c>
      <c r="C55" s="120">
        <f>+'PM28'!P38</f>
        <v>0</v>
      </c>
      <c r="D55" s="120">
        <f>+'PM27'!Q38</f>
        <v>2</v>
      </c>
      <c r="E55" s="120">
        <f>+'PM26'!T39</f>
        <v>5</v>
      </c>
      <c r="F55" s="71">
        <f>+'PM12'!BT35</f>
        <v>73</v>
      </c>
      <c r="G55" s="28"/>
      <c r="H55" s="73"/>
      <c r="I55" s="73"/>
    </row>
    <row r="56" spans="1:9" x14ac:dyDescent="0.3">
      <c r="A56" s="52" t="s">
        <v>19</v>
      </c>
      <c r="B56" s="120">
        <f>+'PM29'!D37</f>
        <v>0</v>
      </c>
      <c r="C56" s="120">
        <f>+'PM28'!P37</f>
        <v>0</v>
      </c>
      <c r="D56" s="120">
        <f>+'PM27'!Q37</f>
        <v>0</v>
      </c>
      <c r="E56" s="120">
        <f>+'PM26'!T38</f>
        <v>1</v>
      </c>
      <c r="F56" s="71">
        <f>+'PM12'!BT34</f>
        <v>18</v>
      </c>
      <c r="G56" s="28"/>
      <c r="H56" s="73"/>
      <c r="I56" s="73"/>
    </row>
    <row r="57" spans="1:9" x14ac:dyDescent="0.3">
      <c r="A57" s="41" t="s">
        <v>67</v>
      </c>
      <c r="B57" s="101">
        <f>SUM('PM29'!B27:L27)*1000</f>
        <v>0</v>
      </c>
      <c r="C57" s="101">
        <f>SUM('PM28'!B26:P26)*1000</f>
        <v>15000</v>
      </c>
      <c r="D57" s="101">
        <f>SUM('PM27'!B26:Q26)*1000</f>
        <v>4000</v>
      </c>
      <c r="E57" s="101">
        <f>SUM('PM26'!B27:T27)*1000</f>
        <v>35000</v>
      </c>
      <c r="F57" s="44">
        <f>SUM('PM12'!B23:BT23)*1000</f>
        <v>9821000</v>
      </c>
      <c r="G57" s="28"/>
      <c r="H57" s="28"/>
      <c r="I57" s="28"/>
    </row>
    <row r="58" spans="1:9" x14ac:dyDescent="0.3">
      <c r="A58" s="41" t="s">
        <v>108</v>
      </c>
      <c r="B58" s="101">
        <f>+C57/C7</f>
        <v>2.0799505249101809E-5</v>
      </c>
      <c r="C58" s="121">
        <f>+C57/C7</f>
        <v>2.0799505249101809E-5</v>
      </c>
      <c r="D58" s="121">
        <f>+D57/D7</f>
        <v>5.2598497260933254E-6</v>
      </c>
      <c r="E58" s="121">
        <f>+E57/E7</f>
        <v>5.6585592984679854E-5</v>
      </c>
      <c r="F58" s="50">
        <f>+F57/F7</f>
        <v>6.5464401894054121E-3</v>
      </c>
      <c r="G58" s="28"/>
    </row>
    <row r="59" spans="1:9" ht="14.4" thickBot="1" x14ac:dyDescent="0.35">
      <c r="A59" s="53" t="s">
        <v>66</v>
      </c>
      <c r="B59" s="122">
        <f>+'PM29'!D21</f>
        <v>3.6400000000000002E-2</v>
      </c>
      <c r="C59" s="122">
        <f>+'PM28'!P20</f>
        <v>4.5699999999999998E-2</v>
      </c>
      <c r="D59" s="122">
        <f>+'PM27'!Q20</f>
        <v>4.8300000000000003E-2</v>
      </c>
      <c r="E59" s="122">
        <f>+'PM26'!T21</f>
        <v>0.17069999999999999</v>
      </c>
      <c r="F59" s="57">
        <f>+'PM12'!BT17</f>
        <v>8.6800000000000002E-2</v>
      </c>
      <c r="G59" s="28"/>
    </row>
    <row r="60" spans="1:9" ht="14.4" thickTop="1" x14ac:dyDescent="0.3">
      <c r="A60" s="68"/>
      <c r="B60" s="95"/>
      <c r="C60" s="95"/>
      <c r="D60" s="95"/>
      <c r="E60" s="95"/>
      <c r="F60" s="74"/>
      <c r="G60" s="28"/>
    </row>
    <row r="61" spans="1:9" ht="14.4" thickBot="1" x14ac:dyDescent="0.35">
      <c r="A61" s="75" t="s">
        <v>26</v>
      </c>
      <c r="B61" s="96"/>
      <c r="C61" s="96"/>
      <c r="D61" s="96"/>
      <c r="E61" s="96"/>
      <c r="F61" s="68"/>
    </row>
    <row r="62" spans="1:9" ht="14.4" thickTop="1" x14ac:dyDescent="0.3">
      <c r="A62" s="69" t="s">
        <v>27</v>
      </c>
      <c r="B62" s="118">
        <f>+'PM29'!D51</f>
        <v>0.69329924715757307</v>
      </c>
      <c r="C62" s="118">
        <f>+'PM28'!P51</f>
        <v>0.71568388755835144</v>
      </c>
      <c r="D62" s="118">
        <f>+'PM27'!Q51</f>
        <v>0.7327483347569218</v>
      </c>
      <c r="E62" s="118">
        <f>+'PM26'!T52</f>
        <v>0.71439408007692817</v>
      </c>
      <c r="F62" s="70">
        <f>+'PM12'!BT48</f>
        <v>0.76651900761125458</v>
      </c>
    </row>
    <row r="63" spans="1:9" x14ac:dyDescent="0.3">
      <c r="A63" s="52" t="s">
        <v>28</v>
      </c>
      <c r="B63" s="119">
        <f>+'PM29'!D52</f>
        <v>0.65508370529580096</v>
      </c>
      <c r="C63" s="119">
        <f>+'PM28'!P52</f>
        <v>0.60680747064342955</v>
      </c>
      <c r="D63" s="119">
        <f>+'PM27'!Q52</f>
        <v>0.60955793119855584</v>
      </c>
      <c r="E63" s="119">
        <f>+'PM26'!T53</f>
        <v>0.56970446650213524</v>
      </c>
      <c r="F63" s="50">
        <f>+'PM12'!BT49</f>
        <v>0.54396699368524692</v>
      </c>
    </row>
    <row r="64" spans="1:9" x14ac:dyDescent="0.3">
      <c r="A64" s="52" t="s">
        <v>29</v>
      </c>
      <c r="B64" s="106" t="s">
        <v>12</v>
      </c>
      <c r="C64" s="106" t="s">
        <v>12</v>
      </c>
      <c r="D64" s="106" t="s">
        <v>12</v>
      </c>
      <c r="E64" s="106" t="s">
        <v>12</v>
      </c>
      <c r="F64" s="49" t="s">
        <v>12</v>
      </c>
    </row>
    <row r="65" spans="1:6" x14ac:dyDescent="0.3">
      <c r="A65" s="52" t="s">
        <v>30</v>
      </c>
      <c r="B65" s="106" t="s">
        <v>12</v>
      </c>
      <c r="C65" s="106" t="s">
        <v>12</v>
      </c>
      <c r="D65" s="106" t="s">
        <v>12</v>
      </c>
      <c r="E65" s="106" t="s">
        <v>12</v>
      </c>
      <c r="F65" s="50">
        <f>+'PM12'!BT51</f>
        <v>5.762717381875794E-2</v>
      </c>
    </row>
    <row r="66" spans="1:6" x14ac:dyDescent="0.3">
      <c r="A66" s="52" t="s">
        <v>31</v>
      </c>
      <c r="B66" s="106" t="s">
        <v>12</v>
      </c>
      <c r="C66" s="106" t="s">
        <v>12</v>
      </c>
      <c r="D66" s="106" t="s">
        <v>12</v>
      </c>
      <c r="E66" s="106" t="s">
        <v>12</v>
      </c>
      <c r="F66" s="50">
        <f>+'PM12'!BT52</f>
        <v>0</v>
      </c>
    </row>
    <row r="67" spans="1:6" x14ac:dyDescent="0.3">
      <c r="A67" s="52" t="s">
        <v>118</v>
      </c>
      <c r="B67" s="119">
        <f>+'PM29'!D54</f>
        <v>0.82600640194347685</v>
      </c>
      <c r="C67" s="119">
        <f>+'PM28'!P54</f>
        <v>0.97623732984400169</v>
      </c>
      <c r="D67" s="119">
        <f>+'PM27'!Q54</f>
        <v>0.93884371417864354</v>
      </c>
      <c r="E67" s="119">
        <f>+'PM26'!T55</f>
        <v>0.81948686988161223</v>
      </c>
      <c r="F67" s="49" t="s">
        <v>12</v>
      </c>
    </row>
    <row r="68" spans="1:6" x14ac:dyDescent="0.3">
      <c r="A68" s="52" t="s">
        <v>177</v>
      </c>
      <c r="B68" s="106">
        <f>+'PM29'!D53</f>
        <v>0</v>
      </c>
      <c r="C68" s="106">
        <f>+'PM28'!P53</f>
        <v>0</v>
      </c>
      <c r="D68" s="106">
        <f>+'PM27'!Q53</f>
        <v>0</v>
      </c>
      <c r="E68" s="119">
        <f>+'PM26'!T54</f>
        <v>0</v>
      </c>
      <c r="F68" s="49" t="s">
        <v>12</v>
      </c>
    </row>
    <row r="69" spans="1:6" x14ac:dyDescent="0.3">
      <c r="A69" s="52" t="s">
        <v>32</v>
      </c>
      <c r="B69" s="106" t="s">
        <v>12</v>
      </c>
      <c r="C69" s="106" t="s">
        <v>12</v>
      </c>
      <c r="D69" s="106" t="s">
        <v>12</v>
      </c>
      <c r="E69" s="106" t="s">
        <v>12</v>
      </c>
      <c r="F69" s="50">
        <f>+'PM12'!BT53</f>
        <v>0</v>
      </c>
    </row>
    <row r="70" spans="1:6" x14ac:dyDescent="0.3">
      <c r="A70" s="128" t="s">
        <v>174</v>
      </c>
      <c r="B70" s="106" t="s">
        <v>12</v>
      </c>
      <c r="C70" s="106" t="s">
        <v>12</v>
      </c>
      <c r="D70" s="106" t="s">
        <v>12</v>
      </c>
      <c r="E70" s="106" t="s">
        <v>12</v>
      </c>
      <c r="F70" s="50">
        <f>+'PM12'!BT54</f>
        <v>0.94237282618124207</v>
      </c>
    </row>
    <row r="71" spans="1:6" x14ac:dyDescent="0.3">
      <c r="A71" s="52" t="s">
        <v>178</v>
      </c>
      <c r="B71" s="119">
        <f>+'PM29'!D55</f>
        <v>0</v>
      </c>
      <c r="C71" s="119">
        <f>+'PM28'!P55</f>
        <v>0</v>
      </c>
      <c r="D71" s="119">
        <f>+'PM27'!Q55</f>
        <v>0</v>
      </c>
      <c r="E71" s="119">
        <f>+'PM26'!T56</f>
        <v>0</v>
      </c>
      <c r="F71" s="49" t="s">
        <v>12</v>
      </c>
    </row>
    <row r="72" spans="1:6" x14ac:dyDescent="0.3">
      <c r="A72" s="52" t="s">
        <v>179</v>
      </c>
      <c r="B72" s="119">
        <f>+'PM29'!D56</f>
        <v>0</v>
      </c>
      <c r="C72" s="119">
        <f>+'PM28'!P56</f>
        <v>0</v>
      </c>
      <c r="D72" s="119">
        <f>+'PM27'!Q56</f>
        <v>0</v>
      </c>
      <c r="E72" s="119">
        <f>+'PM26'!T57</f>
        <v>2.0214980657768417E-2</v>
      </c>
      <c r="F72" s="49" t="s">
        <v>12</v>
      </c>
    </row>
    <row r="73" spans="1:6" x14ac:dyDescent="0.3">
      <c r="A73" s="52" t="s">
        <v>180</v>
      </c>
      <c r="B73" s="119">
        <f>+'PM29'!D57</f>
        <v>0</v>
      </c>
      <c r="C73" s="119">
        <f>+'PM28'!P57</f>
        <v>0</v>
      </c>
      <c r="D73" s="119">
        <f>+'PM27'!Q57</f>
        <v>0</v>
      </c>
      <c r="E73" s="119">
        <f>+'PM26'!T58</f>
        <v>2.2792299013564242E-3</v>
      </c>
      <c r="F73" s="49" t="s">
        <v>12</v>
      </c>
    </row>
    <row r="74" spans="1:6" x14ac:dyDescent="0.3">
      <c r="A74" s="52" t="s">
        <v>141</v>
      </c>
      <c r="B74" s="119">
        <f>+'PM29'!D58</f>
        <v>0.1739935980565232</v>
      </c>
      <c r="C74" s="119">
        <f>+'PM28'!P58</f>
        <v>2.3762670155998242E-2</v>
      </c>
      <c r="D74" s="119">
        <f>+'PM27'!Q58</f>
        <v>6.1156285821356481E-2</v>
      </c>
      <c r="E74" s="119">
        <f>+'PM26'!T59</f>
        <v>0.15801891955926295</v>
      </c>
      <c r="F74" s="49" t="s">
        <v>12</v>
      </c>
    </row>
    <row r="75" spans="1:6" x14ac:dyDescent="0.3">
      <c r="A75" s="52" t="s">
        <v>33</v>
      </c>
      <c r="B75" s="124">
        <f>+'PM29'!D59</f>
        <v>217117.8949567586</v>
      </c>
      <c r="C75" s="124">
        <f>+'PM28'!P59</f>
        <v>191716.70435316325</v>
      </c>
      <c r="D75" s="124">
        <f>+'PM27'!Q59</f>
        <v>188976.14095886267</v>
      </c>
      <c r="E75" s="124">
        <f>+'PM26'!T60</f>
        <v>175631.86231802104</v>
      </c>
      <c r="F75" s="44">
        <f>+'PM12'!BT55</f>
        <v>128011.20577063855</v>
      </c>
    </row>
    <row r="76" spans="1:6" x14ac:dyDescent="0.3">
      <c r="A76" s="52" t="s">
        <v>34</v>
      </c>
      <c r="B76" s="119">
        <f>+'PM29'!D60</f>
        <v>4.7971347947890652E-2</v>
      </c>
      <c r="C76" s="119">
        <f>+'PM28'!P60</f>
        <v>3.7926310066960227E-2</v>
      </c>
      <c r="D76" s="119">
        <f>+'PM27'!Q60</f>
        <v>4.0690675986189161E-2</v>
      </c>
      <c r="E76" s="119">
        <f>+'PM26'!T61</f>
        <v>4.742547390692111E-2</v>
      </c>
      <c r="F76" s="50">
        <f>+'PM12'!BT56</f>
        <v>6.8649962913679335E-2</v>
      </c>
    </row>
    <row r="77" spans="1:6" x14ac:dyDescent="0.3">
      <c r="A77" s="52" t="s">
        <v>76</v>
      </c>
      <c r="B77" s="125">
        <f>+'PM29'!D61</f>
        <v>17.904849623071399</v>
      </c>
      <c r="C77" s="125">
        <f>+'PM28'!P61</f>
        <v>17.730287313341261</v>
      </c>
      <c r="D77" s="125">
        <f>+'PM27'!Q61</f>
        <v>17.37414789247152</v>
      </c>
      <c r="E77" s="125">
        <f>+'PM26'!T62</f>
        <v>13.764379180140544</v>
      </c>
      <c r="F77" s="77">
        <f>+'PM12'!BT57</f>
        <v>5.5170319584717014</v>
      </c>
    </row>
    <row r="78" spans="1:6" x14ac:dyDescent="0.3">
      <c r="A78" s="52" t="s">
        <v>158</v>
      </c>
      <c r="B78" s="125">
        <f>+'PM29'!D62</f>
        <v>44.913354647437806</v>
      </c>
      <c r="C78" s="125">
        <f>+'PM28'!P62</f>
        <v>48.981843570032623</v>
      </c>
      <c r="D78" s="125">
        <f>+'PM27'!Q62</f>
        <v>54.613606417125183</v>
      </c>
      <c r="E78" s="125">
        <f>+'PM26'!T63</f>
        <v>93.674703132975992</v>
      </c>
      <c r="F78" s="77">
        <f>+'PM12'!BT58</f>
        <v>221.21611010458531</v>
      </c>
    </row>
    <row r="79" spans="1:6" x14ac:dyDescent="0.3">
      <c r="A79" s="52" t="s">
        <v>37</v>
      </c>
      <c r="B79" s="106" t="s">
        <v>12</v>
      </c>
      <c r="C79" s="106" t="s">
        <v>12</v>
      </c>
      <c r="D79" s="106" t="s">
        <v>12</v>
      </c>
      <c r="E79" s="106" t="s">
        <v>12</v>
      </c>
      <c r="F79" s="50">
        <f>+'PM12'!BT59</f>
        <v>0.98420776018900624</v>
      </c>
    </row>
    <row r="80" spans="1:6" x14ac:dyDescent="0.3">
      <c r="A80" s="52" t="s">
        <v>120</v>
      </c>
      <c r="B80" s="106" t="s">
        <v>12</v>
      </c>
      <c r="C80" s="106" t="s">
        <v>12</v>
      </c>
      <c r="D80" s="106" t="s">
        <v>12</v>
      </c>
      <c r="E80" s="106" t="s">
        <v>12</v>
      </c>
      <c r="F80" s="49" t="s">
        <v>12</v>
      </c>
    </row>
    <row r="81" spans="1:6" x14ac:dyDescent="0.3">
      <c r="A81" s="52" t="s">
        <v>119</v>
      </c>
      <c r="B81" s="119">
        <f>+'PM29'!D63</f>
        <v>0.95524976792339356</v>
      </c>
      <c r="C81" s="119">
        <f>+'PM28'!P63</f>
        <v>0.93919934982623787</v>
      </c>
      <c r="D81" s="119">
        <f>+'PM27'!Q63</f>
        <v>0.94823602465882251</v>
      </c>
      <c r="E81" s="119">
        <f>+'PM26'!T64</f>
        <v>0.94259123338689887</v>
      </c>
      <c r="F81" s="49" t="s">
        <v>12</v>
      </c>
    </row>
    <row r="82" spans="1:6" x14ac:dyDescent="0.3">
      <c r="A82" s="52" t="s">
        <v>38</v>
      </c>
      <c r="B82" s="119">
        <f>+'PM29'!D64</f>
        <v>4.4750232076606548E-2</v>
      </c>
      <c r="C82" s="119">
        <f>+'PM28'!P64</f>
        <v>6.0800650173762023E-2</v>
      </c>
      <c r="D82" s="119">
        <f>+'PM27'!Q64</f>
        <v>5.1763975341177507E-2</v>
      </c>
      <c r="E82" s="119">
        <f>+'PM26'!T65</f>
        <v>5.7408766613101112E-2</v>
      </c>
      <c r="F82" s="50">
        <f>+'PM12'!BT60</f>
        <v>1.5792239810993817E-2</v>
      </c>
    </row>
    <row r="83" spans="1:6" x14ac:dyDescent="0.3">
      <c r="A83" s="52" t="s">
        <v>39</v>
      </c>
      <c r="B83" s="119">
        <f>+'PM29'!D65</f>
        <v>0.19461408775601366</v>
      </c>
      <c r="C83" s="119">
        <f>+'PM28'!P65</f>
        <v>0.20359048243375932</v>
      </c>
      <c r="D83" s="119">
        <f>+'PM27'!Q65</f>
        <v>0.16282955491859372</v>
      </c>
      <c r="E83" s="119">
        <f>+'PM26'!T66</f>
        <v>0.24582518431432124</v>
      </c>
      <c r="F83" s="50">
        <f>+'PM12'!BT61</f>
        <v>0.13913364303914635</v>
      </c>
    </row>
    <row r="84" spans="1:6" x14ac:dyDescent="0.3">
      <c r="A84" s="52" t="s">
        <v>40</v>
      </c>
      <c r="B84" s="119">
        <f>+'PM29'!D66</f>
        <v>0.31096409880041115</v>
      </c>
      <c r="C84" s="119">
        <f>+'PM28'!P66</f>
        <v>0.35870716203030417</v>
      </c>
      <c r="D84" s="119">
        <f>+'PM27'!Q66</f>
        <v>0.35695814629340555</v>
      </c>
      <c r="E84" s="119">
        <f>+'PM26'!T67</f>
        <v>0.3824024342483297</v>
      </c>
      <c r="F84" s="50">
        <f>+'PM12'!BT62</f>
        <v>0.23930174395345666</v>
      </c>
    </row>
    <row r="85" spans="1:6" x14ac:dyDescent="0.3">
      <c r="A85" s="52" t="s">
        <v>41</v>
      </c>
      <c r="B85" s="119">
        <f>+'PM29'!D67</f>
        <v>0</v>
      </c>
      <c r="C85" s="119">
        <f>+'PM28'!P67</f>
        <v>0</v>
      </c>
      <c r="D85" s="119">
        <f>+'PM27'!Q67</f>
        <v>0</v>
      </c>
      <c r="E85" s="119">
        <f>+'PM26'!T68</f>
        <v>0</v>
      </c>
      <c r="F85" s="50">
        <f>+'PM12'!BT63</f>
        <v>0</v>
      </c>
    </row>
    <row r="86" spans="1:6" x14ac:dyDescent="0.3">
      <c r="A86" s="52" t="s">
        <v>42</v>
      </c>
      <c r="B86" s="119">
        <f>+'PM29'!D68</f>
        <v>0.7898441743438287</v>
      </c>
      <c r="C86" s="119">
        <f>+'PM28'!P68</f>
        <v>0.73447833837805521</v>
      </c>
      <c r="D86" s="119">
        <f>+'PM27'!Q68</f>
        <v>0.70329990045758606</v>
      </c>
      <c r="E86" s="119">
        <f>+'PM26'!T69</f>
        <v>0.67097817018449035</v>
      </c>
      <c r="F86" s="50">
        <f>+'PM12'!BT64</f>
        <v>0.72861354218918761</v>
      </c>
    </row>
    <row r="87" spans="1:6" x14ac:dyDescent="0.3">
      <c r="A87" s="52" t="s">
        <v>43</v>
      </c>
      <c r="B87" s="119">
        <f>+'PM29'!D69</f>
        <v>0.21015582565617133</v>
      </c>
      <c r="C87" s="119">
        <f>+'PM28'!P69</f>
        <v>0.2655216616219449</v>
      </c>
      <c r="D87" s="119">
        <f>+'PM27'!Q69</f>
        <v>0.296700099542414</v>
      </c>
      <c r="E87" s="119">
        <f>+'PM26'!T70</f>
        <v>0.3290218298155097</v>
      </c>
      <c r="F87" s="50">
        <f>+'PM12'!BT65</f>
        <v>0.27138645781081239</v>
      </c>
    </row>
    <row r="88" spans="1:6" x14ac:dyDescent="0.3">
      <c r="A88" s="52" t="s">
        <v>112</v>
      </c>
      <c r="B88" s="125">
        <f>+'PM29'!D70</f>
        <v>1.8265404033831343</v>
      </c>
      <c r="C88" s="125">
        <f>+'PM28'!P70</f>
        <v>1.88778098400599</v>
      </c>
      <c r="D88" s="125">
        <f>+'PM27'!Q70</f>
        <v>1.8626837607048681</v>
      </c>
      <c r="E88" s="125">
        <f>+'PM26'!T71</f>
        <v>1.6352816612861585</v>
      </c>
      <c r="F88" s="77">
        <f>+'PM12'!BT66</f>
        <v>1.630019721280253</v>
      </c>
    </row>
    <row r="89" spans="1:6" x14ac:dyDescent="0.3">
      <c r="A89" s="52" t="s">
        <v>153</v>
      </c>
      <c r="B89" s="106">
        <f>+'PM29'!D73</f>
        <v>0.58757950171338802</v>
      </c>
      <c r="C89" s="106">
        <f>+'PM28'!P73</f>
        <v>0.71762812050982061</v>
      </c>
      <c r="D89" s="106">
        <f>+'PM27'!Q73</f>
        <v>0.68493311125370915</v>
      </c>
      <c r="E89" s="106">
        <f>+'PM26'!T74</f>
        <v>0.47047182249731517</v>
      </c>
      <c r="F89" s="49" t="s">
        <v>12</v>
      </c>
    </row>
    <row r="90" spans="1:6" x14ac:dyDescent="0.3">
      <c r="A90" s="52" t="s">
        <v>154</v>
      </c>
      <c r="B90" s="106">
        <f>+'PM29'!D74</f>
        <v>0.13587974770392844</v>
      </c>
      <c r="C90" s="106">
        <f>+'PM28'!P74</f>
        <v>0.26169504116264586</v>
      </c>
      <c r="D90" s="106">
        <f>+'PM27'!Q74</f>
        <v>0.28551665106179763</v>
      </c>
      <c r="E90" s="106">
        <f>+'PM26'!T75</f>
        <v>0.24306947812980861</v>
      </c>
      <c r="F90" s="49" t="s">
        <v>12</v>
      </c>
    </row>
    <row r="91" spans="1:6" x14ac:dyDescent="0.3">
      <c r="A91" s="52" t="s">
        <v>117</v>
      </c>
      <c r="B91" s="127" t="s">
        <v>12</v>
      </c>
      <c r="C91" s="127" t="s">
        <v>12</v>
      </c>
      <c r="D91" s="127" t="s">
        <v>12</v>
      </c>
      <c r="E91" s="127" t="s">
        <v>12</v>
      </c>
      <c r="F91" s="48" t="s">
        <v>12</v>
      </c>
    </row>
    <row r="92" spans="1:6" x14ac:dyDescent="0.3">
      <c r="A92" s="52" t="s">
        <v>151</v>
      </c>
      <c r="B92" s="117">
        <f>+'PM29'!D71</f>
        <v>0.2022646726304386</v>
      </c>
      <c r="C92" s="117">
        <f>+'PM28'!P71</f>
        <v>1.6850217868235085E-2</v>
      </c>
      <c r="D92" s="117">
        <f>+'PM27'!Q71</f>
        <v>1.8366789203876799E-2</v>
      </c>
      <c r="E92" s="117">
        <f>+'PM26'!T72</f>
        <v>0.20050634768717623</v>
      </c>
      <c r="F92" s="123" t="s">
        <v>12</v>
      </c>
    </row>
    <row r="93" spans="1:6" x14ac:dyDescent="0.3">
      <c r="A93" s="52" t="s">
        <v>152</v>
      </c>
      <c r="B93" s="117">
        <f>+'PM29'!D72</f>
        <v>7.4276077952242697E-2</v>
      </c>
      <c r="C93" s="117">
        <f>+'PM28'!P72</f>
        <v>3.8266204592992143E-3</v>
      </c>
      <c r="D93" s="117">
        <f>+'PM27'!Q72</f>
        <v>1.1183448480616323E-2</v>
      </c>
      <c r="E93" s="117">
        <f>+'PM26'!T73</f>
        <v>8.5952351685700909E-2</v>
      </c>
      <c r="F93" s="123" t="s">
        <v>12</v>
      </c>
    </row>
    <row r="94" spans="1:6" x14ac:dyDescent="0.3">
      <c r="A94" s="52" t="s">
        <v>44</v>
      </c>
      <c r="B94" s="106" t="s">
        <v>12</v>
      </c>
      <c r="C94" s="106" t="s">
        <v>12</v>
      </c>
      <c r="D94" s="106" t="s">
        <v>12</v>
      </c>
      <c r="E94" s="106" t="s">
        <v>12</v>
      </c>
      <c r="F94" s="50">
        <f>+'PM12'!BT67</f>
        <v>0.70497525656343762</v>
      </c>
    </row>
    <row r="95" spans="1:6" ht="14.4" thickBot="1" x14ac:dyDescent="0.35">
      <c r="A95" s="64" t="s">
        <v>45</v>
      </c>
      <c r="B95" s="107" t="s">
        <v>12</v>
      </c>
      <c r="C95" s="107" t="s">
        <v>12</v>
      </c>
      <c r="D95" s="107" t="s">
        <v>12</v>
      </c>
      <c r="E95" s="107" t="s">
        <v>12</v>
      </c>
      <c r="F95" s="57">
        <f>+'PM12'!BT68</f>
        <v>0.29502474343656232</v>
      </c>
    </row>
    <row r="96" spans="1:6" ht="14.4" thickTop="1" x14ac:dyDescent="0.3">
      <c r="A96" s="13"/>
      <c r="B96" s="97"/>
      <c r="C96" s="97"/>
      <c r="D96" s="97"/>
      <c r="E96" s="97"/>
      <c r="F96" s="66"/>
    </row>
    <row r="97" spans="1:6" ht="14.4" thickBot="1" x14ac:dyDescent="0.35">
      <c r="A97" s="75" t="s">
        <v>215</v>
      </c>
      <c r="B97" s="96"/>
      <c r="C97" s="96"/>
      <c r="D97" s="96"/>
      <c r="E97" s="96"/>
      <c r="F97" s="68"/>
    </row>
    <row r="98" spans="1:6" ht="14.4" thickTop="1" x14ac:dyDescent="0.3">
      <c r="A98" s="69" t="s">
        <v>27</v>
      </c>
      <c r="B98" s="118">
        <f>+'PM29'!D77</f>
        <v>0.71101574154602176</v>
      </c>
      <c r="C98" s="118">
        <f>+'PM28'!P77</f>
        <v>0.70579925888312423</v>
      </c>
      <c r="D98" s="118">
        <f>+'PM27'!Q77</f>
        <v>0.71433591720885015</v>
      </c>
      <c r="E98" s="118">
        <f>+'PM26'!T78</f>
        <v>0.71270150480529582</v>
      </c>
      <c r="F98" s="70">
        <f>+'PM12'!BT71</f>
        <v>0.76021663917544058</v>
      </c>
    </row>
    <row r="99" spans="1:6" x14ac:dyDescent="0.3">
      <c r="A99" s="52" t="s">
        <v>28</v>
      </c>
      <c r="B99" s="119">
        <f>+'PM29'!D78</f>
        <v>0.5547491955418451</v>
      </c>
      <c r="C99" s="119">
        <f>+'PM28'!P78</f>
        <v>0.5287935065608399</v>
      </c>
      <c r="D99" s="119">
        <f>+'PM27'!Q78</f>
        <v>0.52994871765300822</v>
      </c>
      <c r="E99" s="119">
        <f>+'PM26'!T79</f>
        <v>0.5208918027190832</v>
      </c>
      <c r="F99" s="50">
        <f>+'PM12'!BT72</f>
        <v>0.56098899910610167</v>
      </c>
    </row>
    <row r="100" spans="1:6" x14ac:dyDescent="0.3">
      <c r="A100" s="52" t="s">
        <v>29</v>
      </c>
      <c r="B100" s="106" t="s">
        <v>12</v>
      </c>
      <c r="C100" s="106" t="s">
        <v>12</v>
      </c>
      <c r="D100" s="106" t="s">
        <v>12</v>
      </c>
      <c r="E100" s="106" t="s">
        <v>12</v>
      </c>
      <c r="F100" s="49" t="s">
        <v>12</v>
      </c>
    </row>
    <row r="101" spans="1:6" x14ac:dyDescent="0.3">
      <c r="A101" s="52" t="s">
        <v>116</v>
      </c>
      <c r="B101" s="106" t="s">
        <v>12</v>
      </c>
      <c r="C101" s="106" t="s">
        <v>12</v>
      </c>
      <c r="D101" s="106" t="s">
        <v>12</v>
      </c>
      <c r="E101" s="106" t="s">
        <v>12</v>
      </c>
      <c r="F101" s="50">
        <f>+'PM12'!BT74</f>
        <v>8.1465428744235138E-2</v>
      </c>
    </row>
    <row r="102" spans="1:6" x14ac:dyDescent="0.3">
      <c r="A102" s="52" t="s">
        <v>31</v>
      </c>
      <c r="B102" s="126" t="s">
        <v>12</v>
      </c>
      <c r="C102" s="126" t="s">
        <v>12</v>
      </c>
      <c r="D102" s="126" t="s">
        <v>12</v>
      </c>
      <c r="E102" s="126" t="s">
        <v>12</v>
      </c>
      <c r="F102" s="50">
        <f>+'PM12'!BT75</f>
        <v>0</v>
      </c>
    </row>
    <row r="103" spans="1:6" x14ac:dyDescent="0.3">
      <c r="A103" s="52" t="s">
        <v>118</v>
      </c>
      <c r="B103" s="119">
        <f>+'PM29'!D80</f>
        <v>0.82692853055832594</v>
      </c>
      <c r="C103" s="119">
        <f>+'PM28'!P80</f>
        <v>0.95997362942712272</v>
      </c>
      <c r="D103" s="119">
        <f>+'PM27'!Q80</f>
        <v>0.78967325308805125</v>
      </c>
      <c r="E103" s="119">
        <f>+'PM26'!T81</f>
        <v>0.66055888154359066</v>
      </c>
      <c r="F103" s="49" t="s">
        <v>12</v>
      </c>
    </row>
    <row r="104" spans="1:6" x14ac:dyDescent="0.3">
      <c r="A104" s="52" t="s">
        <v>177</v>
      </c>
      <c r="B104" s="119">
        <f>+'PM29'!D79</f>
        <v>0</v>
      </c>
      <c r="C104" s="119">
        <f>+'PM28'!P79</f>
        <v>0</v>
      </c>
      <c r="D104" s="119">
        <f>+'PM27'!Q79</f>
        <v>0</v>
      </c>
      <c r="E104" s="119">
        <f>+'PM26'!T80</f>
        <v>0</v>
      </c>
      <c r="F104" s="49" t="s">
        <v>12</v>
      </c>
    </row>
    <row r="105" spans="1:6" x14ac:dyDescent="0.3">
      <c r="A105" s="52" t="s">
        <v>32</v>
      </c>
      <c r="B105" s="106" t="s">
        <v>12</v>
      </c>
      <c r="C105" s="106" t="s">
        <v>12</v>
      </c>
      <c r="D105" s="106" t="s">
        <v>12</v>
      </c>
      <c r="E105" s="106" t="s">
        <v>12</v>
      </c>
      <c r="F105" s="50">
        <f>+'PM12'!BT76</f>
        <v>0</v>
      </c>
    </row>
    <row r="106" spans="1:6" x14ac:dyDescent="0.3">
      <c r="A106" s="128" t="s">
        <v>175</v>
      </c>
      <c r="B106" s="126" t="s">
        <v>12</v>
      </c>
      <c r="C106" s="126" t="s">
        <v>12</v>
      </c>
      <c r="D106" s="126" t="s">
        <v>12</v>
      </c>
      <c r="E106" s="126" t="s">
        <v>12</v>
      </c>
      <c r="F106" s="50">
        <f>+'PM12'!BT77</f>
        <v>0.91853457125576476</v>
      </c>
    </row>
    <row r="107" spans="1:6" x14ac:dyDescent="0.3">
      <c r="A107" s="52" t="s">
        <v>178</v>
      </c>
      <c r="B107" s="119">
        <f>+'PM29'!D81</f>
        <v>0</v>
      </c>
      <c r="C107" s="119">
        <f>+'PM28'!P81</f>
        <v>0</v>
      </c>
      <c r="D107" s="119">
        <f>+'PM27'!Q81</f>
        <v>0</v>
      </c>
      <c r="E107" s="119">
        <f>+'PM26'!T82</f>
        <v>0</v>
      </c>
      <c r="F107" s="49" t="s">
        <v>12</v>
      </c>
    </row>
    <row r="108" spans="1:6" x14ac:dyDescent="0.3">
      <c r="A108" s="52" t="s">
        <v>179</v>
      </c>
      <c r="B108" s="119">
        <f>+'PM29'!D82</f>
        <v>0</v>
      </c>
      <c r="C108" s="119">
        <f>+'PM28'!P82</f>
        <v>0</v>
      </c>
      <c r="D108" s="119">
        <f>+'PM27'!Q82</f>
        <v>0</v>
      </c>
      <c r="E108" s="119">
        <f>+'PM26'!T83</f>
        <v>6.5186706162586025E-2</v>
      </c>
      <c r="F108" s="49" t="s">
        <v>12</v>
      </c>
    </row>
    <row r="109" spans="1:6" x14ac:dyDescent="0.3">
      <c r="A109" s="52" t="s">
        <v>180</v>
      </c>
      <c r="B109" s="119">
        <f>+'PM29'!D83</f>
        <v>0</v>
      </c>
      <c r="C109" s="119">
        <f>+'PM28'!P83</f>
        <v>0</v>
      </c>
      <c r="D109" s="119">
        <f>+'PM27'!Q83</f>
        <v>0</v>
      </c>
      <c r="E109" s="119">
        <f>+'PM26'!T84</f>
        <v>7.0255605085566908E-3</v>
      </c>
      <c r="F109" s="49" t="s">
        <v>12</v>
      </c>
    </row>
    <row r="110" spans="1:6" x14ac:dyDescent="0.3">
      <c r="A110" s="52" t="s">
        <v>141</v>
      </c>
      <c r="B110" s="119">
        <f>+'PM29'!D84</f>
        <v>0.17307146944167395</v>
      </c>
      <c r="C110" s="119">
        <f>+'PM28'!P84</f>
        <v>4.0026370572877182E-2</v>
      </c>
      <c r="D110" s="119">
        <f>+'PM27'!Q84</f>
        <v>0.21032674691194875</v>
      </c>
      <c r="E110" s="119">
        <f>+'PM26'!T85</f>
        <v>0.26722885178526656</v>
      </c>
      <c r="F110" s="49" t="s">
        <v>12</v>
      </c>
    </row>
    <row r="111" spans="1:6" x14ac:dyDescent="0.3">
      <c r="A111" s="52" t="s">
        <v>33</v>
      </c>
      <c r="B111" s="124">
        <f>+'PM29'!D85</f>
        <v>174582.65023575639</v>
      </c>
      <c r="C111" s="124">
        <f>+'PM28'!P85</f>
        <v>153182.05358208955</v>
      </c>
      <c r="D111" s="124">
        <f>+'PM27'!Q85</f>
        <v>166300.66130434783</v>
      </c>
      <c r="E111" s="124">
        <f>+'PM26'!T86</f>
        <v>148302.54196428572</v>
      </c>
      <c r="F111" s="44">
        <f>+'PM12'!BT78</f>
        <v>137747.85694599617</v>
      </c>
    </row>
    <row r="112" spans="1:6" x14ac:dyDescent="0.3">
      <c r="A112" s="52" t="s">
        <v>34</v>
      </c>
      <c r="B112" s="119">
        <f>+'PM29'!D86</f>
        <v>4.7419707320233921E-2</v>
      </c>
      <c r="C112" s="119">
        <f>+'PM28'!P86</f>
        <v>3.9077325713262424E-2</v>
      </c>
      <c r="D112" s="119">
        <f>+'PM27'!Q86</f>
        <v>5.0283440358145859E-2</v>
      </c>
      <c r="E112" s="119">
        <f>+'PM26'!T87</f>
        <v>5.6927593408540256E-2</v>
      </c>
      <c r="F112" s="50">
        <f>+'PM12'!BT79</f>
        <v>6.8060366430563332E-2</v>
      </c>
    </row>
    <row r="113" spans="1:6" x14ac:dyDescent="0.3">
      <c r="A113" s="52" t="s">
        <v>76</v>
      </c>
      <c r="B113" s="125">
        <f>+'PM29'!D87</f>
        <v>13.026926740455158</v>
      </c>
      <c r="C113" s="125">
        <f>+'PM28'!P87</f>
        <v>11.136433308045993</v>
      </c>
      <c r="D113" s="125">
        <f>+'PM27'!Q87</f>
        <v>11.919866029962705</v>
      </c>
      <c r="E113" s="125">
        <f>+'PM26'!T88</f>
        <v>11.611193466923934</v>
      </c>
      <c r="F113" s="77">
        <f>+'PM12'!BT80</f>
        <v>5.4388986138285134</v>
      </c>
    </row>
    <row r="114" spans="1:6" x14ac:dyDescent="0.3">
      <c r="A114" s="52" t="s">
        <v>158</v>
      </c>
      <c r="B114" s="125">
        <f>+'PM29'!D88</f>
        <v>99.275564243201032</v>
      </c>
      <c r="C114" s="125">
        <f>+'PM28'!P88</f>
        <v>110.84584299818523</v>
      </c>
      <c r="D114" s="125">
        <f>+'PM27'!Q88</f>
        <v>109.76771839436594</v>
      </c>
      <c r="E114" s="125">
        <f>+'PM26'!T89</f>
        <v>114.36316256363261</v>
      </c>
      <c r="F114" s="77">
        <f>+'PM12'!BT81</f>
        <v>223.51522483874282</v>
      </c>
    </row>
    <row r="115" spans="1:6" x14ac:dyDescent="0.3">
      <c r="A115" s="52" t="s">
        <v>37</v>
      </c>
      <c r="B115" s="106" t="s">
        <v>12</v>
      </c>
      <c r="C115" s="106" t="s">
        <v>12</v>
      </c>
      <c r="D115" s="106" t="s">
        <v>12</v>
      </c>
      <c r="E115" s="106" t="s">
        <v>12</v>
      </c>
      <c r="F115" s="50">
        <f>+'PM12'!BT82</f>
        <v>0.98289795426799731</v>
      </c>
    </row>
    <row r="116" spans="1:6" x14ac:dyDescent="0.3">
      <c r="A116" s="52" t="s">
        <v>120</v>
      </c>
      <c r="B116" s="106" t="s">
        <v>12</v>
      </c>
      <c r="C116" s="106" t="s">
        <v>12</v>
      </c>
      <c r="D116" s="106" t="s">
        <v>12</v>
      </c>
      <c r="E116" s="106" t="s">
        <v>12</v>
      </c>
      <c r="F116" s="49" t="s">
        <v>12</v>
      </c>
    </row>
    <row r="117" spans="1:6" x14ac:dyDescent="0.3">
      <c r="A117" s="52" t="s">
        <v>119</v>
      </c>
      <c r="B117" s="119">
        <f>+'PM29'!D89</f>
        <v>0.94543589014811258</v>
      </c>
      <c r="C117" s="119">
        <f>+'PM28'!P89</f>
        <v>0.91558388870500151</v>
      </c>
      <c r="D117" s="119">
        <f>+'PM27'!Q89</f>
        <v>0.96331743172593531</v>
      </c>
      <c r="E117" s="119">
        <f>+'PM26'!T90</f>
        <v>0.93772494900782388</v>
      </c>
      <c r="F117" s="49" t="s">
        <v>12</v>
      </c>
    </row>
    <row r="118" spans="1:6" x14ac:dyDescent="0.3">
      <c r="A118" s="52" t="s">
        <v>38</v>
      </c>
      <c r="B118" s="119">
        <f>+'PM29'!D90</f>
        <v>5.4564109851887449E-2</v>
      </c>
      <c r="C118" s="119">
        <f>+'PM28'!P90</f>
        <v>8.4416111294998472E-2</v>
      </c>
      <c r="D118" s="119">
        <f>+'PM27'!Q90</f>
        <v>3.6682568274064631E-2</v>
      </c>
      <c r="E118" s="119">
        <f>+'PM26'!T91</f>
        <v>6.2275050992176104E-2</v>
      </c>
      <c r="F118" s="50">
        <f>+'PM12'!BT83</f>
        <v>1.710204573200267E-2</v>
      </c>
    </row>
    <row r="119" spans="1:6" x14ac:dyDescent="0.3">
      <c r="A119" s="52" t="s">
        <v>39</v>
      </c>
      <c r="B119" s="119">
        <f>+'PM29'!D91</f>
        <v>0.23561582523085142</v>
      </c>
      <c r="C119" s="119">
        <f>+'PM28'!P91</f>
        <v>0.20570248808782801</v>
      </c>
      <c r="D119" s="119">
        <f>+'PM27'!Q91</f>
        <v>0.2264880454696406</v>
      </c>
      <c r="E119" s="119">
        <f>+'PM26'!T92</f>
        <v>0.12716558050520366</v>
      </c>
      <c r="F119" s="50">
        <f>+'PM12'!BT84</f>
        <v>0.13827970567661599</v>
      </c>
    </row>
    <row r="120" spans="1:6" x14ac:dyDescent="0.3">
      <c r="A120" s="52" t="s">
        <v>40</v>
      </c>
      <c r="B120" s="119">
        <f>+'PM29'!D92</f>
        <v>0.31191624157700754</v>
      </c>
      <c r="C120" s="119">
        <f>+'PM28'!P92</f>
        <v>0.29768785344022591</v>
      </c>
      <c r="D120" s="119">
        <f>+'PM27'!Q92</f>
        <v>0.41935696312250198</v>
      </c>
      <c r="E120" s="119">
        <f>+'PM26'!T93</f>
        <v>0.3016067017009455</v>
      </c>
      <c r="F120" s="50">
        <f>+'PM12'!BT85</f>
        <v>0.20457856343494696</v>
      </c>
    </row>
    <row r="121" spans="1:6" x14ac:dyDescent="0.3">
      <c r="A121" s="52" t="s">
        <v>41</v>
      </c>
      <c r="B121" s="119">
        <f>+'PM29'!D93</f>
        <v>0</v>
      </c>
      <c r="C121" s="119">
        <f>+'PM28'!P93</f>
        <v>0</v>
      </c>
      <c r="D121" s="119">
        <f>+'PM27'!Q93</f>
        <v>0</v>
      </c>
      <c r="E121" s="119">
        <f>+'PM26'!T94</f>
        <v>0</v>
      </c>
      <c r="F121" s="50">
        <f>+'PM12'!BT86</f>
        <v>0</v>
      </c>
    </row>
    <row r="122" spans="1:6" x14ac:dyDescent="0.3">
      <c r="A122" s="52" t="s">
        <v>42</v>
      </c>
      <c r="B122" s="119">
        <f>+'PM29'!D94</f>
        <v>1</v>
      </c>
      <c r="C122" s="119">
        <f>+'PM28'!P94</f>
        <v>1</v>
      </c>
      <c r="D122" s="119">
        <f>+'PM27'!Q94</f>
        <v>1</v>
      </c>
      <c r="E122" s="119">
        <f>+'PM26'!T95</f>
        <v>1</v>
      </c>
      <c r="F122" s="50">
        <f>+'PM12'!BT87</f>
        <v>0.83130833035926222</v>
      </c>
    </row>
    <row r="123" spans="1:6" x14ac:dyDescent="0.3">
      <c r="A123" s="52" t="s">
        <v>43</v>
      </c>
      <c r="B123" s="119">
        <f>+'PM29'!D95</f>
        <v>0</v>
      </c>
      <c r="C123" s="119">
        <f>+'PM28'!P95</f>
        <v>0</v>
      </c>
      <c r="D123" s="119">
        <f>+'PM27'!Q95</f>
        <v>0</v>
      </c>
      <c r="E123" s="119">
        <f>+'PM26'!T96</f>
        <v>0</v>
      </c>
      <c r="F123" s="50">
        <f>+'PM12'!BT88</f>
        <v>0.16869166964073784</v>
      </c>
    </row>
    <row r="124" spans="1:6" x14ac:dyDescent="0.3">
      <c r="A124" s="52" t="s">
        <v>112</v>
      </c>
      <c r="B124" s="125">
        <f>+'PM29'!D96</f>
        <v>1.6244748635365847</v>
      </c>
      <c r="C124" s="125">
        <f>+'PM28'!P96</f>
        <v>1.6005815364472202</v>
      </c>
      <c r="D124" s="125">
        <f>+'PM27'!Q96</f>
        <v>1.5551324637729198</v>
      </c>
      <c r="E124" s="125">
        <f>+'PM26'!T97</f>
        <v>1.7030210621550492</v>
      </c>
      <c r="F124" s="77">
        <f>+'PM12'!BT89</f>
        <v>1.6866782078349807</v>
      </c>
    </row>
    <row r="125" spans="1:6" x14ac:dyDescent="0.3">
      <c r="A125" s="52" t="s">
        <v>47</v>
      </c>
      <c r="B125" s="126" t="s">
        <v>12</v>
      </c>
      <c r="C125" s="126" t="s">
        <v>12</v>
      </c>
      <c r="D125" s="126" t="s">
        <v>12</v>
      </c>
      <c r="E125" s="126" t="s">
        <v>12</v>
      </c>
      <c r="F125" s="50">
        <f>+'PM12'!BT90</f>
        <v>7.9500000000000001E-2</v>
      </c>
    </row>
    <row r="126" spans="1:6" x14ac:dyDescent="0.3">
      <c r="A126" s="52" t="s">
        <v>19</v>
      </c>
      <c r="B126" s="128">
        <f>+'PM29'!D97</f>
        <v>0</v>
      </c>
      <c r="C126" s="128">
        <f>+'PM28'!P97</f>
        <v>0</v>
      </c>
      <c r="D126" s="128">
        <f>+'PM27'!Q97</f>
        <v>0</v>
      </c>
      <c r="E126" s="128">
        <f>+'PM26'!T98</f>
        <v>0</v>
      </c>
      <c r="F126" s="72">
        <f>+'PM12'!BT91</f>
        <v>18</v>
      </c>
    </row>
    <row r="127" spans="1:6" x14ac:dyDescent="0.3">
      <c r="A127" s="52" t="s">
        <v>18</v>
      </c>
      <c r="B127" s="128">
        <f>+'PM29'!D98</f>
        <v>1</v>
      </c>
      <c r="C127" s="128">
        <f>+'PM28'!P98</f>
        <v>0</v>
      </c>
      <c r="D127" s="128">
        <f>+'PM27'!Q98</f>
        <v>0</v>
      </c>
      <c r="E127" s="128">
        <f>+'PM26'!T99</f>
        <v>2</v>
      </c>
      <c r="F127" s="71">
        <f>+'PM12'!BT92</f>
        <v>55</v>
      </c>
    </row>
    <row r="128" spans="1:6" x14ac:dyDescent="0.3">
      <c r="A128" s="68" t="s">
        <v>48</v>
      </c>
      <c r="B128" s="120">
        <f>+'PM29'!D99</f>
        <v>0</v>
      </c>
      <c r="C128" s="120">
        <f>+'PM28'!P99</f>
        <v>1</v>
      </c>
      <c r="D128" s="120">
        <f>+'PM27'!Q99</f>
        <v>0</v>
      </c>
      <c r="E128" s="120">
        <f>+'PM26'!T100</f>
        <v>0</v>
      </c>
      <c r="F128" s="71">
        <f>+'PM12'!BT93</f>
        <v>145</v>
      </c>
    </row>
    <row r="129" spans="1:6" x14ac:dyDescent="0.3">
      <c r="A129" s="78" t="s">
        <v>54</v>
      </c>
      <c r="B129" s="129"/>
      <c r="C129" s="129"/>
      <c r="D129" s="129"/>
      <c r="E129" s="129"/>
      <c r="F129" s="41"/>
    </row>
    <row r="130" spans="1:6" x14ac:dyDescent="0.3">
      <c r="A130" s="52" t="s">
        <v>21</v>
      </c>
      <c r="B130" s="119">
        <f>+'PM29'!D101</f>
        <v>0.99836464608443254</v>
      </c>
      <c r="C130" s="119">
        <f>+'PM28'!P101</f>
        <v>1</v>
      </c>
      <c r="D130" s="119">
        <f>+'PM27'!Q101</f>
        <v>1</v>
      </c>
      <c r="E130" s="119">
        <f>+'PM26'!T102</f>
        <v>0.99672437679621584</v>
      </c>
      <c r="F130" s="50">
        <f>+'PM12'!BT95</f>
        <v>0.98567708775981278</v>
      </c>
    </row>
    <row r="131" spans="1:6" x14ac:dyDescent="0.3">
      <c r="A131" s="52" t="s">
        <v>22</v>
      </c>
      <c r="B131" s="119">
        <f>+'PM29'!D102</f>
        <v>1.6353539155674283E-3</v>
      </c>
      <c r="C131" s="119">
        <f>+'PM28'!P102</f>
        <v>0</v>
      </c>
      <c r="D131" s="119">
        <f>+'PM27'!Q102</f>
        <v>0</v>
      </c>
      <c r="E131" s="119">
        <f>+'PM26'!T103</f>
        <v>0</v>
      </c>
      <c r="F131" s="50">
        <f>+'PM12'!BT96</f>
        <v>7.120518704599673E-3</v>
      </c>
    </row>
    <row r="132" spans="1:6" x14ac:dyDescent="0.3">
      <c r="A132" s="52" t="s">
        <v>23</v>
      </c>
      <c r="B132" s="119">
        <f>+'PM29'!D103</f>
        <v>0</v>
      </c>
      <c r="C132" s="119">
        <f>+'PM28'!P103</f>
        <v>0</v>
      </c>
      <c r="D132" s="119">
        <f>+'PM27'!Q103</f>
        <v>0</v>
      </c>
      <c r="E132" s="119">
        <f>+'PM26'!T104</f>
        <v>1.6602852712271335E-3</v>
      </c>
      <c r="F132" s="50">
        <f>+'PM12'!BT97</f>
        <v>2.5112311766067874E-3</v>
      </c>
    </row>
    <row r="133" spans="1:6" x14ac:dyDescent="0.3">
      <c r="A133" s="52" t="s">
        <v>24</v>
      </c>
      <c r="B133" s="119">
        <f>+'PM29'!D104</f>
        <v>0</v>
      </c>
      <c r="C133" s="119">
        <f>+'PM28'!P104</f>
        <v>0</v>
      </c>
      <c r="D133" s="119">
        <f>+'PM27'!Q104</f>
        <v>0</v>
      </c>
      <c r="E133" s="119">
        <f>+'PM26'!T105</f>
        <v>1.6153379325571393E-3</v>
      </c>
      <c r="F133" s="50">
        <f>+'PM12'!BT98</f>
        <v>4.691162358980692E-3</v>
      </c>
    </row>
    <row r="134" spans="1:6" ht="14.4" thickBot="1" x14ac:dyDescent="0.35">
      <c r="A134" s="64" t="s">
        <v>25</v>
      </c>
      <c r="B134" s="130">
        <f>+'PM29'!D105</f>
        <v>1</v>
      </c>
      <c r="C134" s="130">
        <f>+'PM28'!P105</f>
        <v>1</v>
      </c>
      <c r="D134" s="130">
        <f>+'PM27'!Q105</f>
        <v>1</v>
      </c>
      <c r="E134" s="130">
        <f>+'PM26'!T106</f>
        <v>1</v>
      </c>
      <c r="F134" s="57">
        <f>+'PM12'!BT99</f>
        <v>0.99999999999999989</v>
      </c>
    </row>
    <row r="135" spans="1:6" ht="14.4" thickTop="1" x14ac:dyDescent="0.3">
      <c r="A135" s="13"/>
      <c r="B135" s="97"/>
      <c r="C135" s="97"/>
      <c r="D135" s="97"/>
      <c r="E135" s="97"/>
      <c r="F135" s="68"/>
    </row>
    <row r="136" spans="1:6" ht="14.4" thickBot="1" x14ac:dyDescent="0.35">
      <c r="A136" s="75" t="s">
        <v>216</v>
      </c>
      <c r="B136" s="96"/>
      <c r="C136" s="96"/>
      <c r="D136" s="96"/>
      <c r="E136" s="96"/>
      <c r="F136" s="68"/>
    </row>
    <row r="137" spans="1:6" ht="14.4" thickTop="1" x14ac:dyDescent="0.3">
      <c r="A137" s="69" t="s">
        <v>27</v>
      </c>
      <c r="B137" s="118">
        <f>+'PM29'!D108</f>
        <v>0.69255303452739825</v>
      </c>
      <c r="C137" s="118">
        <f>+'PM28'!P108</f>
        <v>0.67393682627269202</v>
      </c>
      <c r="D137" s="118">
        <f>+'PM27'!Q108</f>
        <v>0.70159530231567047</v>
      </c>
      <c r="E137" s="118">
        <f>+'PM26'!T109</f>
        <v>0.67520577914357316</v>
      </c>
      <c r="F137" s="70">
        <f>+'PM12'!BT102</f>
        <v>0.78157880820033054</v>
      </c>
    </row>
    <row r="138" spans="1:6" x14ac:dyDescent="0.3">
      <c r="A138" s="52" t="s">
        <v>28</v>
      </c>
      <c r="B138" s="119">
        <f>+'PM29'!D109</f>
        <v>0.54647808112427843</v>
      </c>
      <c r="C138" s="119">
        <f>+'PM28'!P109</f>
        <v>0.49996386605638693</v>
      </c>
      <c r="D138" s="119">
        <f>+'PM27'!Q109</f>
        <v>0.52147395222416448</v>
      </c>
      <c r="E138" s="119">
        <f>+'PM26'!T110</f>
        <v>0.50292466482332532</v>
      </c>
      <c r="F138" s="50">
        <f>+'PM12'!BT103</f>
        <v>0.50329212520130528</v>
      </c>
    </row>
    <row r="139" spans="1:6" x14ac:dyDescent="0.3">
      <c r="A139" s="52" t="s">
        <v>29</v>
      </c>
      <c r="B139" s="106" t="s">
        <v>12</v>
      </c>
      <c r="C139" s="106" t="s">
        <v>12</v>
      </c>
      <c r="D139" s="106" t="s">
        <v>12</v>
      </c>
      <c r="E139" s="106" t="s">
        <v>12</v>
      </c>
      <c r="F139" s="49" t="s">
        <v>12</v>
      </c>
    </row>
    <row r="140" spans="1:6" x14ac:dyDescent="0.3">
      <c r="A140" s="52" t="s">
        <v>116</v>
      </c>
      <c r="B140" s="106" t="s">
        <v>12</v>
      </c>
      <c r="C140" s="106" t="s">
        <v>12</v>
      </c>
      <c r="D140" s="106" t="s">
        <v>12</v>
      </c>
      <c r="E140" s="106" t="s">
        <v>12</v>
      </c>
      <c r="F140" s="50">
        <f>+'PM12'!BT105</f>
        <v>6.6456218707798694E-4</v>
      </c>
    </row>
    <row r="141" spans="1:6" x14ac:dyDescent="0.3">
      <c r="A141" s="52" t="s">
        <v>31</v>
      </c>
      <c r="B141" s="126" t="s">
        <v>12</v>
      </c>
      <c r="C141" s="126" t="s">
        <v>12</v>
      </c>
      <c r="D141" s="126" t="s">
        <v>12</v>
      </c>
      <c r="E141" s="126" t="s">
        <v>12</v>
      </c>
      <c r="F141" s="50">
        <f>+'PM12'!BT106</f>
        <v>0</v>
      </c>
    </row>
    <row r="142" spans="1:6" x14ac:dyDescent="0.3">
      <c r="A142" s="52" t="s">
        <v>118</v>
      </c>
      <c r="B142" s="106">
        <f>+'PM29'!D111</f>
        <v>0.75807740601884688</v>
      </c>
      <c r="C142" s="106">
        <f>+'PM28'!P111</f>
        <v>0.93594367588657224</v>
      </c>
      <c r="D142" s="106">
        <f>+'PM27'!Q111</f>
        <v>0.78602929447826597</v>
      </c>
      <c r="E142" s="106">
        <f>+'PM26'!T112</f>
        <v>0.63973631378740015</v>
      </c>
      <c r="F142" s="49" t="s">
        <v>12</v>
      </c>
    </row>
    <row r="143" spans="1:6" x14ac:dyDescent="0.3">
      <c r="A143" s="52" t="s">
        <v>177</v>
      </c>
      <c r="B143" s="119">
        <f>+'PM29'!D110</f>
        <v>0</v>
      </c>
      <c r="C143" s="119">
        <f>+'PM28'!P110</f>
        <v>0</v>
      </c>
      <c r="D143" s="119">
        <f>+'PM27'!Q110</f>
        <v>0</v>
      </c>
      <c r="E143" s="119">
        <f>+'PM26'!T111</f>
        <v>0</v>
      </c>
      <c r="F143" s="49" t="s">
        <v>12</v>
      </c>
    </row>
    <row r="144" spans="1:6" x14ac:dyDescent="0.3">
      <c r="A144" s="52" t="s">
        <v>32</v>
      </c>
      <c r="B144" s="106" t="s">
        <v>12</v>
      </c>
      <c r="C144" s="106" t="s">
        <v>12</v>
      </c>
      <c r="D144" s="106" t="s">
        <v>12</v>
      </c>
      <c r="E144" s="106" t="s">
        <v>12</v>
      </c>
      <c r="F144" s="50">
        <f>+'PM12'!BT107</f>
        <v>0</v>
      </c>
    </row>
    <row r="145" spans="1:6" x14ac:dyDescent="0.3">
      <c r="A145" s="128" t="s">
        <v>176</v>
      </c>
      <c r="B145" s="106" t="s">
        <v>12</v>
      </c>
      <c r="C145" s="106" t="s">
        <v>12</v>
      </c>
      <c r="D145" s="106" t="s">
        <v>12</v>
      </c>
      <c r="E145" s="106" t="s">
        <v>12</v>
      </c>
      <c r="F145" s="50">
        <f>+'PM12'!BT108</f>
        <v>0.999335437812922</v>
      </c>
    </row>
    <row r="146" spans="1:6" x14ac:dyDescent="0.3">
      <c r="A146" s="52" t="s">
        <v>178</v>
      </c>
      <c r="B146" s="119">
        <f>+'PM29'!D112</f>
        <v>0</v>
      </c>
      <c r="C146" s="119">
        <f>+'PM28'!P112</f>
        <v>0</v>
      </c>
      <c r="D146" s="119">
        <f>+'PM27'!Q112</f>
        <v>0</v>
      </c>
      <c r="E146" s="119">
        <f>+'PM26'!T113</f>
        <v>0</v>
      </c>
      <c r="F146" s="49" t="s">
        <v>12</v>
      </c>
    </row>
    <row r="147" spans="1:6" x14ac:dyDescent="0.3">
      <c r="A147" s="52" t="s">
        <v>179</v>
      </c>
      <c r="B147" s="119">
        <f>+'PM29'!D113</f>
        <v>0</v>
      </c>
      <c r="C147" s="119">
        <f>+'PM28'!P113</f>
        <v>0</v>
      </c>
      <c r="D147" s="119">
        <f>+'PM27'!Q113</f>
        <v>0</v>
      </c>
      <c r="E147" s="119">
        <f>+'PM26'!T114</f>
        <v>8.3123174028753744E-2</v>
      </c>
      <c r="F147" s="49" t="s">
        <v>12</v>
      </c>
    </row>
    <row r="148" spans="1:6" x14ac:dyDescent="0.3">
      <c r="A148" s="52" t="s">
        <v>180</v>
      </c>
      <c r="B148" s="119">
        <f>+'PM29'!D114</f>
        <v>0</v>
      </c>
      <c r="C148" s="119">
        <f>+'PM28'!P114</f>
        <v>0</v>
      </c>
      <c r="D148" s="119">
        <f>+'PM27'!Q114</f>
        <v>0</v>
      </c>
      <c r="E148" s="119">
        <f>+'PM26'!T115</f>
        <v>1.0128407265851343E-2</v>
      </c>
      <c r="F148" s="76" t="s">
        <v>12</v>
      </c>
    </row>
    <row r="149" spans="1:6" x14ac:dyDescent="0.3">
      <c r="A149" s="52" t="s">
        <v>141</v>
      </c>
      <c r="B149" s="119">
        <f>+'PM29'!D115</f>
        <v>0.24192259398115309</v>
      </c>
      <c r="C149" s="119">
        <f>+'PM28'!P115</f>
        <v>6.4056324113427696E-2</v>
      </c>
      <c r="D149" s="119">
        <f>+'PM27'!Q115</f>
        <v>0.21397070552173406</v>
      </c>
      <c r="E149" s="119">
        <f>+'PM26'!T116</f>
        <v>0.2670121049179946</v>
      </c>
      <c r="F149" s="49" t="s">
        <v>12</v>
      </c>
    </row>
    <row r="150" spans="1:6" x14ac:dyDescent="0.3">
      <c r="A150" s="52" t="s">
        <v>33</v>
      </c>
      <c r="B150" s="131">
        <f>+'PM29'!D116</f>
        <v>178807.16726027397</v>
      </c>
      <c r="C150" s="131">
        <f>+'PM28'!P116</f>
        <v>137101.95176470588</v>
      </c>
      <c r="D150" s="131">
        <f>+'PM27'!Q116</f>
        <v>166355.15999999997</v>
      </c>
      <c r="E150" s="131">
        <f>+'PM26'!T117</f>
        <v>149376.22244755246</v>
      </c>
      <c r="F150" s="44">
        <f>+'PM12'!BT109</f>
        <v>109513.86491745285</v>
      </c>
    </row>
    <row r="151" spans="1:6" x14ac:dyDescent="0.3">
      <c r="A151" s="52" t="s">
        <v>34</v>
      </c>
      <c r="B151" s="119">
        <f>+'PM29'!D117</f>
        <v>5.0935216760430196E-2</v>
      </c>
      <c r="C151" s="119">
        <f>+'PM28'!P117</f>
        <v>4.0340744008286702E-2</v>
      </c>
      <c r="D151" s="119">
        <f>+'PM27'!Q117</f>
        <v>5.0203648432781092E-2</v>
      </c>
      <c r="E151" s="119">
        <f>+'PM26'!T118</f>
        <v>5.8253535297281556E-2</v>
      </c>
      <c r="F151" s="50">
        <f>+'PM12'!BT110</f>
        <v>7.0058830953396808E-2</v>
      </c>
    </row>
    <row r="152" spans="1:6" x14ac:dyDescent="0.3">
      <c r="A152" s="52" t="s">
        <v>76</v>
      </c>
      <c r="B152" s="132">
        <f>+'PM29'!D118</f>
        <v>13.769941495094935</v>
      </c>
      <c r="C152" s="132">
        <f>+'PM28'!P118</f>
        <v>12.383361219122188</v>
      </c>
      <c r="D152" s="132">
        <f>+'PM27'!Q118</f>
        <v>11.618587703852484</v>
      </c>
      <c r="E152" s="132">
        <f>+'PM26'!T119</f>
        <v>11.548591817686249</v>
      </c>
      <c r="F152" s="77">
        <f>+'PM12'!BT111</f>
        <v>5.7037351957811664</v>
      </c>
    </row>
    <row r="153" spans="1:6" x14ac:dyDescent="0.3">
      <c r="A153" s="52" t="s">
        <v>158</v>
      </c>
      <c r="B153" s="132">
        <f>+'PM29'!D119</f>
        <v>98.279030189086399</v>
      </c>
      <c r="C153" s="132">
        <f>+'PM28'!P119</f>
        <v>107.87074633062366</v>
      </c>
      <c r="D153" s="132">
        <f>+'PM27'!Q119</f>
        <v>111.86427769841313</v>
      </c>
      <c r="E153" s="132">
        <f>+'PM26'!T120</f>
        <v>115.88734133313265</v>
      </c>
      <c r="F153" s="77">
        <f>+'PM12'!BT112</f>
        <v>215.72226921279548</v>
      </c>
    </row>
    <row r="154" spans="1:6" x14ac:dyDescent="0.3">
      <c r="A154" s="52" t="s">
        <v>37</v>
      </c>
      <c r="B154" s="106" t="s">
        <v>12</v>
      </c>
      <c r="C154" s="106" t="s">
        <v>12</v>
      </c>
      <c r="D154" s="106" t="s">
        <v>12</v>
      </c>
      <c r="E154" s="106" t="s">
        <v>12</v>
      </c>
      <c r="F154" s="50">
        <f>+'PM12'!BT113</f>
        <v>0.98733760195907472</v>
      </c>
    </row>
    <row r="155" spans="1:6" x14ac:dyDescent="0.3">
      <c r="A155" s="52" t="s">
        <v>120</v>
      </c>
      <c r="B155" s="106" t="s">
        <v>12</v>
      </c>
      <c r="C155" s="106" t="s">
        <v>12</v>
      </c>
      <c r="D155" s="106" t="s">
        <v>12</v>
      </c>
      <c r="E155" s="106" t="s">
        <v>12</v>
      </c>
      <c r="F155" s="49" t="s">
        <v>12</v>
      </c>
    </row>
    <row r="156" spans="1:6" x14ac:dyDescent="0.3">
      <c r="A156" s="52" t="s">
        <v>119</v>
      </c>
      <c r="B156" s="119">
        <f>+'PM29'!D120</f>
        <v>0.9156114850077326</v>
      </c>
      <c r="C156" s="119">
        <f>+'PM28'!P120</f>
        <v>0.97373117157923672</v>
      </c>
      <c r="D156" s="119">
        <f>+'PM27'!Q120</f>
        <v>0.87347632934144959</v>
      </c>
      <c r="E156" s="119">
        <f>+'PM26'!T121</f>
        <v>0.90971967402188769</v>
      </c>
      <c r="F156" s="49" t="s">
        <v>12</v>
      </c>
    </row>
    <row r="157" spans="1:6" x14ac:dyDescent="0.3">
      <c r="A157" s="52" t="s">
        <v>38</v>
      </c>
      <c r="B157" s="119">
        <f>+'PM29'!D121</f>
        <v>8.4388514992267336E-2</v>
      </c>
      <c r="C157" s="119">
        <f>+'PM28'!P121</f>
        <v>2.6268828420763293E-2</v>
      </c>
      <c r="D157" s="119">
        <f>+'PM27'!Q121</f>
        <v>0.1265236706585505</v>
      </c>
      <c r="E157" s="119">
        <f>+'PM26'!T122</f>
        <v>9.0280325978112322E-2</v>
      </c>
      <c r="F157" s="50">
        <f>+'PM12'!BT114</f>
        <v>1.2662398040925242E-2</v>
      </c>
    </row>
    <row r="158" spans="1:6" x14ac:dyDescent="0.3">
      <c r="A158" s="52" t="s">
        <v>39</v>
      </c>
      <c r="B158" s="119">
        <f>+'PM29'!D122</f>
        <v>0.27591464303113761</v>
      </c>
      <c r="C158" s="119">
        <f>+'PM28'!P122</f>
        <v>0.25957771794367296</v>
      </c>
      <c r="D158" s="119">
        <f>+'PM27'!Q122</f>
        <v>0.2096827983946544</v>
      </c>
      <c r="E158" s="119">
        <f>+'PM26'!T123</f>
        <v>0.24303845858663098</v>
      </c>
      <c r="F158" s="50">
        <f>+'PM12'!BT115</f>
        <v>0.14117416582454587</v>
      </c>
    </row>
    <row r="159" spans="1:6" x14ac:dyDescent="0.3">
      <c r="A159" s="52" t="s">
        <v>40</v>
      </c>
      <c r="B159" s="119">
        <f>+'PM29'!D123</f>
        <v>0.41093381135427653</v>
      </c>
      <c r="C159" s="119">
        <f>+'PM28'!P123</f>
        <v>0.34132779626023085</v>
      </c>
      <c r="D159" s="119">
        <f>+'PM27'!Q123</f>
        <v>0.43380601364889315</v>
      </c>
      <c r="E159" s="119">
        <f>+'PM26'!T124</f>
        <v>0.29589511377008687</v>
      </c>
      <c r="F159" s="50">
        <f>+'PM12'!BT116</f>
        <v>0.32227438824625126</v>
      </c>
    </row>
    <row r="160" spans="1:6" x14ac:dyDescent="0.3">
      <c r="A160" s="52" t="s">
        <v>41</v>
      </c>
      <c r="B160" s="119">
        <f>+'PM29'!D124</f>
        <v>0</v>
      </c>
      <c r="C160" s="119">
        <f>+'PM28'!P124</f>
        <v>0</v>
      </c>
      <c r="D160" s="119">
        <f>+'PM27'!Q124</f>
        <v>0</v>
      </c>
      <c r="E160" s="119">
        <f>+'PM26'!T125</f>
        <v>0</v>
      </c>
      <c r="F160" s="50">
        <f>+'PM12'!BT117</f>
        <v>0</v>
      </c>
    </row>
    <row r="161" spans="1:6" x14ac:dyDescent="0.3">
      <c r="A161" s="52" t="s">
        <v>42</v>
      </c>
      <c r="B161" s="119">
        <f>+'PM29'!D125</f>
        <v>0</v>
      </c>
      <c r="C161" s="119">
        <f>+'PM28'!P125</f>
        <v>0</v>
      </c>
      <c r="D161" s="119">
        <f>+'PM27'!Q125</f>
        <v>0</v>
      </c>
      <c r="E161" s="119">
        <f>+'PM26'!T126</f>
        <v>0</v>
      </c>
      <c r="F161" s="50">
        <f>+'PM12'!BT118</f>
        <v>0.48321960066884334</v>
      </c>
    </row>
    <row r="162" spans="1:6" x14ac:dyDescent="0.3">
      <c r="A162" s="52" t="s">
        <v>43</v>
      </c>
      <c r="B162" s="119">
        <f>+'PM29'!D126</f>
        <v>1</v>
      </c>
      <c r="C162" s="119">
        <f>+'PM28'!P126</f>
        <v>1</v>
      </c>
      <c r="D162" s="119">
        <f>+'PM27'!Q126</f>
        <v>1</v>
      </c>
      <c r="E162" s="119">
        <f>+'PM26'!T127</f>
        <v>1</v>
      </c>
      <c r="F162" s="50">
        <f>+'PM12'!BT119</f>
        <v>0.51678039933115671</v>
      </c>
    </row>
    <row r="163" spans="1:6" x14ac:dyDescent="0.3">
      <c r="A163" s="52" t="s">
        <v>112</v>
      </c>
      <c r="B163" s="132">
        <f>+'PM29'!D127</f>
        <v>1.5460130240866827</v>
      </c>
      <c r="C163" s="132">
        <f>+'PM28'!P127</f>
        <v>1.4444910491557554</v>
      </c>
      <c r="D163" s="132">
        <f>+'PM27'!Q127</f>
        <v>1.4682139880180536</v>
      </c>
      <c r="E163" s="132">
        <f>+'PM26'!T128</f>
        <v>1.616212140212157</v>
      </c>
      <c r="F163" s="77">
        <f>+'PM12'!BT120</f>
        <v>1.3971044346962447</v>
      </c>
    </row>
    <row r="164" spans="1:6" x14ac:dyDescent="0.3">
      <c r="A164" s="52" t="s">
        <v>50</v>
      </c>
      <c r="B164" s="126" t="s">
        <v>12</v>
      </c>
      <c r="C164" s="126" t="s">
        <v>12</v>
      </c>
      <c r="D164" s="126" t="s">
        <v>12</v>
      </c>
      <c r="E164" s="126" t="s">
        <v>12</v>
      </c>
      <c r="F164" s="50">
        <f>+'PM12'!BT121</f>
        <v>0.10050000000000001</v>
      </c>
    </row>
    <row r="165" spans="1:6" x14ac:dyDescent="0.3">
      <c r="A165" s="52" t="s">
        <v>55</v>
      </c>
      <c r="B165" s="126" t="s">
        <v>12</v>
      </c>
      <c r="C165" s="126" t="s">
        <v>12</v>
      </c>
      <c r="D165" s="126" t="s">
        <v>12</v>
      </c>
      <c r="E165" s="126" t="s">
        <v>12</v>
      </c>
      <c r="F165" s="44">
        <f>+'PM12'!BT122</f>
        <v>0</v>
      </c>
    </row>
    <row r="166" spans="1:6" x14ac:dyDescent="0.3">
      <c r="A166" s="52" t="s">
        <v>19</v>
      </c>
      <c r="B166" s="128">
        <f>+'PM29'!D128</f>
        <v>0</v>
      </c>
      <c r="C166" s="128">
        <f>+'PM28'!P128</f>
        <v>0</v>
      </c>
      <c r="D166" s="128">
        <f>+'PM27'!Q128</f>
        <v>0</v>
      </c>
      <c r="E166" s="128">
        <f>+'PM26'!T129</f>
        <v>0</v>
      </c>
      <c r="F166" s="71">
        <f>+'PM12'!BT123</f>
        <v>0</v>
      </c>
    </row>
    <row r="167" spans="1:6" x14ac:dyDescent="0.3">
      <c r="A167" s="52" t="s">
        <v>18</v>
      </c>
      <c r="B167" s="128">
        <f>+'PM29'!D129</f>
        <v>0</v>
      </c>
      <c r="C167" s="128">
        <f>+'PM28'!P129</f>
        <v>0</v>
      </c>
      <c r="D167" s="128">
        <f>+'PM27'!Q129</f>
        <v>0</v>
      </c>
      <c r="E167" s="128">
        <f>+'PM26'!T130</f>
        <v>2</v>
      </c>
      <c r="F167" s="71">
        <f>+'PM12'!BT124</f>
        <v>18</v>
      </c>
    </row>
    <row r="168" spans="1:6" x14ac:dyDescent="0.3">
      <c r="A168" s="68" t="s">
        <v>51</v>
      </c>
      <c r="B168" s="120">
        <f>+'PM29'!D130</f>
        <v>0</v>
      </c>
      <c r="C168" s="120">
        <f>+'PM28'!P130</f>
        <v>0</v>
      </c>
      <c r="D168" s="120">
        <f>+'PM27'!Q130</f>
        <v>0</v>
      </c>
      <c r="E168" s="120">
        <f>+'PM26'!T131</f>
        <v>0</v>
      </c>
      <c r="F168" s="71">
        <f>+'PM12'!BT125</f>
        <v>0</v>
      </c>
    </row>
    <row r="169" spans="1:6" x14ac:dyDescent="0.3">
      <c r="A169" s="78" t="s">
        <v>54</v>
      </c>
      <c r="B169" s="129"/>
      <c r="C169" s="129"/>
      <c r="D169" s="129"/>
      <c r="E169" s="129"/>
      <c r="F169" s="41"/>
    </row>
    <row r="170" spans="1:6" x14ac:dyDescent="0.3">
      <c r="A170" s="52" t="s">
        <v>21</v>
      </c>
      <c r="B170" s="119">
        <f>+'PM29'!D132</f>
        <v>0.99681933070990625</v>
      </c>
      <c r="C170" s="119">
        <f>+'PM28'!P132</f>
        <v>1</v>
      </c>
      <c r="D170" s="119">
        <f>+'PM27'!Q132</f>
        <v>1</v>
      </c>
      <c r="E170" s="119">
        <f>+'PM26'!T133</f>
        <v>0.98463512196351477</v>
      </c>
      <c r="F170" s="50">
        <f>+'PM12'!BT127</f>
        <v>0.97888969408380966</v>
      </c>
    </row>
    <row r="171" spans="1:6" x14ac:dyDescent="0.3">
      <c r="A171" s="52" t="s">
        <v>22</v>
      </c>
      <c r="B171" s="119">
        <f>+'PM29'!D133</f>
        <v>0</v>
      </c>
      <c r="C171" s="119">
        <f>+'PM28'!P133</f>
        <v>0</v>
      </c>
      <c r="D171" s="119">
        <f>+'PM27'!Q133</f>
        <v>0</v>
      </c>
      <c r="E171" s="119">
        <f>+'PM26'!T134</f>
        <v>1.3425016814139832E-2</v>
      </c>
      <c r="F171" s="50">
        <f>+'PM12'!BT128</f>
        <v>8.7931332699585415E-3</v>
      </c>
    </row>
    <row r="172" spans="1:6" x14ac:dyDescent="0.3">
      <c r="A172" s="52" t="s">
        <v>23</v>
      </c>
      <c r="B172" s="119">
        <f>+'PM29'!D134</f>
        <v>3.180669290093831E-3</v>
      </c>
      <c r="C172" s="119">
        <f>+'PM28'!P134</f>
        <v>0</v>
      </c>
      <c r="D172" s="119">
        <f>+'PM27'!Q134</f>
        <v>0</v>
      </c>
      <c r="E172" s="119">
        <f>+'PM26'!T135</f>
        <v>0</v>
      </c>
      <c r="F172" s="50">
        <f>+'PM12'!BT129</f>
        <v>1.1236479375176654E-2</v>
      </c>
    </row>
    <row r="173" spans="1:6" x14ac:dyDescent="0.3">
      <c r="A173" s="52" t="s">
        <v>24</v>
      </c>
      <c r="B173" s="119">
        <f>+'PM29'!D135</f>
        <v>0</v>
      </c>
      <c r="C173" s="119">
        <f>+'PM28'!P135</f>
        <v>0</v>
      </c>
      <c r="D173" s="119">
        <f>+'PM27'!Q135</f>
        <v>0</v>
      </c>
      <c r="E173" s="119">
        <f>+'PM26'!T136</f>
        <v>1.9398612223455822E-3</v>
      </c>
      <c r="F173" s="50">
        <f>+'PM12'!BT130</f>
        <v>1.0806932710550224E-3</v>
      </c>
    </row>
    <row r="174" spans="1:6" ht="14.4" thickBot="1" x14ac:dyDescent="0.35">
      <c r="A174" s="64" t="s">
        <v>25</v>
      </c>
      <c r="B174" s="130">
        <f>+'PM29'!D136</f>
        <v>1</v>
      </c>
      <c r="C174" s="130">
        <f>+'PM28'!P136</f>
        <v>1</v>
      </c>
      <c r="D174" s="130">
        <f>+'PM27'!Q136</f>
        <v>1</v>
      </c>
      <c r="E174" s="130">
        <f>+'PM26'!T137</f>
        <v>1.0000000000000002</v>
      </c>
      <c r="F174" s="57">
        <f>+'PM12'!BT131</f>
        <v>0.99999999999999989</v>
      </c>
    </row>
    <row r="175" spans="1:6" ht="14.4" thickTop="1" x14ac:dyDescent="0.3">
      <c r="B175" s="95"/>
      <c r="C175" s="95"/>
      <c r="D175" s="95"/>
    </row>
    <row r="176" spans="1:6" ht="14.4" thickBot="1" x14ac:dyDescent="0.35">
      <c r="A176" s="75" t="s">
        <v>156</v>
      </c>
      <c r="B176" s="96"/>
      <c r="C176" s="96"/>
      <c r="D176" s="96"/>
      <c r="E176" s="96"/>
      <c r="F176" s="68"/>
    </row>
    <row r="177" spans="1:6" ht="14.4" thickTop="1" x14ac:dyDescent="0.3">
      <c r="A177" s="69" t="s">
        <v>27</v>
      </c>
      <c r="B177" s="118">
        <f>+'PM29'!D139</f>
        <v>0.68996749091515064</v>
      </c>
      <c r="C177" s="118">
        <f>+'PM28'!P139</f>
        <v>0.71567243750093756</v>
      </c>
      <c r="D177" s="118">
        <f>+'PM27'!Q139</f>
        <v>0.72942470178681074</v>
      </c>
      <c r="E177" s="118">
        <f>+'PM26'!T140</f>
        <v>0.72115313978646312</v>
      </c>
      <c r="F177" s="56" t="s">
        <v>12</v>
      </c>
    </row>
    <row r="178" spans="1:6" x14ac:dyDescent="0.3">
      <c r="A178" s="52" t="s">
        <v>28</v>
      </c>
      <c r="B178" s="119">
        <f>+'PM29'!D140</f>
        <v>0.6972834417904975</v>
      </c>
      <c r="C178" s="119">
        <f>+'PM28'!P140</f>
        <v>0.60825862246135443</v>
      </c>
      <c r="D178" s="119">
        <f>+'PM27'!Q140</f>
        <v>0.6084564222323573</v>
      </c>
      <c r="E178" s="119">
        <f>+'PM26'!T141</f>
        <v>0.59169179253492565</v>
      </c>
      <c r="F178" s="49" t="s">
        <v>12</v>
      </c>
    </row>
    <row r="179" spans="1:6" x14ac:dyDescent="0.3">
      <c r="A179" s="52" t="s">
        <v>181</v>
      </c>
      <c r="B179" s="106">
        <f>+'PM29'!D141</f>
        <v>0</v>
      </c>
      <c r="C179" s="106">
        <f>+'PM28'!P141</f>
        <v>0</v>
      </c>
      <c r="D179" s="106">
        <f>+'PM27'!Q141</f>
        <v>0</v>
      </c>
      <c r="E179" s="106">
        <f>+'PM26'!T142</f>
        <v>0</v>
      </c>
      <c r="F179" s="49" t="s">
        <v>12</v>
      </c>
    </row>
    <row r="180" spans="1:6" x14ac:dyDescent="0.3">
      <c r="A180" s="52" t="s">
        <v>118</v>
      </c>
      <c r="B180" s="119">
        <f>+'PM29'!D142</f>
        <v>0.83330123411263513</v>
      </c>
      <c r="C180" s="119">
        <f>+'PM28'!P142</f>
        <v>0.97776625786342641</v>
      </c>
      <c r="D180" s="119">
        <f>+'PM27'!Q142</f>
        <v>0.93786032388197782</v>
      </c>
      <c r="E180" s="119">
        <f>+'PM26'!T143</f>
        <v>0.91021674895453475</v>
      </c>
      <c r="F180" s="49" t="s">
        <v>12</v>
      </c>
    </row>
    <row r="181" spans="1:6" x14ac:dyDescent="0.3">
      <c r="A181" s="52" t="s">
        <v>182</v>
      </c>
      <c r="B181" s="119">
        <f>+'PM29'!D143</f>
        <v>0</v>
      </c>
      <c r="C181" s="119">
        <f>+'PM28'!P143</f>
        <v>0</v>
      </c>
      <c r="D181" s="119">
        <f>+'PM27'!Q143</f>
        <v>0</v>
      </c>
      <c r="E181" s="119">
        <f>+'PM26'!T144</f>
        <v>0</v>
      </c>
      <c r="F181" s="49" t="s">
        <v>12</v>
      </c>
    </row>
    <row r="182" spans="1:6" x14ac:dyDescent="0.3">
      <c r="A182" s="52" t="s">
        <v>183</v>
      </c>
      <c r="B182" s="119">
        <f>+'PM29'!D144</f>
        <v>0</v>
      </c>
      <c r="C182" s="119">
        <f>+'PM28'!P144</f>
        <v>0</v>
      </c>
      <c r="D182" s="119">
        <f>+'PM27'!Q144</f>
        <v>0</v>
      </c>
      <c r="E182" s="119">
        <f>+'PM26'!T145</f>
        <v>0</v>
      </c>
      <c r="F182" s="49" t="s">
        <v>12</v>
      </c>
    </row>
    <row r="183" spans="1:6" x14ac:dyDescent="0.3">
      <c r="A183" s="52" t="s">
        <v>180</v>
      </c>
      <c r="B183" s="119">
        <f>+'PM29'!D145</f>
        <v>0</v>
      </c>
      <c r="C183" s="119">
        <f>+'PM28'!P145</f>
        <v>0</v>
      </c>
      <c r="D183" s="119">
        <f>+'PM27'!Q145</f>
        <v>0</v>
      </c>
      <c r="E183" s="119">
        <f>+'PM26'!T146</f>
        <v>0</v>
      </c>
      <c r="F183" s="49" t="s">
        <v>12</v>
      </c>
    </row>
    <row r="184" spans="1:6" x14ac:dyDescent="0.3">
      <c r="A184" s="52" t="s">
        <v>141</v>
      </c>
      <c r="B184" s="119">
        <f>+'PM29'!D146</f>
        <v>0.16669876588736496</v>
      </c>
      <c r="C184" s="119">
        <f>+'PM28'!P146</f>
        <v>2.2233742136573649E-2</v>
      </c>
      <c r="D184" s="119">
        <f>+'PM27'!Q146</f>
        <v>6.2139676118022139E-2</v>
      </c>
      <c r="E184" s="119">
        <f>+'PM26'!T147</f>
        <v>8.9783251045465209E-2</v>
      </c>
      <c r="F184" s="49" t="s">
        <v>12</v>
      </c>
    </row>
    <row r="185" spans="1:6" x14ac:dyDescent="0.3">
      <c r="A185" s="52" t="s">
        <v>33</v>
      </c>
      <c r="B185" s="131">
        <f>+'PM29'!D147</f>
        <v>242390.64661032867</v>
      </c>
      <c r="C185" s="131">
        <f>+'PM28'!P147</f>
        <v>192723.00900793646</v>
      </c>
      <c r="D185" s="131">
        <f>+'PM27'!Q147</f>
        <v>188841.77823918799</v>
      </c>
      <c r="E185" s="131">
        <f>+'PM26'!T148</f>
        <v>191047.75642156863</v>
      </c>
      <c r="F185" s="133" t="s">
        <v>12</v>
      </c>
    </row>
    <row r="186" spans="1:6" x14ac:dyDescent="0.3">
      <c r="A186" s="52" t="s">
        <v>34</v>
      </c>
      <c r="B186" s="119">
        <f>+'PM29'!D148</f>
        <v>4.7634620578493436E-2</v>
      </c>
      <c r="C186" s="119">
        <f>+'PM28'!P148</f>
        <v>3.7787556491570576E-2</v>
      </c>
      <c r="D186" s="119">
        <f>+'PM27'!Q148</f>
        <v>4.0570320507526472E-2</v>
      </c>
      <c r="E186" s="119">
        <f>+'PM26'!T149</f>
        <v>4.2350822090445196E-2</v>
      </c>
      <c r="F186" s="49" t="s">
        <v>12</v>
      </c>
    </row>
    <row r="187" spans="1:6" x14ac:dyDescent="0.3">
      <c r="A187" s="52" t="s">
        <v>35</v>
      </c>
      <c r="B187" s="132">
        <f>+'PM29'!D149</f>
        <v>19.740966318857588</v>
      </c>
      <c r="C187" s="132">
        <f>+'PM28'!P149</f>
        <v>17.528377802772717</v>
      </c>
      <c r="D187" s="132">
        <f>+'PM27'!Q149</f>
        <v>17.209270687354984</v>
      </c>
      <c r="E187" s="132">
        <f>+'PM26'!T150</f>
        <v>14.206814527630444</v>
      </c>
      <c r="F187" s="80" t="s">
        <v>12</v>
      </c>
    </row>
    <row r="188" spans="1:6" x14ac:dyDescent="0.3">
      <c r="A188" s="52" t="s">
        <v>36</v>
      </c>
      <c r="B188" s="132">
        <f>+'PM29'!D150</f>
        <v>23.207193919455541</v>
      </c>
      <c r="C188" s="132">
        <f>+'PM28'!P150</f>
        <v>47.685559801272561</v>
      </c>
      <c r="D188" s="132">
        <f>+'PM27'!Q150</f>
        <v>52.864709736828871</v>
      </c>
      <c r="E188" s="132">
        <f>+'PM26'!T151</f>
        <v>84.412370871020997</v>
      </c>
      <c r="F188" s="80" t="s">
        <v>12</v>
      </c>
    </row>
    <row r="189" spans="1:6" x14ac:dyDescent="0.3">
      <c r="A189" s="52" t="s">
        <v>119</v>
      </c>
      <c r="B189" s="119">
        <f>+'PM29'!D151</f>
        <v>0.96795502842661785</v>
      </c>
      <c r="C189" s="119">
        <f>+'PM28'!P151</f>
        <v>0.93830736579817442</v>
      </c>
      <c r="D189" s="119">
        <f>+'PM27'!Q151</f>
        <v>0.95609665261134236</v>
      </c>
      <c r="E189" s="119">
        <f>+'PM26'!T152</f>
        <v>0.95314794726470298</v>
      </c>
      <c r="F189" s="49" t="s">
        <v>12</v>
      </c>
    </row>
    <row r="190" spans="1:6" x14ac:dyDescent="0.3">
      <c r="A190" s="52" t="s">
        <v>38</v>
      </c>
      <c r="B190" s="119">
        <f>+'PM29'!D152</f>
        <v>3.2044971573382111E-2</v>
      </c>
      <c r="C190" s="119">
        <f>+'PM28'!P152</f>
        <v>6.1692634201825601E-2</v>
      </c>
      <c r="D190" s="119">
        <f>+'PM27'!Q152</f>
        <v>4.3903347388657601E-2</v>
      </c>
      <c r="E190" s="119">
        <f>+'PM26'!T153</f>
        <v>4.6852052735297071E-2</v>
      </c>
      <c r="F190" s="49" t="s">
        <v>12</v>
      </c>
    </row>
    <row r="191" spans="1:6" x14ac:dyDescent="0.3">
      <c r="A191" s="52" t="s">
        <v>39</v>
      </c>
      <c r="B191" s="119">
        <f>+'PM29'!D153</f>
        <v>0.17365880089106139</v>
      </c>
      <c r="C191" s="119">
        <f>+'PM28'!P153</f>
        <v>0.20440281979957692</v>
      </c>
      <c r="D191" s="119">
        <f>+'PM27'!Q153</f>
        <v>0.16002046374161341</v>
      </c>
      <c r="E191" s="119">
        <f>+'PM26'!T154</f>
        <v>0.27245191866718638</v>
      </c>
      <c r="F191" s="49" t="s">
        <v>12</v>
      </c>
    </row>
    <row r="192" spans="1:6" x14ac:dyDescent="0.3">
      <c r="A192" s="52" t="s">
        <v>40</v>
      </c>
      <c r="B192" s="119">
        <f>+'PM29'!D154</f>
        <v>0.30063143836666534</v>
      </c>
      <c r="C192" s="119">
        <f>+'PM28'!P154</f>
        <v>0.34786182856529102</v>
      </c>
      <c r="D192" s="119">
        <f>+'PM27'!Q154</f>
        <v>0.31748961413318316</v>
      </c>
      <c r="E192" s="119">
        <f>+'PM26'!T155</f>
        <v>0.38905304600706681</v>
      </c>
      <c r="F192" s="49" t="s">
        <v>12</v>
      </c>
    </row>
    <row r="193" spans="1:6" x14ac:dyDescent="0.3">
      <c r="A193" s="52" t="s">
        <v>41</v>
      </c>
      <c r="B193" s="119">
        <f>+'PM29'!D155</f>
        <v>0</v>
      </c>
      <c r="C193" s="119">
        <f>+'PM28'!P155</f>
        <v>0</v>
      </c>
      <c r="D193" s="119">
        <f>+'PM27'!Q155</f>
        <v>0</v>
      </c>
      <c r="E193" s="119">
        <f>+'PM26'!T156</f>
        <v>0</v>
      </c>
      <c r="F193" s="49" t="s">
        <v>12</v>
      </c>
    </row>
    <row r="194" spans="1:6" x14ac:dyDescent="0.3">
      <c r="A194" s="52" t="s">
        <v>42</v>
      </c>
      <c r="B194" s="119">
        <f>+'PM29'!D156</f>
        <v>1</v>
      </c>
      <c r="C194" s="119">
        <f>+'PM28'!P156</f>
        <v>1</v>
      </c>
      <c r="D194" s="119">
        <f>+'PM27'!Q156</f>
        <v>1</v>
      </c>
      <c r="E194" s="119">
        <f>+'PM26'!T157</f>
        <v>1</v>
      </c>
      <c r="F194" s="49" t="s">
        <v>12</v>
      </c>
    </row>
    <row r="195" spans="1:6" x14ac:dyDescent="0.3">
      <c r="A195" s="52" t="s">
        <v>43</v>
      </c>
      <c r="B195" s="119">
        <f>+'PM29'!D157</f>
        <v>0</v>
      </c>
      <c r="C195" s="119">
        <f>+'PM28'!P157</f>
        <v>0</v>
      </c>
      <c r="D195" s="119">
        <f>+'PM27'!Q157</f>
        <v>0</v>
      </c>
      <c r="E195" s="119">
        <f>+'PM26'!T158</f>
        <v>0</v>
      </c>
      <c r="F195" s="49" t="s">
        <v>12</v>
      </c>
    </row>
    <row r="196" spans="1:6" x14ac:dyDescent="0.3">
      <c r="A196" s="52" t="s">
        <v>112</v>
      </c>
      <c r="B196" s="132">
        <f>+'PM29'!D158</f>
        <v>1.933339109769707</v>
      </c>
      <c r="C196" s="132">
        <f>+'PM28'!P158</f>
        <v>1.9486719013524767</v>
      </c>
      <c r="D196" s="132">
        <f>+'PM27'!Q158</f>
        <v>1.9191807301743551</v>
      </c>
      <c r="E196" s="132">
        <f>+'PM26'!T159</f>
        <v>1.6807910133723754</v>
      </c>
      <c r="F196" s="80" t="s">
        <v>12</v>
      </c>
    </row>
    <row r="197" spans="1:6" x14ac:dyDescent="0.3">
      <c r="A197" s="52" t="s">
        <v>19</v>
      </c>
      <c r="B197" s="126">
        <f>+'PM29'!D159</f>
        <v>0</v>
      </c>
      <c r="C197" s="126">
        <f>+'PM28'!P159</f>
        <v>0</v>
      </c>
      <c r="D197" s="126">
        <f>+'PM27'!Q159</f>
        <v>0</v>
      </c>
      <c r="E197" s="126">
        <f>+'PM26'!T160</f>
        <v>1</v>
      </c>
      <c r="F197" s="76" t="s">
        <v>12</v>
      </c>
    </row>
    <row r="198" spans="1:6" x14ac:dyDescent="0.3">
      <c r="A198" s="52" t="s">
        <v>18</v>
      </c>
      <c r="B198" s="128">
        <f>+'PM29'!D160</f>
        <v>0</v>
      </c>
      <c r="C198" s="128">
        <f>+'PM28'!P160</f>
        <v>0</v>
      </c>
      <c r="D198" s="128">
        <f>+'PM27'!Q160</f>
        <v>0</v>
      </c>
      <c r="E198" s="128">
        <f>+'PM26'!T161</f>
        <v>0</v>
      </c>
      <c r="F198" s="76" t="s">
        <v>12</v>
      </c>
    </row>
    <row r="199" spans="1:6" x14ac:dyDescent="0.3">
      <c r="A199" s="52" t="s">
        <v>136</v>
      </c>
      <c r="B199" s="120">
        <f>+'PM29'!D161</f>
        <v>0</v>
      </c>
      <c r="C199" s="120">
        <f>+'PM28'!P161</f>
        <v>0</v>
      </c>
      <c r="D199" s="120">
        <f>+'PM27'!Q161</f>
        <v>0</v>
      </c>
      <c r="E199" s="120">
        <f>+'PM26'!T162</f>
        <v>0</v>
      </c>
      <c r="F199" s="76" t="s">
        <v>12</v>
      </c>
    </row>
    <row r="200" spans="1:6" x14ac:dyDescent="0.3">
      <c r="A200" s="78" t="s">
        <v>54</v>
      </c>
      <c r="B200" s="129"/>
      <c r="C200" s="129"/>
      <c r="D200" s="129"/>
      <c r="E200" s="129"/>
      <c r="F200" s="79"/>
    </row>
    <row r="201" spans="1:6" x14ac:dyDescent="0.3">
      <c r="A201" s="52" t="s">
        <v>21</v>
      </c>
      <c r="B201" s="119">
        <f>+'PM29'!D163</f>
        <v>1</v>
      </c>
      <c r="C201" s="119">
        <f>+'PM28'!P163</f>
        <v>0.99834575631759315</v>
      </c>
      <c r="D201" s="119">
        <f>+'PM27'!Q163</f>
        <v>0.99936149461872548</v>
      </c>
      <c r="E201" s="119">
        <f>+'PM26'!T164</f>
        <v>0.99461030288044039</v>
      </c>
      <c r="F201" s="49" t="s">
        <v>12</v>
      </c>
    </row>
    <row r="202" spans="1:6" x14ac:dyDescent="0.3">
      <c r="A202" s="52" t="s">
        <v>22</v>
      </c>
      <c r="B202" s="119">
        <f>+'PM29'!D164</f>
        <v>0</v>
      </c>
      <c r="C202" s="119">
        <f>+'PM28'!P164</f>
        <v>1.3270049510003699E-3</v>
      </c>
      <c r="D202" s="119">
        <f>+'PM27'!Q164</f>
        <v>6.3850538127457207E-4</v>
      </c>
      <c r="E202" s="119">
        <f>+'PM26'!T165</f>
        <v>3.7214799350378295E-3</v>
      </c>
      <c r="F202" s="49" t="s">
        <v>12</v>
      </c>
    </row>
    <row r="203" spans="1:6" x14ac:dyDescent="0.3">
      <c r="A203" s="52" t="s">
        <v>23</v>
      </c>
      <c r="B203" s="119">
        <f>+'PM29'!D165</f>
        <v>0</v>
      </c>
      <c r="C203" s="119">
        <f>+'PM28'!P165</f>
        <v>0</v>
      </c>
      <c r="D203" s="119">
        <f>+'PM27'!Q165</f>
        <v>0</v>
      </c>
      <c r="E203" s="119">
        <f>+'PM26'!T166</f>
        <v>0</v>
      </c>
      <c r="F203" s="49" t="s">
        <v>12</v>
      </c>
    </row>
    <row r="204" spans="1:6" x14ac:dyDescent="0.3">
      <c r="A204" s="52" t="s">
        <v>24</v>
      </c>
      <c r="B204" s="119">
        <f>+'PM29'!D166</f>
        <v>0</v>
      </c>
      <c r="C204" s="119">
        <f>+'PM28'!P166</f>
        <v>3.2723873140649525E-4</v>
      </c>
      <c r="D204" s="119">
        <f>+'PM27'!Q166</f>
        <v>0</v>
      </c>
      <c r="E204" s="119">
        <f>+'PM26'!T167</f>
        <v>1.668217184521807E-3</v>
      </c>
      <c r="F204" s="49" t="s">
        <v>12</v>
      </c>
    </row>
    <row r="205" spans="1:6" ht="14.4" thickBot="1" x14ac:dyDescent="0.35">
      <c r="A205" s="64" t="s">
        <v>25</v>
      </c>
      <c r="B205" s="130">
        <f>+'PM29'!D167</f>
        <v>1</v>
      </c>
      <c r="C205" s="130">
        <f>+'PM28'!P167</f>
        <v>1</v>
      </c>
      <c r="D205" s="130">
        <f>+'PM27'!Q167</f>
        <v>1</v>
      </c>
      <c r="E205" s="130">
        <f>+'PM26'!T168</f>
        <v>1</v>
      </c>
      <c r="F205" s="58" t="s">
        <v>12</v>
      </c>
    </row>
    <row r="206" spans="1:6" ht="14.4" thickTop="1" x14ac:dyDescent="0.3">
      <c r="B206" s="95"/>
      <c r="C206" s="95"/>
      <c r="D206" s="95"/>
    </row>
    <row r="207" spans="1:6" ht="14.4" thickBot="1" x14ac:dyDescent="0.35">
      <c r="A207" s="75" t="s">
        <v>157</v>
      </c>
      <c r="B207" s="96"/>
      <c r="C207" s="96"/>
      <c r="D207" s="96"/>
      <c r="E207" s="96"/>
      <c r="F207" s="68"/>
    </row>
    <row r="208" spans="1:6" ht="14.4" thickTop="1" x14ac:dyDescent="0.3">
      <c r="A208" s="69" t="s">
        <v>27</v>
      </c>
      <c r="B208" s="118">
        <f>+'PM29'!D170</f>
        <v>0.68174253216558833</v>
      </c>
      <c r="C208" s="118">
        <f>+'PM28'!P170</f>
        <v>0.71696218915417975</v>
      </c>
      <c r="D208" s="118">
        <f>+'PM27'!Q170</f>
        <v>0.74312615890492018</v>
      </c>
      <c r="E208" s="118">
        <f>+'PM26'!T171</f>
        <v>0.7165652764518744</v>
      </c>
      <c r="F208" s="56" t="s">
        <v>12</v>
      </c>
    </row>
    <row r="209" spans="1:6" x14ac:dyDescent="0.3">
      <c r="A209" s="52" t="s">
        <v>28</v>
      </c>
      <c r="B209" s="119">
        <f>+'PM29'!D171</f>
        <v>0.68132180548504462</v>
      </c>
      <c r="C209" s="119">
        <f>+'PM28'!P171</f>
        <v>0.60941361426812357</v>
      </c>
      <c r="D209" s="119">
        <f>+'PM27'!Q171</f>
        <v>0.62077166684616625</v>
      </c>
      <c r="E209" s="119">
        <f>+'PM26'!T172</f>
        <v>0.59102640550001739</v>
      </c>
      <c r="F209" s="49" t="s">
        <v>12</v>
      </c>
    </row>
    <row r="210" spans="1:6" x14ac:dyDescent="0.3">
      <c r="A210" s="52" t="s">
        <v>181</v>
      </c>
      <c r="B210" s="106">
        <f>+'PM29'!D172</f>
        <v>0</v>
      </c>
      <c r="C210" s="106">
        <f>+'PM28'!P172</f>
        <v>0</v>
      </c>
      <c r="D210" s="106">
        <f>+'PM27'!Q172</f>
        <v>0</v>
      </c>
      <c r="E210" s="106">
        <f>+'PM26'!T173</f>
        <v>0</v>
      </c>
      <c r="F210" s="49" t="s">
        <v>12</v>
      </c>
    </row>
    <row r="211" spans="1:6" x14ac:dyDescent="0.3">
      <c r="A211" s="52" t="s">
        <v>118</v>
      </c>
      <c r="B211" s="119">
        <f>+'PM29'!D173</f>
        <v>0.83022109554388257</v>
      </c>
      <c r="C211" s="119">
        <f>+'PM28'!P173</f>
        <v>0.97368104783720155</v>
      </c>
      <c r="D211" s="119">
        <f>+'PM27'!Q173</f>
        <v>0.95678428318060238</v>
      </c>
      <c r="E211" s="119">
        <f>+'PM26'!T174</f>
        <v>0.83853575242031331</v>
      </c>
      <c r="F211" s="49" t="s">
        <v>12</v>
      </c>
    </row>
    <row r="212" spans="1:6" x14ac:dyDescent="0.3">
      <c r="A212" s="52" t="s">
        <v>182</v>
      </c>
      <c r="B212" s="119">
        <f>+'PM29'!D174</f>
        <v>0</v>
      </c>
      <c r="C212" s="119">
        <f>+'PM28'!P174</f>
        <v>0</v>
      </c>
      <c r="D212" s="119">
        <f>+'PM27'!Q174</f>
        <v>0</v>
      </c>
      <c r="E212" s="119">
        <f>+'PM26'!T175</f>
        <v>0</v>
      </c>
      <c r="F212" s="49" t="s">
        <v>12</v>
      </c>
    </row>
    <row r="213" spans="1:6" x14ac:dyDescent="0.3">
      <c r="A213" s="52" t="s">
        <v>183</v>
      </c>
      <c r="B213" s="119">
        <f>+'PM29'!D175</f>
        <v>0</v>
      </c>
      <c r="C213" s="119">
        <f>+'PM28'!P175</f>
        <v>0</v>
      </c>
      <c r="D213" s="119">
        <f>+'PM27'!Q175</f>
        <v>0</v>
      </c>
      <c r="E213" s="119">
        <f>+'PM26'!T176</f>
        <v>0</v>
      </c>
      <c r="F213" s="49" t="s">
        <v>12</v>
      </c>
    </row>
    <row r="214" spans="1:6" x14ac:dyDescent="0.3">
      <c r="A214" s="52" t="s">
        <v>180</v>
      </c>
      <c r="B214" s="119">
        <f>+'PM29'!D176</f>
        <v>0</v>
      </c>
      <c r="C214" s="119">
        <f>+'PM28'!P176</f>
        <v>0</v>
      </c>
      <c r="D214" s="119">
        <f>+'PM27'!Q176</f>
        <v>0</v>
      </c>
      <c r="E214" s="119">
        <f>+'PM26'!T177</f>
        <v>0</v>
      </c>
      <c r="F214" s="49" t="s">
        <v>12</v>
      </c>
    </row>
    <row r="215" spans="1:6" x14ac:dyDescent="0.3">
      <c r="A215" s="52" t="s">
        <v>141</v>
      </c>
      <c r="B215" s="119">
        <f>+'PM29'!D177</f>
        <v>0.16977890445611743</v>
      </c>
      <c r="C215" s="119">
        <f>+'PM28'!P177</f>
        <v>2.6318952162798542E-2</v>
      </c>
      <c r="D215" s="119">
        <f>+'PM27'!Q177</f>
        <v>4.3215716819397537E-2</v>
      </c>
      <c r="E215" s="119">
        <f>+'PM26'!T178</f>
        <v>0.16146424757968664</v>
      </c>
      <c r="F215" s="49" t="s">
        <v>12</v>
      </c>
    </row>
    <row r="216" spans="1:6" x14ac:dyDescent="0.3">
      <c r="A216" s="52" t="s">
        <v>33</v>
      </c>
      <c r="B216" s="131">
        <f>+'PM29'!D178</f>
        <v>223584.81202247189</v>
      </c>
      <c r="C216" s="131">
        <f>+'PM28'!P178</f>
        <v>193205.15700606056</v>
      </c>
      <c r="D216" s="131">
        <f>+'PM27'!Q178</f>
        <v>192010.7536813778</v>
      </c>
      <c r="E216" s="131">
        <f>+'PM26'!T179</f>
        <v>186442.60598765433</v>
      </c>
      <c r="F216" s="133" t="s">
        <v>12</v>
      </c>
    </row>
    <row r="217" spans="1:6" x14ac:dyDescent="0.3">
      <c r="A217" s="52" t="s">
        <v>34</v>
      </c>
      <c r="B217" s="119">
        <f>+'PM29'!D179</f>
        <v>4.8628450727625311E-2</v>
      </c>
      <c r="C217" s="119">
        <f>+'PM28'!P179</f>
        <v>3.8197386968067168E-2</v>
      </c>
      <c r="D217" s="119">
        <f>+'PM27'!Q179</f>
        <v>3.9989698774684938E-2</v>
      </c>
      <c r="E217" s="119">
        <f>+'PM26'!T180</f>
        <v>4.5580520225080738E-2</v>
      </c>
      <c r="F217" s="49" t="s">
        <v>12</v>
      </c>
    </row>
    <row r="218" spans="1:6" x14ac:dyDescent="0.3">
      <c r="A218" s="52" t="s">
        <v>35</v>
      </c>
      <c r="B218" s="132">
        <f>+'PM29'!D180</f>
        <v>19.486334015273901</v>
      </c>
      <c r="C218" s="132">
        <f>+'PM28'!P180</f>
        <v>18.786724893209573</v>
      </c>
      <c r="D218" s="132">
        <f>+'PM27'!Q180</f>
        <v>18.345980926086714</v>
      </c>
      <c r="E218" s="132">
        <f>+'PM26'!T181</f>
        <v>15.467703582703983</v>
      </c>
      <c r="F218" s="80" t="s">
        <v>12</v>
      </c>
    </row>
    <row r="219" spans="1:6" x14ac:dyDescent="0.3">
      <c r="A219" s="52" t="s">
        <v>36</v>
      </c>
      <c r="B219" s="132">
        <f>+'PM29'!D181</f>
        <v>28.683912538033667</v>
      </c>
      <c r="C219" s="132">
        <f>+'PM28'!P181</f>
        <v>47.692107002721741</v>
      </c>
      <c r="D219" s="132">
        <f>+'PM27'!Q181</f>
        <v>53.018649923422124</v>
      </c>
      <c r="E219" s="132">
        <f>+'PM26'!T182</f>
        <v>86.68193051757909</v>
      </c>
      <c r="F219" s="80" t="s">
        <v>12</v>
      </c>
    </row>
    <row r="220" spans="1:6" x14ac:dyDescent="0.3">
      <c r="A220" s="52" t="s">
        <v>119</v>
      </c>
      <c r="B220" s="119">
        <f>+'PM29'!D182</f>
        <v>0.93658492852465791</v>
      </c>
      <c r="C220" s="119">
        <f>+'PM28'!P182</f>
        <v>0.94266100621412408</v>
      </c>
      <c r="D220" s="119">
        <f>+'PM27'!Q182</f>
        <v>0.93133707965692802</v>
      </c>
      <c r="E220" s="119">
        <f>+'PM26'!T183</f>
        <v>0.93779619417429849</v>
      </c>
      <c r="F220" s="49" t="s">
        <v>12</v>
      </c>
    </row>
    <row r="221" spans="1:6" x14ac:dyDescent="0.3">
      <c r="A221" s="52" t="s">
        <v>38</v>
      </c>
      <c r="B221" s="119">
        <f>+'PM29'!D183</f>
        <v>6.3415071475342172E-2</v>
      </c>
      <c r="C221" s="119">
        <f>+'PM28'!P183</f>
        <v>5.7338993785875994E-2</v>
      </c>
      <c r="D221" s="119">
        <f>+'PM27'!Q183</f>
        <v>6.8662920343072059E-2</v>
      </c>
      <c r="E221" s="119">
        <f>+'PM26'!T184</f>
        <v>6.220380582570148E-2</v>
      </c>
      <c r="F221" s="49" t="s">
        <v>12</v>
      </c>
    </row>
    <row r="222" spans="1:6" x14ac:dyDescent="0.3">
      <c r="A222" s="52" t="s">
        <v>39</v>
      </c>
      <c r="B222" s="119">
        <f>+'PM29'!D184</f>
        <v>0.17975541743501339</v>
      </c>
      <c r="C222" s="119">
        <f>+'PM28'!P184</f>
        <v>0.2004082066457907</v>
      </c>
      <c r="D222" s="119">
        <f>+'PM27'!Q184</f>
        <v>0.1636381124833928</v>
      </c>
      <c r="E222" s="119">
        <f>+'PM26'!T185</f>
        <v>0.29315486658435685</v>
      </c>
      <c r="F222" s="49" t="s">
        <v>12</v>
      </c>
    </row>
    <row r="223" spans="1:6" x14ac:dyDescent="0.3">
      <c r="A223" s="52" t="s">
        <v>40</v>
      </c>
      <c r="B223" s="119">
        <f>+'PM29'!D185</f>
        <v>0.29958136100010252</v>
      </c>
      <c r="C223" s="119">
        <f>+'PM28'!P185</f>
        <v>0.39263065218088561</v>
      </c>
      <c r="D223" s="119">
        <f>+'PM27'!Q185</f>
        <v>0.44461613175714804</v>
      </c>
      <c r="E223" s="119">
        <f>+'PM26'!T186</f>
        <v>0.46676777537566344</v>
      </c>
      <c r="F223" s="49" t="s">
        <v>12</v>
      </c>
    </row>
    <row r="224" spans="1:6" x14ac:dyDescent="0.3">
      <c r="A224" s="52" t="s">
        <v>41</v>
      </c>
      <c r="B224" s="119">
        <f>+'PM29'!D186</f>
        <v>0</v>
      </c>
      <c r="C224" s="119">
        <f>+'PM28'!P186</f>
        <v>0</v>
      </c>
      <c r="D224" s="119">
        <f>+'PM27'!Q186</f>
        <v>0</v>
      </c>
      <c r="E224" s="119">
        <f>+'PM26'!T187</f>
        <v>0</v>
      </c>
      <c r="F224" s="49" t="s">
        <v>12</v>
      </c>
    </row>
    <row r="225" spans="1:6" x14ac:dyDescent="0.3">
      <c r="A225" s="52" t="s">
        <v>42</v>
      </c>
      <c r="B225" s="119">
        <f>+'PM29'!D187</f>
        <v>0</v>
      </c>
      <c r="C225" s="119">
        <f>+'PM28'!P187</f>
        <v>0</v>
      </c>
      <c r="D225" s="119">
        <f>+'PM27'!Q187</f>
        <v>0</v>
      </c>
      <c r="E225" s="119">
        <f>+'PM26'!T188</f>
        <v>0</v>
      </c>
      <c r="F225" s="49" t="s">
        <v>12</v>
      </c>
    </row>
    <row r="226" spans="1:6" x14ac:dyDescent="0.3">
      <c r="A226" s="52" t="s">
        <v>43</v>
      </c>
      <c r="B226" s="119">
        <f>+'PM29'!D188</f>
        <v>1</v>
      </c>
      <c r="C226" s="119">
        <f>+'PM28'!P188</f>
        <v>1</v>
      </c>
      <c r="D226" s="119">
        <f>+'PM27'!Q188</f>
        <v>1</v>
      </c>
      <c r="E226" s="119">
        <f>+'PM26'!T189</f>
        <v>1</v>
      </c>
      <c r="F226" s="49" t="s">
        <v>12</v>
      </c>
    </row>
    <row r="227" spans="1:6" x14ac:dyDescent="0.3">
      <c r="A227" s="52" t="s">
        <v>112</v>
      </c>
      <c r="B227" s="132">
        <f>+'PM29'!D189</f>
        <v>1.818845828285637</v>
      </c>
      <c r="C227" s="132">
        <f>+'PM28'!P189</f>
        <v>1.745778450028733</v>
      </c>
      <c r="D227" s="132">
        <f>+'PM27'!Q189</f>
        <v>1.7623870433382471</v>
      </c>
      <c r="E227" s="132">
        <f>+'PM26'!T190</f>
        <v>1.4980617283097486</v>
      </c>
      <c r="F227" s="80" t="s">
        <v>12</v>
      </c>
    </row>
    <row r="228" spans="1:6" x14ac:dyDescent="0.3">
      <c r="A228" s="52" t="s">
        <v>19</v>
      </c>
      <c r="B228" s="135">
        <f>+'PM29'!D190</f>
        <v>0</v>
      </c>
      <c r="C228" s="135">
        <f>+'PM28'!P190</f>
        <v>0</v>
      </c>
      <c r="D228" s="135">
        <f>+'PM27'!Q190</f>
        <v>0</v>
      </c>
      <c r="E228" s="135">
        <f>+'PM26'!T191</f>
        <v>0</v>
      </c>
      <c r="F228" s="76" t="s">
        <v>12</v>
      </c>
    </row>
    <row r="229" spans="1:6" x14ac:dyDescent="0.3">
      <c r="A229" s="52" t="s">
        <v>18</v>
      </c>
      <c r="B229" s="136">
        <f>+'PM29'!D191</f>
        <v>0</v>
      </c>
      <c r="C229" s="136">
        <f>+'PM28'!P191</f>
        <v>0</v>
      </c>
      <c r="D229" s="136">
        <f>+'PM27'!Q191</f>
        <v>2</v>
      </c>
      <c r="E229" s="136">
        <f>+'PM26'!T192</f>
        <v>1</v>
      </c>
      <c r="F229" s="76" t="s">
        <v>12</v>
      </c>
    </row>
    <row r="230" spans="1:6" x14ac:dyDescent="0.3">
      <c r="A230" s="52" t="s">
        <v>136</v>
      </c>
      <c r="B230" s="120">
        <f>+'PM29'!D192</f>
        <v>0</v>
      </c>
      <c r="C230" s="120">
        <f>+'PM28'!P192</f>
        <v>0</v>
      </c>
      <c r="D230" s="120">
        <f>+'PM27'!Q192</f>
        <v>1</v>
      </c>
      <c r="E230" s="120">
        <f>+'PM26'!T193</f>
        <v>0</v>
      </c>
      <c r="F230" s="76" t="s">
        <v>12</v>
      </c>
    </row>
    <row r="231" spans="1:6" x14ac:dyDescent="0.3">
      <c r="A231" s="78" t="s">
        <v>54</v>
      </c>
      <c r="B231" s="129"/>
      <c r="C231" s="129"/>
      <c r="D231" s="129"/>
      <c r="E231" s="129"/>
      <c r="F231" s="79"/>
    </row>
    <row r="232" spans="1:6" x14ac:dyDescent="0.3">
      <c r="A232" s="52" t="s">
        <v>21</v>
      </c>
      <c r="B232" s="119">
        <f>+'PM29'!D194</f>
        <v>0.99700948846769477</v>
      </c>
      <c r="C232" s="119">
        <f>+'PM28'!P194</f>
        <v>0.99548660739296224</v>
      </c>
      <c r="D232" s="119">
        <f>+'PM27'!Q194</f>
        <v>0.99472847405309284</v>
      </c>
      <c r="E232" s="119">
        <f>+'PM26'!T195</f>
        <v>0.98967430442755688</v>
      </c>
      <c r="F232" s="49" t="s">
        <v>12</v>
      </c>
    </row>
    <row r="233" spans="1:6" x14ac:dyDescent="0.3">
      <c r="A233" s="52" t="s">
        <v>22</v>
      </c>
      <c r="B233" s="119">
        <f>+'PM29'!D195</f>
        <v>2.9905115323052268E-3</v>
      </c>
      <c r="C233" s="119">
        <f>+'PM28'!P195</f>
        <v>1.2676115622597415E-3</v>
      </c>
      <c r="D233" s="119">
        <f>+'PM27'!Q195</f>
        <v>4.3193783333976242E-3</v>
      </c>
      <c r="E233" s="119">
        <f>+'PM26'!T196</f>
        <v>0</v>
      </c>
      <c r="F233" s="49" t="s">
        <v>12</v>
      </c>
    </row>
    <row r="234" spans="1:6" x14ac:dyDescent="0.3">
      <c r="A234" s="52" t="s">
        <v>23</v>
      </c>
      <c r="B234" s="119">
        <f>+'PM29'!D196</f>
        <v>0</v>
      </c>
      <c r="C234" s="119">
        <f>+'PM28'!P196</f>
        <v>0</v>
      </c>
      <c r="D234" s="119">
        <f>+'PM27'!Q196</f>
        <v>6.508530722027896E-4</v>
      </c>
      <c r="E234" s="119">
        <f>+'PM26'!T197</f>
        <v>0</v>
      </c>
      <c r="F234" s="49" t="s">
        <v>12</v>
      </c>
    </row>
    <row r="235" spans="1:6" x14ac:dyDescent="0.3">
      <c r="A235" s="52" t="s">
        <v>24</v>
      </c>
      <c r="B235" s="119">
        <f>+'PM29'!D197</f>
        <v>0</v>
      </c>
      <c r="C235" s="119">
        <f>+'PM28'!P197</f>
        <v>3.2457810447780416E-3</v>
      </c>
      <c r="D235" s="119">
        <f>+'PM27'!Q197</f>
        <v>3.0129454130674278E-4</v>
      </c>
      <c r="E235" s="119">
        <f>+'PM26'!T198</f>
        <v>1.0325695572443047E-2</v>
      </c>
      <c r="F235" s="49" t="s">
        <v>12</v>
      </c>
    </row>
    <row r="236" spans="1:6" ht="14.4" thickBot="1" x14ac:dyDescent="0.35">
      <c r="A236" s="64" t="s">
        <v>25</v>
      </c>
      <c r="B236" s="130">
        <f>+'PM29'!D198</f>
        <v>1</v>
      </c>
      <c r="C236" s="130">
        <f>+'PM28'!P198</f>
        <v>1</v>
      </c>
      <c r="D236" s="130">
        <f>+'PM27'!Q198</f>
        <v>1</v>
      </c>
      <c r="E236" s="130">
        <f>+'PM26'!T199</f>
        <v>0.99999999999999989</v>
      </c>
      <c r="F236" s="58" t="s">
        <v>12</v>
      </c>
    </row>
    <row r="237" spans="1:6" ht="14.4" thickTop="1" x14ac:dyDescent="0.3"/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45" orientation="landscape" r:id="rId1"/>
  <headerFooter alignWithMargins="0"/>
  <rowBreaks count="3" manualBreakCount="3">
    <brk id="60" max="10" man="1"/>
    <brk id="134" max="10" man="1"/>
    <brk id="206" max="10" man="1"/>
  </rowBreaks>
  <colBreaks count="1" manualBreakCount="1">
    <brk id="5" max="2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F25B5-F21B-4B9F-8BAF-8D6C79647247}">
  <dimension ref="A1:D238"/>
  <sheetViews>
    <sheetView zoomScaleNormal="100" workbookViewId="0"/>
  </sheetViews>
  <sheetFormatPr defaultColWidth="9.33203125" defaultRowHeight="13.8" x14ac:dyDescent="0.3"/>
  <cols>
    <col min="1" max="1" width="96.33203125" style="26" bestFit="1" customWidth="1"/>
    <col min="2" max="2" width="10.6640625" style="9" bestFit="1" customWidth="1"/>
    <col min="3" max="16384" width="9.33203125" style="26"/>
  </cols>
  <sheetData>
    <row r="1" spans="1:4" x14ac:dyDescent="0.3">
      <c r="A1" s="9"/>
    </row>
    <row r="2" spans="1:4" x14ac:dyDescent="0.3">
      <c r="A2" s="30"/>
    </row>
    <row r="3" spans="1:4" x14ac:dyDescent="0.3">
      <c r="A3" s="8" t="s">
        <v>200</v>
      </c>
    </row>
    <row r="4" spans="1:4" x14ac:dyDescent="0.3">
      <c r="A4" s="10"/>
    </row>
    <row r="5" spans="1:4" x14ac:dyDescent="0.3">
      <c r="A5" s="139" t="s">
        <v>109</v>
      </c>
      <c r="B5" s="1">
        <v>45260</v>
      </c>
      <c r="C5" s="1">
        <v>45351</v>
      </c>
      <c r="D5" s="1">
        <v>45443</v>
      </c>
    </row>
    <row r="6" spans="1:4" x14ac:dyDescent="0.3">
      <c r="A6" s="140" t="s">
        <v>0</v>
      </c>
      <c r="B6" s="2">
        <v>896137.16513000091</v>
      </c>
      <c r="C6" s="2">
        <v>890002.41155000241</v>
      </c>
      <c r="D6" s="2">
        <v>878676.120890002</v>
      </c>
    </row>
    <row r="7" spans="1:4" x14ac:dyDescent="0.3">
      <c r="A7" s="140" t="s">
        <v>129</v>
      </c>
      <c r="B7" s="2">
        <v>702</v>
      </c>
      <c r="C7" s="2">
        <v>644</v>
      </c>
      <c r="D7" s="86">
        <v>644</v>
      </c>
    </row>
    <row r="8" spans="1:4" x14ac:dyDescent="0.3">
      <c r="A8" s="140" t="s">
        <v>147</v>
      </c>
      <c r="B8" s="2">
        <v>0</v>
      </c>
      <c r="C8" s="2">
        <v>0</v>
      </c>
      <c r="D8" s="86">
        <v>0</v>
      </c>
    </row>
    <row r="9" spans="1:4" x14ac:dyDescent="0.3">
      <c r="A9" s="140" t="s">
        <v>201</v>
      </c>
      <c r="B9" s="2">
        <v>3161</v>
      </c>
      <c r="C9" s="2">
        <v>9354</v>
      </c>
      <c r="D9" s="86">
        <v>20680</v>
      </c>
    </row>
    <row r="10" spans="1:4" x14ac:dyDescent="0.3">
      <c r="A10" s="140" t="s">
        <v>106</v>
      </c>
      <c r="B10" s="2">
        <f>+B6+B7+B8+B9</f>
        <v>900000.16513000091</v>
      </c>
      <c r="C10" s="2">
        <f>+C6+C7+C8+C9</f>
        <v>900000.41155000241</v>
      </c>
      <c r="D10" s="2">
        <f>+D6+D7+D8+D9</f>
        <v>900000.120890002</v>
      </c>
    </row>
    <row r="11" spans="1:4" x14ac:dyDescent="0.3">
      <c r="A11" s="140" t="s">
        <v>130</v>
      </c>
      <c r="B11" s="86">
        <f>SUM(B12:B16)</f>
        <v>900000</v>
      </c>
      <c r="C11" s="86">
        <f>SUM(C12:C16)</f>
        <v>900000</v>
      </c>
      <c r="D11" s="86">
        <f>SUM(D12:D16)</f>
        <v>900000</v>
      </c>
    </row>
    <row r="12" spans="1:4" x14ac:dyDescent="0.3">
      <c r="A12" s="140" t="s">
        <v>64</v>
      </c>
      <c r="B12" s="2">
        <v>747000</v>
      </c>
      <c r="C12" s="2">
        <v>747000</v>
      </c>
      <c r="D12" s="2">
        <v>747000</v>
      </c>
    </row>
    <row r="13" spans="1:4" x14ac:dyDescent="0.3">
      <c r="A13" s="140" t="s">
        <v>104</v>
      </c>
      <c r="B13" s="2">
        <v>33750</v>
      </c>
      <c r="C13" s="2">
        <v>33750</v>
      </c>
      <c r="D13" s="2">
        <v>33750</v>
      </c>
    </row>
    <row r="14" spans="1:4" x14ac:dyDescent="0.3">
      <c r="A14" s="140" t="s">
        <v>107</v>
      </c>
      <c r="B14" s="2">
        <v>29250</v>
      </c>
      <c r="C14" s="2">
        <v>29250</v>
      </c>
      <c r="D14" s="2">
        <v>29250</v>
      </c>
    </row>
    <row r="15" spans="1:4" x14ac:dyDescent="0.3">
      <c r="A15" s="140" t="s">
        <v>131</v>
      </c>
      <c r="B15" s="2">
        <v>45000</v>
      </c>
      <c r="C15" s="2">
        <v>45000</v>
      </c>
      <c r="D15" s="2">
        <v>45000</v>
      </c>
    </row>
    <row r="16" spans="1:4" x14ac:dyDescent="0.3">
      <c r="A16" s="140" t="s">
        <v>126</v>
      </c>
      <c r="B16" s="2">
        <v>45000</v>
      </c>
      <c r="C16" s="2">
        <v>45000</v>
      </c>
      <c r="D16" s="2">
        <v>45000</v>
      </c>
    </row>
    <row r="17" spans="1:4" x14ac:dyDescent="0.3">
      <c r="A17" s="141" t="s">
        <v>132</v>
      </c>
      <c r="B17" s="86">
        <f>SUM(747000+33750)*1.5%</f>
        <v>11711.25</v>
      </c>
      <c r="C17" s="86">
        <f>SUM(B12+B13)*1.5%</f>
        <v>11711.25</v>
      </c>
      <c r="D17" s="86">
        <f>SUM(C12+C13)*1.5%</f>
        <v>11711.25</v>
      </c>
    </row>
    <row r="18" spans="1:4" x14ac:dyDescent="0.3">
      <c r="A18" s="141" t="s">
        <v>133</v>
      </c>
      <c r="B18" s="86">
        <f>SUM(B14:B15)*1.5%</f>
        <v>1113.75</v>
      </c>
      <c r="C18" s="86">
        <f>SUM(B14:B15)*1.5%</f>
        <v>1113.75</v>
      </c>
      <c r="D18" s="86">
        <f>SUM(C14:C15)*1.5%</f>
        <v>1113.75</v>
      </c>
    </row>
    <row r="19" spans="1:4" x14ac:dyDescent="0.3">
      <c r="A19" s="141" t="s">
        <v>134</v>
      </c>
      <c r="B19" s="4">
        <f>SUM(B12:B16)/B11</f>
        <v>1</v>
      </c>
      <c r="C19" s="4">
        <f>SUM(C12:C16)/C11</f>
        <v>1</v>
      </c>
      <c r="D19" s="4">
        <f>SUM(D12:D16)/D11</f>
        <v>1</v>
      </c>
    </row>
    <row r="20" spans="1:4" x14ac:dyDescent="0.3">
      <c r="A20" s="140" t="s">
        <v>173</v>
      </c>
      <c r="B20" s="2">
        <f t="shared" ref="B20" si="0">B11</f>
        <v>900000</v>
      </c>
      <c r="C20" s="2">
        <f>C11</f>
        <v>900000</v>
      </c>
      <c r="D20" s="2">
        <f>D11</f>
        <v>900000</v>
      </c>
    </row>
    <row r="21" spans="1:4" x14ac:dyDescent="0.3">
      <c r="A21" s="68" t="s">
        <v>66</v>
      </c>
      <c r="B21" s="3">
        <v>2.7900000000000001E-2</v>
      </c>
      <c r="C21" s="3">
        <v>2.7199999999999998E-2</v>
      </c>
      <c r="D21" s="23">
        <v>3.6400000000000002E-2</v>
      </c>
    </row>
    <row r="22" spans="1:4" x14ac:dyDescent="0.3">
      <c r="A22" s="68" t="s">
        <v>3</v>
      </c>
      <c r="B22" s="4">
        <v>3.5000000000000001E-3</v>
      </c>
      <c r="C22" s="4">
        <v>6.8999999999999999E-3</v>
      </c>
      <c r="D22" s="85">
        <v>1.26E-2</v>
      </c>
    </row>
    <row r="23" spans="1:4" x14ac:dyDescent="0.3">
      <c r="A23" s="68" t="s">
        <v>135</v>
      </c>
      <c r="B23" s="4">
        <v>5.0299999999999997E-2</v>
      </c>
      <c r="C23" s="4">
        <v>6.0900000000000003E-2</v>
      </c>
      <c r="D23" s="85">
        <v>7.4700000000000003E-2</v>
      </c>
    </row>
    <row r="24" spans="1:4" x14ac:dyDescent="0.3">
      <c r="A24" s="68" t="s">
        <v>140</v>
      </c>
      <c r="B24" s="4">
        <v>1.9699999999999999E-2</v>
      </c>
      <c r="C24" s="4">
        <v>1.4500000000000001E-2</v>
      </c>
      <c r="D24" s="85">
        <v>2.1600000000000001E-2</v>
      </c>
    </row>
    <row r="25" spans="1:4" x14ac:dyDescent="0.3">
      <c r="A25" s="68" t="s">
        <v>4</v>
      </c>
      <c r="B25" s="2">
        <v>0</v>
      </c>
      <c r="C25" s="2">
        <v>0</v>
      </c>
      <c r="D25" s="2">
        <v>0</v>
      </c>
    </row>
    <row r="26" spans="1:4" x14ac:dyDescent="0.3">
      <c r="A26" s="68" t="s">
        <v>7</v>
      </c>
      <c r="B26" s="5">
        <v>0</v>
      </c>
      <c r="C26" s="5">
        <v>0</v>
      </c>
      <c r="D26" s="5">
        <v>0</v>
      </c>
    </row>
    <row r="27" spans="1:4" x14ac:dyDescent="0.3">
      <c r="A27" s="68" t="s">
        <v>8</v>
      </c>
      <c r="B27" s="5">
        <f>+B99+B130+B161+B192</f>
        <v>0</v>
      </c>
      <c r="C27" s="5">
        <f>+C99+C130+C161+C192</f>
        <v>0</v>
      </c>
      <c r="D27" s="5">
        <f>+D99+D130+D161+D192</f>
        <v>0</v>
      </c>
    </row>
    <row r="28" spans="1:4" x14ac:dyDescent="0.3">
      <c r="A28" s="68" t="s">
        <v>9</v>
      </c>
      <c r="B28" s="3">
        <f>1-(1-B27/B6)^4</f>
        <v>0</v>
      </c>
      <c r="C28" s="3">
        <f>1-(1-C27/C6)^4</f>
        <v>0</v>
      </c>
      <c r="D28" s="3">
        <f>1-(1-D27/D6)^4</f>
        <v>0</v>
      </c>
    </row>
    <row r="29" spans="1:4" x14ac:dyDescent="0.3">
      <c r="A29" s="68" t="s">
        <v>113</v>
      </c>
      <c r="B29" s="5">
        <v>0</v>
      </c>
      <c r="C29" s="5">
        <v>0</v>
      </c>
      <c r="D29" s="5">
        <v>0</v>
      </c>
    </row>
    <row r="30" spans="1:4" x14ac:dyDescent="0.3">
      <c r="A30" s="68" t="s">
        <v>10</v>
      </c>
      <c r="B30" s="5">
        <f t="shared" ref="B30:D30" si="1">B26+B27-B29</f>
        <v>0</v>
      </c>
      <c r="C30" s="5">
        <f t="shared" si="1"/>
        <v>0</v>
      </c>
      <c r="D30" s="5">
        <f t="shared" si="1"/>
        <v>0</v>
      </c>
    </row>
    <row r="31" spans="1:4" x14ac:dyDescent="0.3">
      <c r="A31" s="68" t="s">
        <v>11</v>
      </c>
      <c r="B31" s="5" t="s">
        <v>12</v>
      </c>
      <c r="C31" s="5" t="s">
        <v>12</v>
      </c>
      <c r="D31" s="5" t="s">
        <v>12</v>
      </c>
    </row>
    <row r="32" spans="1:4" x14ac:dyDescent="0.3">
      <c r="A32" s="68" t="s">
        <v>13</v>
      </c>
      <c r="B32" s="23">
        <v>0</v>
      </c>
      <c r="C32" s="23">
        <v>0</v>
      </c>
      <c r="D32" s="23">
        <v>0</v>
      </c>
    </row>
    <row r="33" spans="1:4" x14ac:dyDescent="0.3">
      <c r="A33" s="68" t="s">
        <v>121</v>
      </c>
      <c r="B33" s="85">
        <v>7.573333333333333E-3</v>
      </c>
      <c r="C33" s="85">
        <v>2.01E-2</v>
      </c>
      <c r="D33" s="85">
        <v>2.0400000000000001E-2</v>
      </c>
    </row>
    <row r="34" spans="1:4" x14ac:dyDescent="0.3">
      <c r="A34" s="140" t="s">
        <v>15</v>
      </c>
      <c r="B34" s="2">
        <v>0</v>
      </c>
      <c r="C34" s="86">
        <v>1515</v>
      </c>
      <c r="D34" s="86">
        <v>1864</v>
      </c>
    </row>
    <row r="35" spans="1:4" x14ac:dyDescent="0.3">
      <c r="A35" s="68" t="s">
        <v>122</v>
      </c>
      <c r="B35" s="85">
        <f>+B34/900000</f>
        <v>0</v>
      </c>
      <c r="C35" s="85">
        <f>+C34/B10</f>
        <v>1.683333024479129E-3</v>
      </c>
      <c r="D35" s="85">
        <f>+D34/C10</f>
        <v>2.0711101640384522E-3</v>
      </c>
    </row>
    <row r="36" spans="1:4" x14ac:dyDescent="0.3">
      <c r="A36" s="68" t="s">
        <v>123</v>
      </c>
      <c r="B36" s="4">
        <f>+B27/900000</f>
        <v>0</v>
      </c>
      <c r="C36" s="4">
        <f>+C27/B10</f>
        <v>0</v>
      </c>
      <c r="D36" s="4">
        <f>+D27/C10</f>
        <v>0</v>
      </c>
    </row>
    <row r="37" spans="1:4" x14ac:dyDescent="0.3">
      <c r="A37" s="68" t="s">
        <v>19</v>
      </c>
      <c r="B37" s="5">
        <f t="shared" ref="B37:C38" si="2">+B97+B128+B159</f>
        <v>0</v>
      </c>
      <c r="C37" s="5">
        <f t="shared" si="2"/>
        <v>0</v>
      </c>
      <c r="D37" s="5">
        <f>+D97+D128+D159+D190</f>
        <v>0</v>
      </c>
    </row>
    <row r="38" spans="1:4" x14ac:dyDescent="0.3">
      <c r="A38" s="68" t="s">
        <v>18</v>
      </c>
      <c r="B38" s="5">
        <f t="shared" si="2"/>
        <v>0</v>
      </c>
      <c r="C38" s="5">
        <f t="shared" si="2"/>
        <v>0</v>
      </c>
      <c r="D38" s="5">
        <f>+D98+D129+D160+D191</f>
        <v>1</v>
      </c>
    </row>
    <row r="39" spans="1:4" x14ac:dyDescent="0.3">
      <c r="A39" s="68" t="s">
        <v>20</v>
      </c>
      <c r="B39" s="5">
        <v>0</v>
      </c>
      <c r="C39" s="5">
        <v>0</v>
      </c>
      <c r="D39" s="5">
        <v>0</v>
      </c>
    </row>
    <row r="40" spans="1:4" x14ac:dyDescent="0.3">
      <c r="A40" s="68" t="s">
        <v>57</v>
      </c>
      <c r="B40" s="5">
        <v>0</v>
      </c>
      <c r="C40" s="5">
        <v>0</v>
      </c>
      <c r="D40" s="5">
        <v>0</v>
      </c>
    </row>
    <row r="41" spans="1:4" x14ac:dyDescent="0.3">
      <c r="A41" s="142" t="s">
        <v>54</v>
      </c>
      <c r="B41" s="5"/>
      <c r="C41" s="5"/>
      <c r="D41" s="5"/>
    </row>
    <row r="42" spans="1:4" x14ac:dyDescent="0.3">
      <c r="A42" s="68" t="s">
        <v>21</v>
      </c>
      <c r="B42" s="4">
        <v>1</v>
      </c>
      <c r="C42" s="4">
        <v>0.99959882131175559</v>
      </c>
      <c r="D42" s="4">
        <v>0.99902680364202534</v>
      </c>
    </row>
    <row r="43" spans="1:4" x14ac:dyDescent="0.3">
      <c r="A43" s="68" t="s">
        <v>22</v>
      </c>
      <c r="B43" s="4">
        <v>0</v>
      </c>
      <c r="C43" s="4">
        <v>4.0117868824441954E-4</v>
      </c>
      <c r="D43" s="4">
        <v>7.368860644650022E-4</v>
      </c>
    </row>
    <row r="44" spans="1:4" x14ac:dyDescent="0.3">
      <c r="A44" s="68" t="s">
        <v>23</v>
      </c>
      <c r="B44" s="4">
        <v>0</v>
      </c>
      <c r="C44" s="4">
        <v>0</v>
      </c>
      <c r="D44" s="4">
        <v>2.363102935097529E-4</v>
      </c>
    </row>
    <row r="45" spans="1:4" x14ac:dyDescent="0.3">
      <c r="A45" s="68" t="s">
        <v>24</v>
      </c>
      <c r="B45" s="4">
        <v>0</v>
      </c>
      <c r="C45" s="4">
        <v>0</v>
      </c>
      <c r="D45" s="4">
        <v>0</v>
      </c>
    </row>
    <row r="46" spans="1:4" x14ac:dyDescent="0.3">
      <c r="A46" s="68" t="s">
        <v>25</v>
      </c>
      <c r="B46" s="4">
        <f>SUM(B42:B45)</f>
        <v>1</v>
      </c>
      <c r="C46" s="4">
        <f>SUM(C42:C45)</f>
        <v>1</v>
      </c>
      <c r="D46" s="4">
        <f>SUM(D42:D45)</f>
        <v>1</v>
      </c>
    </row>
    <row r="47" spans="1:4" x14ac:dyDescent="0.3">
      <c r="A47" s="68" t="s">
        <v>110</v>
      </c>
      <c r="B47" s="17">
        <v>5.1430393098000007</v>
      </c>
      <c r="C47" s="17">
        <v>9.9988294744899999</v>
      </c>
      <c r="D47" s="17">
        <v>20.84069069201</v>
      </c>
    </row>
    <row r="48" spans="1:4" x14ac:dyDescent="0.3">
      <c r="A48" s="26" t="s">
        <v>202</v>
      </c>
      <c r="B48" s="4">
        <f>+B47/900000</f>
        <v>5.7144881220000008E-6</v>
      </c>
      <c r="C48" s="4">
        <f>+C47/900000</f>
        <v>1.1109810527211112E-5</v>
      </c>
      <c r="D48" s="4">
        <f>+D47/900000</f>
        <v>2.3156322991122221E-5</v>
      </c>
    </row>
    <row r="49" spans="1:4" x14ac:dyDescent="0.3">
      <c r="A49" s="14"/>
      <c r="B49" s="6"/>
      <c r="C49" s="6"/>
      <c r="D49" s="6"/>
    </row>
    <row r="50" spans="1:4" x14ac:dyDescent="0.3">
      <c r="A50" s="11" t="s">
        <v>115</v>
      </c>
      <c r="B50" s="1">
        <f>+B5</f>
        <v>45260</v>
      </c>
      <c r="C50" s="1">
        <f>+C5</f>
        <v>45351</v>
      </c>
      <c r="D50" s="1">
        <f>+D5</f>
        <v>45443</v>
      </c>
    </row>
    <row r="51" spans="1:4" x14ac:dyDescent="0.3">
      <c r="A51" s="68" t="s">
        <v>27</v>
      </c>
      <c r="B51" s="4">
        <v>0.6939304590406673</v>
      </c>
      <c r="C51" s="4">
        <v>0.69364524333949773</v>
      </c>
      <c r="D51" s="4">
        <v>0.69329924715757307</v>
      </c>
    </row>
    <row r="52" spans="1:4" x14ac:dyDescent="0.3">
      <c r="A52" s="68" t="s">
        <v>28</v>
      </c>
      <c r="B52" s="4">
        <v>0.65211520515621824</v>
      </c>
      <c r="C52" s="4">
        <v>0.65811139378576344</v>
      </c>
      <c r="D52" s="4">
        <v>0.65508370529580096</v>
      </c>
    </row>
    <row r="53" spans="1:4" x14ac:dyDescent="0.3">
      <c r="A53" s="68" t="s">
        <v>203</v>
      </c>
      <c r="B53" s="4">
        <v>0</v>
      </c>
      <c r="C53" s="4">
        <v>0</v>
      </c>
      <c r="D53" s="4">
        <v>0</v>
      </c>
    </row>
    <row r="54" spans="1:4" x14ac:dyDescent="0.3">
      <c r="A54" s="68" t="s">
        <v>118</v>
      </c>
      <c r="B54" s="4">
        <v>0.82340761911482308</v>
      </c>
      <c r="C54" s="4">
        <v>0.82262021233733407</v>
      </c>
      <c r="D54" s="4">
        <v>0.82600640194347685</v>
      </c>
    </row>
    <row r="55" spans="1:4" x14ac:dyDescent="0.3">
      <c r="A55" s="68" t="s">
        <v>186</v>
      </c>
      <c r="B55" s="4">
        <v>0</v>
      </c>
      <c r="C55" s="4">
        <v>0</v>
      </c>
      <c r="D55" s="4">
        <v>0</v>
      </c>
    </row>
    <row r="56" spans="1:4" x14ac:dyDescent="0.3">
      <c r="A56" s="68" t="s">
        <v>204</v>
      </c>
      <c r="B56" s="4">
        <v>0</v>
      </c>
      <c r="C56" s="4">
        <v>0</v>
      </c>
      <c r="D56" s="4">
        <v>0</v>
      </c>
    </row>
    <row r="57" spans="1:4" x14ac:dyDescent="0.3">
      <c r="A57" s="68" t="s">
        <v>205</v>
      </c>
      <c r="B57" s="4">
        <v>0</v>
      </c>
      <c r="C57" s="4">
        <v>0</v>
      </c>
      <c r="D57" s="4">
        <v>0</v>
      </c>
    </row>
    <row r="58" spans="1:4" x14ac:dyDescent="0.3">
      <c r="A58" s="68" t="s">
        <v>141</v>
      </c>
      <c r="B58" s="4">
        <v>0.17659238088517681</v>
      </c>
      <c r="C58" s="4">
        <v>0.17737978766266599</v>
      </c>
      <c r="D58" s="4">
        <v>0.1739935980565232</v>
      </c>
    </row>
    <row r="59" spans="1:4" x14ac:dyDescent="0.3">
      <c r="A59" s="68" t="s">
        <v>33</v>
      </c>
      <c r="B59" s="2">
        <v>216144.99882537409</v>
      </c>
      <c r="C59" s="2">
        <v>216703.77685658692</v>
      </c>
      <c r="D59" s="2">
        <v>217117.8949567586</v>
      </c>
    </row>
    <row r="60" spans="1:4" x14ac:dyDescent="0.3">
      <c r="A60" s="68" t="s">
        <v>34</v>
      </c>
      <c r="B60" s="4">
        <v>4.7063322318473232E-2</v>
      </c>
      <c r="C60" s="4">
        <v>4.7467150949147427E-2</v>
      </c>
      <c r="D60" s="4">
        <v>4.7971347947890652E-2</v>
      </c>
    </row>
    <row r="61" spans="1:4" x14ac:dyDescent="0.3">
      <c r="A61" s="68" t="s">
        <v>35</v>
      </c>
      <c r="B61" s="7">
        <v>18.319404198699662</v>
      </c>
      <c r="C61" s="7">
        <v>18.104276539008683</v>
      </c>
      <c r="D61" s="7">
        <v>17.904849623071399</v>
      </c>
    </row>
    <row r="62" spans="1:4" x14ac:dyDescent="0.3">
      <c r="A62" s="68" t="s">
        <v>36</v>
      </c>
      <c r="B62" s="7">
        <v>39.645636053588163</v>
      </c>
      <c r="C62" s="7">
        <v>42.324810012625434</v>
      </c>
      <c r="D62" s="7">
        <v>44.913354647437806</v>
      </c>
    </row>
    <row r="63" spans="1:4" x14ac:dyDescent="0.3">
      <c r="A63" s="68" t="s">
        <v>119</v>
      </c>
      <c r="B63" s="4">
        <v>0.95368604396183132</v>
      </c>
      <c r="C63" s="4">
        <v>0.95447365190906153</v>
      </c>
      <c r="D63" s="4">
        <v>0.95524976792339356</v>
      </c>
    </row>
    <row r="64" spans="1:4" x14ac:dyDescent="0.3">
      <c r="A64" s="68" t="s">
        <v>38</v>
      </c>
      <c r="B64" s="4">
        <v>4.6313956038168673E-2</v>
      </c>
      <c r="C64" s="4">
        <v>4.5526348090938404E-2</v>
      </c>
      <c r="D64" s="4">
        <v>4.4750232076606548E-2</v>
      </c>
    </row>
    <row r="65" spans="1:4" x14ac:dyDescent="0.3">
      <c r="A65" s="68" t="s">
        <v>39</v>
      </c>
      <c r="B65" s="4">
        <v>0.1964929520409478</v>
      </c>
      <c r="C65" s="4">
        <v>0.19574994924630329</v>
      </c>
      <c r="D65" s="4">
        <v>0.19461408775601366</v>
      </c>
    </row>
    <row r="66" spans="1:4" x14ac:dyDescent="0.3">
      <c r="A66" s="68" t="s">
        <v>40</v>
      </c>
      <c r="B66" s="4">
        <v>0.30984265975590963</v>
      </c>
      <c r="C66" s="4">
        <v>0.31033565559556148</v>
      </c>
      <c r="D66" s="4">
        <v>0.31096409880041115</v>
      </c>
    </row>
    <row r="67" spans="1:4" x14ac:dyDescent="0.3">
      <c r="A67" s="68" t="s">
        <v>41</v>
      </c>
      <c r="B67" s="4">
        <v>0</v>
      </c>
      <c r="C67" s="4">
        <v>0</v>
      </c>
      <c r="D67" s="4">
        <v>0</v>
      </c>
    </row>
    <row r="68" spans="1:4" x14ac:dyDescent="0.3">
      <c r="A68" s="68" t="s">
        <v>42</v>
      </c>
      <c r="B68" s="4">
        <v>0.78929825962233269</v>
      </c>
      <c r="C68" s="4">
        <v>0.79017695917837527</v>
      </c>
      <c r="D68" s="4">
        <v>0.7898441743438287</v>
      </c>
    </row>
    <row r="69" spans="1:4" x14ac:dyDescent="0.3">
      <c r="A69" s="68" t="s">
        <v>43</v>
      </c>
      <c r="B69" s="4">
        <v>0.21070174037766731</v>
      </c>
      <c r="C69" s="4">
        <v>0.20982304082162473</v>
      </c>
      <c r="D69" s="4">
        <v>0.21015582565617133</v>
      </c>
    </row>
    <row r="70" spans="1:4" x14ac:dyDescent="0.3">
      <c r="A70" s="68" t="s">
        <v>112</v>
      </c>
      <c r="B70" s="7">
        <v>1.8210713761880311</v>
      </c>
      <c r="C70" s="7">
        <v>1.8229038174494412</v>
      </c>
      <c r="D70" s="7">
        <v>1.8265404033831343</v>
      </c>
    </row>
    <row r="71" spans="1:4" x14ac:dyDescent="0.3">
      <c r="A71" s="68" t="s">
        <v>151</v>
      </c>
      <c r="B71" s="4">
        <v>0.2078292810710311</v>
      </c>
      <c r="C71" s="4">
        <v>0.20569317002318574</v>
      </c>
      <c r="D71" s="4">
        <v>0.2022646726304386</v>
      </c>
    </row>
    <row r="72" spans="1:4" x14ac:dyDescent="0.3">
      <c r="A72" s="68" t="s">
        <v>152</v>
      </c>
      <c r="B72" s="4">
        <v>7.4945302185137078E-2</v>
      </c>
      <c r="C72" s="4">
        <v>7.4217395203416206E-2</v>
      </c>
      <c r="D72" s="4">
        <v>7.4276077952242697E-2</v>
      </c>
    </row>
    <row r="73" spans="1:4" x14ac:dyDescent="0.3">
      <c r="A73" s="68" t="s">
        <v>153</v>
      </c>
      <c r="B73" s="4">
        <v>0.58146897855130075</v>
      </c>
      <c r="C73" s="4">
        <v>0.58448378915518751</v>
      </c>
      <c r="D73" s="4">
        <v>0.58757950171338802</v>
      </c>
    </row>
    <row r="74" spans="1:4" x14ac:dyDescent="0.3">
      <c r="A74" s="68" t="s">
        <v>154</v>
      </c>
      <c r="B74" s="4">
        <v>0.13575643819252997</v>
      </c>
      <c r="C74" s="4">
        <v>0.13560564561820784</v>
      </c>
      <c r="D74" s="4">
        <v>0.13587974770392844</v>
      </c>
    </row>
    <row r="75" spans="1:4" x14ac:dyDescent="0.3">
      <c r="A75" s="14"/>
      <c r="B75" s="6"/>
      <c r="C75" s="6"/>
      <c r="D75" s="6"/>
    </row>
    <row r="76" spans="1:4" x14ac:dyDescent="0.3">
      <c r="A76" s="147" t="s">
        <v>169</v>
      </c>
      <c r="B76" s="1">
        <f>+B5</f>
        <v>45260</v>
      </c>
      <c r="C76" s="1">
        <f>+C5</f>
        <v>45351</v>
      </c>
      <c r="D76" s="1">
        <f>+D5</f>
        <v>45443</v>
      </c>
    </row>
    <row r="77" spans="1:4" x14ac:dyDescent="0.3">
      <c r="A77" s="68" t="s">
        <v>27</v>
      </c>
      <c r="B77" s="4">
        <v>0.71169172338335962</v>
      </c>
      <c r="C77" s="4">
        <v>0.71139973624386221</v>
      </c>
      <c r="D77" s="4">
        <v>0.71101574154602176</v>
      </c>
    </row>
    <row r="78" spans="1:4" x14ac:dyDescent="0.3">
      <c r="A78" s="68" t="s">
        <v>28</v>
      </c>
      <c r="B78" s="4">
        <v>0.55408395834749058</v>
      </c>
      <c r="C78" s="4">
        <v>0.55800514682119506</v>
      </c>
      <c r="D78" s="4">
        <v>0.5547491955418451</v>
      </c>
    </row>
    <row r="79" spans="1:4" x14ac:dyDescent="0.3">
      <c r="A79" s="68" t="s">
        <v>203</v>
      </c>
      <c r="B79" s="4">
        <v>0</v>
      </c>
      <c r="C79" s="4">
        <v>0</v>
      </c>
      <c r="D79" s="4">
        <v>0</v>
      </c>
    </row>
    <row r="80" spans="1:4" x14ac:dyDescent="0.3">
      <c r="A80" s="68" t="s">
        <v>118</v>
      </c>
      <c r="B80" s="4">
        <v>0.82548808900108961</v>
      </c>
      <c r="C80" s="4">
        <v>0.82529185798745885</v>
      </c>
      <c r="D80" s="4">
        <v>0.82692853055832594</v>
      </c>
    </row>
    <row r="81" spans="1:4" x14ac:dyDescent="0.3">
      <c r="A81" s="68" t="s">
        <v>206</v>
      </c>
      <c r="B81" s="4">
        <v>0</v>
      </c>
      <c r="C81" s="4">
        <v>0</v>
      </c>
      <c r="D81" s="4">
        <v>0</v>
      </c>
    </row>
    <row r="82" spans="1:4" x14ac:dyDescent="0.3">
      <c r="A82" s="68" t="s">
        <v>204</v>
      </c>
      <c r="B82" s="4">
        <v>0</v>
      </c>
      <c r="C82" s="4">
        <v>0</v>
      </c>
      <c r="D82" s="4">
        <v>0</v>
      </c>
    </row>
    <row r="83" spans="1:4" x14ac:dyDescent="0.3">
      <c r="A83" s="68" t="s">
        <v>188</v>
      </c>
      <c r="B83" s="4">
        <v>0</v>
      </c>
      <c r="C83" s="4">
        <v>0</v>
      </c>
      <c r="D83" s="4">
        <v>0</v>
      </c>
    </row>
    <row r="84" spans="1:4" x14ac:dyDescent="0.3">
      <c r="A84" s="68" t="s">
        <v>141</v>
      </c>
      <c r="B84" s="4">
        <v>0.17451191099891039</v>
      </c>
      <c r="C84" s="4">
        <v>0.17470814201254109</v>
      </c>
      <c r="D84" s="4">
        <v>0.17307146944167395</v>
      </c>
    </row>
    <row r="85" spans="1:4" x14ac:dyDescent="0.3">
      <c r="A85" s="68" t="s">
        <v>33</v>
      </c>
      <c r="B85" s="29">
        <v>175205.59056444027</v>
      </c>
      <c r="C85" s="29">
        <v>175184.13144497608</v>
      </c>
      <c r="D85" s="29">
        <v>174582.65023575639</v>
      </c>
    </row>
    <row r="86" spans="1:4" x14ac:dyDescent="0.3">
      <c r="A86" s="68" t="s">
        <v>34</v>
      </c>
      <c r="B86" s="3">
        <v>4.5471257490018742E-2</v>
      </c>
      <c r="C86" s="3">
        <v>4.62233168869947E-2</v>
      </c>
      <c r="D86" s="3">
        <v>4.7419707320233921E-2</v>
      </c>
    </row>
    <row r="87" spans="1:4" x14ac:dyDescent="0.3">
      <c r="A87" s="68" t="s">
        <v>35</v>
      </c>
      <c r="B87" s="90">
        <v>13.415388016027521</v>
      </c>
      <c r="C87" s="90">
        <v>13.195225229833696</v>
      </c>
      <c r="D87" s="90">
        <v>13.026926740455158</v>
      </c>
    </row>
    <row r="88" spans="1:4" x14ac:dyDescent="0.3">
      <c r="A88" s="68" t="s">
        <v>36</v>
      </c>
      <c r="B88" s="91">
        <v>93.297092985684429</v>
      </c>
      <c r="C88" s="91">
        <v>96.253070303953336</v>
      </c>
      <c r="D88" s="91">
        <v>99.275564243201032</v>
      </c>
    </row>
    <row r="89" spans="1:4" x14ac:dyDescent="0.3">
      <c r="A89" s="68" t="s">
        <v>119</v>
      </c>
      <c r="B89" s="3">
        <v>0.94703937863670828</v>
      </c>
      <c r="C89" s="3">
        <v>0.94801811814886461</v>
      </c>
      <c r="D89" s="3">
        <v>0.94543589014811258</v>
      </c>
    </row>
    <row r="90" spans="1:4" x14ac:dyDescent="0.3">
      <c r="A90" s="68" t="s">
        <v>38</v>
      </c>
      <c r="B90" s="4">
        <v>5.2960621363291743E-2</v>
      </c>
      <c r="C90" s="4">
        <v>5.1981881851135385E-2</v>
      </c>
      <c r="D90" s="4">
        <v>5.4564109851887449E-2</v>
      </c>
    </row>
    <row r="91" spans="1:4" x14ac:dyDescent="0.3">
      <c r="A91" s="68" t="s">
        <v>39</v>
      </c>
      <c r="B91" s="4">
        <v>0.24031868286179067</v>
      </c>
      <c r="C91" s="4">
        <v>0.23591361282532924</v>
      </c>
      <c r="D91" s="4">
        <v>0.23561582523085142</v>
      </c>
    </row>
    <row r="92" spans="1:4" x14ac:dyDescent="0.3">
      <c r="A92" s="68" t="s">
        <v>40</v>
      </c>
      <c r="B92" s="4">
        <v>0.31021038040147464</v>
      </c>
      <c r="C92" s="4">
        <v>0.31207958021088689</v>
      </c>
      <c r="D92" s="4">
        <v>0.31191624157700754</v>
      </c>
    </row>
    <row r="93" spans="1:4" x14ac:dyDescent="0.3">
      <c r="A93" s="68" t="s">
        <v>41</v>
      </c>
      <c r="B93" s="4">
        <v>0</v>
      </c>
      <c r="C93" s="4">
        <v>0</v>
      </c>
      <c r="D93" s="4">
        <v>0</v>
      </c>
    </row>
    <row r="94" spans="1:4" x14ac:dyDescent="0.3">
      <c r="A94" s="68" t="s">
        <v>42</v>
      </c>
      <c r="B94" s="4">
        <v>1</v>
      </c>
      <c r="C94" s="4">
        <v>1</v>
      </c>
      <c r="D94" s="4">
        <v>1</v>
      </c>
    </row>
    <row r="95" spans="1:4" x14ac:dyDescent="0.3">
      <c r="A95" s="68" t="s">
        <v>43</v>
      </c>
      <c r="B95" s="4">
        <v>0</v>
      </c>
      <c r="C95" s="4">
        <v>0</v>
      </c>
      <c r="D95" s="4">
        <v>0</v>
      </c>
    </row>
    <row r="96" spans="1:4" x14ac:dyDescent="0.3">
      <c r="A96" s="68" t="s">
        <v>112</v>
      </c>
      <c r="B96" s="90">
        <v>1.6185307802942617</v>
      </c>
      <c r="C96" s="90">
        <v>1.6190069004560743</v>
      </c>
      <c r="D96" s="90">
        <v>1.6244748635365847</v>
      </c>
    </row>
    <row r="97" spans="1:4" x14ac:dyDescent="0.3">
      <c r="A97" s="68" t="s">
        <v>19</v>
      </c>
      <c r="B97" s="83">
        <v>0</v>
      </c>
      <c r="C97" s="83">
        <v>0</v>
      </c>
      <c r="D97" s="83">
        <v>0</v>
      </c>
    </row>
    <row r="98" spans="1:4" s="31" customFormat="1" x14ac:dyDescent="0.3">
      <c r="A98" s="68" t="s">
        <v>18</v>
      </c>
      <c r="B98" s="22">
        <v>0</v>
      </c>
      <c r="C98" s="22">
        <v>0</v>
      </c>
      <c r="D98" s="22">
        <v>1</v>
      </c>
    </row>
    <row r="99" spans="1:4" s="31" customFormat="1" x14ac:dyDescent="0.3">
      <c r="A99" s="68" t="s">
        <v>48</v>
      </c>
      <c r="B99" s="5">
        <v>0</v>
      </c>
      <c r="C99" s="5">
        <v>0</v>
      </c>
      <c r="D99" s="5">
        <v>0</v>
      </c>
    </row>
    <row r="100" spans="1:4" s="31" customFormat="1" x14ac:dyDescent="0.3">
      <c r="A100" s="142" t="s">
        <v>54</v>
      </c>
      <c r="B100" s="4"/>
      <c r="C100" s="4"/>
      <c r="D100" s="4"/>
    </row>
    <row r="101" spans="1:4" s="31" customFormat="1" x14ac:dyDescent="0.3">
      <c r="A101" s="68" t="s">
        <v>21</v>
      </c>
      <c r="B101" s="4">
        <v>1</v>
      </c>
      <c r="C101" s="4">
        <v>1</v>
      </c>
      <c r="D101" s="4">
        <v>0.99836464608443254</v>
      </c>
    </row>
    <row r="102" spans="1:4" s="31" customFormat="1" x14ac:dyDescent="0.3">
      <c r="A102" s="68" t="s">
        <v>22</v>
      </c>
      <c r="B102" s="4">
        <v>0</v>
      </c>
      <c r="C102" s="4">
        <v>0</v>
      </c>
      <c r="D102" s="4">
        <v>1.6353539155674283E-3</v>
      </c>
    </row>
    <row r="103" spans="1:4" s="31" customFormat="1" x14ac:dyDescent="0.3">
      <c r="A103" s="68" t="s">
        <v>23</v>
      </c>
      <c r="B103" s="4">
        <v>0</v>
      </c>
      <c r="C103" s="4">
        <v>0</v>
      </c>
      <c r="D103" s="4">
        <v>0</v>
      </c>
    </row>
    <row r="104" spans="1:4" x14ac:dyDescent="0.3">
      <c r="A104" s="68" t="s">
        <v>24</v>
      </c>
      <c r="B104" s="4">
        <v>0</v>
      </c>
      <c r="C104" s="4">
        <v>0</v>
      </c>
      <c r="D104" s="4">
        <v>0</v>
      </c>
    </row>
    <row r="105" spans="1:4" x14ac:dyDescent="0.3">
      <c r="A105" s="68" t="s">
        <v>25</v>
      </c>
      <c r="B105" s="4">
        <f>SUM(B101:B104)</f>
        <v>1</v>
      </c>
      <c r="C105" s="4">
        <f>SUM(C101:C104)</f>
        <v>1</v>
      </c>
      <c r="D105" s="4">
        <f>SUM(D101:D104)</f>
        <v>1</v>
      </c>
    </row>
    <row r="106" spans="1:4" x14ac:dyDescent="0.3">
      <c r="A106" s="32"/>
      <c r="B106" s="6"/>
      <c r="C106" s="6"/>
      <c r="D106" s="6"/>
    </row>
    <row r="107" spans="1:4" x14ac:dyDescent="0.3">
      <c r="A107" s="147" t="s">
        <v>155</v>
      </c>
      <c r="B107" s="1">
        <f t="shared" ref="B107:D107" si="3">+B76</f>
        <v>45260</v>
      </c>
      <c r="C107" s="1">
        <f t="shared" si="3"/>
        <v>45351</v>
      </c>
      <c r="D107" s="1">
        <f t="shared" si="3"/>
        <v>45443</v>
      </c>
    </row>
    <row r="108" spans="1:4" x14ac:dyDescent="0.3">
      <c r="A108" s="68" t="s">
        <v>27</v>
      </c>
      <c r="B108" s="4">
        <v>0.69472213892505219</v>
      </c>
      <c r="C108" s="4">
        <v>0.69434298277487683</v>
      </c>
      <c r="D108" s="4">
        <v>0.69255303452739825</v>
      </c>
    </row>
    <row r="109" spans="1:4" x14ac:dyDescent="0.3">
      <c r="A109" s="68" t="s">
        <v>28</v>
      </c>
      <c r="B109" s="4">
        <v>0.54563228559052512</v>
      </c>
      <c r="C109" s="4">
        <v>0.54970049896002415</v>
      </c>
      <c r="D109" s="4">
        <v>0.54647808112427843</v>
      </c>
    </row>
    <row r="110" spans="1:4" x14ac:dyDescent="0.3">
      <c r="A110" s="68" t="s">
        <v>203</v>
      </c>
      <c r="B110" s="4">
        <v>0</v>
      </c>
      <c r="C110" s="4">
        <v>0</v>
      </c>
      <c r="D110" s="4">
        <v>0</v>
      </c>
    </row>
    <row r="111" spans="1:4" x14ac:dyDescent="0.3">
      <c r="A111" s="68" t="s">
        <v>118</v>
      </c>
      <c r="B111" s="4">
        <v>0.78416009075077853</v>
      </c>
      <c r="C111" s="4">
        <v>0.76872769978534627</v>
      </c>
      <c r="D111" s="4">
        <v>0.75807740601884688</v>
      </c>
    </row>
    <row r="112" spans="1:4" x14ac:dyDescent="0.3">
      <c r="A112" s="68" t="s">
        <v>206</v>
      </c>
      <c r="B112" s="4">
        <v>0</v>
      </c>
      <c r="C112" s="4">
        <v>0</v>
      </c>
      <c r="D112" s="4">
        <v>0</v>
      </c>
    </row>
    <row r="113" spans="1:4" x14ac:dyDescent="0.3">
      <c r="A113" s="68" t="s">
        <v>187</v>
      </c>
      <c r="B113" s="4">
        <v>0</v>
      </c>
      <c r="C113" s="4">
        <v>0</v>
      </c>
      <c r="D113" s="4">
        <v>0</v>
      </c>
    </row>
    <row r="114" spans="1:4" x14ac:dyDescent="0.3">
      <c r="A114" s="68" t="s">
        <v>188</v>
      </c>
      <c r="B114" s="4">
        <v>0</v>
      </c>
      <c r="C114" s="4">
        <v>0</v>
      </c>
      <c r="D114" s="4">
        <v>0</v>
      </c>
    </row>
    <row r="115" spans="1:4" x14ac:dyDescent="0.3">
      <c r="A115" s="68" t="s">
        <v>141</v>
      </c>
      <c r="B115" s="4">
        <v>0.21583990924922145</v>
      </c>
      <c r="C115" s="4">
        <v>0.23127230021465373</v>
      </c>
      <c r="D115" s="4">
        <v>0.24192259398115309</v>
      </c>
    </row>
    <row r="116" spans="1:4" x14ac:dyDescent="0.3">
      <c r="A116" s="68" t="s">
        <v>33</v>
      </c>
      <c r="B116" s="29">
        <v>176740.18589473685</v>
      </c>
      <c r="C116" s="29">
        <v>178042.21215633422</v>
      </c>
      <c r="D116" s="29">
        <v>178807.16726027397</v>
      </c>
    </row>
    <row r="117" spans="1:4" x14ac:dyDescent="0.3">
      <c r="A117" s="68" t="s">
        <v>34</v>
      </c>
      <c r="B117" s="3">
        <v>4.6379382307127258E-2</v>
      </c>
      <c r="C117" s="3">
        <v>4.8863611706282999E-2</v>
      </c>
      <c r="D117" s="3">
        <v>5.0935216760430196E-2</v>
      </c>
    </row>
    <row r="118" spans="1:4" x14ac:dyDescent="0.3">
      <c r="A118" s="68" t="s">
        <v>35</v>
      </c>
      <c r="B118" s="90">
        <v>14.213477846620153</v>
      </c>
      <c r="C118" s="90">
        <v>13.993499777536149</v>
      </c>
      <c r="D118" s="90">
        <v>13.769941495094935</v>
      </c>
    </row>
    <row r="119" spans="1:4" x14ac:dyDescent="0.3">
      <c r="A119" s="68" t="s">
        <v>36</v>
      </c>
      <c r="B119" s="91">
        <v>92.359221163122172</v>
      </c>
      <c r="C119" s="91">
        <v>95.338550001243362</v>
      </c>
      <c r="D119" s="91">
        <v>98.279030189086399</v>
      </c>
    </row>
    <row r="120" spans="1:4" x14ac:dyDescent="0.3">
      <c r="A120" s="68" t="s">
        <v>119</v>
      </c>
      <c r="B120" s="3">
        <v>0.91448964536743615</v>
      </c>
      <c r="C120" s="3">
        <v>0.91527173422573516</v>
      </c>
      <c r="D120" s="3">
        <v>0.9156114850077326</v>
      </c>
    </row>
    <row r="121" spans="1:4" x14ac:dyDescent="0.3">
      <c r="A121" s="68" t="s">
        <v>38</v>
      </c>
      <c r="B121" s="4">
        <v>8.5510354632563873E-2</v>
      </c>
      <c r="C121" s="4">
        <v>8.4728265774264858E-2</v>
      </c>
      <c r="D121" s="4">
        <v>8.4388514992267336E-2</v>
      </c>
    </row>
    <row r="122" spans="1:4" x14ac:dyDescent="0.3">
      <c r="A122" s="68" t="s">
        <v>39</v>
      </c>
      <c r="B122" s="4">
        <v>0.27152843292304929</v>
      </c>
      <c r="C122" s="4">
        <v>0.27696294593450699</v>
      </c>
      <c r="D122" s="4">
        <v>0.27591464303113761</v>
      </c>
    </row>
    <row r="123" spans="1:4" x14ac:dyDescent="0.3">
      <c r="A123" s="68" t="s">
        <v>40</v>
      </c>
      <c r="B123" s="4">
        <v>0.40800368380284713</v>
      </c>
      <c r="C123" s="4">
        <v>0.40623465454561336</v>
      </c>
      <c r="D123" s="4">
        <v>0.41093381135427653</v>
      </c>
    </row>
    <row r="124" spans="1:4" x14ac:dyDescent="0.3">
      <c r="A124" s="68" t="s">
        <v>41</v>
      </c>
      <c r="B124" s="4">
        <v>0</v>
      </c>
      <c r="C124" s="4">
        <v>0</v>
      </c>
      <c r="D124" s="4">
        <v>0</v>
      </c>
    </row>
    <row r="125" spans="1:4" x14ac:dyDescent="0.3">
      <c r="A125" s="68" t="s">
        <v>42</v>
      </c>
      <c r="B125" s="4">
        <v>0</v>
      </c>
      <c r="C125" s="4">
        <v>0</v>
      </c>
      <c r="D125" s="4">
        <v>0</v>
      </c>
    </row>
    <row r="126" spans="1:4" x14ac:dyDescent="0.3">
      <c r="A126" s="68" t="s">
        <v>43</v>
      </c>
      <c r="B126" s="4">
        <v>1</v>
      </c>
      <c r="C126" s="4">
        <v>1</v>
      </c>
      <c r="D126" s="4">
        <v>1</v>
      </c>
    </row>
    <row r="127" spans="1:4" x14ac:dyDescent="0.3">
      <c r="A127" s="68" t="s">
        <v>112</v>
      </c>
      <c r="B127" s="90">
        <v>1.5426762148323367</v>
      </c>
      <c r="C127" s="90">
        <v>1.5495256990960797</v>
      </c>
      <c r="D127" s="90">
        <v>1.5460130240866827</v>
      </c>
    </row>
    <row r="128" spans="1:4" s="31" customFormat="1" x14ac:dyDescent="0.3">
      <c r="A128" s="68" t="s">
        <v>19</v>
      </c>
      <c r="B128" s="83">
        <v>0</v>
      </c>
      <c r="C128" s="83">
        <v>0</v>
      </c>
      <c r="D128" s="83">
        <v>0</v>
      </c>
    </row>
    <row r="129" spans="1:4" s="31" customFormat="1" x14ac:dyDescent="0.3">
      <c r="A129" s="68" t="s">
        <v>18</v>
      </c>
      <c r="B129" s="22">
        <v>0</v>
      </c>
      <c r="C129" s="22">
        <v>0</v>
      </c>
      <c r="D129" s="22">
        <v>0</v>
      </c>
    </row>
    <row r="130" spans="1:4" s="31" customFormat="1" x14ac:dyDescent="0.3">
      <c r="A130" s="68" t="s">
        <v>51</v>
      </c>
      <c r="B130" s="5">
        <v>0</v>
      </c>
      <c r="C130" s="5">
        <v>0</v>
      </c>
      <c r="D130" s="5">
        <v>0</v>
      </c>
    </row>
    <row r="131" spans="1:4" s="31" customFormat="1" x14ac:dyDescent="0.3">
      <c r="A131" s="142" t="s">
        <v>54</v>
      </c>
      <c r="B131" s="4"/>
      <c r="C131" s="4"/>
      <c r="D131" s="4"/>
    </row>
    <row r="132" spans="1:4" s="31" customFormat="1" x14ac:dyDescent="0.3">
      <c r="A132" s="68" t="s">
        <v>21</v>
      </c>
      <c r="B132" s="4">
        <v>1</v>
      </c>
      <c r="C132" s="4">
        <v>1</v>
      </c>
      <c r="D132" s="4">
        <v>0.99681933070990625</v>
      </c>
    </row>
    <row r="133" spans="1:4" s="31" customFormat="1" x14ac:dyDescent="0.3">
      <c r="A133" s="68" t="s">
        <v>22</v>
      </c>
      <c r="B133" s="4">
        <v>0</v>
      </c>
      <c r="C133" s="4">
        <v>0</v>
      </c>
      <c r="D133" s="4">
        <v>0</v>
      </c>
    </row>
    <row r="134" spans="1:4" s="31" customFormat="1" x14ac:dyDescent="0.3">
      <c r="A134" s="68" t="s">
        <v>23</v>
      </c>
      <c r="B134" s="4">
        <v>0</v>
      </c>
      <c r="C134" s="4">
        <v>0</v>
      </c>
      <c r="D134" s="4">
        <v>3.180669290093831E-3</v>
      </c>
    </row>
    <row r="135" spans="1:4" x14ac:dyDescent="0.3">
      <c r="A135" s="68" t="s">
        <v>24</v>
      </c>
      <c r="B135" s="4">
        <v>0</v>
      </c>
      <c r="C135" s="4">
        <v>0</v>
      </c>
      <c r="D135" s="4">
        <v>0</v>
      </c>
    </row>
    <row r="136" spans="1:4" x14ac:dyDescent="0.3">
      <c r="A136" s="68" t="s">
        <v>25</v>
      </c>
      <c r="B136" s="4">
        <f>SUM(B132:B135)</f>
        <v>1</v>
      </c>
      <c r="C136" s="4">
        <f>SUM(C132:C135)</f>
        <v>1</v>
      </c>
      <c r="D136" s="4">
        <f>SUM(D132:D135)</f>
        <v>1</v>
      </c>
    </row>
    <row r="137" spans="1:4" x14ac:dyDescent="0.3">
      <c r="A137" s="13"/>
      <c r="B137" s="4"/>
      <c r="C137" s="4"/>
      <c r="D137" s="4"/>
    </row>
    <row r="138" spans="1:4" x14ac:dyDescent="0.3">
      <c r="A138" s="15" t="s">
        <v>156</v>
      </c>
      <c r="B138" s="1">
        <f t="shared" ref="B138:D138" si="4">+B107</f>
        <v>45260</v>
      </c>
      <c r="C138" s="1">
        <f t="shared" si="4"/>
        <v>45351</v>
      </c>
      <c r="D138" s="1">
        <f t="shared" si="4"/>
        <v>45443</v>
      </c>
    </row>
    <row r="139" spans="1:4" x14ac:dyDescent="0.3">
      <c r="A139" s="68" t="s">
        <v>27</v>
      </c>
      <c r="B139" s="85">
        <v>0.69020853229459111</v>
      </c>
      <c r="C139" s="85">
        <v>0.69009694090670071</v>
      </c>
      <c r="D139" s="85">
        <v>0.68996749091515064</v>
      </c>
    </row>
    <row r="140" spans="1:4" x14ac:dyDescent="0.3">
      <c r="A140" s="68" t="s">
        <v>28</v>
      </c>
      <c r="B140" s="85">
        <v>0.69513919302494098</v>
      </c>
      <c r="C140" s="85">
        <v>0.70121197215291264</v>
      </c>
      <c r="D140" s="85">
        <v>0.6972834417904975</v>
      </c>
    </row>
    <row r="141" spans="1:4" x14ac:dyDescent="0.3">
      <c r="A141" s="68" t="s">
        <v>203</v>
      </c>
      <c r="B141" s="85">
        <v>0</v>
      </c>
      <c r="C141" s="85">
        <v>0</v>
      </c>
      <c r="D141" s="85">
        <v>0</v>
      </c>
    </row>
    <row r="142" spans="1:4" x14ac:dyDescent="0.3">
      <c r="A142" s="68" t="s">
        <v>118</v>
      </c>
      <c r="B142" s="85">
        <v>0.82732358244657189</v>
      </c>
      <c r="C142" s="85">
        <v>0.8275797281432552</v>
      </c>
      <c r="D142" s="85">
        <v>0.83330123411263513</v>
      </c>
    </row>
    <row r="143" spans="1:4" x14ac:dyDescent="0.3">
      <c r="A143" s="68" t="s">
        <v>206</v>
      </c>
      <c r="B143" s="85">
        <v>0</v>
      </c>
      <c r="C143" s="85">
        <v>0</v>
      </c>
      <c r="D143" s="85">
        <v>0</v>
      </c>
    </row>
    <row r="144" spans="1:4" x14ac:dyDescent="0.3">
      <c r="A144" s="68" t="s">
        <v>204</v>
      </c>
      <c r="B144" s="85">
        <v>0</v>
      </c>
      <c r="C144" s="85">
        <v>0</v>
      </c>
      <c r="D144" s="85">
        <v>0</v>
      </c>
    </row>
    <row r="145" spans="1:4" x14ac:dyDescent="0.3">
      <c r="A145" s="68" t="s">
        <v>188</v>
      </c>
      <c r="B145" s="85">
        <v>0</v>
      </c>
      <c r="C145" s="85">
        <v>0</v>
      </c>
      <c r="D145" s="85">
        <v>0</v>
      </c>
    </row>
    <row r="146" spans="1:4" x14ac:dyDescent="0.3">
      <c r="A146" s="68" t="s">
        <v>141</v>
      </c>
      <c r="B146" s="85">
        <v>0.17267641755342811</v>
      </c>
      <c r="C146" s="85">
        <v>0.17242027185674472</v>
      </c>
      <c r="D146" s="85">
        <v>0.16669876588736496</v>
      </c>
    </row>
    <row r="147" spans="1:4" x14ac:dyDescent="0.3">
      <c r="A147" s="68" t="s">
        <v>33</v>
      </c>
      <c r="B147" s="112">
        <v>241910.84589136494</v>
      </c>
      <c r="C147" s="112">
        <v>242175.03810986961</v>
      </c>
      <c r="D147" s="112">
        <v>242390.64661032867</v>
      </c>
    </row>
    <row r="148" spans="1:4" x14ac:dyDescent="0.3">
      <c r="A148" s="68" t="s">
        <v>34</v>
      </c>
      <c r="B148" s="23">
        <v>4.7495698991309829E-2</v>
      </c>
      <c r="C148" s="23">
        <v>4.7550023664886087E-2</v>
      </c>
      <c r="D148" s="23">
        <v>4.7634620578493436E-2</v>
      </c>
    </row>
    <row r="149" spans="1:4" x14ac:dyDescent="0.3">
      <c r="A149" s="68" t="s">
        <v>35</v>
      </c>
      <c r="B149" s="113">
        <v>20.233740982247244</v>
      </c>
      <c r="C149" s="113">
        <v>19.990891106574924</v>
      </c>
      <c r="D149" s="113">
        <v>19.740966318857588</v>
      </c>
    </row>
    <row r="150" spans="1:4" x14ac:dyDescent="0.3">
      <c r="A150" s="68" t="s">
        <v>36</v>
      </c>
      <c r="B150" s="114">
        <v>17.370671111541956</v>
      </c>
      <c r="C150" s="114">
        <v>20.317603471493165</v>
      </c>
      <c r="D150" s="114">
        <v>23.207193919455541</v>
      </c>
    </row>
    <row r="151" spans="1:4" x14ac:dyDescent="0.3">
      <c r="A151" s="68" t="s">
        <v>119</v>
      </c>
      <c r="B151" s="23">
        <v>0.96569553986010814</v>
      </c>
      <c r="C151" s="23">
        <v>0.96601938942465804</v>
      </c>
      <c r="D151" s="23">
        <v>0.96795502842661785</v>
      </c>
    </row>
    <row r="152" spans="1:4" x14ac:dyDescent="0.3">
      <c r="A152" s="68" t="s">
        <v>38</v>
      </c>
      <c r="B152" s="85">
        <v>3.4304460139891836E-2</v>
      </c>
      <c r="C152" s="85">
        <v>3.3980610575341942E-2</v>
      </c>
      <c r="D152" s="85">
        <v>3.2044971573382111E-2</v>
      </c>
    </row>
    <row r="153" spans="1:4" x14ac:dyDescent="0.3">
      <c r="A153" s="68" t="s">
        <v>39</v>
      </c>
      <c r="B153" s="85">
        <v>0.17392352257712446</v>
      </c>
      <c r="C153" s="85">
        <v>0.17420310708362366</v>
      </c>
      <c r="D153" s="85">
        <v>0.17365880089106139</v>
      </c>
    </row>
    <row r="154" spans="1:4" x14ac:dyDescent="0.3">
      <c r="A154" s="68" t="s">
        <v>40</v>
      </c>
      <c r="B154" s="85">
        <v>0.30070028712045038</v>
      </c>
      <c r="C154" s="85">
        <v>0.30115073650281887</v>
      </c>
      <c r="D154" s="85">
        <v>0.30063143836666534</v>
      </c>
    </row>
    <row r="155" spans="1:4" x14ac:dyDescent="0.3">
      <c r="A155" s="68" t="s">
        <v>41</v>
      </c>
      <c r="B155" s="85">
        <v>0</v>
      </c>
      <c r="C155" s="85">
        <v>0</v>
      </c>
      <c r="D155" s="85">
        <v>0</v>
      </c>
    </row>
    <row r="156" spans="1:4" x14ac:dyDescent="0.3">
      <c r="A156" s="68" t="s">
        <v>42</v>
      </c>
      <c r="B156" s="85">
        <v>1</v>
      </c>
      <c r="C156" s="85">
        <v>1</v>
      </c>
      <c r="D156" s="85">
        <v>1</v>
      </c>
    </row>
    <row r="157" spans="1:4" x14ac:dyDescent="0.3">
      <c r="A157" s="68" t="s">
        <v>43</v>
      </c>
      <c r="B157" s="85">
        <v>0</v>
      </c>
      <c r="C157" s="85">
        <v>0</v>
      </c>
      <c r="D157" s="85">
        <v>0</v>
      </c>
    </row>
    <row r="158" spans="1:4" x14ac:dyDescent="0.3">
      <c r="A158" s="68" t="s">
        <v>112</v>
      </c>
      <c r="B158" s="113">
        <v>1.9309235946110448</v>
      </c>
      <c r="C158" s="113">
        <v>1.9311230521794054</v>
      </c>
      <c r="D158" s="113">
        <v>1.933339109769707</v>
      </c>
    </row>
    <row r="159" spans="1:4" x14ac:dyDescent="0.3">
      <c r="A159" s="68" t="s">
        <v>19</v>
      </c>
      <c r="B159" s="115">
        <v>0</v>
      </c>
      <c r="C159" s="115">
        <v>0</v>
      </c>
      <c r="D159" s="115">
        <v>0</v>
      </c>
    </row>
    <row r="160" spans="1:4" x14ac:dyDescent="0.3">
      <c r="A160" s="68" t="s">
        <v>18</v>
      </c>
      <c r="B160" s="89">
        <v>0</v>
      </c>
      <c r="C160" s="89">
        <v>0</v>
      </c>
      <c r="D160" s="89">
        <v>0</v>
      </c>
    </row>
    <row r="161" spans="1:4" x14ac:dyDescent="0.3">
      <c r="A161" s="68" t="s">
        <v>136</v>
      </c>
      <c r="B161" s="87">
        <v>0</v>
      </c>
      <c r="C161" s="87">
        <v>0</v>
      </c>
      <c r="D161" s="87">
        <v>0</v>
      </c>
    </row>
    <row r="162" spans="1:4" x14ac:dyDescent="0.3">
      <c r="A162" s="142" t="s">
        <v>54</v>
      </c>
      <c r="B162" s="85"/>
      <c r="C162" s="85"/>
      <c r="D162" s="85"/>
    </row>
    <row r="163" spans="1:4" x14ac:dyDescent="0.3">
      <c r="A163" s="68" t="s">
        <v>21</v>
      </c>
      <c r="B163" s="85">
        <v>1</v>
      </c>
      <c r="C163" s="85">
        <v>1</v>
      </c>
      <c r="D163" s="85">
        <v>1</v>
      </c>
    </row>
    <row r="164" spans="1:4" x14ac:dyDescent="0.3">
      <c r="A164" s="68" t="s">
        <v>22</v>
      </c>
      <c r="B164" s="85">
        <v>0</v>
      </c>
      <c r="C164" s="85">
        <v>0</v>
      </c>
      <c r="D164" s="85">
        <v>0</v>
      </c>
    </row>
    <row r="165" spans="1:4" x14ac:dyDescent="0.3">
      <c r="A165" s="68" t="s">
        <v>23</v>
      </c>
      <c r="B165" s="85">
        <v>0</v>
      </c>
      <c r="C165" s="85">
        <v>0</v>
      </c>
      <c r="D165" s="85">
        <v>0</v>
      </c>
    </row>
    <row r="166" spans="1:4" x14ac:dyDescent="0.3">
      <c r="A166" s="68" t="s">
        <v>24</v>
      </c>
      <c r="B166" s="85">
        <v>0</v>
      </c>
      <c r="C166" s="85">
        <v>0</v>
      </c>
      <c r="D166" s="85">
        <v>0</v>
      </c>
    </row>
    <row r="167" spans="1:4" x14ac:dyDescent="0.3">
      <c r="A167" s="68" t="s">
        <v>25</v>
      </c>
      <c r="B167" s="85">
        <f>SUM(B163:B166)</f>
        <v>1</v>
      </c>
      <c r="C167" s="85">
        <f>SUM(C163:C166)</f>
        <v>1</v>
      </c>
      <c r="D167" s="85">
        <f>SUM(D163:D166)</f>
        <v>1</v>
      </c>
    </row>
    <row r="168" spans="1:4" x14ac:dyDescent="0.3">
      <c r="B168" s="4"/>
      <c r="C168" s="4"/>
      <c r="D168" s="4"/>
    </row>
    <row r="169" spans="1:4" x14ac:dyDescent="0.3">
      <c r="A169" s="15" t="s">
        <v>157</v>
      </c>
      <c r="B169" s="1">
        <f t="shared" ref="B169:D169" si="5">+B138</f>
        <v>45260</v>
      </c>
      <c r="C169" s="1">
        <f t="shared" si="5"/>
        <v>45351</v>
      </c>
      <c r="D169" s="1">
        <f t="shared" si="5"/>
        <v>45443</v>
      </c>
    </row>
    <row r="170" spans="1:4" x14ac:dyDescent="0.3">
      <c r="A170" s="68" t="s">
        <v>27</v>
      </c>
      <c r="B170" s="85">
        <v>0.68224439416405003</v>
      </c>
      <c r="C170" s="85">
        <v>0.68162629624731963</v>
      </c>
      <c r="D170" s="85">
        <v>0.68174253216558833</v>
      </c>
    </row>
    <row r="171" spans="1:4" x14ac:dyDescent="0.3">
      <c r="A171" s="68" t="s">
        <v>28</v>
      </c>
      <c r="B171" s="85">
        <v>0.67669631450439716</v>
      </c>
      <c r="C171" s="85">
        <v>0.68352004199051519</v>
      </c>
      <c r="D171" s="85">
        <v>0.68132180548504462</v>
      </c>
    </row>
    <row r="172" spans="1:4" x14ac:dyDescent="0.3">
      <c r="A172" s="68" t="s">
        <v>203</v>
      </c>
      <c r="B172" s="85">
        <v>0</v>
      </c>
      <c r="C172" s="85">
        <v>0</v>
      </c>
      <c r="D172" s="85">
        <v>0</v>
      </c>
    </row>
    <row r="173" spans="1:4" x14ac:dyDescent="0.3">
      <c r="A173" s="68" t="s">
        <v>118</v>
      </c>
      <c r="B173" s="85">
        <v>0.82511673963273546</v>
      </c>
      <c r="C173" s="85">
        <v>0.8266869017918087</v>
      </c>
      <c r="D173" s="85">
        <v>0.83022109554388257</v>
      </c>
    </row>
    <row r="174" spans="1:4" x14ac:dyDescent="0.3">
      <c r="A174" s="68" t="s">
        <v>206</v>
      </c>
      <c r="B174" s="85">
        <v>0</v>
      </c>
      <c r="C174" s="85">
        <v>0</v>
      </c>
      <c r="D174" s="85">
        <v>0</v>
      </c>
    </row>
    <row r="175" spans="1:4" x14ac:dyDescent="0.3">
      <c r="A175" s="68" t="s">
        <v>204</v>
      </c>
      <c r="B175" s="85">
        <v>0</v>
      </c>
      <c r="C175" s="85">
        <v>0</v>
      </c>
      <c r="D175" s="85">
        <v>0</v>
      </c>
    </row>
    <row r="176" spans="1:4" x14ac:dyDescent="0.3">
      <c r="A176" s="68" t="s">
        <v>188</v>
      </c>
      <c r="B176" s="85">
        <v>0</v>
      </c>
      <c r="C176" s="85">
        <v>0</v>
      </c>
      <c r="D176" s="85">
        <v>0</v>
      </c>
    </row>
    <row r="177" spans="1:4" x14ac:dyDescent="0.3">
      <c r="A177" s="68" t="s">
        <v>141</v>
      </c>
      <c r="B177" s="85">
        <v>0.17488326036726462</v>
      </c>
      <c r="C177" s="85">
        <v>0.1733130982081913</v>
      </c>
      <c r="D177" s="85">
        <v>0.16977890445611743</v>
      </c>
    </row>
    <row r="178" spans="1:4" x14ac:dyDescent="0.3">
      <c r="A178" s="68" t="s">
        <v>33</v>
      </c>
      <c r="B178" s="112">
        <v>221596.33819672128</v>
      </c>
      <c r="C178" s="112">
        <v>222263.99930018416</v>
      </c>
      <c r="D178" s="112">
        <v>223584.81202247189</v>
      </c>
    </row>
    <row r="179" spans="1:4" x14ac:dyDescent="0.3">
      <c r="A179" s="68" t="s">
        <v>34</v>
      </c>
      <c r="B179" s="23">
        <v>4.8026239134645224E-2</v>
      </c>
      <c r="C179" s="23">
        <v>4.8232375228291088E-2</v>
      </c>
      <c r="D179" s="23">
        <v>4.8628450727625311E-2</v>
      </c>
    </row>
    <row r="180" spans="1:4" x14ac:dyDescent="0.3">
      <c r="A180" s="68" t="s">
        <v>35</v>
      </c>
      <c r="B180" s="113">
        <v>19.89421418580444</v>
      </c>
      <c r="C180" s="113">
        <v>19.66876772959473</v>
      </c>
      <c r="D180" s="113">
        <v>19.486334015273901</v>
      </c>
    </row>
    <row r="181" spans="1:4" x14ac:dyDescent="0.3">
      <c r="A181" s="68" t="s">
        <v>36</v>
      </c>
      <c r="B181" s="114">
        <v>23.817449896097848</v>
      </c>
      <c r="C181" s="114">
        <v>26.36410994474759</v>
      </c>
      <c r="D181" s="114">
        <v>28.683912538033667</v>
      </c>
    </row>
    <row r="182" spans="1:4" x14ac:dyDescent="0.3">
      <c r="A182" s="68" t="s">
        <v>119</v>
      </c>
      <c r="B182" s="23">
        <v>0.9340612531593302</v>
      </c>
      <c r="C182" s="23">
        <v>0.93595692290786037</v>
      </c>
      <c r="D182" s="23">
        <v>0.93658492852465791</v>
      </c>
    </row>
    <row r="183" spans="1:4" x14ac:dyDescent="0.3">
      <c r="A183" s="68" t="s">
        <v>38</v>
      </c>
      <c r="B183" s="85">
        <v>6.5938746840669804E-2</v>
      </c>
      <c r="C183" s="85">
        <v>6.4043077092139633E-2</v>
      </c>
      <c r="D183" s="85">
        <v>6.3415071475342172E-2</v>
      </c>
    </row>
    <row r="184" spans="1:4" x14ac:dyDescent="0.3">
      <c r="A184" s="68" t="s">
        <v>39</v>
      </c>
      <c r="B184" s="85">
        <v>0.1846452353298739</v>
      </c>
      <c r="C184" s="85">
        <v>0.18325026021877297</v>
      </c>
      <c r="D184" s="85">
        <v>0.17975541743501339</v>
      </c>
    </row>
    <row r="185" spans="1:4" x14ac:dyDescent="0.3">
      <c r="A185" s="68" t="s">
        <v>40</v>
      </c>
      <c r="B185" s="85">
        <v>0.29424763768760304</v>
      </c>
      <c r="C185" s="85">
        <v>0.29479315393143718</v>
      </c>
      <c r="D185" s="85">
        <v>0.29958136100010252</v>
      </c>
    </row>
    <row r="186" spans="1:4" x14ac:dyDescent="0.3">
      <c r="A186" s="68" t="s">
        <v>41</v>
      </c>
      <c r="B186" s="85">
        <v>0</v>
      </c>
      <c r="C186" s="85">
        <v>0</v>
      </c>
      <c r="D186" s="85">
        <v>0</v>
      </c>
    </row>
    <row r="187" spans="1:4" x14ac:dyDescent="0.3">
      <c r="A187" s="68" t="s">
        <v>42</v>
      </c>
      <c r="B187" s="85">
        <v>0</v>
      </c>
      <c r="C187" s="85">
        <v>0</v>
      </c>
      <c r="D187" s="85">
        <v>0</v>
      </c>
    </row>
    <row r="188" spans="1:4" x14ac:dyDescent="0.3">
      <c r="A188" s="68" t="s">
        <v>43</v>
      </c>
      <c r="B188" s="85">
        <v>1</v>
      </c>
      <c r="C188" s="85">
        <v>1</v>
      </c>
      <c r="D188" s="85">
        <v>1</v>
      </c>
    </row>
    <row r="189" spans="1:4" x14ac:dyDescent="0.3">
      <c r="A189" s="68" t="s">
        <v>112</v>
      </c>
      <c r="B189" s="113">
        <v>1.8143138232995561</v>
      </c>
      <c r="C189" s="113">
        <v>1.8153615554318012</v>
      </c>
      <c r="D189" s="113">
        <v>1.818845828285637</v>
      </c>
    </row>
    <row r="190" spans="1:4" x14ac:dyDescent="0.3">
      <c r="A190" s="68" t="s">
        <v>19</v>
      </c>
      <c r="B190" s="115">
        <v>0</v>
      </c>
      <c r="C190" s="115">
        <v>0</v>
      </c>
      <c r="D190" s="115">
        <v>0</v>
      </c>
    </row>
    <row r="191" spans="1:4" x14ac:dyDescent="0.3">
      <c r="A191" s="68" t="s">
        <v>18</v>
      </c>
      <c r="B191" s="89">
        <v>0</v>
      </c>
      <c r="C191" s="89">
        <v>0</v>
      </c>
      <c r="D191" s="89">
        <v>0</v>
      </c>
    </row>
    <row r="192" spans="1:4" x14ac:dyDescent="0.3">
      <c r="A192" s="68" t="s">
        <v>136</v>
      </c>
      <c r="B192" s="87">
        <v>0</v>
      </c>
      <c r="C192" s="87">
        <v>0</v>
      </c>
      <c r="D192" s="87">
        <v>0</v>
      </c>
    </row>
    <row r="193" spans="1:4" x14ac:dyDescent="0.3">
      <c r="A193" s="142" t="s">
        <v>54</v>
      </c>
      <c r="B193" s="85"/>
      <c r="C193" s="85"/>
      <c r="D193" s="85"/>
    </row>
    <row r="194" spans="1:4" x14ac:dyDescent="0.3">
      <c r="A194" s="68" t="s">
        <v>21</v>
      </c>
      <c r="B194" s="85">
        <v>1</v>
      </c>
      <c r="C194" s="85">
        <v>0.99704157827341555</v>
      </c>
      <c r="D194" s="85">
        <v>0.99700948846769477</v>
      </c>
    </row>
    <row r="195" spans="1:4" x14ac:dyDescent="0.3">
      <c r="A195" s="68" t="s">
        <v>22</v>
      </c>
      <c r="B195" s="85">
        <v>0</v>
      </c>
      <c r="C195" s="85">
        <v>2.9584217265844676E-3</v>
      </c>
      <c r="D195" s="85">
        <v>2.9905115323052268E-3</v>
      </c>
    </row>
    <row r="196" spans="1:4" x14ac:dyDescent="0.3">
      <c r="A196" s="68" t="s">
        <v>23</v>
      </c>
      <c r="B196" s="85">
        <v>0</v>
      </c>
      <c r="C196" s="85">
        <v>0</v>
      </c>
      <c r="D196" s="85">
        <v>0</v>
      </c>
    </row>
    <row r="197" spans="1:4" x14ac:dyDescent="0.3">
      <c r="A197" s="68" t="s">
        <v>24</v>
      </c>
      <c r="B197" s="85">
        <v>0</v>
      </c>
      <c r="C197" s="85">
        <v>0</v>
      </c>
      <c r="D197" s="85">
        <v>0</v>
      </c>
    </row>
    <row r="198" spans="1:4" x14ac:dyDescent="0.3">
      <c r="A198" s="68" t="s">
        <v>25</v>
      </c>
      <c r="B198" s="85">
        <f>SUM(B194:B197)</f>
        <v>1</v>
      </c>
      <c r="C198" s="85">
        <f>SUM(C194:C197)</f>
        <v>1</v>
      </c>
      <c r="D198" s="85">
        <f>SUM(D194:D197)</f>
        <v>1</v>
      </c>
    </row>
    <row r="199" spans="1:4" x14ac:dyDescent="0.3">
      <c r="B199" s="6"/>
    </row>
    <row r="200" spans="1:4" x14ac:dyDescent="0.3">
      <c r="B200" s="6"/>
    </row>
    <row r="201" spans="1:4" x14ac:dyDescent="0.3">
      <c r="B201" s="19"/>
    </row>
    <row r="202" spans="1:4" x14ac:dyDescent="0.3">
      <c r="B202" s="19"/>
    </row>
    <row r="203" spans="1:4" x14ac:dyDescent="0.3">
      <c r="B203" s="19"/>
    </row>
    <row r="204" spans="1:4" x14ac:dyDescent="0.3">
      <c r="B204" s="19"/>
    </row>
    <row r="205" spans="1:4" x14ac:dyDescent="0.3">
      <c r="B205" s="19"/>
    </row>
    <row r="206" spans="1:4" x14ac:dyDescent="0.3">
      <c r="B206" s="19"/>
    </row>
    <row r="207" spans="1:4" x14ac:dyDescent="0.3">
      <c r="B207" s="19"/>
    </row>
    <row r="208" spans="1:4" x14ac:dyDescent="0.3">
      <c r="B208" s="19"/>
    </row>
    <row r="209" spans="2:2" x14ac:dyDescent="0.3">
      <c r="B209" s="19"/>
    </row>
    <row r="210" spans="2:2" x14ac:dyDescent="0.3">
      <c r="B210" s="19"/>
    </row>
    <row r="211" spans="2:2" x14ac:dyDescent="0.3">
      <c r="B211" s="19"/>
    </row>
    <row r="212" spans="2:2" x14ac:dyDescent="0.3">
      <c r="B212" s="19"/>
    </row>
    <row r="213" spans="2:2" x14ac:dyDescent="0.3">
      <c r="B213" s="19"/>
    </row>
    <row r="214" spans="2:2" x14ac:dyDescent="0.3">
      <c r="B214" s="19"/>
    </row>
    <row r="215" spans="2:2" x14ac:dyDescent="0.3">
      <c r="B215" s="19"/>
    </row>
    <row r="216" spans="2:2" x14ac:dyDescent="0.3">
      <c r="B216" s="19"/>
    </row>
    <row r="217" spans="2:2" x14ac:dyDescent="0.3">
      <c r="B217" s="19"/>
    </row>
    <row r="218" spans="2:2" x14ac:dyDescent="0.3">
      <c r="B218" s="19"/>
    </row>
    <row r="219" spans="2:2" x14ac:dyDescent="0.3">
      <c r="B219" s="19"/>
    </row>
    <row r="220" spans="2:2" x14ac:dyDescent="0.3">
      <c r="B220" s="19"/>
    </row>
    <row r="221" spans="2:2" x14ac:dyDescent="0.3">
      <c r="B221" s="19"/>
    </row>
    <row r="222" spans="2:2" x14ac:dyDescent="0.3">
      <c r="B222" s="19"/>
    </row>
    <row r="223" spans="2:2" x14ac:dyDescent="0.3">
      <c r="B223" s="19"/>
    </row>
    <row r="224" spans="2:2" x14ac:dyDescent="0.3">
      <c r="B224" s="19"/>
    </row>
    <row r="225" spans="2:2" x14ac:dyDescent="0.3">
      <c r="B225" s="19"/>
    </row>
    <row r="226" spans="2:2" x14ac:dyDescent="0.3">
      <c r="B226" s="19"/>
    </row>
    <row r="227" spans="2:2" x14ac:dyDescent="0.3">
      <c r="B227" s="19"/>
    </row>
    <row r="228" spans="2:2" x14ac:dyDescent="0.3">
      <c r="B228" s="19"/>
    </row>
    <row r="229" spans="2:2" x14ac:dyDescent="0.3">
      <c r="B229" s="19"/>
    </row>
    <row r="230" spans="2:2" x14ac:dyDescent="0.3">
      <c r="B230" s="19"/>
    </row>
    <row r="231" spans="2:2" x14ac:dyDescent="0.3">
      <c r="B231" s="19"/>
    </row>
    <row r="232" spans="2:2" x14ac:dyDescent="0.3">
      <c r="B232" s="19"/>
    </row>
    <row r="233" spans="2:2" x14ac:dyDescent="0.3">
      <c r="B233" s="19"/>
    </row>
    <row r="234" spans="2:2" x14ac:dyDescent="0.3">
      <c r="B234" s="19"/>
    </row>
    <row r="235" spans="2:2" x14ac:dyDescent="0.3">
      <c r="B235" s="19"/>
    </row>
    <row r="236" spans="2:2" x14ac:dyDescent="0.3">
      <c r="B236" s="19"/>
    </row>
    <row r="237" spans="2:2" x14ac:dyDescent="0.3">
      <c r="B237" s="19"/>
    </row>
    <row r="238" spans="2:2" x14ac:dyDescent="0.3">
      <c r="B238" s="19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38"/>
  <sheetViews>
    <sheetView zoomScaleNormal="100" workbookViewId="0"/>
  </sheetViews>
  <sheetFormatPr defaultColWidth="9.33203125" defaultRowHeight="13.8" x14ac:dyDescent="0.3"/>
  <cols>
    <col min="1" max="1" width="96.33203125" style="26" bestFit="1" customWidth="1"/>
    <col min="2" max="2" width="9.5546875" style="26" bestFit="1" customWidth="1"/>
    <col min="3" max="3" width="10.44140625" style="26" customWidth="1"/>
    <col min="4" max="4" width="10.5546875" style="26" customWidth="1"/>
    <col min="5" max="7" width="9.5546875" style="26" bestFit="1" customWidth="1"/>
    <col min="8" max="8" width="10.109375" style="26" customWidth="1"/>
    <col min="9" max="13" width="9.33203125" style="26"/>
    <col min="14" max="14" width="10.109375" style="9" bestFit="1" customWidth="1"/>
    <col min="15" max="16384" width="9.33203125" style="26"/>
  </cols>
  <sheetData>
    <row r="1" spans="1:16" x14ac:dyDescent="0.3">
      <c r="A1" s="9"/>
    </row>
    <row r="2" spans="1:16" x14ac:dyDescent="0.3">
      <c r="A2" s="30"/>
    </row>
    <row r="3" spans="1:16" x14ac:dyDescent="0.3">
      <c r="A3" s="8" t="s">
        <v>167</v>
      </c>
    </row>
    <row r="4" spans="1:16" x14ac:dyDescent="0.3">
      <c r="A4" s="10"/>
    </row>
    <row r="5" spans="1:16" x14ac:dyDescent="0.3">
      <c r="A5" s="139" t="s">
        <v>109</v>
      </c>
      <c r="B5" s="1">
        <v>44165</v>
      </c>
      <c r="C5" s="1">
        <v>44253</v>
      </c>
      <c r="D5" s="1">
        <v>44344</v>
      </c>
      <c r="E5" s="1">
        <v>44439</v>
      </c>
      <c r="F5" s="1">
        <v>44530</v>
      </c>
      <c r="G5" s="1">
        <v>44620</v>
      </c>
      <c r="H5" s="1">
        <v>44712</v>
      </c>
      <c r="I5" s="1">
        <v>44804</v>
      </c>
      <c r="J5" s="1">
        <v>44895</v>
      </c>
      <c r="K5" s="1">
        <v>44985</v>
      </c>
      <c r="L5" s="1">
        <v>45077</v>
      </c>
      <c r="M5" s="1">
        <v>45169</v>
      </c>
      <c r="N5" s="1">
        <v>45260</v>
      </c>
      <c r="O5" s="1">
        <v>45351</v>
      </c>
      <c r="P5" s="1">
        <v>45443</v>
      </c>
    </row>
    <row r="6" spans="1:16" x14ac:dyDescent="0.3">
      <c r="A6" s="140" t="s">
        <v>0</v>
      </c>
      <c r="B6" s="2">
        <v>719034.20355000044</v>
      </c>
      <c r="C6" s="2">
        <v>712617.97098999948</v>
      </c>
      <c r="D6" s="2">
        <v>710761.26905999961</v>
      </c>
      <c r="E6" s="2">
        <v>705795.04707999993</v>
      </c>
      <c r="F6" s="2">
        <v>702339.53917000059</v>
      </c>
      <c r="G6" s="2">
        <v>695049.15232999902</v>
      </c>
      <c r="H6" s="2">
        <v>677190.63700999983</v>
      </c>
      <c r="I6" s="2">
        <v>657932.76142000011</v>
      </c>
      <c r="J6" s="2">
        <v>634374.98374000029</v>
      </c>
      <c r="K6" s="2">
        <v>626817.84826000012</v>
      </c>
      <c r="L6" s="2">
        <v>621769.33867999923</v>
      </c>
      <c r="M6" s="2">
        <v>618624.22951000009</v>
      </c>
      <c r="N6" s="2">
        <v>615460.65314000135</v>
      </c>
      <c r="O6" s="2">
        <v>612829.89164000051</v>
      </c>
      <c r="P6" s="2">
        <v>609083.96972999966</v>
      </c>
    </row>
    <row r="7" spans="1:16" x14ac:dyDescent="0.3">
      <c r="A7" s="140" t="s">
        <v>129</v>
      </c>
      <c r="B7" s="2">
        <v>985</v>
      </c>
      <c r="C7" s="2">
        <v>854</v>
      </c>
      <c r="D7" s="2">
        <v>706</v>
      </c>
      <c r="E7" s="2">
        <v>651</v>
      </c>
      <c r="F7" s="2">
        <v>612</v>
      </c>
      <c r="G7" s="2">
        <v>604</v>
      </c>
      <c r="H7" s="2">
        <v>584</v>
      </c>
      <c r="I7" s="2">
        <v>579</v>
      </c>
      <c r="J7" s="2">
        <v>284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</row>
    <row r="8" spans="1:16" x14ac:dyDescent="0.3">
      <c r="A8" s="140" t="s">
        <v>147</v>
      </c>
      <c r="B8" s="2">
        <v>4</v>
      </c>
      <c r="C8" s="2">
        <v>1</v>
      </c>
      <c r="D8" s="2">
        <v>4</v>
      </c>
      <c r="E8" s="2">
        <v>3</v>
      </c>
      <c r="F8" s="2">
        <v>4</v>
      </c>
      <c r="G8" s="2">
        <v>4</v>
      </c>
      <c r="H8" s="2">
        <v>4</v>
      </c>
      <c r="I8" s="2">
        <v>3</v>
      </c>
      <c r="J8" s="2">
        <v>2</v>
      </c>
      <c r="K8" s="2">
        <v>1</v>
      </c>
      <c r="L8" s="2">
        <v>2</v>
      </c>
      <c r="M8" s="2">
        <v>4</v>
      </c>
      <c r="N8" s="2">
        <v>5</v>
      </c>
      <c r="O8" s="2">
        <v>4</v>
      </c>
      <c r="P8" s="2">
        <v>7</v>
      </c>
    </row>
    <row r="9" spans="1:16" x14ac:dyDescent="0.3">
      <c r="A9" s="140" t="s">
        <v>106</v>
      </c>
      <c r="B9" s="2">
        <f t="shared" ref="B9:K9" si="0">+B6+B7+B8</f>
        <v>720023.20355000044</v>
      </c>
      <c r="C9" s="2">
        <f t="shared" si="0"/>
        <v>713472.97098999948</v>
      </c>
      <c r="D9" s="2">
        <f t="shared" si="0"/>
        <v>711471.26905999961</v>
      </c>
      <c r="E9" s="2">
        <f t="shared" si="0"/>
        <v>706449.04707999993</v>
      </c>
      <c r="F9" s="2">
        <f t="shared" si="0"/>
        <v>702955.53917000059</v>
      </c>
      <c r="G9" s="2">
        <f t="shared" si="0"/>
        <v>695657.15232999902</v>
      </c>
      <c r="H9" s="2">
        <f t="shared" si="0"/>
        <v>677778.63700999983</v>
      </c>
      <c r="I9" s="2">
        <f t="shared" si="0"/>
        <v>658514.76142000011</v>
      </c>
      <c r="J9" s="2">
        <f t="shared" si="0"/>
        <v>634660.98374000029</v>
      </c>
      <c r="K9" s="2">
        <f t="shared" si="0"/>
        <v>626818.84826000012</v>
      </c>
      <c r="L9" s="2">
        <f>+L6+L7+L8</f>
        <v>621771.33867999923</v>
      </c>
      <c r="M9" s="2">
        <f>+M6+M7+M8</f>
        <v>618628.22951000009</v>
      </c>
      <c r="N9" s="2">
        <f>+N6+N7+N8</f>
        <v>615465.65314000135</v>
      </c>
      <c r="O9" s="2">
        <f>+O6+O7+O8</f>
        <v>612833.89164000051</v>
      </c>
      <c r="P9" s="2">
        <f>+P6+P7+P8</f>
        <v>609090.96972999966</v>
      </c>
    </row>
    <row r="10" spans="1:16" x14ac:dyDescent="0.3">
      <c r="A10" s="140" t="s">
        <v>130</v>
      </c>
      <c r="B10" s="86">
        <f t="shared" ref="B10:G10" si="1">SUM(B11:B15)</f>
        <v>720023</v>
      </c>
      <c r="C10" s="86">
        <f t="shared" si="1"/>
        <v>713473</v>
      </c>
      <c r="D10" s="86">
        <f t="shared" si="1"/>
        <v>711471</v>
      </c>
      <c r="E10" s="86">
        <f t="shared" si="1"/>
        <v>706449</v>
      </c>
      <c r="F10" s="86">
        <f t="shared" si="1"/>
        <v>702956</v>
      </c>
      <c r="G10" s="86">
        <f t="shared" si="1"/>
        <v>695657</v>
      </c>
      <c r="H10" s="86">
        <f>SUM(H11:H15)</f>
        <v>677779</v>
      </c>
      <c r="I10" s="86">
        <f t="shared" ref="I10:K10" si="2">SUM(I11:I15)</f>
        <v>658515</v>
      </c>
      <c r="J10" s="86">
        <f t="shared" si="2"/>
        <v>634661</v>
      </c>
      <c r="K10" s="86">
        <f t="shared" si="2"/>
        <v>626819</v>
      </c>
      <c r="L10" s="86">
        <f>SUM(L11:L15)-2</f>
        <v>621771</v>
      </c>
      <c r="M10" s="86">
        <f>SUM(M11:M15)-1</f>
        <v>618628</v>
      </c>
      <c r="N10" s="86">
        <f>SUM(N11:N15)</f>
        <v>615466</v>
      </c>
      <c r="O10" s="86">
        <f>SUM(O11:O15)</f>
        <v>612834</v>
      </c>
      <c r="P10" s="86">
        <f>SUM(P11:P15)</f>
        <v>609091</v>
      </c>
    </row>
    <row r="11" spans="1:16" x14ac:dyDescent="0.3">
      <c r="A11" s="140" t="s">
        <v>64</v>
      </c>
      <c r="B11" s="2">
        <v>622664</v>
      </c>
      <c r="C11" s="2">
        <v>616114</v>
      </c>
      <c r="D11" s="2">
        <v>614112</v>
      </c>
      <c r="E11" s="2">
        <v>609090</v>
      </c>
      <c r="F11" s="2">
        <v>605597</v>
      </c>
      <c r="G11" s="2">
        <v>598298</v>
      </c>
      <c r="H11" s="2">
        <v>580420</v>
      </c>
      <c r="I11" s="2">
        <v>561156</v>
      </c>
      <c r="J11" s="2">
        <v>537302</v>
      </c>
      <c r="K11" s="2">
        <v>529460</v>
      </c>
      <c r="L11" s="2">
        <v>524414</v>
      </c>
      <c r="M11" s="2">
        <v>521270</v>
      </c>
      <c r="N11" s="2">
        <v>518107</v>
      </c>
      <c r="O11" s="2">
        <v>515475</v>
      </c>
      <c r="P11" s="2">
        <v>511732</v>
      </c>
    </row>
    <row r="12" spans="1:16" x14ac:dyDescent="0.3">
      <c r="A12" s="140" t="s">
        <v>104</v>
      </c>
      <c r="B12" s="2">
        <v>39664</v>
      </c>
      <c r="C12" s="2">
        <v>39664</v>
      </c>
      <c r="D12" s="2">
        <v>39664</v>
      </c>
      <c r="E12" s="2">
        <v>39664</v>
      </c>
      <c r="F12" s="2">
        <v>39664</v>
      </c>
      <c r="G12" s="2">
        <v>39664</v>
      </c>
      <c r="H12" s="2">
        <v>39664</v>
      </c>
      <c r="I12" s="2">
        <v>39664</v>
      </c>
      <c r="J12" s="2">
        <v>39664</v>
      </c>
      <c r="K12" s="2">
        <v>39664</v>
      </c>
      <c r="L12" s="2">
        <v>39664</v>
      </c>
      <c r="M12" s="2">
        <v>39664</v>
      </c>
      <c r="N12" s="2">
        <v>39664</v>
      </c>
      <c r="O12" s="2">
        <v>39664</v>
      </c>
      <c r="P12" s="2">
        <v>39664</v>
      </c>
    </row>
    <row r="13" spans="1:16" x14ac:dyDescent="0.3">
      <c r="A13" s="140" t="s">
        <v>107</v>
      </c>
      <c r="B13" s="2">
        <v>21635</v>
      </c>
      <c r="C13" s="2">
        <v>21635</v>
      </c>
      <c r="D13" s="2">
        <v>21635</v>
      </c>
      <c r="E13" s="2">
        <v>21635</v>
      </c>
      <c r="F13" s="2">
        <v>21635</v>
      </c>
      <c r="G13" s="2">
        <v>21635</v>
      </c>
      <c r="H13" s="2">
        <v>21635</v>
      </c>
      <c r="I13" s="2">
        <v>21635</v>
      </c>
      <c r="J13" s="2">
        <v>21635</v>
      </c>
      <c r="K13" s="2">
        <v>21635</v>
      </c>
      <c r="L13" s="2">
        <v>21635</v>
      </c>
      <c r="M13" s="2">
        <v>21635</v>
      </c>
      <c r="N13" s="2">
        <v>21635</v>
      </c>
      <c r="O13" s="2">
        <v>21635</v>
      </c>
      <c r="P13" s="2">
        <v>21635</v>
      </c>
    </row>
    <row r="14" spans="1:16" x14ac:dyDescent="0.3">
      <c r="A14" s="140" t="s">
        <v>131</v>
      </c>
      <c r="B14" s="2">
        <v>18029</v>
      </c>
      <c r="C14" s="2">
        <v>18029</v>
      </c>
      <c r="D14" s="2">
        <v>18029</v>
      </c>
      <c r="E14" s="2">
        <v>18029</v>
      </c>
      <c r="F14" s="2">
        <v>18029</v>
      </c>
      <c r="G14" s="2">
        <v>18029</v>
      </c>
      <c r="H14" s="2">
        <v>18029</v>
      </c>
      <c r="I14" s="2">
        <v>18029</v>
      </c>
      <c r="J14" s="2">
        <v>18029</v>
      </c>
      <c r="K14" s="2">
        <v>18029</v>
      </c>
      <c r="L14" s="2">
        <v>18029</v>
      </c>
      <c r="M14" s="2">
        <v>18029</v>
      </c>
      <c r="N14" s="2">
        <v>18029</v>
      </c>
      <c r="O14" s="2">
        <v>18029</v>
      </c>
      <c r="P14" s="2">
        <v>18029</v>
      </c>
    </row>
    <row r="15" spans="1:16" x14ac:dyDescent="0.3">
      <c r="A15" s="140" t="s">
        <v>126</v>
      </c>
      <c r="B15" s="2">
        <v>18031</v>
      </c>
      <c r="C15" s="2">
        <v>18031</v>
      </c>
      <c r="D15" s="2">
        <v>18031</v>
      </c>
      <c r="E15" s="2">
        <v>18031</v>
      </c>
      <c r="F15" s="2">
        <v>18031</v>
      </c>
      <c r="G15" s="2">
        <v>18031</v>
      </c>
      <c r="H15" s="2">
        <v>18031</v>
      </c>
      <c r="I15" s="2">
        <v>18031</v>
      </c>
      <c r="J15" s="2">
        <v>18031</v>
      </c>
      <c r="K15" s="2">
        <v>18031</v>
      </c>
      <c r="L15" s="2">
        <v>18031</v>
      </c>
      <c r="M15" s="2">
        <v>18031</v>
      </c>
      <c r="N15" s="2">
        <v>18031</v>
      </c>
      <c r="O15" s="2">
        <v>18031</v>
      </c>
      <c r="P15" s="2">
        <v>18031</v>
      </c>
    </row>
    <row r="16" spans="1:16" x14ac:dyDescent="0.3">
      <c r="A16" s="141" t="s">
        <v>132</v>
      </c>
      <c r="B16" s="86">
        <f>SUM(623812+39664)*1.5%</f>
        <v>9952.14</v>
      </c>
      <c r="C16" s="86">
        <f t="shared" ref="C16:P16" si="3">SUM(B11+B12)*1.5%</f>
        <v>9934.92</v>
      </c>
      <c r="D16" s="86">
        <f t="shared" si="3"/>
        <v>9836.67</v>
      </c>
      <c r="E16" s="86">
        <f t="shared" si="3"/>
        <v>9806.64</v>
      </c>
      <c r="F16" s="86">
        <f t="shared" si="3"/>
        <v>9731.31</v>
      </c>
      <c r="G16" s="86">
        <f t="shared" si="3"/>
        <v>9678.9149999999991</v>
      </c>
      <c r="H16" s="86">
        <f t="shared" si="3"/>
        <v>9569.43</v>
      </c>
      <c r="I16" s="86">
        <f t="shared" si="3"/>
        <v>9301.26</v>
      </c>
      <c r="J16" s="86">
        <f t="shared" si="3"/>
        <v>9012.2999999999993</v>
      </c>
      <c r="K16" s="86">
        <f t="shared" si="3"/>
        <v>8654.49</v>
      </c>
      <c r="L16" s="86">
        <f t="shared" si="3"/>
        <v>8536.86</v>
      </c>
      <c r="M16" s="86">
        <f t="shared" si="3"/>
        <v>8461.17</v>
      </c>
      <c r="N16" s="86">
        <f t="shared" si="3"/>
        <v>8414.01</v>
      </c>
      <c r="O16" s="86">
        <f t="shared" si="3"/>
        <v>8366.5650000000005</v>
      </c>
      <c r="P16" s="86">
        <f t="shared" si="3"/>
        <v>8327.0849999999991</v>
      </c>
    </row>
    <row r="17" spans="1:16" x14ac:dyDescent="0.3">
      <c r="A17" s="141" t="s">
        <v>133</v>
      </c>
      <c r="B17" s="86">
        <f>SUM(B13:B14)*1.5%</f>
        <v>594.95999999999992</v>
      </c>
      <c r="C17" s="86">
        <f t="shared" ref="C17:P17" si="4">SUM(B13:B14)*1.5%</f>
        <v>594.95999999999992</v>
      </c>
      <c r="D17" s="86">
        <f t="shared" si="4"/>
        <v>594.95999999999992</v>
      </c>
      <c r="E17" s="86">
        <f t="shared" si="4"/>
        <v>594.95999999999992</v>
      </c>
      <c r="F17" s="86">
        <f t="shared" si="4"/>
        <v>594.95999999999992</v>
      </c>
      <c r="G17" s="86">
        <f t="shared" si="4"/>
        <v>594.95999999999992</v>
      </c>
      <c r="H17" s="86">
        <f t="shared" si="4"/>
        <v>594.95999999999992</v>
      </c>
      <c r="I17" s="86">
        <f t="shared" si="4"/>
        <v>594.95999999999992</v>
      </c>
      <c r="J17" s="86">
        <f t="shared" si="4"/>
        <v>594.95999999999992</v>
      </c>
      <c r="K17" s="86">
        <f t="shared" si="4"/>
        <v>594.95999999999992</v>
      </c>
      <c r="L17" s="86">
        <f t="shared" si="4"/>
        <v>594.95999999999992</v>
      </c>
      <c r="M17" s="86">
        <f t="shared" si="4"/>
        <v>594.95999999999992</v>
      </c>
      <c r="N17" s="86">
        <f t="shared" si="4"/>
        <v>594.95999999999992</v>
      </c>
      <c r="O17" s="86">
        <f t="shared" si="4"/>
        <v>594.95999999999992</v>
      </c>
      <c r="P17" s="86">
        <f t="shared" si="4"/>
        <v>594.95999999999992</v>
      </c>
    </row>
    <row r="18" spans="1:16" x14ac:dyDescent="0.3">
      <c r="A18" s="141" t="s">
        <v>134</v>
      </c>
      <c r="B18" s="4">
        <f t="shared" ref="B18:G18" si="5">SUM(B12:B15)/B10</f>
        <v>0.13521651391691655</v>
      </c>
      <c r="C18" s="4">
        <f t="shared" si="5"/>
        <v>0.13645786175510496</v>
      </c>
      <c r="D18" s="4">
        <f t="shared" si="5"/>
        <v>0.13684183895056862</v>
      </c>
      <c r="E18" s="4">
        <f t="shared" si="5"/>
        <v>0.13781461931434541</v>
      </c>
      <c r="F18" s="4">
        <f t="shared" si="5"/>
        <v>0.13849942243895777</v>
      </c>
      <c r="G18" s="4">
        <f t="shared" si="5"/>
        <v>0.13995259157889592</v>
      </c>
      <c r="H18" s="4">
        <f>SUM(H12:H15)/H10</f>
        <v>0.14364416719904274</v>
      </c>
      <c r="I18" s="4">
        <f t="shared" ref="I18" si="6">SUM(I12:I15)/I10</f>
        <v>0.14784629051730028</v>
      </c>
      <c r="J18" s="4">
        <f t="shared" ref="J18" si="7">SUM(J12:J15)/J10</f>
        <v>0.15340315538531593</v>
      </c>
      <c r="K18" s="4">
        <f t="shared" ref="K18:P18" si="8">SUM(K12:K15)/K10</f>
        <v>0.15532234983304591</v>
      </c>
      <c r="L18" s="4">
        <f t="shared" si="8"/>
        <v>0.15658337233483066</v>
      </c>
      <c r="M18" s="4">
        <f t="shared" si="8"/>
        <v>0.15737890945770316</v>
      </c>
      <c r="N18" s="4">
        <f t="shared" si="8"/>
        <v>0.15818745470911472</v>
      </c>
      <c r="O18" s="4">
        <f t="shared" si="8"/>
        <v>0.15886683832816065</v>
      </c>
      <c r="P18" s="4">
        <f t="shared" si="8"/>
        <v>0.15984311047117755</v>
      </c>
    </row>
    <row r="19" spans="1:16" x14ac:dyDescent="0.3">
      <c r="A19" s="140" t="s">
        <v>173</v>
      </c>
      <c r="B19" s="2">
        <f t="shared" ref="B19:P19" si="9">B10</f>
        <v>720023</v>
      </c>
      <c r="C19" s="2">
        <f t="shared" si="9"/>
        <v>713473</v>
      </c>
      <c r="D19" s="2">
        <f t="shared" si="9"/>
        <v>711471</v>
      </c>
      <c r="E19" s="2">
        <f t="shared" si="9"/>
        <v>706449</v>
      </c>
      <c r="F19" s="2">
        <f t="shared" si="9"/>
        <v>702956</v>
      </c>
      <c r="G19" s="2">
        <f t="shared" si="9"/>
        <v>695657</v>
      </c>
      <c r="H19" s="2">
        <f t="shared" si="9"/>
        <v>677779</v>
      </c>
      <c r="I19" s="2">
        <f t="shared" si="9"/>
        <v>658515</v>
      </c>
      <c r="J19" s="2">
        <f t="shared" si="9"/>
        <v>634661</v>
      </c>
      <c r="K19" s="2">
        <f t="shared" si="9"/>
        <v>626819</v>
      </c>
      <c r="L19" s="2">
        <f t="shared" si="9"/>
        <v>621771</v>
      </c>
      <c r="M19" s="2">
        <f t="shared" si="9"/>
        <v>618628</v>
      </c>
      <c r="N19" s="2">
        <f t="shared" si="9"/>
        <v>615466</v>
      </c>
      <c r="O19" s="2">
        <f t="shared" si="9"/>
        <v>612834</v>
      </c>
      <c r="P19" s="2">
        <f t="shared" si="9"/>
        <v>609091</v>
      </c>
    </row>
    <row r="20" spans="1:16" x14ac:dyDescent="0.3">
      <c r="A20" s="68" t="s">
        <v>66</v>
      </c>
      <c r="B20" s="3">
        <v>1.7600000000000001E-2</v>
      </c>
      <c r="C20" s="3">
        <v>3.1099999999999999E-2</v>
      </c>
      <c r="D20" s="3">
        <v>2.2700000000000001E-2</v>
      </c>
      <c r="E20" s="3">
        <v>2.4299999999999999E-2</v>
      </c>
      <c r="F20" s="3">
        <v>2.3199999999999998E-2</v>
      </c>
      <c r="G20" s="3">
        <v>2.6499999999999999E-2</v>
      </c>
      <c r="H20" s="3">
        <v>3.8199999999999998E-2</v>
      </c>
      <c r="I20" s="3">
        <v>4.8099999999999997E-2</v>
      </c>
      <c r="J20" s="3">
        <v>5.91E-2</v>
      </c>
      <c r="K20" s="3">
        <v>5.7700000000000001E-2</v>
      </c>
      <c r="L20" s="3">
        <v>5.5300000000000002E-2</v>
      </c>
      <c r="M20" s="3">
        <v>5.2299999999999999E-2</v>
      </c>
      <c r="N20" s="3">
        <v>4.9700000000000001E-2</v>
      </c>
      <c r="O20" s="3">
        <v>4.7300000000000002E-2</v>
      </c>
      <c r="P20" s="3">
        <v>4.5699999999999998E-2</v>
      </c>
    </row>
    <row r="21" spans="1:16" x14ac:dyDescent="0.3">
      <c r="A21" s="68" t="s">
        <v>3</v>
      </c>
      <c r="B21" s="4">
        <v>1.6000000000000001E-3</v>
      </c>
      <c r="C21" s="4">
        <v>9.1000000000000004E-3</v>
      </c>
      <c r="D21" s="4">
        <v>2.8E-3</v>
      </c>
      <c r="E21" s="4">
        <v>7.1000000000000004E-3</v>
      </c>
      <c r="F21" s="4">
        <v>4.8999999999999998E-3</v>
      </c>
      <c r="G21" s="4">
        <v>1.04E-2</v>
      </c>
      <c r="H21" s="4">
        <v>2.5700000000000001E-2</v>
      </c>
      <c r="I21" s="4">
        <v>2.8400000000000002E-2</v>
      </c>
      <c r="J21" s="4">
        <v>3.5799999999999998E-2</v>
      </c>
      <c r="K21" s="4">
        <v>1.1900000000000001E-2</v>
      </c>
      <c r="L21" s="4">
        <v>8.0999999999999996E-3</v>
      </c>
      <c r="M21" s="4">
        <v>5.1000000000000004E-3</v>
      </c>
      <c r="N21" s="4">
        <v>5.1000000000000004E-3</v>
      </c>
      <c r="O21" s="4">
        <v>4.3E-3</v>
      </c>
      <c r="P21" s="4">
        <v>6.1000000000000004E-3</v>
      </c>
    </row>
    <row r="22" spans="1:16" x14ac:dyDescent="0.3">
      <c r="A22" s="68" t="s">
        <v>135</v>
      </c>
      <c r="B22" s="4">
        <v>8.8000000000000005E-3</v>
      </c>
      <c r="C22" s="4">
        <v>2.7900000000000001E-2</v>
      </c>
      <c r="D22" s="4">
        <v>2.6700000000000002E-2</v>
      </c>
      <c r="E22" s="4">
        <v>2.0199999999999999E-2</v>
      </c>
      <c r="F22" s="4">
        <v>2.3900000000000001E-2</v>
      </c>
      <c r="G22" s="4">
        <v>2.0400000000000001E-2</v>
      </c>
      <c r="H22" s="4">
        <v>5.9299999999999999E-2</v>
      </c>
      <c r="I22" s="4">
        <v>7.17E-2</v>
      </c>
      <c r="J22" s="4">
        <v>7.4399999999999994E-2</v>
      </c>
      <c r="K22" s="4">
        <v>7.0000000000000007E-2</v>
      </c>
      <c r="L22" s="4">
        <v>7.0900000000000005E-2</v>
      </c>
      <c r="M22" s="4">
        <v>6.5199999999999994E-2</v>
      </c>
      <c r="N22" s="85">
        <v>6.6699999999999995E-2</v>
      </c>
      <c r="O22" s="85">
        <v>6.5000000000000002E-2</v>
      </c>
      <c r="P22" s="85">
        <v>7.7299999999999994E-2</v>
      </c>
    </row>
    <row r="23" spans="1:16" x14ac:dyDescent="0.3">
      <c r="A23" s="68" t="s">
        <v>140</v>
      </c>
      <c r="B23" s="4">
        <v>1.7600000000000001E-2</v>
      </c>
      <c r="C23" s="4">
        <v>3.1099999999999999E-2</v>
      </c>
      <c r="D23" s="4">
        <v>2.2499999999999999E-2</v>
      </c>
      <c r="E23" s="4">
        <v>2.4299999999999999E-2</v>
      </c>
      <c r="F23" s="4">
        <v>2.3099999999999999E-2</v>
      </c>
      <c r="G23" s="4">
        <v>2.6599999999999999E-2</v>
      </c>
      <c r="H23" s="4">
        <v>3.7699999999999997E-2</v>
      </c>
      <c r="I23" s="4">
        <v>4.7600000000000003E-2</v>
      </c>
      <c r="J23" s="4">
        <v>5.8700000000000002E-2</v>
      </c>
      <c r="K23" s="4">
        <v>5.7500000000000002E-2</v>
      </c>
      <c r="L23" s="4">
        <v>5.5E-2</v>
      </c>
      <c r="M23" s="4">
        <v>5.1999999999999998E-2</v>
      </c>
      <c r="N23" s="85">
        <v>4.9299999999999997E-2</v>
      </c>
      <c r="O23" s="85">
        <v>4.6899999999999997E-2</v>
      </c>
      <c r="P23" s="85">
        <v>4.4999999999999998E-2</v>
      </c>
    </row>
    <row r="24" spans="1:16" x14ac:dyDescent="0.3">
      <c r="A24" s="68" t="s">
        <v>4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1:16" x14ac:dyDescent="0.3">
      <c r="A25" s="68" t="s">
        <v>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x14ac:dyDescent="0.3">
      <c r="A26" s="68" t="s">
        <v>8</v>
      </c>
      <c r="B26" s="5">
        <v>1</v>
      </c>
      <c r="C26" s="5">
        <f t="shared" ref="C26:P26" si="10">+C99+C130+C161+C192</f>
        <v>0</v>
      </c>
      <c r="D26" s="5">
        <f t="shared" si="10"/>
        <v>0</v>
      </c>
      <c r="E26" s="5">
        <f t="shared" si="10"/>
        <v>1</v>
      </c>
      <c r="F26" s="5">
        <f t="shared" si="10"/>
        <v>0</v>
      </c>
      <c r="G26" s="5">
        <f t="shared" si="10"/>
        <v>2</v>
      </c>
      <c r="H26" s="5">
        <f t="shared" si="10"/>
        <v>6</v>
      </c>
      <c r="I26" s="5">
        <f t="shared" si="10"/>
        <v>3</v>
      </c>
      <c r="J26" s="5">
        <f t="shared" si="10"/>
        <v>1</v>
      </c>
      <c r="K26" s="5">
        <f t="shared" si="10"/>
        <v>0</v>
      </c>
      <c r="L26" s="5">
        <f t="shared" si="10"/>
        <v>0</v>
      </c>
      <c r="M26" s="5">
        <f t="shared" si="10"/>
        <v>0</v>
      </c>
      <c r="N26" s="5">
        <f t="shared" si="10"/>
        <v>0</v>
      </c>
      <c r="O26" s="5">
        <f t="shared" si="10"/>
        <v>0</v>
      </c>
      <c r="P26" s="5">
        <f t="shared" si="10"/>
        <v>1</v>
      </c>
    </row>
    <row r="27" spans="1:16" x14ac:dyDescent="0.3">
      <c r="A27" s="68" t="s">
        <v>9</v>
      </c>
      <c r="B27" s="3">
        <f t="shared" ref="B27:P27" si="11">1-(1-B26/B6)^4</f>
        <v>5.5630060927791547E-6</v>
      </c>
      <c r="C27" s="3">
        <f t="shared" si="11"/>
        <v>0</v>
      </c>
      <c r="D27" s="3">
        <f t="shared" si="11"/>
        <v>0</v>
      </c>
      <c r="E27" s="3">
        <f t="shared" si="11"/>
        <v>5.6673555808295362E-6</v>
      </c>
      <c r="F27" s="3">
        <f t="shared" si="11"/>
        <v>0</v>
      </c>
      <c r="G27" s="3">
        <f t="shared" si="11"/>
        <v>1.1509927669739461E-5</v>
      </c>
      <c r="H27" s="3">
        <f t="shared" si="11"/>
        <v>3.5440066246450463E-5</v>
      </c>
      <c r="I27" s="3">
        <f t="shared" si="11"/>
        <v>1.8238821090532653E-5</v>
      </c>
      <c r="J27" s="3">
        <f t="shared" si="11"/>
        <v>6.3054039713961174E-6</v>
      </c>
      <c r="K27" s="3">
        <f t="shared" si="11"/>
        <v>0</v>
      </c>
      <c r="L27" s="3">
        <f t="shared" si="11"/>
        <v>0</v>
      </c>
      <c r="M27" s="3">
        <f t="shared" si="11"/>
        <v>0</v>
      </c>
      <c r="N27" s="3">
        <f t="shared" si="11"/>
        <v>0</v>
      </c>
      <c r="O27" s="3">
        <f t="shared" si="11"/>
        <v>0</v>
      </c>
      <c r="P27" s="3">
        <f t="shared" si="11"/>
        <v>6.5672228265478694E-6</v>
      </c>
    </row>
    <row r="28" spans="1:16" x14ac:dyDescent="0.3">
      <c r="A28" s="68" t="s">
        <v>113</v>
      </c>
      <c r="B28" s="5">
        <v>1</v>
      </c>
      <c r="C28" s="5">
        <v>0</v>
      </c>
      <c r="D28" s="5">
        <v>0</v>
      </c>
      <c r="E28" s="5">
        <v>1</v>
      </c>
      <c r="F28" s="5">
        <v>0</v>
      </c>
      <c r="G28" s="5">
        <v>2</v>
      </c>
      <c r="H28" s="5">
        <v>6</v>
      </c>
      <c r="I28" s="5">
        <v>3</v>
      </c>
      <c r="J28" s="5">
        <v>1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1</v>
      </c>
    </row>
    <row r="29" spans="1:16" x14ac:dyDescent="0.3">
      <c r="A29" s="68" t="s">
        <v>10</v>
      </c>
      <c r="B29" s="5">
        <f t="shared" ref="B29:P29" si="12">B25+B26-B28</f>
        <v>0</v>
      </c>
      <c r="C29" s="5">
        <f t="shared" si="12"/>
        <v>0</v>
      </c>
      <c r="D29" s="5">
        <f t="shared" si="12"/>
        <v>0</v>
      </c>
      <c r="E29" s="5">
        <f t="shared" si="12"/>
        <v>0</v>
      </c>
      <c r="F29" s="5">
        <f t="shared" si="12"/>
        <v>0</v>
      </c>
      <c r="G29" s="5">
        <f t="shared" si="12"/>
        <v>0</v>
      </c>
      <c r="H29" s="5">
        <f t="shared" si="12"/>
        <v>0</v>
      </c>
      <c r="I29" s="5">
        <f t="shared" si="12"/>
        <v>0</v>
      </c>
      <c r="J29" s="5">
        <f t="shared" si="12"/>
        <v>0</v>
      </c>
      <c r="K29" s="5">
        <f t="shared" si="12"/>
        <v>0</v>
      </c>
      <c r="L29" s="5">
        <f t="shared" si="12"/>
        <v>0</v>
      </c>
      <c r="M29" s="5">
        <f t="shared" si="12"/>
        <v>0</v>
      </c>
      <c r="N29" s="5">
        <f t="shared" si="12"/>
        <v>0</v>
      </c>
      <c r="O29" s="5">
        <f t="shared" si="12"/>
        <v>0</v>
      </c>
      <c r="P29" s="5">
        <f t="shared" si="12"/>
        <v>0</v>
      </c>
    </row>
    <row r="30" spans="1:16" x14ac:dyDescent="0.3">
      <c r="A30" s="68" t="s">
        <v>11</v>
      </c>
      <c r="B30" s="5" t="s">
        <v>12</v>
      </c>
      <c r="C30" s="5" t="s">
        <v>12</v>
      </c>
      <c r="D30" s="5" t="s">
        <v>12</v>
      </c>
      <c r="E30" s="5" t="s">
        <v>12</v>
      </c>
      <c r="F30" s="5" t="s">
        <v>12</v>
      </c>
      <c r="G30" s="5" t="s">
        <v>12</v>
      </c>
      <c r="H30" s="5" t="s">
        <v>12</v>
      </c>
      <c r="I30" s="5" t="s">
        <v>12</v>
      </c>
      <c r="J30" s="5" t="s">
        <v>12</v>
      </c>
      <c r="K30" s="5" t="s">
        <v>12</v>
      </c>
      <c r="L30" s="5" t="s">
        <v>12</v>
      </c>
      <c r="M30" s="5" t="s">
        <v>12</v>
      </c>
      <c r="N30" s="5" t="s">
        <v>12</v>
      </c>
      <c r="O30" s="5" t="s">
        <v>12</v>
      </c>
      <c r="P30" s="5" t="s">
        <v>12</v>
      </c>
    </row>
    <row r="31" spans="1:16" x14ac:dyDescent="0.3">
      <c r="A31" s="68" t="s">
        <v>13</v>
      </c>
      <c r="B31" s="23">
        <v>2.3300000000000001E-2</v>
      </c>
      <c r="C31" s="23">
        <v>2.3300000000000001E-2</v>
      </c>
      <c r="D31" s="23">
        <v>2.3300000000000001E-2</v>
      </c>
      <c r="E31" s="23">
        <v>2.3300000000000001E-2</v>
      </c>
      <c r="F31" s="23">
        <v>2.3289110670428249E-2</v>
      </c>
      <c r="G31" s="23">
        <v>2.1000000000000001E-2</v>
      </c>
      <c r="H31" s="23">
        <v>1.6866246877072215E-2</v>
      </c>
      <c r="I31" s="23">
        <v>1.1369570900208334E-2</v>
      </c>
      <c r="J31" s="23">
        <v>1.9524852333730539E-3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</row>
    <row r="32" spans="1:16" x14ac:dyDescent="0.3">
      <c r="A32" s="68" t="s">
        <v>121</v>
      </c>
      <c r="B32" s="85">
        <v>1.6999999999999999E-3</v>
      </c>
      <c r="C32" s="85">
        <v>8.8999999999999999E-3</v>
      </c>
      <c r="D32" s="85">
        <v>8.8999999999999999E-3</v>
      </c>
      <c r="E32" s="85">
        <v>8.9999999999999993E-3</v>
      </c>
      <c r="F32" s="85">
        <v>8.9999999999999993E-3</v>
      </c>
      <c r="G32" s="85">
        <v>9.9000000000000008E-3</v>
      </c>
      <c r="H32" s="85">
        <v>1.0999999999999999E-2</v>
      </c>
      <c r="I32" s="85">
        <v>1.3599999999999999E-2</v>
      </c>
      <c r="J32" s="85">
        <v>1.7999999999999999E-2</v>
      </c>
      <c r="K32" s="85">
        <v>2.3E-2</v>
      </c>
      <c r="L32" s="85">
        <v>2.3568207090085017E-2</v>
      </c>
      <c r="M32" s="85">
        <v>2.5121789211783759E-2</v>
      </c>
      <c r="N32" s="85">
        <v>2.5108789126906637E-2</v>
      </c>
      <c r="O32" s="85">
        <v>2.4400000000000002E-2</v>
      </c>
      <c r="P32" s="85">
        <v>2.52E-2</v>
      </c>
    </row>
    <row r="33" spans="1:16" x14ac:dyDescent="0.3">
      <c r="A33" s="140" t="s">
        <v>15</v>
      </c>
      <c r="B33" s="2">
        <v>347</v>
      </c>
      <c r="C33" s="86">
        <v>4053</v>
      </c>
      <c r="D33" s="86">
        <v>3940</v>
      </c>
      <c r="E33" s="86">
        <v>3991</v>
      </c>
      <c r="F33" s="86">
        <v>3322</v>
      </c>
      <c r="G33" s="86">
        <v>2747</v>
      </c>
      <c r="H33" s="86">
        <v>2152</v>
      </c>
      <c r="I33" s="86">
        <v>2179</v>
      </c>
      <c r="J33" s="86">
        <v>3261</v>
      </c>
      <c r="K33" s="86">
        <v>4414</v>
      </c>
      <c r="L33" s="86">
        <v>4015</v>
      </c>
      <c r="M33" s="86">
        <v>3759</v>
      </c>
      <c r="N33" s="86">
        <v>3463</v>
      </c>
      <c r="O33" s="86">
        <v>3001</v>
      </c>
      <c r="P33" s="86">
        <v>3131</v>
      </c>
    </row>
    <row r="34" spans="1:16" x14ac:dyDescent="0.3">
      <c r="A34" s="68" t="s">
        <v>122</v>
      </c>
      <c r="B34" s="85">
        <f>+B33/721171</f>
        <v>4.8116188809588847E-4</v>
      </c>
      <c r="C34" s="85">
        <f t="shared" ref="C34:P34" si="13">+C33/B9</f>
        <v>5.628985260498689E-3</v>
      </c>
      <c r="D34" s="85">
        <f t="shared" si="13"/>
        <v>5.5222834784237756E-3</v>
      </c>
      <c r="E34" s="85">
        <f t="shared" si="13"/>
        <v>5.6095026933033216E-3</v>
      </c>
      <c r="F34" s="85">
        <f t="shared" si="13"/>
        <v>4.7023915082495807E-3</v>
      </c>
      <c r="G34" s="85">
        <f t="shared" si="13"/>
        <v>3.9077862637563968E-3</v>
      </c>
      <c r="H34" s="85">
        <f t="shared" si="13"/>
        <v>3.0934778616049582E-3</v>
      </c>
      <c r="I34" s="85">
        <f t="shared" si="13"/>
        <v>3.2149139571772184E-3</v>
      </c>
      <c r="J34" s="85">
        <f t="shared" si="13"/>
        <v>4.9520530002517852E-3</v>
      </c>
      <c r="K34" s="85">
        <f t="shared" si="13"/>
        <v>6.9548942082254591E-3</v>
      </c>
      <c r="L34" s="85">
        <f t="shared" si="13"/>
        <v>6.4053593971293695E-3</v>
      </c>
      <c r="M34" s="85">
        <f t="shared" si="13"/>
        <v>6.0456308712785595E-3</v>
      </c>
      <c r="N34" s="85">
        <f t="shared" si="13"/>
        <v>5.5978693418872192E-3</v>
      </c>
      <c r="O34" s="85">
        <f t="shared" si="13"/>
        <v>4.8759828995970887E-3</v>
      </c>
      <c r="P34" s="85">
        <f t="shared" si="13"/>
        <v>5.1090516414181216E-3</v>
      </c>
    </row>
    <row r="35" spans="1:16" x14ac:dyDescent="0.3">
      <c r="A35" s="68" t="s">
        <v>160</v>
      </c>
      <c r="B35" s="4">
        <v>6.6068881793738656E-3</v>
      </c>
      <c r="C35" s="4">
        <v>4.9772298263437631E-3</v>
      </c>
      <c r="D35" s="4">
        <v>1.7005885838413143E-3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</row>
    <row r="36" spans="1:16" x14ac:dyDescent="0.3">
      <c r="A36" s="68" t="s">
        <v>123</v>
      </c>
      <c r="B36" s="4">
        <f>+B26/721171</f>
        <v>1.3866336832734539E-6</v>
      </c>
      <c r="C36" s="4">
        <f t="shared" ref="C36:P36" si="14">+C26/B9</f>
        <v>0</v>
      </c>
      <c r="D36" s="4">
        <f t="shared" si="14"/>
        <v>0</v>
      </c>
      <c r="E36" s="4">
        <f t="shared" si="14"/>
        <v>1.4055381341276176E-6</v>
      </c>
      <c r="F36" s="4">
        <f t="shared" si="14"/>
        <v>0</v>
      </c>
      <c r="G36" s="4">
        <f t="shared" si="14"/>
        <v>2.8451301519886398E-6</v>
      </c>
      <c r="H36" s="4">
        <f t="shared" si="14"/>
        <v>8.6249382758502553E-6</v>
      </c>
      <c r="I36" s="4">
        <f t="shared" si="14"/>
        <v>4.4262238969856147E-6</v>
      </c>
      <c r="J36" s="4">
        <f t="shared" si="14"/>
        <v>1.5185688439901211E-6</v>
      </c>
      <c r="K36" s="4">
        <f t="shared" si="14"/>
        <v>0</v>
      </c>
      <c r="L36" s="4">
        <f t="shared" si="14"/>
        <v>0</v>
      </c>
      <c r="M36" s="4">
        <f t="shared" si="14"/>
        <v>0</v>
      </c>
      <c r="N36" s="4">
        <f t="shared" si="14"/>
        <v>0</v>
      </c>
      <c r="O36" s="4">
        <f t="shared" si="14"/>
        <v>0</v>
      </c>
      <c r="P36" s="4">
        <f t="shared" si="14"/>
        <v>1.6317635392584227E-6</v>
      </c>
    </row>
    <row r="37" spans="1:16" x14ac:dyDescent="0.3">
      <c r="A37" s="68" t="s">
        <v>19</v>
      </c>
      <c r="B37" s="5">
        <f>+B97+B128+B159</f>
        <v>0</v>
      </c>
      <c r="C37" s="5">
        <f>+C97+C128+C159</f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</row>
    <row r="38" spans="1:16" x14ac:dyDescent="0.3">
      <c r="A38" s="68" t="s">
        <v>18</v>
      </c>
      <c r="B38" s="5">
        <f>+B98+B129+B160</f>
        <v>0</v>
      </c>
      <c r="C38" s="5">
        <f>+C98+C129+C160</f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1</v>
      </c>
      <c r="N38" s="5">
        <f>+N98+N129+N160+N191</f>
        <v>1</v>
      </c>
      <c r="O38" s="5">
        <f>+O98+O129+O160+O191</f>
        <v>0</v>
      </c>
      <c r="P38" s="5">
        <f>+P98+P129+P160+P191</f>
        <v>0</v>
      </c>
    </row>
    <row r="39" spans="1:16" x14ac:dyDescent="0.3">
      <c r="A39" s="68" t="s">
        <v>20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</row>
    <row r="40" spans="1:16" x14ac:dyDescent="0.3">
      <c r="A40" s="68" t="s">
        <v>57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</row>
    <row r="41" spans="1:16" x14ac:dyDescent="0.3">
      <c r="A41" s="142" t="s">
        <v>54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x14ac:dyDescent="0.3">
      <c r="A42" s="68" t="s">
        <v>21</v>
      </c>
      <c r="B42" s="4">
        <v>1</v>
      </c>
      <c r="C42" s="4">
        <v>1</v>
      </c>
      <c r="D42" s="4">
        <v>1</v>
      </c>
      <c r="E42" s="4">
        <v>1</v>
      </c>
      <c r="F42" s="4">
        <v>1</v>
      </c>
      <c r="G42" s="4">
        <v>1</v>
      </c>
      <c r="H42" s="4">
        <v>0.99892831979602625</v>
      </c>
      <c r="I42" s="4">
        <v>1</v>
      </c>
      <c r="J42" s="4">
        <v>1</v>
      </c>
      <c r="K42" s="4">
        <v>0.99906519873097654</v>
      </c>
      <c r="L42" s="4">
        <v>0.99937286711366657</v>
      </c>
      <c r="M42" s="4">
        <v>0.99837402723592716</v>
      </c>
      <c r="N42" s="4">
        <v>0.99746337510348138</v>
      </c>
      <c r="O42" s="4">
        <v>0.99827117754134875</v>
      </c>
      <c r="P42" s="4">
        <v>0.9976317357512472</v>
      </c>
    </row>
    <row r="43" spans="1:16" x14ac:dyDescent="0.3">
      <c r="A43" s="68" t="s">
        <v>22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1.0716802039737643E-3</v>
      </c>
      <c r="I43" s="4">
        <v>0</v>
      </c>
      <c r="J43" s="4">
        <v>0</v>
      </c>
      <c r="K43" s="4">
        <v>5.260249862305028E-4</v>
      </c>
      <c r="L43" s="4">
        <v>5.1688299825508599E-4</v>
      </c>
      <c r="M43" s="4">
        <v>7.8181376965465415E-4</v>
      </c>
      <c r="N43" s="4">
        <v>1.7079101258695129E-3</v>
      </c>
      <c r="O43" s="4">
        <v>3.2969997507675732E-4</v>
      </c>
      <c r="P43" s="4">
        <v>1.2840237288574299E-3</v>
      </c>
    </row>
    <row r="44" spans="1:16" x14ac:dyDescent="0.3">
      <c r="A44" s="68" t="s">
        <v>23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1.1024988807831847E-4</v>
      </c>
      <c r="M44" s="4">
        <v>8.4415899441827875E-4</v>
      </c>
      <c r="N44" s="4">
        <v>2.2563995913115766E-4</v>
      </c>
      <c r="O44" s="4">
        <v>8.7469963086410872E-4</v>
      </c>
      <c r="P44" s="4">
        <v>0</v>
      </c>
    </row>
    <row r="45" spans="1:16" x14ac:dyDescent="0.3">
      <c r="A45" s="68" t="s">
        <v>24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4.0877628279295281E-4</v>
      </c>
      <c r="L45" s="4">
        <v>0</v>
      </c>
      <c r="M45" s="4">
        <v>0</v>
      </c>
      <c r="N45" s="4">
        <v>6.0307481151787611E-4</v>
      </c>
      <c r="O45" s="4">
        <v>5.2442285271031141E-4</v>
      </c>
      <c r="P45" s="4">
        <v>1.0842405198953856E-3</v>
      </c>
    </row>
    <row r="46" spans="1:16" x14ac:dyDescent="0.3">
      <c r="A46" s="68" t="s">
        <v>25</v>
      </c>
      <c r="B46" s="4">
        <f t="shared" ref="B46:H46" si="15">SUM(B42:B45)</f>
        <v>1</v>
      </c>
      <c r="C46" s="4">
        <f t="shared" si="15"/>
        <v>1</v>
      </c>
      <c r="D46" s="4">
        <f t="shared" si="15"/>
        <v>1</v>
      </c>
      <c r="E46" s="4">
        <f t="shared" si="15"/>
        <v>1</v>
      </c>
      <c r="F46" s="4">
        <f t="shared" si="15"/>
        <v>1</v>
      </c>
      <c r="G46" s="4">
        <f t="shared" si="15"/>
        <v>1</v>
      </c>
      <c r="H46" s="4">
        <f t="shared" si="15"/>
        <v>1</v>
      </c>
      <c r="I46" s="4">
        <f t="shared" ref="I46" si="16">SUM(I42:I45)</f>
        <v>1</v>
      </c>
      <c r="J46" s="4">
        <f t="shared" ref="J46" si="17">SUM(J42:J45)</f>
        <v>1</v>
      </c>
      <c r="K46" s="4">
        <f t="shared" ref="K46" si="18">SUM(K42:K45)</f>
        <v>1</v>
      </c>
      <c r="L46" s="4">
        <f t="shared" ref="L46" si="19">SUM(L42:L45)</f>
        <v>1</v>
      </c>
      <c r="M46" s="4">
        <f t="shared" ref="M46" si="20">SUM(M42:M45)</f>
        <v>1.0000000000000002</v>
      </c>
      <c r="N46" s="4">
        <f t="shared" ref="N46" si="21">SUM(N42:N45)</f>
        <v>0.99999999999999989</v>
      </c>
      <c r="O46" s="4">
        <f t="shared" ref="O46" si="22">SUM(O42:O45)</f>
        <v>0.99999999999999978</v>
      </c>
      <c r="P46" s="4">
        <f t="shared" ref="P46" si="23">SUM(P42:P45)</f>
        <v>1</v>
      </c>
    </row>
    <row r="47" spans="1:16" x14ac:dyDescent="0.3">
      <c r="A47" s="68" t="s">
        <v>110</v>
      </c>
      <c r="B47" s="17">
        <v>4.2628098272099999</v>
      </c>
      <c r="C47" s="17">
        <v>8.2010718000000008E-4</v>
      </c>
      <c r="D47" s="17">
        <v>2.6247599093500003</v>
      </c>
      <c r="E47" s="17">
        <v>1.5244710380400002</v>
      </c>
      <c r="F47" s="17">
        <v>2.3507388418699997</v>
      </c>
      <c r="G47" s="17">
        <v>2.8839200579000002</v>
      </c>
      <c r="H47" s="17">
        <v>6.5517207590500002</v>
      </c>
      <c r="I47" s="17">
        <v>4.3435201217200001</v>
      </c>
      <c r="J47" s="17">
        <v>3.4790598310699998</v>
      </c>
      <c r="K47" s="17">
        <v>12.802549947420001</v>
      </c>
      <c r="L47" s="17">
        <v>10.774698170310002</v>
      </c>
      <c r="M47" s="17">
        <v>29.05416804012</v>
      </c>
      <c r="N47" s="17">
        <v>43.224129593480001</v>
      </c>
      <c r="O47" s="17">
        <v>31.754178103420003</v>
      </c>
      <c r="P47" s="17">
        <v>36.226308929800005</v>
      </c>
    </row>
    <row r="48" spans="1:16" x14ac:dyDescent="0.3">
      <c r="A48" s="26" t="s">
        <v>168</v>
      </c>
      <c r="B48" s="4">
        <f t="shared" ref="B48:P48" si="24">+B47/721171</f>
        <v>5.9109556917984778E-6</v>
      </c>
      <c r="C48" s="4">
        <f t="shared" si="24"/>
        <v>1.1371882396824056E-9</v>
      </c>
      <c r="D48" s="4">
        <f t="shared" si="24"/>
        <v>3.6395805008104875E-6</v>
      </c>
      <c r="E48" s="4">
        <f t="shared" si="24"/>
        <v>2.1138828905211109E-6</v>
      </c>
      <c r="F48" s="4">
        <f t="shared" si="24"/>
        <v>3.2596136587161709E-6</v>
      </c>
      <c r="G48" s="4">
        <f t="shared" si="24"/>
        <v>3.9989406921520693E-6</v>
      </c>
      <c r="H48" s="4">
        <f t="shared" si="24"/>
        <v>9.0848366879006506E-6</v>
      </c>
      <c r="I48" s="4">
        <f t="shared" si="24"/>
        <v>6.0228713047529645E-6</v>
      </c>
      <c r="J48" s="4">
        <f t="shared" si="24"/>
        <v>4.8241815478853142E-6</v>
      </c>
      <c r="K48" s="4">
        <f t="shared" si="24"/>
        <v>1.7752446988883358E-5</v>
      </c>
      <c r="L48" s="4">
        <f t="shared" si="24"/>
        <v>1.4940559410056702E-5</v>
      </c>
      <c r="M48" s="4">
        <f t="shared" si="24"/>
        <v>4.0287488043917463E-5</v>
      </c>
      <c r="N48" s="4">
        <f t="shared" si="24"/>
        <v>5.9936034024496271E-5</v>
      </c>
      <c r="O48" s="4">
        <f t="shared" si="24"/>
        <v>4.4031412942866539E-5</v>
      </c>
      <c r="P48" s="4">
        <f t="shared" si="24"/>
        <v>5.0232620182730593E-5</v>
      </c>
    </row>
    <row r="49" spans="1:16" x14ac:dyDescent="0.3">
      <c r="A49" s="14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x14ac:dyDescent="0.3">
      <c r="A50" s="11" t="s">
        <v>115</v>
      </c>
      <c r="B50" s="1">
        <f t="shared" ref="B50:P50" si="25">+B5</f>
        <v>44165</v>
      </c>
      <c r="C50" s="1">
        <f t="shared" si="25"/>
        <v>44253</v>
      </c>
      <c r="D50" s="1">
        <f t="shared" si="25"/>
        <v>44344</v>
      </c>
      <c r="E50" s="1">
        <f t="shared" si="25"/>
        <v>44439</v>
      </c>
      <c r="F50" s="1">
        <f t="shared" si="25"/>
        <v>44530</v>
      </c>
      <c r="G50" s="1">
        <f t="shared" si="25"/>
        <v>44620</v>
      </c>
      <c r="H50" s="1">
        <f t="shared" si="25"/>
        <v>44712</v>
      </c>
      <c r="I50" s="1">
        <f t="shared" si="25"/>
        <v>44804</v>
      </c>
      <c r="J50" s="1">
        <f t="shared" si="25"/>
        <v>44895</v>
      </c>
      <c r="K50" s="1">
        <f t="shared" si="25"/>
        <v>44985</v>
      </c>
      <c r="L50" s="1">
        <f t="shared" si="25"/>
        <v>45077</v>
      </c>
      <c r="M50" s="1">
        <f t="shared" si="25"/>
        <v>45169</v>
      </c>
      <c r="N50" s="1">
        <f t="shared" si="25"/>
        <v>45260</v>
      </c>
      <c r="O50" s="1">
        <f t="shared" si="25"/>
        <v>45351</v>
      </c>
      <c r="P50" s="1">
        <f t="shared" si="25"/>
        <v>45443</v>
      </c>
    </row>
    <row r="51" spans="1:16" x14ac:dyDescent="0.3">
      <c r="A51" s="68" t="s">
        <v>27</v>
      </c>
      <c r="B51" s="4">
        <v>0.7151118263365952</v>
      </c>
      <c r="C51" s="4">
        <v>0.71474671069926998</v>
      </c>
      <c r="D51" s="4">
        <v>0.71467606552920449</v>
      </c>
      <c r="E51" s="4">
        <v>0.71447233866828375</v>
      </c>
      <c r="F51" s="4">
        <v>0.71432237466636495</v>
      </c>
      <c r="G51" s="4">
        <v>0.71421901316830694</v>
      </c>
      <c r="H51" s="4">
        <v>0.71437664573969839</v>
      </c>
      <c r="I51" s="4">
        <v>0.71580953531847225</v>
      </c>
      <c r="J51" s="4">
        <v>0.71707100583206973</v>
      </c>
      <c r="K51" s="4">
        <v>0.71712114046356701</v>
      </c>
      <c r="L51" s="4">
        <v>0.7167550197192496</v>
      </c>
      <c r="M51" s="4">
        <v>0.71657439404336554</v>
      </c>
      <c r="N51" s="4">
        <v>0.71608654487100032</v>
      </c>
      <c r="O51" s="4">
        <v>0.71571789989208934</v>
      </c>
      <c r="P51" s="4">
        <v>0.71568388755835144</v>
      </c>
    </row>
    <row r="52" spans="1:16" x14ac:dyDescent="0.3">
      <c r="A52" s="68" t="s">
        <v>28</v>
      </c>
      <c r="B52" s="4">
        <v>0.69148256807973596</v>
      </c>
      <c r="C52" s="4">
        <v>0.67702247659639792</v>
      </c>
      <c r="D52" s="4">
        <v>0.67270068137948769</v>
      </c>
      <c r="E52" s="4">
        <v>0.64053321207738845</v>
      </c>
      <c r="F52" s="4">
        <v>0.63200776413754478</v>
      </c>
      <c r="G52" s="4">
        <v>0.61647720741979839</v>
      </c>
      <c r="H52" s="4">
        <v>0.60138342876001749</v>
      </c>
      <c r="I52" s="4">
        <v>0.57988967938479452</v>
      </c>
      <c r="J52" s="4">
        <v>0.57698246210968052</v>
      </c>
      <c r="K52" s="4">
        <v>0.59148111954732951</v>
      </c>
      <c r="L52" s="4">
        <v>0.60924374158330741</v>
      </c>
      <c r="M52" s="4">
        <v>0.6020821525182849</v>
      </c>
      <c r="N52" s="4">
        <v>0.60466531080488739</v>
      </c>
      <c r="O52" s="4">
        <v>0.60950013903079181</v>
      </c>
      <c r="P52" s="4">
        <v>0.60680747064342955</v>
      </c>
    </row>
    <row r="53" spans="1:16" x14ac:dyDescent="0.3">
      <c r="A53" s="68" t="s">
        <v>181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</row>
    <row r="54" spans="1:16" x14ac:dyDescent="0.3">
      <c r="A54" s="68" t="s">
        <v>118</v>
      </c>
      <c r="B54" s="4">
        <v>1</v>
      </c>
      <c r="C54" s="4">
        <v>1</v>
      </c>
      <c r="D54" s="4">
        <v>1</v>
      </c>
      <c r="E54" s="4">
        <v>1</v>
      </c>
      <c r="F54" s="4">
        <v>1</v>
      </c>
      <c r="G54" s="4">
        <v>0.99978732439352747</v>
      </c>
      <c r="H54" s="4">
        <v>0.97796806286945215</v>
      </c>
      <c r="I54" s="4">
        <v>0.97546342978094291</v>
      </c>
      <c r="J54" s="4">
        <v>0.96844155022953249</v>
      </c>
      <c r="K54" s="4">
        <v>0.97535119588108576</v>
      </c>
      <c r="L54" s="4">
        <v>0.98143100091665658</v>
      </c>
      <c r="M54" s="4">
        <v>0.9828815483861858</v>
      </c>
      <c r="N54" s="4">
        <v>0.9844636543356331</v>
      </c>
      <c r="O54" s="4">
        <v>0.98496109279960842</v>
      </c>
      <c r="P54" s="4">
        <v>0.97623732984400169</v>
      </c>
    </row>
    <row r="55" spans="1:16" x14ac:dyDescent="0.3">
      <c r="A55" s="68" t="s">
        <v>182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</row>
    <row r="56" spans="1:16" x14ac:dyDescent="0.3">
      <c r="A56" s="68" t="s">
        <v>183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</row>
    <row r="57" spans="1:16" x14ac:dyDescent="0.3">
      <c r="A57" s="68" t="s">
        <v>180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</row>
    <row r="58" spans="1:16" x14ac:dyDescent="0.3">
      <c r="A58" s="68" t="s">
        <v>141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2.126756064725294E-4</v>
      </c>
      <c r="H58" s="4">
        <v>2.2031937130547904E-2</v>
      </c>
      <c r="I58" s="4">
        <v>2.4536570219057134E-2</v>
      </c>
      <c r="J58" s="4">
        <v>3.1558449770467616E-2</v>
      </c>
      <c r="K58" s="4">
        <v>2.4648804118914163E-2</v>
      </c>
      <c r="L58" s="4">
        <v>1.8568999083343495E-2</v>
      </c>
      <c r="M58" s="4">
        <v>1.7118451613814162E-2</v>
      </c>
      <c r="N58" s="4">
        <v>1.5536345664366772E-2</v>
      </c>
      <c r="O58" s="4">
        <v>1.5038907200391593E-2</v>
      </c>
      <c r="P58" s="4">
        <v>2.3762670155998242E-2</v>
      </c>
    </row>
    <row r="59" spans="1:16" x14ac:dyDescent="0.3">
      <c r="A59" s="68" t="s">
        <v>33</v>
      </c>
      <c r="B59" s="2">
        <v>188031.956995293</v>
      </c>
      <c r="C59" s="2">
        <v>188772.972447682</v>
      </c>
      <c r="D59" s="2">
        <v>188831.36797555781</v>
      </c>
      <c r="E59" s="2">
        <v>188614.38991982894</v>
      </c>
      <c r="F59" s="2">
        <v>188699.5000456745</v>
      </c>
      <c r="G59" s="2">
        <v>188615.7808222521</v>
      </c>
      <c r="H59" s="2">
        <v>189583.04507558787</v>
      </c>
      <c r="I59" s="2">
        <v>190263.95645459805</v>
      </c>
      <c r="J59" s="2">
        <v>191711.99266847997</v>
      </c>
      <c r="K59" s="2">
        <v>191511.71654750998</v>
      </c>
      <c r="L59" s="2">
        <v>191490.40304280852</v>
      </c>
      <c r="M59" s="2">
        <v>191406.01160581686</v>
      </c>
      <c r="N59" s="2">
        <v>191493.66930304957</v>
      </c>
      <c r="O59" s="2">
        <v>191509.34113750013</v>
      </c>
      <c r="P59" s="2">
        <v>191716.70435316325</v>
      </c>
    </row>
    <row r="60" spans="1:16" x14ac:dyDescent="0.3">
      <c r="A60" s="68" t="s">
        <v>34</v>
      </c>
      <c r="B60" s="4">
        <v>3.4472158752726745E-2</v>
      </c>
      <c r="C60" s="4">
        <v>3.4465036233022023E-2</v>
      </c>
      <c r="D60" s="4">
        <v>3.4466640209548365E-2</v>
      </c>
      <c r="E60" s="4">
        <v>3.4471603927341332E-2</v>
      </c>
      <c r="F60" s="4">
        <v>3.4480542506087369E-2</v>
      </c>
      <c r="G60" s="4">
        <v>3.4487538410136992E-2</v>
      </c>
      <c r="H60" s="4">
        <v>3.5181666545931842E-2</v>
      </c>
      <c r="I60" s="4">
        <v>3.5734459307974031E-2</v>
      </c>
      <c r="J60" s="4">
        <v>3.6767702922329629E-2</v>
      </c>
      <c r="K60" s="4">
        <v>3.6781043855263498E-2</v>
      </c>
      <c r="L60" s="4">
        <v>3.6642296322643916E-2</v>
      </c>
      <c r="M60" s="4">
        <v>3.6653249089123249E-2</v>
      </c>
      <c r="N60" s="4">
        <v>3.6632765637332095E-2</v>
      </c>
      <c r="O60" s="4">
        <v>3.6611470602439439E-2</v>
      </c>
      <c r="P60" s="4">
        <v>3.7926310066960227E-2</v>
      </c>
    </row>
    <row r="61" spans="1:16" x14ac:dyDescent="0.3">
      <c r="A61" s="68" t="s">
        <v>35</v>
      </c>
      <c r="B61" s="7">
        <v>21.237288082739063</v>
      </c>
      <c r="C61" s="7">
        <v>21.043306499623657</v>
      </c>
      <c r="D61" s="7">
        <v>20.794786300148452</v>
      </c>
      <c r="E61" s="7">
        <v>20.5428698560548</v>
      </c>
      <c r="F61" s="7">
        <v>20.29750860134936</v>
      </c>
      <c r="G61" s="7">
        <v>20.05003984978989</v>
      </c>
      <c r="H61" s="7">
        <v>19.81569845637895</v>
      </c>
      <c r="I61" s="7">
        <v>19.522197721420852</v>
      </c>
      <c r="J61" s="7">
        <v>19.229831664642983</v>
      </c>
      <c r="K61" s="7">
        <v>18.965616007570613</v>
      </c>
      <c r="L61" s="7">
        <v>18.713813695116574</v>
      </c>
      <c r="M61" s="7">
        <v>18.462981674370983</v>
      </c>
      <c r="N61" s="7">
        <v>18.214585372905102</v>
      </c>
      <c r="O61" s="7">
        <v>17.967695092369684</v>
      </c>
      <c r="P61" s="7">
        <v>17.730287313341261</v>
      </c>
    </row>
    <row r="62" spans="1:16" x14ac:dyDescent="0.3">
      <c r="A62" s="68" t="s">
        <v>36</v>
      </c>
      <c r="B62" s="7">
        <v>7.1562963041001311</v>
      </c>
      <c r="C62" s="7">
        <v>10.082737627347376</v>
      </c>
      <c r="D62" s="7">
        <v>13.100953688090556</v>
      </c>
      <c r="E62" s="7">
        <v>16.134206890640385</v>
      </c>
      <c r="F62" s="7">
        <v>19.120063167339747</v>
      </c>
      <c r="G62" s="7">
        <v>22.096022078832149</v>
      </c>
      <c r="H62" s="7">
        <v>25.006214259872394</v>
      </c>
      <c r="I62" s="7">
        <v>28.00601128289955</v>
      </c>
      <c r="J62" s="7">
        <v>31.084550510127652</v>
      </c>
      <c r="K62" s="7">
        <v>34.060985578748799</v>
      </c>
      <c r="L62" s="7">
        <v>37.066555981260734</v>
      </c>
      <c r="M62" s="7">
        <v>40.092889424080298</v>
      </c>
      <c r="N62" s="7">
        <v>43.063232721356528</v>
      </c>
      <c r="O62" s="7">
        <v>46.042334794289296</v>
      </c>
      <c r="P62" s="7">
        <v>48.981843570032623</v>
      </c>
    </row>
    <row r="63" spans="1:16" x14ac:dyDescent="0.3">
      <c r="A63" s="68" t="s">
        <v>119</v>
      </c>
      <c r="B63" s="4">
        <v>0.93454100567452758</v>
      </c>
      <c r="C63" s="4">
        <v>0.93435288055532839</v>
      </c>
      <c r="D63" s="4">
        <v>0.93472300779506412</v>
      </c>
      <c r="E63" s="4">
        <v>0.93483616313223172</v>
      </c>
      <c r="F63" s="4">
        <v>0.93501900491899659</v>
      </c>
      <c r="G63" s="4">
        <v>0.93713089804726046</v>
      </c>
      <c r="H63" s="4">
        <v>0.93651720234967573</v>
      </c>
      <c r="I63" s="4">
        <v>0.93613091701148021</v>
      </c>
      <c r="J63" s="4">
        <v>0.93639709451951414</v>
      </c>
      <c r="K63" s="4">
        <v>0.93713752146755125</v>
      </c>
      <c r="L63" s="4">
        <v>0.9368330163829236</v>
      </c>
      <c r="M63" s="4">
        <v>0.93760075331906156</v>
      </c>
      <c r="N63" s="4">
        <v>0.93818371188166649</v>
      </c>
      <c r="O63" s="4">
        <v>0.93881361783829709</v>
      </c>
      <c r="P63" s="4">
        <v>0.93919934982623787</v>
      </c>
    </row>
    <row r="64" spans="1:16" x14ac:dyDescent="0.3">
      <c r="A64" s="68" t="s">
        <v>38</v>
      </c>
      <c r="B64" s="4">
        <v>6.5458994325472294E-2</v>
      </c>
      <c r="C64" s="4">
        <v>6.5647119444671553E-2</v>
      </c>
      <c r="D64" s="4">
        <v>6.5276992204935907E-2</v>
      </c>
      <c r="E64" s="4">
        <v>6.5163836867768263E-2</v>
      </c>
      <c r="F64" s="4">
        <v>6.4980995081003384E-2</v>
      </c>
      <c r="G64" s="4">
        <v>6.2869101952739551E-2</v>
      </c>
      <c r="H64" s="4">
        <v>6.3482797650324205E-2</v>
      </c>
      <c r="I64" s="4">
        <v>6.3869082988519774E-2</v>
      </c>
      <c r="J64" s="4">
        <v>6.3602905480485875E-2</v>
      </c>
      <c r="K64" s="4">
        <v>6.2862478532448793E-2</v>
      </c>
      <c r="L64" s="4">
        <v>6.3166983617076483E-2</v>
      </c>
      <c r="M64" s="4">
        <v>6.2399246680938512E-2</v>
      </c>
      <c r="N64" s="4">
        <v>6.1816288118333514E-2</v>
      </c>
      <c r="O64" s="4">
        <v>6.1186382161702864E-2</v>
      </c>
      <c r="P64" s="4">
        <v>6.0800650173762023E-2</v>
      </c>
    </row>
    <row r="65" spans="1:16" x14ac:dyDescent="0.3">
      <c r="A65" s="68" t="s">
        <v>39</v>
      </c>
      <c r="B65" s="4">
        <v>0.19660876481541345</v>
      </c>
      <c r="C65" s="4">
        <v>0.19834014337814587</v>
      </c>
      <c r="D65" s="4">
        <v>0.19887425176802587</v>
      </c>
      <c r="E65" s="4">
        <v>0.19935792562178664</v>
      </c>
      <c r="F65" s="4">
        <v>0.19895431268917607</v>
      </c>
      <c r="G65" s="4">
        <v>0.19875245531471664</v>
      </c>
      <c r="H65" s="4">
        <v>0.20257960415063186</v>
      </c>
      <c r="I65" s="4">
        <v>0.20038851735464316</v>
      </c>
      <c r="J65" s="4">
        <v>0.20205940736234237</v>
      </c>
      <c r="K65" s="4">
        <v>0.20106215177160028</v>
      </c>
      <c r="L65" s="4">
        <v>0.20183289086981904</v>
      </c>
      <c r="M65" s="4">
        <v>0.20228639713824392</v>
      </c>
      <c r="N65" s="4">
        <v>0.20326131475953738</v>
      </c>
      <c r="O65" s="4">
        <v>0.20316951857031973</v>
      </c>
      <c r="P65" s="4">
        <v>0.20359048243375932</v>
      </c>
    </row>
    <row r="66" spans="1:16" x14ac:dyDescent="0.3">
      <c r="A66" s="68" t="s">
        <v>40</v>
      </c>
      <c r="B66" s="4">
        <v>0.34996950849849451</v>
      </c>
      <c r="C66" s="4">
        <v>0.35299146145660409</v>
      </c>
      <c r="D66" s="4">
        <v>0.35313282047844946</v>
      </c>
      <c r="E66" s="4">
        <v>0.3526695419439328</v>
      </c>
      <c r="F66" s="4">
        <v>0.35316702092997437</v>
      </c>
      <c r="G66" s="4">
        <v>0.35407275769635932</v>
      </c>
      <c r="H66" s="4">
        <v>0.35453600754148434</v>
      </c>
      <c r="I66" s="4">
        <v>0.35802915178079686</v>
      </c>
      <c r="J66" s="4">
        <v>0.35750050535244643</v>
      </c>
      <c r="K66" s="4">
        <v>0.35872796408747237</v>
      </c>
      <c r="L66" s="4">
        <v>0.3579501218932637</v>
      </c>
      <c r="M66" s="4">
        <v>0.35760721878809615</v>
      </c>
      <c r="N66" s="4">
        <v>0.35847746310731771</v>
      </c>
      <c r="O66" s="4">
        <v>0.35844319632019433</v>
      </c>
      <c r="P66" s="4">
        <v>0.35870716203030417</v>
      </c>
    </row>
    <row r="67" spans="1:16" x14ac:dyDescent="0.3">
      <c r="A67" s="68" t="s">
        <v>41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</row>
    <row r="68" spans="1:16" x14ac:dyDescent="0.3">
      <c r="A68" s="68" t="s">
        <v>42</v>
      </c>
      <c r="B68" s="4">
        <v>0.72357782335151621</v>
      </c>
      <c r="C68" s="4">
        <v>0.72133021287111687</v>
      </c>
      <c r="D68" s="4">
        <v>0.72216219703253182</v>
      </c>
      <c r="E68" s="4">
        <v>0.72306201695710559</v>
      </c>
      <c r="F68" s="4">
        <v>0.72301421484842221</v>
      </c>
      <c r="G68" s="4">
        <v>0.72413354102047156</v>
      </c>
      <c r="H68" s="4">
        <v>0.72878027819323243</v>
      </c>
      <c r="I68" s="4">
        <v>0.72784635380742879</v>
      </c>
      <c r="J68" s="4">
        <v>0.73106310349097314</v>
      </c>
      <c r="K68" s="4">
        <v>0.73278771994934522</v>
      </c>
      <c r="L68" s="4">
        <v>0.73446213008748562</v>
      </c>
      <c r="M68" s="4">
        <v>0.73477026753387498</v>
      </c>
      <c r="N68" s="4">
        <v>0.73510388961792061</v>
      </c>
      <c r="O68" s="4">
        <v>0.73442005226858487</v>
      </c>
      <c r="P68" s="4">
        <v>0.73447833837805521</v>
      </c>
    </row>
    <row r="69" spans="1:16" x14ac:dyDescent="0.3">
      <c r="A69" s="68" t="s">
        <v>43</v>
      </c>
      <c r="B69" s="4">
        <v>0.27642217664848379</v>
      </c>
      <c r="C69" s="4">
        <v>0.27866978712888307</v>
      </c>
      <c r="D69" s="4">
        <v>0.27783780296746818</v>
      </c>
      <c r="E69" s="4">
        <v>0.27693798304289441</v>
      </c>
      <c r="F69" s="4">
        <v>0.27698578515157779</v>
      </c>
      <c r="G69" s="4">
        <v>0.27586645897952838</v>
      </c>
      <c r="H69" s="4">
        <v>0.27121972180676762</v>
      </c>
      <c r="I69" s="4">
        <v>0.27215364619257121</v>
      </c>
      <c r="J69" s="4">
        <v>0.26893689650902691</v>
      </c>
      <c r="K69" s="4">
        <v>0.26721228005065478</v>
      </c>
      <c r="L69" s="4">
        <v>0.26553786991251438</v>
      </c>
      <c r="M69" s="4">
        <v>0.26522973246612502</v>
      </c>
      <c r="N69" s="4">
        <v>0.26489611038207928</v>
      </c>
      <c r="O69" s="4">
        <v>0.26557994773141524</v>
      </c>
      <c r="P69" s="4">
        <v>0.2655216616219449</v>
      </c>
    </row>
    <row r="70" spans="1:16" x14ac:dyDescent="0.3">
      <c r="A70" s="68" t="s">
        <v>112</v>
      </c>
      <c r="B70" s="7">
        <v>1.9240340087012346</v>
      </c>
      <c r="C70" s="7">
        <v>1.8708463272654503</v>
      </c>
      <c r="D70" s="7">
        <v>1.871052825371444</v>
      </c>
      <c r="E70" s="7">
        <v>1.8718495891336351</v>
      </c>
      <c r="F70" s="7">
        <v>1.8721156721327559</v>
      </c>
      <c r="G70" s="7">
        <v>1.8720022811509822</v>
      </c>
      <c r="H70" s="7">
        <v>1.873149713238222</v>
      </c>
      <c r="I70" s="7">
        <v>1.8763751219543967</v>
      </c>
      <c r="J70" s="7">
        <v>1.8838454734824901</v>
      </c>
      <c r="K70" s="7">
        <v>1.8870514448154785</v>
      </c>
      <c r="L70" s="7">
        <v>1.8878457148791048</v>
      </c>
      <c r="M70" s="7">
        <v>1.8874945191723169</v>
      </c>
      <c r="N70" s="7">
        <v>1.8875694962064988</v>
      </c>
      <c r="O70" s="7">
        <v>1.8866483568231238</v>
      </c>
      <c r="P70" s="7">
        <v>1.88778098400599</v>
      </c>
    </row>
    <row r="71" spans="1:16" x14ac:dyDescent="0.3">
      <c r="A71" s="68" t="s">
        <v>151</v>
      </c>
      <c r="B71" s="4">
        <v>1.6981274130933508E-2</v>
      </c>
      <c r="C71" s="4">
        <v>1.7111763871263813E-2</v>
      </c>
      <c r="D71" s="4">
        <v>1.7295987295788125E-2</v>
      </c>
      <c r="E71" s="4">
        <v>1.7394767037247884E-2</v>
      </c>
      <c r="F71" s="4">
        <v>1.745710989657423E-2</v>
      </c>
      <c r="G71" s="4">
        <v>1.7616525060067355E-2</v>
      </c>
      <c r="H71" s="4">
        <v>1.7480012234465079E-2</v>
      </c>
      <c r="I71" s="4">
        <v>1.7151367224281483E-2</v>
      </c>
      <c r="J71" s="4">
        <v>1.7602588825565462E-2</v>
      </c>
      <c r="K71" s="4">
        <v>1.7628735573937467E-2</v>
      </c>
      <c r="L71" s="4">
        <v>1.7944331114310864E-2</v>
      </c>
      <c r="M71" s="4">
        <v>1.801400471951585E-2</v>
      </c>
      <c r="N71" s="4">
        <v>1.8078726451858092E-2</v>
      </c>
      <c r="O71" s="4">
        <v>1.7977796808371086E-2</v>
      </c>
      <c r="P71" s="4">
        <v>1.6850217868235085E-2</v>
      </c>
    </row>
    <row r="72" spans="1:16" x14ac:dyDescent="0.3">
      <c r="A72" s="68" t="s">
        <v>152</v>
      </c>
      <c r="B72" s="4">
        <v>6.3840850926652655E-3</v>
      </c>
      <c r="C72" s="4">
        <v>6.256141693713425E-3</v>
      </c>
      <c r="D72" s="4">
        <v>5.9861735511095113E-3</v>
      </c>
      <c r="E72" s="4">
        <v>6.0230475229137688E-3</v>
      </c>
      <c r="F72" s="4">
        <v>5.8593994506749517E-3</v>
      </c>
      <c r="G72" s="4">
        <v>5.9156478735590805E-3</v>
      </c>
      <c r="H72" s="4">
        <v>5.0489368032262255E-3</v>
      </c>
      <c r="I72" s="4">
        <v>5.132791871788593E-3</v>
      </c>
      <c r="J72" s="4">
        <v>4.9448975927551273E-3</v>
      </c>
      <c r="K72" s="4">
        <v>5.0057096630383678E-3</v>
      </c>
      <c r="L72" s="4">
        <v>4.4086604299585367E-3</v>
      </c>
      <c r="M72" s="4">
        <v>4.4291410832231369E-3</v>
      </c>
      <c r="N72" s="4">
        <v>3.9873483665929261E-3</v>
      </c>
      <c r="O72" s="4">
        <v>3.9383984575899599E-3</v>
      </c>
      <c r="P72" s="4">
        <v>3.8266204592992143E-3</v>
      </c>
    </row>
    <row r="73" spans="1:16" x14ac:dyDescent="0.3">
      <c r="A73" s="68" t="s">
        <v>153</v>
      </c>
      <c r="B73" s="4">
        <v>0.70659654922058224</v>
      </c>
      <c r="C73" s="4">
        <v>0.70421844899985342</v>
      </c>
      <c r="D73" s="4">
        <v>0.70486620973674396</v>
      </c>
      <c r="E73" s="4">
        <v>0.70566724991985763</v>
      </c>
      <c r="F73" s="4">
        <v>0.70555710495184709</v>
      </c>
      <c r="G73" s="4">
        <v>0.70651701596040528</v>
      </c>
      <c r="H73" s="4">
        <v>0.71130026595876739</v>
      </c>
      <c r="I73" s="4">
        <v>0.71069498658314734</v>
      </c>
      <c r="J73" s="4">
        <v>0.71346051466540761</v>
      </c>
      <c r="K73" s="4">
        <v>0.71515898437540759</v>
      </c>
      <c r="L73" s="4">
        <v>0.71651779897317569</v>
      </c>
      <c r="M73" s="4">
        <v>0.71675626281435911</v>
      </c>
      <c r="N73" s="4">
        <v>0.71702516316606124</v>
      </c>
      <c r="O73" s="4">
        <v>0.71644225546021334</v>
      </c>
      <c r="P73" s="4">
        <v>0.71762812050982061</v>
      </c>
    </row>
    <row r="74" spans="1:16" x14ac:dyDescent="0.3">
      <c r="A74" s="68" t="s">
        <v>154</v>
      </c>
      <c r="B74" s="4">
        <v>0.27003809155581837</v>
      </c>
      <c r="C74" s="4">
        <v>0.27241364543516999</v>
      </c>
      <c r="D74" s="4">
        <v>0.27185162941635893</v>
      </c>
      <c r="E74" s="4">
        <v>0.27091493551998086</v>
      </c>
      <c r="F74" s="4">
        <v>0.27112638570090286</v>
      </c>
      <c r="G74" s="4">
        <v>0.26995081110596986</v>
      </c>
      <c r="H74" s="4">
        <v>0.26617078500354147</v>
      </c>
      <c r="I74" s="4">
        <v>0.26702085432078249</v>
      </c>
      <c r="J74" s="4">
        <v>0.26399199891627162</v>
      </c>
      <c r="K74" s="4">
        <v>0.26220657038761636</v>
      </c>
      <c r="L74" s="4">
        <v>0.26112920948255619</v>
      </c>
      <c r="M74" s="4">
        <v>0.26080059138290174</v>
      </c>
      <c r="N74" s="4">
        <v>0.26090876201548563</v>
      </c>
      <c r="O74" s="4">
        <v>0.26164154927382494</v>
      </c>
      <c r="P74" s="4">
        <v>0.26169504116264586</v>
      </c>
    </row>
    <row r="75" spans="1:16" x14ac:dyDescent="0.3">
      <c r="A75" s="14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 x14ac:dyDescent="0.3">
      <c r="A76" s="147" t="s">
        <v>169</v>
      </c>
      <c r="B76" s="1">
        <f t="shared" ref="B76:P76" si="26">+B5</f>
        <v>44165</v>
      </c>
      <c r="C76" s="1">
        <f t="shared" si="26"/>
        <v>44253</v>
      </c>
      <c r="D76" s="1">
        <f t="shared" si="26"/>
        <v>44344</v>
      </c>
      <c r="E76" s="1">
        <f t="shared" si="26"/>
        <v>44439</v>
      </c>
      <c r="F76" s="1">
        <f t="shared" si="26"/>
        <v>44530</v>
      </c>
      <c r="G76" s="1">
        <f t="shared" si="26"/>
        <v>44620</v>
      </c>
      <c r="H76" s="1">
        <f t="shared" si="26"/>
        <v>44712</v>
      </c>
      <c r="I76" s="1">
        <f t="shared" si="26"/>
        <v>44804</v>
      </c>
      <c r="J76" s="1">
        <f t="shared" si="26"/>
        <v>44895</v>
      </c>
      <c r="K76" s="1">
        <f t="shared" si="26"/>
        <v>44985</v>
      </c>
      <c r="L76" s="1">
        <f t="shared" si="26"/>
        <v>45077</v>
      </c>
      <c r="M76" s="1">
        <f t="shared" si="26"/>
        <v>45169</v>
      </c>
      <c r="N76" s="1">
        <f t="shared" si="26"/>
        <v>45260</v>
      </c>
      <c r="O76" s="1">
        <f t="shared" si="26"/>
        <v>45351</v>
      </c>
      <c r="P76" s="1">
        <f t="shared" si="26"/>
        <v>45443</v>
      </c>
    </row>
    <row r="77" spans="1:16" x14ac:dyDescent="0.3">
      <c r="A77" s="68" t="s">
        <v>27</v>
      </c>
      <c r="B77" s="4">
        <v>0.71618390233092022</v>
      </c>
      <c r="C77" s="4">
        <v>0.71536152958206245</v>
      </c>
      <c r="D77" s="4">
        <v>0.71525002464020793</v>
      </c>
      <c r="E77" s="4">
        <v>0.7147465359443238</v>
      </c>
      <c r="F77" s="4">
        <v>0.71428505871301784</v>
      </c>
      <c r="G77" s="4">
        <v>0.71384349377764311</v>
      </c>
      <c r="H77" s="4">
        <v>0.71320347836448472</v>
      </c>
      <c r="I77" s="4">
        <v>0.71305504560666688</v>
      </c>
      <c r="J77" s="4">
        <v>0.7116037118606704</v>
      </c>
      <c r="K77" s="4">
        <v>0.7103392129414422</v>
      </c>
      <c r="L77" s="4">
        <v>0.71084406560727309</v>
      </c>
      <c r="M77" s="4">
        <v>0.71075003736613074</v>
      </c>
      <c r="N77" s="4">
        <v>0.70825924341309909</v>
      </c>
      <c r="O77" s="4">
        <v>0.7071390869083235</v>
      </c>
      <c r="P77" s="4">
        <v>0.70579925888312423</v>
      </c>
    </row>
    <row r="78" spans="1:16" x14ac:dyDescent="0.3">
      <c r="A78" s="68" t="s">
        <v>28</v>
      </c>
      <c r="B78" s="4">
        <v>0.60995379665661598</v>
      </c>
      <c r="C78" s="4">
        <v>0.59589571648437523</v>
      </c>
      <c r="D78" s="4">
        <v>0.59171875736356383</v>
      </c>
      <c r="E78" s="4">
        <v>0.56296862016541604</v>
      </c>
      <c r="F78" s="4">
        <v>0.55494120147325843</v>
      </c>
      <c r="G78" s="4">
        <v>0.54199289235539128</v>
      </c>
      <c r="H78" s="4">
        <v>0.52766464544909641</v>
      </c>
      <c r="I78" s="4">
        <v>0.50887132005440494</v>
      </c>
      <c r="J78" s="4">
        <v>0.50624749248823631</v>
      </c>
      <c r="K78" s="4">
        <v>0.51863901932724599</v>
      </c>
      <c r="L78" s="4">
        <v>0.53453134244900635</v>
      </c>
      <c r="M78" s="4">
        <v>0.52794096398135548</v>
      </c>
      <c r="N78" s="4">
        <v>0.53027870478516925</v>
      </c>
      <c r="O78" s="4">
        <v>0.53327817683896028</v>
      </c>
      <c r="P78" s="4">
        <v>0.5287935065608399</v>
      </c>
    </row>
    <row r="79" spans="1:16" x14ac:dyDescent="0.3">
      <c r="A79" s="68" t="s">
        <v>181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</row>
    <row r="80" spans="1:16" x14ac:dyDescent="0.3">
      <c r="A80" s="68" t="s">
        <v>118</v>
      </c>
      <c r="B80" s="4">
        <v>1</v>
      </c>
      <c r="C80" s="4">
        <v>1</v>
      </c>
      <c r="D80" s="4">
        <v>1</v>
      </c>
      <c r="E80" s="4">
        <v>1</v>
      </c>
      <c r="F80" s="4">
        <v>1</v>
      </c>
      <c r="G80" s="4">
        <v>1</v>
      </c>
      <c r="H80" s="4">
        <v>0.90526388608351493</v>
      </c>
      <c r="I80" s="4">
        <v>0.96936978671811491</v>
      </c>
      <c r="J80" s="4">
        <v>0.97812054868419707</v>
      </c>
      <c r="K80" s="4">
        <v>0.97788960496591948</v>
      </c>
      <c r="L80" s="4">
        <v>0.97810210124562502</v>
      </c>
      <c r="M80" s="4">
        <v>0.97774703607595881</v>
      </c>
      <c r="N80" s="4">
        <v>0.97771272688640498</v>
      </c>
      <c r="O80" s="4">
        <v>0.96931790542411445</v>
      </c>
      <c r="P80" s="4">
        <v>0.95997362942712272</v>
      </c>
    </row>
    <row r="81" spans="1:16" x14ac:dyDescent="0.3">
      <c r="A81" s="68" t="s">
        <v>182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</row>
    <row r="82" spans="1:16" x14ac:dyDescent="0.3">
      <c r="A82" s="68" t="s">
        <v>183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</row>
    <row r="83" spans="1:16" x14ac:dyDescent="0.3">
      <c r="A83" s="68" t="s">
        <v>180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</row>
    <row r="84" spans="1:16" x14ac:dyDescent="0.3">
      <c r="A84" s="68" t="s">
        <v>141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9.4736113916485121E-2</v>
      </c>
      <c r="I84" s="4">
        <v>3.063021328188506E-2</v>
      </c>
      <c r="J84" s="4">
        <v>2.1879451315802909E-2</v>
      </c>
      <c r="K84" s="4">
        <v>2.211039503408057E-2</v>
      </c>
      <c r="L84" s="4">
        <v>2.1897898754374971E-2</v>
      </c>
      <c r="M84" s="4">
        <v>2.2252963924041164E-2</v>
      </c>
      <c r="N84" s="4">
        <v>2.228727311359497E-2</v>
      </c>
      <c r="O84" s="4">
        <v>3.068209457588543E-2</v>
      </c>
      <c r="P84" s="4">
        <v>4.0026370572877182E-2</v>
      </c>
    </row>
    <row r="85" spans="1:16" x14ac:dyDescent="0.3">
      <c r="A85" s="68" t="s">
        <v>33</v>
      </c>
      <c r="B85" s="29">
        <v>158572.94701298705</v>
      </c>
      <c r="C85" s="29">
        <v>158365.59025974025</v>
      </c>
      <c r="D85" s="29">
        <v>159653.47896103899</v>
      </c>
      <c r="E85" s="29">
        <v>159443.38207792211</v>
      </c>
      <c r="F85" s="29">
        <v>159231.40935064937</v>
      </c>
      <c r="G85" s="29">
        <v>159017.542987013</v>
      </c>
      <c r="H85" s="29">
        <v>157830.67493333336</v>
      </c>
      <c r="I85" s="29">
        <v>156728.42222222226</v>
      </c>
      <c r="J85" s="29">
        <v>157276.64788732395</v>
      </c>
      <c r="K85" s="29">
        <v>157857.23000000001</v>
      </c>
      <c r="L85" s="29">
        <v>157144.1533802817</v>
      </c>
      <c r="M85" s="29">
        <v>156956.33507042253</v>
      </c>
      <c r="N85" s="29">
        <v>156714.71535211266</v>
      </c>
      <c r="O85" s="29">
        <v>157390.4467142857</v>
      </c>
      <c r="P85" s="29">
        <v>153182.05358208955</v>
      </c>
    </row>
    <row r="86" spans="1:16" x14ac:dyDescent="0.3">
      <c r="A86" s="68" t="s">
        <v>34</v>
      </c>
      <c r="B86" s="3">
        <v>3.7407413890677137E-2</v>
      </c>
      <c r="C86" s="3">
        <v>3.7422724443669626E-2</v>
      </c>
      <c r="D86" s="3">
        <v>3.740329388074036E-2</v>
      </c>
      <c r="E86" s="3">
        <v>3.7402776653262387E-2</v>
      </c>
      <c r="F86" s="3">
        <v>3.7402253147043561E-2</v>
      </c>
      <c r="G86" s="3">
        <v>3.7350024936111732E-2</v>
      </c>
      <c r="H86" s="3">
        <v>3.8785518168668418E-2</v>
      </c>
      <c r="I86" s="3">
        <v>3.703910666109414E-2</v>
      </c>
      <c r="J86" s="3">
        <v>3.7041301511322726E-2</v>
      </c>
      <c r="K86" s="3">
        <v>3.7346346212514758E-2</v>
      </c>
      <c r="L86" s="3">
        <v>3.7638892149468764E-2</v>
      </c>
      <c r="M86" s="3">
        <v>3.6967525739120079E-2</v>
      </c>
      <c r="N86" s="3">
        <v>3.7023975515394186E-2</v>
      </c>
      <c r="O86" s="3">
        <v>3.7491359181124069E-2</v>
      </c>
      <c r="P86" s="3">
        <v>3.9077325713262424E-2</v>
      </c>
    </row>
    <row r="87" spans="1:16" x14ac:dyDescent="0.3">
      <c r="A87" s="68" t="s">
        <v>35</v>
      </c>
      <c r="B87" s="90">
        <v>14.409212161131377</v>
      </c>
      <c r="C87" s="90">
        <v>14.159206431774562</v>
      </c>
      <c r="D87" s="90">
        <v>13.971384196200416</v>
      </c>
      <c r="E87" s="90">
        <v>13.721461442661152</v>
      </c>
      <c r="F87" s="90">
        <v>13.471539250328398</v>
      </c>
      <c r="G87" s="90">
        <v>13.221617649881212</v>
      </c>
      <c r="H87" s="90">
        <v>13.260722282461836</v>
      </c>
      <c r="I87" s="90">
        <v>12.78710245155078</v>
      </c>
      <c r="J87" s="90">
        <v>12.490351193089204</v>
      </c>
      <c r="K87" s="90">
        <v>12.199307531905651</v>
      </c>
      <c r="L87" s="90">
        <v>12.008683368246865</v>
      </c>
      <c r="M87" s="90">
        <v>11.756737753441937</v>
      </c>
      <c r="N87" s="90">
        <v>11.507263698325554</v>
      </c>
      <c r="O87" s="90">
        <v>11.218164519860773</v>
      </c>
      <c r="P87" s="90">
        <v>11.136433308045993</v>
      </c>
    </row>
    <row r="88" spans="1:16" x14ac:dyDescent="0.3">
      <c r="A88" s="68" t="s">
        <v>36</v>
      </c>
      <c r="B88" s="91">
        <v>68.764061391318194</v>
      </c>
      <c r="C88" s="91">
        <v>71.721790106078117</v>
      </c>
      <c r="D88" s="91">
        <v>74.807856773203099</v>
      </c>
      <c r="E88" s="91">
        <v>77.831375108108645</v>
      </c>
      <c r="F88" s="91">
        <v>80.822051050603619</v>
      </c>
      <c r="G88" s="91">
        <v>83.779884779247055</v>
      </c>
      <c r="H88" s="91">
        <v>86.89700368707804</v>
      </c>
      <c r="I88" s="91">
        <v>89.848251062814569</v>
      </c>
      <c r="J88" s="91">
        <v>92.883331791468393</v>
      </c>
      <c r="K88" s="91">
        <v>95.819264314796754</v>
      </c>
      <c r="L88" s="91">
        <v>98.778484885775441</v>
      </c>
      <c r="M88" s="91">
        <v>101.80282330763339</v>
      </c>
      <c r="N88" s="91">
        <v>104.79323396371512</v>
      </c>
      <c r="O88" s="91">
        <v>107.78136780575285</v>
      </c>
      <c r="P88" s="91">
        <v>110.84584299818523</v>
      </c>
    </row>
    <row r="89" spans="1:16" x14ac:dyDescent="0.3">
      <c r="A89" s="68" t="s">
        <v>119</v>
      </c>
      <c r="B89" s="3">
        <v>0.90427316153824344</v>
      </c>
      <c r="C89" s="3">
        <v>0.90538460020394451</v>
      </c>
      <c r="D89" s="3">
        <v>0.9073801864464599</v>
      </c>
      <c r="E89" s="3">
        <v>0.90850374667295697</v>
      </c>
      <c r="F89" s="3">
        <v>0.90964098781881331</v>
      </c>
      <c r="G89" s="3">
        <v>0.91079210674787903</v>
      </c>
      <c r="H89" s="3">
        <v>0.91115828652495601</v>
      </c>
      <c r="I89" s="3">
        <v>0.90820118654646631</v>
      </c>
      <c r="J89" s="3">
        <v>0.91393239346260047</v>
      </c>
      <c r="K89" s="3">
        <v>0.91442061194880242</v>
      </c>
      <c r="L89" s="3">
        <v>0.91663892988095019</v>
      </c>
      <c r="M89" s="3">
        <v>0.91794939498464379</v>
      </c>
      <c r="N89" s="3">
        <v>0.91924812539894696</v>
      </c>
      <c r="O89" s="3">
        <v>0.91990131018362298</v>
      </c>
      <c r="P89" s="3">
        <v>0.91558388870500151</v>
      </c>
    </row>
    <row r="90" spans="1:16" x14ac:dyDescent="0.3">
      <c r="A90" s="68" t="s">
        <v>38</v>
      </c>
      <c r="B90" s="4">
        <v>9.5726838461756503E-2</v>
      </c>
      <c r="C90" s="4">
        <v>9.4615399796055488E-2</v>
      </c>
      <c r="D90" s="4">
        <v>9.2619813553540029E-2</v>
      </c>
      <c r="E90" s="4">
        <v>9.1496253327043101E-2</v>
      </c>
      <c r="F90" s="4">
        <v>9.0359012181186749E-2</v>
      </c>
      <c r="G90" s="4">
        <v>8.9207893252120904E-2</v>
      </c>
      <c r="H90" s="4">
        <v>8.8841713475043937E-2</v>
      </c>
      <c r="I90" s="4">
        <v>9.1798813453533717E-2</v>
      </c>
      <c r="J90" s="4">
        <v>8.6067606537399519E-2</v>
      </c>
      <c r="K90" s="4">
        <v>8.5579388051197539E-2</v>
      </c>
      <c r="L90" s="4">
        <v>8.336107011904989E-2</v>
      </c>
      <c r="M90" s="4">
        <v>8.2050605015356132E-2</v>
      </c>
      <c r="N90" s="4">
        <v>8.0751874601053E-2</v>
      </c>
      <c r="O90" s="4">
        <v>8.0098689816376925E-2</v>
      </c>
      <c r="P90" s="4">
        <v>8.4416111294998472E-2</v>
      </c>
    </row>
    <row r="91" spans="1:16" x14ac:dyDescent="0.3">
      <c r="A91" s="68" t="s">
        <v>39</v>
      </c>
      <c r="B91" s="4">
        <v>0.21584687577258682</v>
      </c>
      <c r="C91" s="4">
        <v>0.2159699128527646</v>
      </c>
      <c r="D91" s="4">
        <v>0.21406925092870047</v>
      </c>
      <c r="E91" s="4">
        <v>0.21419183784166573</v>
      </c>
      <c r="F91" s="4">
        <v>0.21431646310673885</v>
      </c>
      <c r="G91" s="4">
        <v>0.2144431559291464</v>
      </c>
      <c r="H91" s="4">
        <v>0.21974742329387592</v>
      </c>
      <c r="I91" s="4">
        <v>0.23058276655911095</v>
      </c>
      <c r="J91" s="4">
        <v>0.23283281670532646</v>
      </c>
      <c r="K91" s="4">
        <v>0.23502608111682399</v>
      </c>
      <c r="L91" s="4">
        <v>0.23257546117683284</v>
      </c>
      <c r="M91" s="4">
        <v>0.23298877762072909</v>
      </c>
      <c r="N91" s="4">
        <v>0.23315206010040965</v>
      </c>
      <c r="O91" s="4">
        <v>0.23526788352620717</v>
      </c>
      <c r="P91" s="4">
        <v>0.20570248808782801</v>
      </c>
    </row>
    <row r="92" spans="1:16" x14ac:dyDescent="0.3">
      <c r="A92" s="68" t="s">
        <v>40</v>
      </c>
      <c r="B92" s="4">
        <v>0.29954468527726436</v>
      </c>
      <c r="C92" s="4">
        <v>0.29980670527154279</v>
      </c>
      <c r="D92" s="4">
        <v>0.31351348493723324</v>
      </c>
      <c r="E92" s="4">
        <v>0.31379551982024173</v>
      </c>
      <c r="F92" s="4">
        <v>0.31408075274243608</v>
      </c>
      <c r="G92" s="4">
        <v>0.31436922787742316</v>
      </c>
      <c r="H92" s="4">
        <v>0.31558719001258245</v>
      </c>
      <c r="I92" s="4">
        <v>0.28823316932942317</v>
      </c>
      <c r="J92" s="4">
        <v>0.29112284427135748</v>
      </c>
      <c r="K92" s="4">
        <v>0.28506946978065467</v>
      </c>
      <c r="L92" s="4">
        <v>0.2821756493467531</v>
      </c>
      <c r="M92" s="4">
        <v>0.2823575524991328</v>
      </c>
      <c r="N92" s="4">
        <v>0.28263540769141698</v>
      </c>
      <c r="O92" s="4">
        <v>0.27692413573037639</v>
      </c>
      <c r="P92" s="4">
        <v>0.29768785344022591</v>
      </c>
    </row>
    <row r="93" spans="1:16" x14ac:dyDescent="0.3">
      <c r="A93" s="68" t="s">
        <v>41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</row>
    <row r="94" spans="1:16" x14ac:dyDescent="0.3">
      <c r="A94" s="68" t="s">
        <v>42</v>
      </c>
      <c r="B94" s="4">
        <v>1</v>
      </c>
      <c r="C94" s="4">
        <v>1</v>
      </c>
      <c r="D94" s="4">
        <v>1</v>
      </c>
      <c r="E94" s="4">
        <v>1</v>
      </c>
      <c r="F94" s="4">
        <v>1</v>
      </c>
      <c r="G94" s="4">
        <v>1</v>
      </c>
      <c r="H94" s="4">
        <v>1</v>
      </c>
      <c r="I94" s="4">
        <v>1</v>
      </c>
      <c r="J94" s="4">
        <v>1</v>
      </c>
      <c r="K94" s="4">
        <v>1</v>
      </c>
      <c r="L94" s="4">
        <v>1</v>
      </c>
      <c r="M94" s="4">
        <v>1</v>
      </c>
      <c r="N94" s="4">
        <v>1</v>
      </c>
      <c r="O94" s="4">
        <v>1</v>
      </c>
      <c r="P94" s="4">
        <v>1</v>
      </c>
    </row>
    <row r="95" spans="1:16" x14ac:dyDescent="0.3">
      <c r="A95" s="68" t="s">
        <v>43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</row>
    <row r="96" spans="1:16" x14ac:dyDescent="0.3">
      <c r="A96" s="68" t="s">
        <v>112</v>
      </c>
      <c r="B96" s="90">
        <v>1.5871606865368133</v>
      </c>
      <c r="C96" s="90">
        <v>1.5871345747490524</v>
      </c>
      <c r="D96" s="90">
        <v>1.5778651058645556</v>
      </c>
      <c r="E96" s="90">
        <v>1.5778282275402609</v>
      </c>
      <c r="F96" s="90">
        <v>1.577790894076478</v>
      </c>
      <c r="G96" s="90">
        <v>1.5777530985032706</v>
      </c>
      <c r="H96" s="90">
        <v>1.5797646108007601</v>
      </c>
      <c r="I96" s="90">
        <v>1.5887170987564259</v>
      </c>
      <c r="J96" s="90">
        <v>1.589139946126142</v>
      </c>
      <c r="K96" s="90">
        <v>1.5902804529240351</v>
      </c>
      <c r="L96" s="90">
        <v>1.5898041113188928</v>
      </c>
      <c r="M96" s="90">
        <v>1.5896908086006163</v>
      </c>
      <c r="N96" s="90">
        <v>1.5896789639417543</v>
      </c>
      <c r="O96" s="90">
        <v>1.5898711467203688</v>
      </c>
      <c r="P96" s="90">
        <v>1.6005815364472202</v>
      </c>
    </row>
    <row r="97" spans="1:16" x14ac:dyDescent="0.3">
      <c r="A97" s="68" t="s">
        <v>19</v>
      </c>
      <c r="B97" s="83">
        <v>0</v>
      </c>
      <c r="C97" s="83">
        <v>0</v>
      </c>
      <c r="D97" s="83">
        <v>0</v>
      </c>
      <c r="E97" s="83">
        <v>0</v>
      </c>
      <c r="F97" s="83">
        <v>0</v>
      </c>
      <c r="G97" s="83">
        <v>0</v>
      </c>
      <c r="H97" s="83">
        <v>0</v>
      </c>
      <c r="I97" s="83">
        <v>0</v>
      </c>
      <c r="J97" s="83">
        <v>0</v>
      </c>
      <c r="K97" s="83">
        <v>0</v>
      </c>
      <c r="L97" s="83">
        <v>0</v>
      </c>
      <c r="M97" s="83">
        <v>0</v>
      </c>
      <c r="N97" s="83">
        <v>0</v>
      </c>
      <c r="O97" s="83">
        <v>0</v>
      </c>
      <c r="P97" s="83">
        <v>0</v>
      </c>
    </row>
    <row r="98" spans="1:16" s="31" customFormat="1" x14ac:dyDescent="0.3">
      <c r="A98" s="68" t="s">
        <v>18</v>
      </c>
      <c r="B98" s="22">
        <v>0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</row>
    <row r="99" spans="1:16" s="31" customFormat="1" x14ac:dyDescent="0.3">
      <c r="A99" s="68" t="s">
        <v>48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1</v>
      </c>
    </row>
    <row r="100" spans="1:16" s="31" customFormat="1" x14ac:dyDescent="0.3">
      <c r="A100" s="142" t="s">
        <v>54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6" s="31" customFormat="1" x14ac:dyDescent="0.3">
      <c r="A101" s="68" t="s">
        <v>21</v>
      </c>
      <c r="B101" s="4">
        <v>1</v>
      </c>
      <c r="C101" s="4">
        <v>1</v>
      </c>
      <c r="D101" s="4">
        <v>1</v>
      </c>
      <c r="E101" s="4">
        <v>1</v>
      </c>
      <c r="F101" s="4">
        <v>1</v>
      </c>
      <c r="G101" s="4">
        <v>1</v>
      </c>
      <c r="H101" s="4">
        <v>0.97742882363327188</v>
      </c>
      <c r="I101" s="4">
        <v>1</v>
      </c>
      <c r="J101" s="4">
        <v>1</v>
      </c>
      <c r="K101" s="4">
        <v>1</v>
      </c>
      <c r="L101" s="4">
        <v>1</v>
      </c>
      <c r="M101" s="4">
        <v>1</v>
      </c>
      <c r="N101" s="4">
        <v>1</v>
      </c>
      <c r="O101" s="4">
        <v>1</v>
      </c>
      <c r="P101" s="4">
        <v>1</v>
      </c>
    </row>
    <row r="102" spans="1:16" s="31" customFormat="1" x14ac:dyDescent="0.3">
      <c r="A102" s="68" t="s">
        <v>22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2.2571176366728108E-2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</row>
    <row r="103" spans="1:16" s="31" customFormat="1" x14ac:dyDescent="0.3">
      <c r="A103" s="68" t="s">
        <v>23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</row>
    <row r="104" spans="1:16" x14ac:dyDescent="0.3">
      <c r="A104" s="68" t="s">
        <v>24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</row>
    <row r="105" spans="1:16" x14ac:dyDescent="0.3">
      <c r="A105" s="68" t="s">
        <v>25</v>
      </c>
      <c r="B105" s="4">
        <v>1</v>
      </c>
      <c r="C105" s="4">
        <f t="shared" ref="C105:P105" si="27">SUM(C101:C104)</f>
        <v>1</v>
      </c>
      <c r="D105" s="4">
        <f t="shared" si="27"/>
        <v>1</v>
      </c>
      <c r="E105" s="4">
        <f t="shared" si="27"/>
        <v>1</v>
      </c>
      <c r="F105" s="4">
        <f t="shared" si="27"/>
        <v>1</v>
      </c>
      <c r="G105" s="4">
        <f t="shared" si="27"/>
        <v>1</v>
      </c>
      <c r="H105" s="4">
        <f t="shared" si="27"/>
        <v>1</v>
      </c>
      <c r="I105" s="4">
        <f t="shared" si="27"/>
        <v>1</v>
      </c>
      <c r="J105" s="4">
        <f t="shared" si="27"/>
        <v>1</v>
      </c>
      <c r="K105" s="4">
        <f t="shared" si="27"/>
        <v>1</v>
      </c>
      <c r="L105" s="4">
        <f t="shared" si="27"/>
        <v>1</v>
      </c>
      <c r="M105" s="4">
        <f t="shared" si="27"/>
        <v>1</v>
      </c>
      <c r="N105" s="4">
        <f t="shared" si="27"/>
        <v>1</v>
      </c>
      <c r="O105" s="4">
        <f t="shared" si="27"/>
        <v>1</v>
      </c>
      <c r="P105" s="4">
        <f t="shared" si="27"/>
        <v>1</v>
      </c>
    </row>
    <row r="106" spans="1:16" x14ac:dyDescent="0.3">
      <c r="A106" s="3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 x14ac:dyDescent="0.3">
      <c r="A107" s="147" t="s">
        <v>155</v>
      </c>
      <c r="B107" s="1">
        <f t="shared" ref="B107:P107" si="28">+B76</f>
        <v>44165</v>
      </c>
      <c r="C107" s="1">
        <f t="shared" si="28"/>
        <v>44253</v>
      </c>
      <c r="D107" s="1">
        <f t="shared" si="28"/>
        <v>44344</v>
      </c>
      <c r="E107" s="1">
        <f t="shared" si="28"/>
        <v>44439</v>
      </c>
      <c r="F107" s="1">
        <f t="shared" si="28"/>
        <v>44530</v>
      </c>
      <c r="G107" s="1">
        <f t="shared" si="28"/>
        <v>44620</v>
      </c>
      <c r="H107" s="1">
        <f t="shared" si="28"/>
        <v>44712</v>
      </c>
      <c r="I107" s="1">
        <f t="shared" si="28"/>
        <v>44804</v>
      </c>
      <c r="J107" s="1">
        <f t="shared" si="28"/>
        <v>44895</v>
      </c>
      <c r="K107" s="1">
        <f t="shared" si="28"/>
        <v>44985</v>
      </c>
      <c r="L107" s="1">
        <f t="shared" si="28"/>
        <v>45077</v>
      </c>
      <c r="M107" s="1">
        <f t="shared" si="28"/>
        <v>45169</v>
      </c>
      <c r="N107" s="1">
        <f t="shared" si="28"/>
        <v>45260</v>
      </c>
      <c r="O107" s="1">
        <f t="shared" si="28"/>
        <v>45351</v>
      </c>
      <c r="P107" s="1">
        <f t="shared" si="28"/>
        <v>45443</v>
      </c>
    </row>
    <row r="108" spans="1:16" x14ac:dyDescent="0.3">
      <c r="A108" s="68" t="s">
        <v>27</v>
      </c>
      <c r="B108" s="4">
        <v>0.68608711581406712</v>
      </c>
      <c r="C108" s="4">
        <v>0.68399367617381435</v>
      </c>
      <c r="D108" s="4">
        <v>0.68805627024697535</v>
      </c>
      <c r="E108" s="4">
        <v>0.68760743410226854</v>
      </c>
      <c r="F108" s="4">
        <v>0.68458807383725595</v>
      </c>
      <c r="G108" s="4">
        <v>0.68416784391403407</v>
      </c>
      <c r="H108" s="4">
        <v>0.68661107626116002</v>
      </c>
      <c r="I108" s="4">
        <v>0.68521247442413324</v>
      </c>
      <c r="J108" s="4">
        <v>0.68100193469415304</v>
      </c>
      <c r="K108" s="4">
        <v>0.68432125657602572</v>
      </c>
      <c r="L108" s="4">
        <v>0.67177508012540377</v>
      </c>
      <c r="M108" s="4">
        <v>0.67238520044840144</v>
      </c>
      <c r="N108" s="4">
        <v>0.66372259080674056</v>
      </c>
      <c r="O108" s="4">
        <v>0.67042977814701921</v>
      </c>
      <c r="P108" s="4">
        <v>0.67393682627269202</v>
      </c>
    </row>
    <row r="109" spans="1:16" x14ac:dyDescent="0.3">
      <c r="A109" s="68" t="s">
        <v>28</v>
      </c>
      <c r="B109" s="4">
        <v>0.58533858212876155</v>
      </c>
      <c r="C109" s="4">
        <v>0.57220108103639944</v>
      </c>
      <c r="D109" s="4">
        <v>0.57140716245034062</v>
      </c>
      <c r="E109" s="4">
        <v>0.54402231238790388</v>
      </c>
      <c r="F109" s="4">
        <v>0.53334820835566465</v>
      </c>
      <c r="G109" s="4">
        <v>0.52076783884840927</v>
      </c>
      <c r="H109" s="4">
        <v>0.5020527159989554</v>
      </c>
      <c r="I109" s="4">
        <v>0.48159608851798191</v>
      </c>
      <c r="J109" s="4">
        <v>0.47706419022031343</v>
      </c>
      <c r="K109" s="4">
        <v>0.48997597438721108</v>
      </c>
      <c r="L109" s="4">
        <v>0.49576453090348105</v>
      </c>
      <c r="M109" s="4">
        <v>0.49026723281260887</v>
      </c>
      <c r="N109" s="4">
        <v>0.48918893744783909</v>
      </c>
      <c r="O109" s="4">
        <v>0.49877396491876946</v>
      </c>
      <c r="P109" s="4">
        <v>0.49996386605638693</v>
      </c>
    </row>
    <row r="110" spans="1:16" x14ac:dyDescent="0.3">
      <c r="A110" s="68" t="s">
        <v>181</v>
      </c>
      <c r="B110" s="4">
        <v>0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</row>
    <row r="111" spans="1:16" x14ac:dyDescent="0.3">
      <c r="A111" s="68" t="s">
        <v>118</v>
      </c>
      <c r="B111" s="4">
        <v>1</v>
      </c>
      <c r="C111" s="4">
        <v>1</v>
      </c>
      <c r="D111" s="4">
        <v>1</v>
      </c>
      <c r="E111" s="4">
        <v>1</v>
      </c>
      <c r="F111" s="4">
        <v>1</v>
      </c>
      <c r="G111" s="4">
        <v>0.96404863659598194</v>
      </c>
      <c r="H111" s="4">
        <v>0.8701897622998952</v>
      </c>
      <c r="I111" s="4">
        <v>0.86627091500434816</v>
      </c>
      <c r="J111" s="4">
        <v>0.93238729540424614</v>
      </c>
      <c r="K111" s="4">
        <v>0.95241746660679372</v>
      </c>
      <c r="L111" s="4">
        <v>0.94553486046621815</v>
      </c>
      <c r="M111" s="4">
        <v>0.94551108859248689</v>
      </c>
      <c r="N111" s="4">
        <v>0.9391626767380693</v>
      </c>
      <c r="O111" s="4">
        <v>0.93814212757103244</v>
      </c>
      <c r="P111" s="4">
        <v>0.93594367588657224</v>
      </c>
    </row>
    <row r="112" spans="1:16" x14ac:dyDescent="0.3">
      <c r="A112" s="68" t="s">
        <v>182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</row>
    <row r="113" spans="1:16" x14ac:dyDescent="0.3">
      <c r="A113" s="68" t="s">
        <v>183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</row>
    <row r="114" spans="1:16" x14ac:dyDescent="0.3">
      <c r="A114" s="68" t="s">
        <v>180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</row>
    <row r="115" spans="1:16" x14ac:dyDescent="0.3">
      <c r="A115" s="68" t="s">
        <v>141</v>
      </c>
      <c r="B115" s="4">
        <v>0</v>
      </c>
      <c r="C115" s="4">
        <v>0</v>
      </c>
      <c r="D115" s="4">
        <v>0</v>
      </c>
      <c r="E115" s="4">
        <v>0</v>
      </c>
      <c r="F115" s="4">
        <v>0</v>
      </c>
      <c r="G115" s="4">
        <v>3.5951363404018097E-2</v>
      </c>
      <c r="H115" s="4">
        <v>0.12981023770010472</v>
      </c>
      <c r="I115" s="4">
        <v>0.13372908499565178</v>
      </c>
      <c r="J115" s="4">
        <v>6.7612704595753817E-2</v>
      </c>
      <c r="K115" s="4">
        <v>4.7582533393206242E-2</v>
      </c>
      <c r="L115" s="4">
        <v>5.4465139533781827E-2</v>
      </c>
      <c r="M115" s="4">
        <v>5.4488911407513031E-2</v>
      </c>
      <c r="N115" s="4">
        <v>6.0837323261930587E-2</v>
      </c>
      <c r="O115" s="4">
        <v>6.1857872428967516E-2</v>
      </c>
      <c r="P115" s="4">
        <v>6.4056324113427696E-2</v>
      </c>
    </row>
    <row r="116" spans="1:16" x14ac:dyDescent="0.3">
      <c r="A116" s="68" t="s">
        <v>33</v>
      </c>
      <c r="B116" s="29">
        <v>153012.51800000001</v>
      </c>
      <c r="C116" s="29">
        <v>153732.37931034484</v>
      </c>
      <c r="D116" s="29">
        <v>151955.01107142857</v>
      </c>
      <c r="E116" s="29">
        <v>151822.75392857144</v>
      </c>
      <c r="F116" s="29">
        <v>152418.07074074075</v>
      </c>
      <c r="G116" s="29">
        <v>152283.92740740741</v>
      </c>
      <c r="H116" s="29">
        <v>142462.19708333333</v>
      </c>
      <c r="I116" s="29">
        <v>140709.66374999998</v>
      </c>
      <c r="J116" s="29">
        <v>142587.24227272728</v>
      </c>
      <c r="K116" s="29">
        <v>142621.28</v>
      </c>
      <c r="L116" s="29">
        <v>137058.49400000001</v>
      </c>
      <c r="M116" s="29">
        <v>136998.69950000002</v>
      </c>
      <c r="N116" s="29">
        <v>129160.84368421054</v>
      </c>
      <c r="O116" s="29">
        <v>134087.12777777779</v>
      </c>
      <c r="P116" s="29">
        <v>137101.95176470588</v>
      </c>
    </row>
    <row r="117" spans="1:16" x14ac:dyDescent="0.3">
      <c r="A117" s="68" t="s">
        <v>34</v>
      </c>
      <c r="B117" s="3">
        <v>3.4071551443261655E-2</v>
      </c>
      <c r="C117" s="3">
        <v>3.4072339593054571E-2</v>
      </c>
      <c r="D117" s="3">
        <v>3.395699000252262E-2</v>
      </c>
      <c r="E117" s="3">
        <v>3.3955541692507134E-2</v>
      </c>
      <c r="F117" s="3">
        <v>3.4129036767685104E-2</v>
      </c>
      <c r="G117" s="3">
        <v>3.5167672486844284E-2</v>
      </c>
      <c r="H117" s="3">
        <v>3.7970652179416031E-2</v>
      </c>
      <c r="I117" s="3">
        <v>3.8267653211084683E-2</v>
      </c>
      <c r="J117" s="3">
        <v>3.5776632550509363E-2</v>
      </c>
      <c r="K117" s="3">
        <v>3.6106842507845072E-2</v>
      </c>
      <c r="L117" s="3">
        <v>3.6679578693240268E-2</v>
      </c>
      <c r="M117" s="3">
        <v>3.6948804535914585E-2</v>
      </c>
      <c r="N117" s="3">
        <v>3.7439500629494589E-2</v>
      </c>
      <c r="O117" s="3">
        <v>3.7418884261530942E-2</v>
      </c>
      <c r="P117" s="3">
        <v>4.0340744008286702E-2</v>
      </c>
    </row>
    <row r="118" spans="1:16" x14ac:dyDescent="0.3">
      <c r="A118" s="68" t="s">
        <v>35</v>
      </c>
      <c r="B118" s="90">
        <v>16.476476771912804</v>
      </c>
      <c r="C118" s="90">
        <v>16.583280875587871</v>
      </c>
      <c r="D118" s="90">
        <v>16.458515492218137</v>
      </c>
      <c r="E118" s="90">
        <v>16.20862011580197</v>
      </c>
      <c r="F118" s="90">
        <v>15.869185218805264</v>
      </c>
      <c r="G118" s="90">
        <v>15.619316314293853</v>
      </c>
      <c r="H118" s="90">
        <v>14.985166066262261</v>
      </c>
      <c r="I118" s="90">
        <v>14.746926127425356</v>
      </c>
      <c r="J118" s="90">
        <v>14.280856188769128</v>
      </c>
      <c r="K118" s="90">
        <v>14.032593867415221</v>
      </c>
      <c r="L118" s="90">
        <v>13.356195075853286</v>
      </c>
      <c r="M118" s="90">
        <v>13.105438323278875</v>
      </c>
      <c r="N118" s="90">
        <v>13.011834204467347</v>
      </c>
      <c r="O118" s="90">
        <v>12.770712172650484</v>
      </c>
      <c r="P118" s="90">
        <v>12.383361219122188</v>
      </c>
    </row>
    <row r="119" spans="1:16" x14ac:dyDescent="0.3">
      <c r="A119" s="68" t="s">
        <v>36</v>
      </c>
      <c r="B119" s="91">
        <v>67.297574822903897</v>
      </c>
      <c r="C119" s="91">
        <v>70.135350656287812</v>
      </c>
      <c r="D119" s="91">
        <v>73.001431098178784</v>
      </c>
      <c r="E119" s="91">
        <v>76.023610860037294</v>
      </c>
      <c r="F119" s="91">
        <v>79.120385570219611</v>
      </c>
      <c r="G119" s="91">
        <v>82.076809127930716</v>
      </c>
      <c r="H119" s="91">
        <v>84.611702024161602</v>
      </c>
      <c r="I119" s="91">
        <v>87.626606131756745</v>
      </c>
      <c r="J119" s="91">
        <v>90.463824811589078</v>
      </c>
      <c r="K119" s="91">
        <v>93.418426332522813</v>
      </c>
      <c r="L119" s="91">
        <v>96.033131360375847</v>
      </c>
      <c r="M119" s="91">
        <v>99.056393239149131</v>
      </c>
      <c r="N119" s="91">
        <v>101.95933369914894</v>
      </c>
      <c r="O119" s="91">
        <v>104.92863994429463</v>
      </c>
      <c r="P119" s="91">
        <v>107.87074633062366</v>
      </c>
    </row>
    <row r="120" spans="1:16" x14ac:dyDescent="0.3">
      <c r="A120" s="68" t="s">
        <v>119</v>
      </c>
      <c r="B120" s="3">
        <v>0.92991164727232745</v>
      </c>
      <c r="C120" s="3">
        <v>0.92862569727643585</v>
      </c>
      <c r="D120" s="3">
        <v>0.92604071527928344</v>
      </c>
      <c r="E120" s="3">
        <v>0.92681318888792297</v>
      </c>
      <c r="F120" s="3">
        <v>0.92527127950083088</v>
      </c>
      <c r="G120" s="3">
        <v>0.92608632922920953</v>
      </c>
      <c r="H120" s="3">
        <v>0.93149998303789783</v>
      </c>
      <c r="I120" s="3">
        <v>0.94310177872674128</v>
      </c>
      <c r="J120" s="3">
        <v>0.96647873313337651</v>
      </c>
      <c r="K120" s="3">
        <v>0.96624807513105537</v>
      </c>
      <c r="L120" s="3">
        <v>0.96179753003852508</v>
      </c>
      <c r="M120" s="3">
        <v>0.96221731652277476</v>
      </c>
      <c r="N120" s="3">
        <v>0.95830799755619267</v>
      </c>
      <c r="O120" s="3">
        <v>0.97438366256301934</v>
      </c>
      <c r="P120" s="3">
        <v>0.97373117157923672</v>
      </c>
    </row>
    <row r="121" spans="1:16" x14ac:dyDescent="0.3">
      <c r="A121" s="68" t="s">
        <v>38</v>
      </c>
      <c r="B121" s="4">
        <v>7.008835272767247E-2</v>
      </c>
      <c r="C121" s="4">
        <v>7.137430272356414E-2</v>
      </c>
      <c r="D121" s="4">
        <v>7.3959284720716584E-2</v>
      </c>
      <c r="E121" s="4">
        <v>7.318681111207706E-2</v>
      </c>
      <c r="F121" s="4">
        <v>7.4728720499169149E-2</v>
      </c>
      <c r="G121" s="4">
        <v>7.3913670770790502E-2</v>
      </c>
      <c r="H121" s="4">
        <v>6.8500016962102103E-2</v>
      </c>
      <c r="I121" s="4">
        <v>5.6898221273258727E-2</v>
      </c>
      <c r="J121" s="4">
        <v>3.3521266866623572E-2</v>
      </c>
      <c r="K121" s="4">
        <v>3.3751924868944704E-2</v>
      </c>
      <c r="L121" s="4">
        <v>3.8202469961474979E-2</v>
      </c>
      <c r="M121" s="4">
        <v>3.7782683477225271E-2</v>
      </c>
      <c r="N121" s="4">
        <v>4.1692002443807281E-2</v>
      </c>
      <c r="O121" s="4">
        <v>2.5616337436980757E-2</v>
      </c>
      <c r="P121" s="4">
        <v>2.6268828420763293E-2</v>
      </c>
    </row>
    <row r="122" spans="1:16" x14ac:dyDescent="0.3">
      <c r="A122" s="68" t="s">
        <v>39</v>
      </c>
      <c r="B122" s="4">
        <v>0.20495838124825835</v>
      </c>
      <c r="C122" s="4">
        <v>0.21103308727952894</v>
      </c>
      <c r="D122" s="4">
        <v>0.22112652511100023</v>
      </c>
      <c r="E122" s="4">
        <v>0.22131915475092148</v>
      </c>
      <c r="F122" s="4">
        <v>0.22861971278213683</v>
      </c>
      <c r="G122" s="4">
        <v>0.22882109851509247</v>
      </c>
      <c r="H122" s="4">
        <v>0.17694939791820155</v>
      </c>
      <c r="I122" s="4">
        <v>0.17915329571669167</v>
      </c>
      <c r="J122" s="4">
        <v>0.19286641967933554</v>
      </c>
      <c r="K122" s="4">
        <v>0.19282039054123559</v>
      </c>
      <c r="L122" s="4">
        <v>0.22071101992409167</v>
      </c>
      <c r="M122" s="4">
        <v>0.22080735153255965</v>
      </c>
      <c r="N122" s="4">
        <v>0.24653324643121532</v>
      </c>
      <c r="O122" s="4">
        <v>0.25066885407800554</v>
      </c>
      <c r="P122" s="4">
        <v>0.25957771794367296</v>
      </c>
    </row>
    <row r="123" spans="1:16" x14ac:dyDescent="0.3">
      <c r="A123" s="68" t="s">
        <v>40</v>
      </c>
      <c r="B123" s="4">
        <v>0.3488913153279829</v>
      </c>
      <c r="C123" s="4">
        <v>0.35923201066609478</v>
      </c>
      <c r="D123" s="4">
        <v>0.32944786705442891</v>
      </c>
      <c r="E123" s="4">
        <v>0.32973485851314993</v>
      </c>
      <c r="F123" s="4">
        <v>0.34061167788379598</v>
      </c>
      <c r="G123" s="4">
        <v>0.34091171470725767</v>
      </c>
      <c r="H123" s="4">
        <v>0.401865415331979</v>
      </c>
      <c r="I123" s="4">
        <v>0.40687063329010337</v>
      </c>
      <c r="J123" s="4">
        <v>0.43848539771024342</v>
      </c>
      <c r="K123" s="4">
        <v>0.43838074960737722</v>
      </c>
      <c r="L123" s="4">
        <v>0.4028400166136365</v>
      </c>
      <c r="M123" s="4">
        <v>0.4030158403073017</v>
      </c>
      <c r="N123" s="4">
        <v>0.33395489344226581</v>
      </c>
      <c r="O123" s="4">
        <v>0.33955700362819646</v>
      </c>
      <c r="P123" s="4">
        <v>0.34132779626023085</v>
      </c>
    </row>
    <row r="124" spans="1:16" x14ac:dyDescent="0.3">
      <c r="A124" s="68" t="s">
        <v>41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</row>
    <row r="125" spans="1:16" x14ac:dyDescent="0.3">
      <c r="A125" s="68" t="s">
        <v>42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</row>
    <row r="126" spans="1:16" x14ac:dyDescent="0.3">
      <c r="A126" s="68" t="s">
        <v>43</v>
      </c>
      <c r="B126" s="4">
        <v>1</v>
      </c>
      <c r="C126" s="4">
        <v>1</v>
      </c>
      <c r="D126" s="4">
        <v>1</v>
      </c>
      <c r="E126" s="4">
        <v>1</v>
      </c>
      <c r="F126" s="4">
        <v>1</v>
      </c>
      <c r="G126" s="4">
        <v>1</v>
      </c>
      <c r="H126" s="4">
        <v>1</v>
      </c>
      <c r="I126" s="4">
        <v>1</v>
      </c>
      <c r="J126" s="4">
        <v>1</v>
      </c>
      <c r="K126" s="4">
        <v>1</v>
      </c>
      <c r="L126" s="4">
        <v>1</v>
      </c>
      <c r="M126" s="4">
        <v>1</v>
      </c>
      <c r="N126" s="4">
        <v>1</v>
      </c>
      <c r="O126" s="4">
        <v>1</v>
      </c>
      <c r="P126" s="4">
        <v>1</v>
      </c>
    </row>
    <row r="127" spans="1:16" x14ac:dyDescent="0.3">
      <c r="A127" s="68" t="s">
        <v>112</v>
      </c>
      <c r="B127" s="90">
        <v>1.411894021691563</v>
      </c>
      <c r="C127" s="90">
        <v>1.4158995572392321</v>
      </c>
      <c r="D127" s="90">
        <v>1.410765432730374</v>
      </c>
      <c r="E127" s="90">
        <v>1.4106942583331543</v>
      </c>
      <c r="F127" s="90">
        <v>1.4140963285026995</v>
      </c>
      <c r="G127" s="90">
        <v>1.4140204682131408</v>
      </c>
      <c r="H127" s="90">
        <v>1.4099074594824954</v>
      </c>
      <c r="I127" s="90">
        <v>1.4100578651127205</v>
      </c>
      <c r="J127" s="90">
        <v>1.4171730916563035</v>
      </c>
      <c r="K127" s="90">
        <v>1.4172912450919122</v>
      </c>
      <c r="L127" s="90">
        <v>1.422217308162889</v>
      </c>
      <c r="M127" s="90">
        <v>1.4221694953228223</v>
      </c>
      <c r="N127" s="90">
        <v>1.4420897555740733</v>
      </c>
      <c r="O127" s="90">
        <v>1.4428378575739871</v>
      </c>
      <c r="P127" s="90">
        <v>1.4444910491557554</v>
      </c>
    </row>
    <row r="128" spans="1:16" s="31" customFormat="1" x14ac:dyDescent="0.3">
      <c r="A128" s="68" t="s">
        <v>19</v>
      </c>
      <c r="B128" s="83">
        <v>0</v>
      </c>
      <c r="C128" s="83">
        <v>0</v>
      </c>
      <c r="D128" s="83">
        <v>0</v>
      </c>
      <c r="E128" s="83">
        <v>0</v>
      </c>
      <c r="F128" s="83">
        <v>0</v>
      </c>
      <c r="G128" s="83">
        <v>0</v>
      </c>
      <c r="H128" s="83">
        <v>0</v>
      </c>
      <c r="I128" s="83">
        <v>0</v>
      </c>
      <c r="J128" s="83">
        <v>0</v>
      </c>
      <c r="K128" s="83">
        <v>0</v>
      </c>
      <c r="L128" s="83">
        <v>0</v>
      </c>
      <c r="M128" s="83">
        <v>0</v>
      </c>
      <c r="N128" s="83">
        <v>0</v>
      </c>
      <c r="O128" s="83">
        <v>0</v>
      </c>
      <c r="P128" s="83">
        <v>0</v>
      </c>
    </row>
    <row r="129" spans="1:16" s="31" customFormat="1" x14ac:dyDescent="0.3">
      <c r="A129" s="68" t="s">
        <v>18</v>
      </c>
      <c r="B129" s="22">
        <v>0</v>
      </c>
      <c r="C129" s="22">
        <v>0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</row>
    <row r="130" spans="1:16" s="31" customFormat="1" x14ac:dyDescent="0.3">
      <c r="A130" s="68" t="s">
        <v>51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</row>
    <row r="131" spans="1:16" s="31" customFormat="1" x14ac:dyDescent="0.3">
      <c r="A131" s="142" t="s">
        <v>54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1:16" s="31" customFormat="1" x14ac:dyDescent="0.3">
      <c r="A132" s="68" t="s">
        <v>21</v>
      </c>
      <c r="B132" s="4">
        <v>1</v>
      </c>
      <c r="C132" s="4">
        <v>1</v>
      </c>
      <c r="D132" s="4">
        <v>1</v>
      </c>
      <c r="E132" s="4">
        <v>1</v>
      </c>
      <c r="F132" s="4">
        <v>1</v>
      </c>
      <c r="G132" s="4">
        <v>1</v>
      </c>
      <c r="H132" s="4">
        <v>1</v>
      </c>
      <c r="I132" s="4">
        <v>1</v>
      </c>
      <c r="J132" s="4">
        <v>1</v>
      </c>
      <c r="K132" s="4">
        <v>1</v>
      </c>
      <c r="L132" s="4">
        <v>1</v>
      </c>
      <c r="M132" s="4">
        <v>0.89609065595546045</v>
      </c>
      <c r="N132" s="4">
        <v>1</v>
      </c>
      <c r="O132" s="4">
        <v>1</v>
      </c>
      <c r="P132" s="4">
        <v>1</v>
      </c>
    </row>
    <row r="133" spans="1:16" s="31" customFormat="1" x14ac:dyDescent="0.3">
      <c r="A133" s="68" t="s">
        <v>22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</row>
    <row r="134" spans="1:16" s="31" customFormat="1" x14ac:dyDescent="0.3">
      <c r="A134" s="68" t="s">
        <v>23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0.10390934404453964</v>
      </c>
      <c r="N134" s="4">
        <v>0</v>
      </c>
      <c r="O134" s="4">
        <v>0</v>
      </c>
      <c r="P134" s="4">
        <v>0</v>
      </c>
    </row>
    <row r="135" spans="1:16" x14ac:dyDescent="0.3">
      <c r="A135" s="68" t="s">
        <v>24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</row>
    <row r="136" spans="1:16" x14ac:dyDescent="0.3">
      <c r="A136" s="68" t="s">
        <v>25</v>
      </c>
      <c r="B136" s="4">
        <v>1</v>
      </c>
      <c r="C136" s="4">
        <f t="shared" ref="C136:P136" si="29">SUM(C132:C135)</f>
        <v>1</v>
      </c>
      <c r="D136" s="4">
        <f t="shared" si="29"/>
        <v>1</v>
      </c>
      <c r="E136" s="4">
        <f t="shared" si="29"/>
        <v>1</v>
      </c>
      <c r="F136" s="4">
        <f t="shared" si="29"/>
        <v>1</v>
      </c>
      <c r="G136" s="4">
        <f t="shared" si="29"/>
        <v>1</v>
      </c>
      <c r="H136" s="4">
        <f t="shared" si="29"/>
        <v>1</v>
      </c>
      <c r="I136" s="4">
        <f t="shared" si="29"/>
        <v>1</v>
      </c>
      <c r="J136" s="4">
        <f t="shared" si="29"/>
        <v>1</v>
      </c>
      <c r="K136" s="4">
        <f t="shared" si="29"/>
        <v>1</v>
      </c>
      <c r="L136" s="4">
        <f t="shared" si="29"/>
        <v>1</v>
      </c>
      <c r="M136" s="4">
        <f t="shared" si="29"/>
        <v>1</v>
      </c>
      <c r="N136" s="4">
        <f t="shared" si="29"/>
        <v>1</v>
      </c>
      <c r="O136" s="4">
        <f t="shared" si="29"/>
        <v>1</v>
      </c>
      <c r="P136" s="4">
        <f t="shared" si="29"/>
        <v>1</v>
      </c>
    </row>
    <row r="137" spans="1:16" x14ac:dyDescent="0.3">
      <c r="A137" s="1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1:16" x14ac:dyDescent="0.3">
      <c r="A138" s="15" t="s">
        <v>156</v>
      </c>
      <c r="B138" s="1">
        <f t="shared" ref="B138:P138" si="30">+B107</f>
        <v>44165</v>
      </c>
      <c r="C138" s="1">
        <f t="shared" si="30"/>
        <v>44253</v>
      </c>
      <c r="D138" s="1">
        <f t="shared" si="30"/>
        <v>44344</v>
      </c>
      <c r="E138" s="1">
        <f t="shared" si="30"/>
        <v>44439</v>
      </c>
      <c r="F138" s="1">
        <f t="shared" si="30"/>
        <v>44530</v>
      </c>
      <c r="G138" s="1">
        <f t="shared" si="30"/>
        <v>44620</v>
      </c>
      <c r="H138" s="1">
        <f t="shared" si="30"/>
        <v>44712</v>
      </c>
      <c r="I138" s="1">
        <f t="shared" si="30"/>
        <v>44804</v>
      </c>
      <c r="J138" s="1">
        <f t="shared" si="30"/>
        <v>44895</v>
      </c>
      <c r="K138" s="1">
        <f t="shared" si="30"/>
        <v>44985</v>
      </c>
      <c r="L138" s="1">
        <f t="shared" si="30"/>
        <v>45077</v>
      </c>
      <c r="M138" s="1">
        <f t="shared" si="30"/>
        <v>45169</v>
      </c>
      <c r="N138" s="1">
        <f t="shared" si="30"/>
        <v>45260</v>
      </c>
      <c r="O138" s="1">
        <f t="shared" si="30"/>
        <v>45351</v>
      </c>
      <c r="P138" s="1">
        <f t="shared" si="30"/>
        <v>45443</v>
      </c>
    </row>
    <row r="139" spans="1:16" x14ac:dyDescent="0.3">
      <c r="A139" s="68" t="s">
        <v>27</v>
      </c>
      <c r="B139" s="85">
        <v>0.71501581719223839</v>
      </c>
      <c r="C139" s="85">
        <v>0.7144505569408367</v>
      </c>
      <c r="D139" s="4">
        <v>0.71446249835231779</v>
      </c>
      <c r="E139" s="4">
        <v>0.71437248587205249</v>
      </c>
      <c r="F139" s="4">
        <v>0.71422485873446562</v>
      </c>
      <c r="G139" s="4">
        <v>0.71408025165668088</v>
      </c>
      <c r="H139" s="4">
        <v>0.71397080221745524</v>
      </c>
      <c r="I139" s="4">
        <v>0.71625034420980827</v>
      </c>
      <c r="J139" s="4">
        <v>0.71735339796104802</v>
      </c>
      <c r="K139" s="4">
        <v>0.71725816661468167</v>
      </c>
      <c r="L139" s="4">
        <v>0.71668570557206079</v>
      </c>
      <c r="M139" s="4">
        <v>0.71647503435097959</v>
      </c>
      <c r="N139" s="4">
        <v>0.71602927844542186</v>
      </c>
      <c r="O139" s="4">
        <v>0.71568400278167055</v>
      </c>
      <c r="P139" s="4">
        <v>0.71567243750093756</v>
      </c>
    </row>
    <row r="140" spans="1:16" x14ac:dyDescent="0.3">
      <c r="A140" s="68" t="s">
        <v>28</v>
      </c>
      <c r="B140" s="85">
        <v>0.69340569588374568</v>
      </c>
      <c r="C140" s="85">
        <v>0.67867507265266658</v>
      </c>
      <c r="D140" s="4">
        <v>0.67436902093474482</v>
      </c>
      <c r="E140" s="4">
        <v>0.64231431911367309</v>
      </c>
      <c r="F140" s="4">
        <v>0.6340155108939165</v>
      </c>
      <c r="G140" s="4">
        <v>0.61863423860429534</v>
      </c>
      <c r="H140" s="4">
        <v>0.60323942481846449</v>
      </c>
      <c r="I140" s="4">
        <v>0.58226008487766479</v>
      </c>
      <c r="J140" s="4">
        <v>0.57924598897378032</v>
      </c>
      <c r="K140" s="4">
        <v>0.59355085278738351</v>
      </c>
      <c r="L140" s="4">
        <v>0.61115752897516706</v>
      </c>
      <c r="M140" s="4">
        <v>0.60400053392146191</v>
      </c>
      <c r="N140" s="4">
        <v>0.60643719636390048</v>
      </c>
      <c r="O140" s="4">
        <v>0.61119465231775549</v>
      </c>
      <c r="P140" s="4">
        <v>0.60825862246135443</v>
      </c>
    </row>
    <row r="141" spans="1:16" x14ac:dyDescent="0.3">
      <c r="A141" s="68" t="s">
        <v>181</v>
      </c>
      <c r="B141" s="85">
        <v>0</v>
      </c>
      <c r="C141" s="85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</row>
    <row r="142" spans="1:16" x14ac:dyDescent="0.3">
      <c r="A142" s="68" t="s">
        <v>118</v>
      </c>
      <c r="B142" s="85">
        <v>1</v>
      </c>
      <c r="C142" s="85">
        <v>1</v>
      </c>
      <c r="D142" s="4">
        <v>1</v>
      </c>
      <c r="E142" s="4">
        <v>1</v>
      </c>
      <c r="F142" s="4">
        <v>1</v>
      </c>
      <c r="G142" s="4">
        <v>1</v>
      </c>
      <c r="H142" s="4">
        <v>0.97987289501661679</v>
      </c>
      <c r="I142" s="4">
        <v>0.97765965026208301</v>
      </c>
      <c r="J142" s="4">
        <v>0.96984570038338092</v>
      </c>
      <c r="K142" s="4">
        <v>0.97640079141634573</v>
      </c>
      <c r="L142" s="4">
        <v>0.98122187122413584</v>
      </c>
      <c r="M142" s="4">
        <v>0.98319529582560339</v>
      </c>
      <c r="N142" s="4">
        <v>0.98512288208324694</v>
      </c>
      <c r="O142" s="4">
        <v>0.98603559583093026</v>
      </c>
      <c r="P142" s="4">
        <v>0.97776625786342641</v>
      </c>
    </row>
    <row r="143" spans="1:16" x14ac:dyDescent="0.3">
      <c r="A143" s="68" t="s">
        <v>182</v>
      </c>
      <c r="B143" s="85">
        <v>0</v>
      </c>
      <c r="C143" s="85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</row>
    <row r="144" spans="1:16" x14ac:dyDescent="0.3">
      <c r="A144" s="68" t="s">
        <v>183</v>
      </c>
      <c r="B144" s="85">
        <v>0</v>
      </c>
      <c r="C144" s="85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</row>
    <row r="145" spans="1:16" x14ac:dyDescent="0.3">
      <c r="A145" s="68" t="s">
        <v>180</v>
      </c>
      <c r="B145" s="85">
        <v>0</v>
      </c>
      <c r="C145" s="85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</row>
    <row r="146" spans="1:16" x14ac:dyDescent="0.3">
      <c r="A146" s="68" t="s">
        <v>141</v>
      </c>
      <c r="B146" s="85">
        <v>0</v>
      </c>
      <c r="C146" s="85">
        <v>0</v>
      </c>
      <c r="D146" s="4">
        <v>0</v>
      </c>
      <c r="E146" s="4">
        <v>0</v>
      </c>
      <c r="F146" s="4">
        <v>0</v>
      </c>
      <c r="G146" s="4">
        <v>0</v>
      </c>
      <c r="H146" s="4">
        <v>2.0127104983383166E-2</v>
      </c>
      <c r="I146" s="4">
        <v>2.2340349737917008E-2</v>
      </c>
      <c r="J146" s="4">
        <v>3.0154299616619099E-2</v>
      </c>
      <c r="K146" s="4">
        <v>2.3599208583654298E-2</v>
      </c>
      <c r="L146" s="4">
        <v>1.8778128775864142E-2</v>
      </c>
      <c r="M146" s="4">
        <v>1.6804704174396608E-2</v>
      </c>
      <c r="N146" s="4">
        <v>1.4877117916753037E-2</v>
      </c>
      <c r="O146" s="4">
        <v>1.3964404169069662E-2</v>
      </c>
      <c r="P146" s="4">
        <v>2.2233742136573649E-2</v>
      </c>
    </row>
    <row r="147" spans="1:16" x14ac:dyDescent="0.3">
      <c r="A147" s="68" t="s">
        <v>33</v>
      </c>
      <c r="B147" s="112">
        <v>188872.52304832713</v>
      </c>
      <c r="C147" s="112">
        <v>189946.52621498864</v>
      </c>
      <c r="D147" s="29">
        <v>189841.45575975746</v>
      </c>
      <c r="E147" s="29">
        <v>189735.79043047616</v>
      </c>
      <c r="F147" s="29">
        <v>189716.94178790197</v>
      </c>
      <c r="G147" s="29">
        <v>189819.88908001545</v>
      </c>
      <c r="H147" s="29">
        <v>190540.30071598099</v>
      </c>
      <c r="I147" s="29">
        <v>190697.19210848285</v>
      </c>
      <c r="J147" s="29">
        <v>192187.47447558388</v>
      </c>
      <c r="K147" s="29">
        <v>192227.45100771869</v>
      </c>
      <c r="L147" s="29">
        <v>192444.4051922246</v>
      </c>
      <c r="M147" s="29">
        <v>192365.63593492404</v>
      </c>
      <c r="N147" s="29">
        <v>192539.60525305412</v>
      </c>
      <c r="O147" s="29">
        <v>192484.53738711093</v>
      </c>
      <c r="P147" s="29">
        <v>192723.00900793646</v>
      </c>
    </row>
    <row r="148" spans="1:16" x14ac:dyDescent="0.3">
      <c r="A148" s="68" t="s">
        <v>34</v>
      </c>
      <c r="B148" s="23">
        <v>3.4501309498473784E-2</v>
      </c>
      <c r="C148" s="23">
        <v>3.4491395943165692E-2</v>
      </c>
      <c r="D148" s="3">
        <v>3.4493916740824887E-2</v>
      </c>
      <c r="E148" s="3">
        <v>3.4499772330807039E-2</v>
      </c>
      <c r="F148" s="3">
        <v>3.4508416828168603E-2</v>
      </c>
      <c r="G148" s="3">
        <v>3.4513802956958245E-2</v>
      </c>
      <c r="H148" s="3">
        <v>3.5185085941452407E-2</v>
      </c>
      <c r="I148" s="3">
        <v>3.5752576910391902E-2</v>
      </c>
      <c r="J148" s="3">
        <v>3.6768773555564051E-2</v>
      </c>
      <c r="K148" s="3">
        <v>3.6723227130565923E-2</v>
      </c>
      <c r="L148" s="3">
        <v>3.6621346921753881E-2</v>
      </c>
      <c r="M148" s="3">
        <v>3.6653718893544608E-2</v>
      </c>
      <c r="N148" s="3">
        <v>3.6610470182943763E-2</v>
      </c>
      <c r="O148" s="3">
        <v>3.6565014279722224E-2</v>
      </c>
      <c r="P148" s="3">
        <v>3.7787556491570576E-2</v>
      </c>
    </row>
    <row r="149" spans="1:16" x14ac:dyDescent="0.3">
      <c r="A149" s="68" t="s">
        <v>35</v>
      </c>
      <c r="B149" s="113">
        <v>21.050498074788056</v>
      </c>
      <c r="C149" s="113">
        <v>20.872831182912833</v>
      </c>
      <c r="D149" s="90">
        <v>20.624965890302285</v>
      </c>
      <c r="E149" s="90">
        <v>20.371757786392347</v>
      </c>
      <c r="F149" s="90">
        <v>20.12448048353302</v>
      </c>
      <c r="G149" s="90">
        <v>19.871355140355991</v>
      </c>
      <c r="H149" s="90">
        <v>19.637110047443244</v>
      </c>
      <c r="I149" s="90">
        <v>19.327257125562305</v>
      </c>
      <c r="J149" s="90">
        <v>19.027231691668256</v>
      </c>
      <c r="K149" s="90">
        <v>18.761514721210865</v>
      </c>
      <c r="L149" s="90">
        <v>18.517258990886784</v>
      </c>
      <c r="M149" s="90">
        <v>18.270817822113589</v>
      </c>
      <c r="N149" s="90">
        <v>18.022767409856762</v>
      </c>
      <c r="O149" s="90">
        <v>17.774069417365311</v>
      </c>
      <c r="P149" s="90">
        <v>17.528377802772717</v>
      </c>
    </row>
    <row r="150" spans="1:16" x14ac:dyDescent="0.3">
      <c r="A150" s="68" t="s">
        <v>36</v>
      </c>
      <c r="B150" s="114">
        <v>5.7040789699693057</v>
      </c>
      <c r="C150" s="114">
        <v>8.6187314875490273</v>
      </c>
      <c r="D150" s="91">
        <v>11.64030909260174</v>
      </c>
      <c r="E150" s="91">
        <v>14.6698637858333</v>
      </c>
      <c r="F150" s="91">
        <v>17.662498808872165</v>
      </c>
      <c r="G150" s="91">
        <v>20.623739873888002</v>
      </c>
      <c r="H150" s="91">
        <v>23.600540415965682</v>
      </c>
      <c r="I150" s="91">
        <v>26.612574951472332</v>
      </c>
      <c r="J150" s="91">
        <v>29.666310978715735</v>
      </c>
      <c r="K150" s="91">
        <v>32.639747278015427</v>
      </c>
      <c r="L150" s="91">
        <v>35.667409236447099</v>
      </c>
      <c r="M150" s="91">
        <v>38.685939695294252</v>
      </c>
      <c r="N150" s="91">
        <v>41.677518689878873</v>
      </c>
      <c r="O150" s="91">
        <v>44.665468245604565</v>
      </c>
      <c r="P150" s="91">
        <v>47.685559801272561</v>
      </c>
    </row>
    <row r="151" spans="1:16" x14ac:dyDescent="0.3">
      <c r="A151" s="68" t="s">
        <v>119</v>
      </c>
      <c r="B151" s="23">
        <v>0.93133557980306647</v>
      </c>
      <c r="C151" s="23">
        <v>0.93142618994201321</v>
      </c>
      <c r="D151" s="3">
        <v>0.93175303843304402</v>
      </c>
      <c r="E151" s="3">
        <v>0.93194686632776991</v>
      </c>
      <c r="F151" s="3">
        <v>0.93209668817767311</v>
      </c>
      <c r="G151" s="3">
        <v>0.93485604346049989</v>
      </c>
      <c r="H151" s="3">
        <v>0.93422528564427232</v>
      </c>
      <c r="I151" s="3">
        <v>0.93378223509419556</v>
      </c>
      <c r="J151" s="3">
        <v>0.93461477051284769</v>
      </c>
      <c r="K151" s="3">
        <v>0.93565641835315916</v>
      </c>
      <c r="L151" s="3">
        <v>0.93588827386363349</v>
      </c>
      <c r="M151" s="3">
        <v>0.93642780949295534</v>
      </c>
      <c r="N151" s="3">
        <v>0.9371545650811125</v>
      </c>
      <c r="O151" s="3">
        <v>0.93775867609857344</v>
      </c>
      <c r="P151" s="3">
        <v>0.93830736579817442</v>
      </c>
    </row>
    <row r="152" spans="1:16" x14ac:dyDescent="0.3">
      <c r="A152" s="68" t="s">
        <v>38</v>
      </c>
      <c r="B152" s="85">
        <v>6.8664420196933557E-2</v>
      </c>
      <c r="C152" s="85">
        <v>6.8573810057986739E-2</v>
      </c>
      <c r="D152" s="4">
        <v>6.8246961566956033E-2</v>
      </c>
      <c r="E152" s="4">
        <v>6.8053133672230051E-2</v>
      </c>
      <c r="F152" s="4">
        <v>6.7903311822326867E-2</v>
      </c>
      <c r="G152" s="4">
        <v>6.5143956539500086E-2</v>
      </c>
      <c r="H152" s="4">
        <v>6.5774714355727654E-2</v>
      </c>
      <c r="I152" s="4">
        <v>6.6217764905804458E-2</v>
      </c>
      <c r="J152" s="4">
        <v>6.5385229487152197E-2</v>
      </c>
      <c r="K152" s="4">
        <v>6.4343581646840869E-2</v>
      </c>
      <c r="L152" s="4">
        <v>6.4111726136366468E-2</v>
      </c>
      <c r="M152" s="4">
        <v>6.3572190507044685E-2</v>
      </c>
      <c r="N152" s="4">
        <v>6.2845434918887513E-2</v>
      </c>
      <c r="O152" s="4">
        <v>6.2241323901426553E-2</v>
      </c>
      <c r="P152" s="4">
        <v>6.1692634201825601E-2</v>
      </c>
    </row>
    <row r="153" spans="1:16" x14ac:dyDescent="0.3">
      <c r="A153" s="68" t="s">
        <v>39</v>
      </c>
      <c r="B153" s="85">
        <v>0.197401213769236</v>
      </c>
      <c r="C153" s="85">
        <v>0.19981940241360444</v>
      </c>
      <c r="D153" s="4">
        <v>0.20019853909656876</v>
      </c>
      <c r="E153" s="4">
        <v>0.19985156550825142</v>
      </c>
      <c r="F153" s="4">
        <v>0.19892818958866448</v>
      </c>
      <c r="G153" s="4">
        <v>0.19993419646622615</v>
      </c>
      <c r="H153" s="4">
        <v>0.20313482123939711</v>
      </c>
      <c r="I153" s="4">
        <v>0.19902578593972256</v>
      </c>
      <c r="J153" s="4">
        <v>0.20243396883612361</v>
      </c>
      <c r="K153" s="4">
        <v>0.20263982819099793</v>
      </c>
      <c r="L153" s="4">
        <v>0.20272336039465938</v>
      </c>
      <c r="M153" s="4">
        <v>0.20290939701030111</v>
      </c>
      <c r="N153" s="4">
        <v>0.20381456957804905</v>
      </c>
      <c r="O153" s="4">
        <v>0.20353960194387116</v>
      </c>
      <c r="P153" s="4">
        <v>0.20440281979957692</v>
      </c>
    </row>
    <row r="154" spans="1:16" x14ac:dyDescent="0.3">
      <c r="A154" s="68" t="s">
        <v>40</v>
      </c>
      <c r="B154" s="85">
        <v>0.33853989986956201</v>
      </c>
      <c r="C154" s="85">
        <v>0.34259307634879138</v>
      </c>
      <c r="D154" s="4">
        <v>0.34247121101566458</v>
      </c>
      <c r="E154" s="4">
        <v>0.34288423109698946</v>
      </c>
      <c r="F154" s="4">
        <v>0.34366983848821253</v>
      </c>
      <c r="G154" s="4">
        <v>0.34499074334148117</v>
      </c>
      <c r="H154" s="4">
        <v>0.34616128942228114</v>
      </c>
      <c r="I154" s="4">
        <v>0.35052976134948943</v>
      </c>
      <c r="J154" s="4">
        <v>0.34738816093128788</v>
      </c>
      <c r="K154" s="4">
        <v>0.3475755530221783</v>
      </c>
      <c r="L154" s="4">
        <v>0.34784487823525118</v>
      </c>
      <c r="M154" s="4">
        <v>0.34779810803925626</v>
      </c>
      <c r="N154" s="4">
        <v>0.34903032949858925</v>
      </c>
      <c r="O154" s="4">
        <v>0.34889590606845766</v>
      </c>
      <c r="P154" s="4">
        <v>0.34786182856529102</v>
      </c>
    </row>
    <row r="155" spans="1:16" x14ac:dyDescent="0.3">
      <c r="A155" s="68" t="s">
        <v>41</v>
      </c>
      <c r="B155" s="85">
        <v>0</v>
      </c>
      <c r="C155" s="85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</row>
    <row r="156" spans="1:16" x14ac:dyDescent="0.3">
      <c r="A156" s="68" t="s">
        <v>42</v>
      </c>
      <c r="B156" s="85">
        <v>1</v>
      </c>
      <c r="C156" s="85">
        <v>1</v>
      </c>
      <c r="D156" s="4">
        <v>1</v>
      </c>
      <c r="E156" s="4">
        <v>1</v>
      </c>
      <c r="F156" s="4">
        <v>1</v>
      </c>
      <c r="G156" s="4">
        <v>1</v>
      </c>
      <c r="H156" s="4">
        <v>1</v>
      </c>
      <c r="I156" s="4">
        <v>1</v>
      </c>
      <c r="J156" s="4">
        <v>1</v>
      </c>
      <c r="K156" s="4">
        <v>1</v>
      </c>
      <c r="L156" s="4">
        <v>1</v>
      </c>
      <c r="M156" s="4">
        <v>1</v>
      </c>
      <c r="N156" s="4">
        <v>1</v>
      </c>
      <c r="O156" s="4">
        <v>1</v>
      </c>
      <c r="P156" s="4">
        <v>1</v>
      </c>
    </row>
    <row r="157" spans="1:16" x14ac:dyDescent="0.3">
      <c r="A157" s="68" t="s">
        <v>43</v>
      </c>
      <c r="B157" s="85">
        <v>0</v>
      </c>
      <c r="C157" s="85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</row>
    <row r="158" spans="1:16" x14ac:dyDescent="0.3">
      <c r="A158" s="68" t="s">
        <v>112</v>
      </c>
      <c r="B158" s="113">
        <v>1.9321299132699477</v>
      </c>
      <c r="C158" s="113">
        <v>1.9364135596613519</v>
      </c>
      <c r="D158" s="90">
        <v>1.9369542081972679</v>
      </c>
      <c r="E158" s="90">
        <v>1.9382578622519606</v>
      </c>
      <c r="F158" s="90">
        <v>1.9386431029466724</v>
      </c>
      <c r="G158" s="90">
        <v>1.9373143581031014</v>
      </c>
      <c r="H158" s="90">
        <v>1.9353388845392487</v>
      </c>
      <c r="I158" s="90">
        <v>1.9377497384161677</v>
      </c>
      <c r="J158" s="90">
        <v>1.9462156260500942</v>
      </c>
      <c r="K158" s="90">
        <v>1.9487604533966718</v>
      </c>
      <c r="L158" s="90">
        <v>1.948492136877124</v>
      </c>
      <c r="M158" s="90">
        <v>1.9473908631780013</v>
      </c>
      <c r="N158" s="90">
        <v>1.9481098550041149</v>
      </c>
      <c r="O158" s="90">
        <v>1.9469875792204232</v>
      </c>
      <c r="P158" s="90">
        <v>1.9486719013524767</v>
      </c>
    </row>
    <row r="159" spans="1:16" x14ac:dyDescent="0.3">
      <c r="A159" s="68" t="s">
        <v>19</v>
      </c>
      <c r="B159" s="115">
        <v>0</v>
      </c>
      <c r="C159" s="115">
        <v>0</v>
      </c>
      <c r="D159" s="83">
        <v>0</v>
      </c>
      <c r="E159" s="83">
        <v>0</v>
      </c>
      <c r="F159" s="83">
        <v>0</v>
      </c>
      <c r="G159" s="83">
        <v>0</v>
      </c>
      <c r="H159" s="83">
        <v>0</v>
      </c>
      <c r="I159" s="83">
        <v>0</v>
      </c>
      <c r="J159" s="83">
        <v>0</v>
      </c>
      <c r="K159" s="83">
        <v>0</v>
      </c>
      <c r="L159" s="83">
        <v>0</v>
      </c>
      <c r="M159" s="83">
        <v>0</v>
      </c>
      <c r="N159" s="83">
        <v>0</v>
      </c>
      <c r="O159" s="83">
        <v>0</v>
      </c>
      <c r="P159" s="83">
        <v>0</v>
      </c>
    </row>
    <row r="160" spans="1:16" x14ac:dyDescent="0.3">
      <c r="A160" s="68" t="s">
        <v>18</v>
      </c>
      <c r="B160" s="89">
        <v>0</v>
      </c>
      <c r="C160" s="89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</row>
    <row r="161" spans="1:16" x14ac:dyDescent="0.3">
      <c r="A161" s="68" t="s">
        <v>136</v>
      </c>
      <c r="B161" s="87">
        <v>0</v>
      </c>
      <c r="C161" s="87">
        <v>0</v>
      </c>
      <c r="D161" s="5">
        <v>0</v>
      </c>
      <c r="E161" s="5">
        <v>1</v>
      </c>
      <c r="F161" s="5">
        <v>0</v>
      </c>
      <c r="G161" s="5">
        <v>2</v>
      </c>
      <c r="H161" s="5">
        <v>6</v>
      </c>
      <c r="I161" s="5">
        <v>3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</row>
    <row r="162" spans="1:16" x14ac:dyDescent="0.3">
      <c r="A162" s="142" t="s">
        <v>54</v>
      </c>
      <c r="B162" s="85"/>
      <c r="C162" s="8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1:16" x14ac:dyDescent="0.3">
      <c r="A163" s="68" t="s">
        <v>21</v>
      </c>
      <c r="B163" s="85">
        <v>1</v>
      </c>
      <c r="C163" s="85">
        <v>1</v>
      </c>
      <c r="D163" s="4">
        <v>1</v>
      </c>
      <c r="E163" s="4">
        <v>1</v>
      </c>
      <c r="F163" s="4">
        <v>1</v>
      </c>
      <c r="G163" s="4">
        <v>1</v>
      </c>
      <c r="H163" s="4">
        <v>0.99904803105334938</v>
      </c>
      <c r="I163" s="4">
        <v>1</v>
      </c>
      <c r="J163" s="4">
        <v>1</v>
      </c>
      <c r="K163" s="4">
        <v>0.99913005682167355</v>
      </c>
      <c r="L163" s="4">
        <v>0.99984613098483199</v>
      </c>
      <c r="M163" s="4">
        <v>0.99916334536527029</v>
      </c>
      <c r="N163" s="4">
        <v>0.99762083341134178</v>
      </c>
      <c r="O163" s="4">
        <v>0.99968386809147969</v>
      </c>
      <c r="P163" s="4">
        <v>0.99834575631759315</v>
      </c>
    </row>
    <row r="164" spans="1:16" x14ac:dyDescent="0.3">
      <c r="A164" s="68" t="s">
        <v>22</v>
      </c>
      <c r="B164" s="85">
        <v>0</v>
      </c>
      <c r="C164" s="85">
        <v>0</v>
      </c>
      <c r="D164" s="4">
        <v>0</v>
      </c>
      <c r="E164" s="4">
        <v>0</v>
      </c>
      <c r="F164" s="4">
        <v>0</v>
      </c>
      <c r="G164" s="4">
        <v>0</v>
      </c>
      <c r="H164" s="4">
        <v>9.5196894665063958E-4</v>
      </c>
      <c r="I164" s="4">
        <v>0</v>
      </c>
      <c r="J164" s="4">
        <v>0</v>
      </c>
      <c r="K164" s="4">
        <v>2.983551933835746E-4</v>
      </c>
      <c r="L164" s="4">
        <v>0</v>
      </c>
      <c r="M164" s="4">
        <v>8.3665463472969344E-4</v>
      </c>
      <c r="N164" s="4">
        <v>1.224002064592432E-3</v>
      </c>
      <c r="O164" s="4">
        <v>0</v>
      </c>
      <c r="P164" s="4">
        <v>1.3270049510003699E-3</v>
      </c>
    </row>
    <row r="165" spans="1:16" x14ac:dyDescent="0.3">
      <c r="A165" s="68" t="s">
        <v>23</v>
      </c>
      <c r="B165" s="85">
        <v>0</v>
      </c>
      <c r="C165" s="85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1.5386901516796229E-4</v>
      </c>
      <c r="M165" s="4">
        <v>0</v>
      </c>
      <c r="N165" s="4">
        <v>3.1452471372730821E-4</v>
      </c>
      <c r="O165" s="4">
        <v>3.1613190852032927E-4</v>
      </c>
      <c r="P165" s="4">
        <v>0</v>
      </c>
    </row>
    <row r="166" spans="1:16" x14ac:dyDescent="0.3">
      <c r="A166" s="68" t="s">
        <v>24</v>
      </c>
      <c r="B166" s="85">
        <v>0</v>
      </c>
      <c r="C166" s="85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5.715879849429045E-4</v>
      </c>
      <c r="L166" s="4">
        <v>0</v>
      </c>
      <c r="M166" s="4">
        <v>0</v>
      </c>
      <c r="N166" s="4">
        <v>8.4063981033853142E-4</v>
      </c>
      <c r="O166" s="4">
        <v>0</v>
      </c>
      <c r="P166" s="4">
        <v>3.2723873140649525E-4</v>
      </c>
    </row>
    <row r="167" spans="1:16" x14ac:dyDescent="0.3">
      <c r="A167" s="68" t="s">
        <v>25</v>
      </c>
      <c r="B167" s="85">
        <v>1</v>
      </c>
      <c r="C167" s="85">
        <f t="shared" ref="C167:P167" si="31">SUM(C163:C166)</f>
        <v>1</v>
      </c>
      <c r="D167" s="85">
        <f t="shared" si="31"/>
        <v>1</v>
      </c>
      <c r="E167" s="85">
        <f t="shared" si="31"/>
        <v>1</v>
      </c>
      <c r="F167" s="85">
        <f t="shared" si="31"/>
        <v>1</v>
      </c>
      <c r="G167" s="85">
        <f t="shared" si="31"/>
        <v>1</v>
      </c>
      <c r="H167" s="85">
        <f t="shared" si="31"/>
        <v>1</v>
      </c>
      <c r="I167" s="85">
        <f t="shared" si="31"/>
        <v>1</v>
      </c>
      <c r="J167" s="85">
        <f t="shared" si="31"/>
        <v>1</v>
      </c>
      <c r="K167" s="85">
        <f t="shared" si="31"/>
        <v>1</v>
      </c>
      <c r="L167" s="85">
        <f t="shared" si="31"/>
        <v>1</v>
      </c>
      <c r="M167" s="85">
        <f t="shared" si="31"/>
        <v>1</v>
      </c>
      <c r="N167" s="85">
        <f t="shared" si="31"/>
        <v>1</v>
      </c>
      <c r="O167" s="85">
        <f t="shared" si="31"/>
        <v>1</v>
      </c>
      <c r="P167" s="85">
        <f t="shared" si="31"/>
        <v>1</v>
      </c>
    </row>
    <row r="168" spans="1:16" x14ac:dyDescent="0.3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1:16" x14ac:dyDescent="0.3">
      <c r="A169" s="15" t="s">
        <v>157</v>
      </c>
      <c r="B169" s="1">
        <f t="shared" ref="B169:P169" si="32">+B138</f>
        <v>44165</v>
      </c>
      <c r="C169" s="1">
        <f t="shared" si="32"/>
        <v>44253</v>
      </c>
      <c r="D169" s="1">
        <f t="shared" si="32"/>
        <v>44344</v>
      </c>
      <c r="E169" s="1">
        <f t="shared" si="32"/>
        <v>44439</v>
      </c>
      <c r="F169" s="1">
        <f t="shared" si="32"/>
        <v>44530</v>
      </c>
      <c r="G169" s="1">
        <f t="shared" si="32"/>
        <v>44620</v>
      </c>
      <c r="H169" s="1">
        <f t="shared" si="32"/>
        <v>44712</v>
      </c>
      <c r="I169" s="1">
        <f t="shared" si="32"/>
        <v>44804</v>
      </c>
      <c r="J169" s="1">
        <f t="shared" si="32"/>
        <v>44895</v>
      </c>
      <c r="K169" s="1">
        <f t="shared" si="32"/>
        <v>44985</v>
      </c>
      <c r="L169" s="1">
        <f t="shared" si="32"/>
        <v>45077</v>
      </c>
      <c r="M169" s="1">
        <f t="shared" si="32"/>
        <v>45169</v>
      </c>
      <c r="N169" s="1">
        <f t="shared" si="32"/>
        <v>45260</v>
      </c>
      <c r="O169" s="1">
        <f t="shared" si="32"/>
        <v>45351</v>
      </c>
      <c r="P169" s="1">
        <f t="shared" si="32"/>
        <v>45443</v>
      </c>
    </row>
    <row r="170" spans="1:16" x14ac:dyDescent="0.3">
      <c r="A170" s="68" t="s">
        <v>27</v>
      </c>
      <c r="B170" s="85">
        <v>0.71598181743361278</v>
      </c>
      <c r="C170" s="85">
        <v>0.71617994157051068</v>
      </c>
      <c r="D170" s="85">
        <v>0.71577946083384747</v>
      </c>
      <c r="E170" s="85">
        <v>0.71531209247084371</v>
      </c>
      <c r="F170" s="85">
        <v>0.71522114234848966</v>
      </c>
      <c r="G170" s="85">
        <v>0.71526522173577767</v>
      </c>
      <c r="H170" s="85">
        <v>0.71606492340313943</v>
      </c>
      <c r="I170" s="85">
        <v>0.71540136847559177</v>
      </c>
      <c r="J170" s="85">
        <v>0.71734798679146761</v>
      </c>
      <c r="K170" s="85">
        <v>0.71782954383939779</v>
      </c>
      <c r="L170" s="85">
        <v>0.71811080147380713</v>
      </c>
      <c r="M170" s="85">
        <v>0.718000222264365</v>
      </c>
      <c r="N170" s="85">
        <v>0.71758654216408524</v>
      </c>
      <c r="O170" s="85">
        <v>0.71708188871091372</v>
      </c>
      <c r="P170" s="85">
        <v>0.71696218915417975</v>
      </c>
    </row>
    <row r="171" spans="1:16" x14ac:dyDescent="0.3">
      <c r="A171" s="68" t="s">
        <v>28</v>
      </c>
      <c r="B171" s="85">
        <v>0.69408671618863615</v>
      </c>
      <c r="C171" s="85">
        <v>0.68025363204332712</v>
      </c>
      <c r="D171" s="85">
        <v>0.67575774134928301</v>
      </c>
      <c r="E171" s="85">
        <v>0.6430197447469691</v>
      </c>
      <c r="F171" s="85">
        <v>0.63387724360749598</v>
      </c>
      <c r="G171" s="85">
        <v>0.61778988541594604</v>
      </c>
      <c r="H171" s="85">
        <v>0.60314902161250916</v>
      </c>
      <c r="I171" s="85">
        <v>0.58003179264757943</v>
      </c>
      <c r="J171" s="85">
        <v>0.57745318534017154</v>
      </c>
      <c r="K171" s="85">
        <v>0.59267113964125961</v>
      </c>
      <c r="L171" s="85">
        <v>0.61104243965070681</v>
      </c>
      <c r="M171" s="85">
        <v>0.6038298935306482</v>
      </c>
      <c r="N171" s="85">
        <v>0.60671496637951705</v>
      </c>
      <c r="O171" s="85">
        <v>0.61176417477886869</v>
      </c>
      <c r="P171" s="85">
        <v>0.60941361426812357</v>
      </c>
    </row>
    <row r="172" spans="1:16" x14ac:dyDescent="0.3">
      <c r="A172" s="68" t="s">
        <v>181</v>
      </c>
      <c r="B172" s="85">
        <v>0</v>
      </c>
      <c r="C172" s="85">
        <v>0</v>
      </c>
      <c r="D172" s="85">
        <v>0</v>
      </c>
      <c r="E172" s="85">
        <v>0</v>
      </c>
      <c r="F172" s="85">
        <v>0</v>
      </c>
      <c r="G172" s="85">
        <v>0</v>
      </c>
      <c r="H172" s="85">
        <v>0</v>
      </c>
      <c r="I172" s="85">
        <v>0</v>
      </c>
      <c r="J172" s="85">
        <v>0</v>
      </c>
      <c r="K172" s="85">
        <v>0</v>
      </c>
      <c r="L172" s="85">
        <v>0</v>
      </c>
      <c r="M172" s="85">
        <v>0</v>
      </c>
      <c r="N172" s="85">
        <v>0</v>
      </c>
      <c r="O172" s="85">
        <v>0</v>
      </c>
      <c r="P172" s="85">
        <v>0</v>
      </c>
    </row>
    <row r="173" spans="1:16" x14ac:dyDescent="0.3">
      <c r="A173" s="68" t="s">
        <v>118</v>
      </c>
      <c r="B173" s="85">
        <v>1</v>
      </c>
      <c r="C173" s="85">
        <v>1</v>
      </c>
      <c r="D173" s="85">
        <v>1</v>
      </c>
      <c r="E173" s="85">
        <v>1</v>
      </c>
      <c r="F173" s="85">
        <v>1</v>
      </c>
      <c r="G173" s="85">
        <v>1</v>
      </c>
      <c r="H173" s="85">
        <v>0.97969675790695787</v>
      </c>
      <c r="I173" s="85">
        <v>0.97210838799798316</v>
      </c>
      <c r="J173" s="85">
        <v>0.96467667656798584</v>
      </c>
      <c r="K173" s="85">
        <v>0.97275562007879934</v>
      </c>
      <c r="L173" s="85">
        <v>0.98283962892747578</v>
      </c>
      <c r="M173" s="85">
        <v>0.98300858692332971</v>
      </c>
      <c r="N173" s="85">
        <v>0.98381207049343689</v>
      </c>
      <c r="O173" s="85">
        <v>0.98379844263341987</v>
      </c>
      <c r="P173" s="85">
        <v>0.97368104783720155</v>
      </c>
    </row>
    <row r="174" spans="1:16" x14ac:dyDescent="0.3">
      <c r="A174" s="68" t="s">
        <v>182</v>
      </c>
      <c r="B174" s="85">
        <v>0</v>
      </c>
      <c r="C174" s="85">
        <v>0</v>
      </c>
      <c r="D174" s="85">
        <v>0</v>
      </c>
      <c r="E174" s="85">
        <v>0</v>
      </c>
      <c r="F174" s="85">
        <v>0</v>
      </c>
      <c r="G174" s="85">
        <v>0</v>
      </c>
      <c r="H174" s="85">
        <v>0</v>
      </c>
      <c r="I174" s="85">
        <v>0</v>
      </c>
      <c r="J174" s="85">
        <v>0</v>
      </c>
      <c r="K174" s="85">
        <v>0</v>
      </c>
      <c r="L174" s="85">
        <v>0</v>
      </c>
      <c r="M174" s="85">
        <v>0</v>
      </c>
      <c r="N174" s="85">
        <v>0</v>
      </c>
      <c r="O174" s="85">
        <v>0</v>
      </c>
      <c r="P174" s="85">
        <v>0</v>
      </c>
    </row>
    <row r="175" spans="1:16" x14ac:dyDescent="0.3">
      <c r="A175" s="68" t="s">
        <v>183</v>
      </c>
      <c r="B175" s="85">
        <v>0</v>
      </c>
      <c r="C175" s="85">
        <v>0</v>
      </c>
      <c r="D175" s="85">
        <v>0</v>
      </c>
      <c r="E175" s="85">
        <v>0</v>
      </c>
      <c r="F175" s="85">
        <v>0</v>
      </c>
      <c r="G175" s="85">
        <v>0</v>
      </c>
      <c r="H175" s="85">
        <v>0</v>
      </c>
      <c r="I175" s="85">
        <v>0</v>
      </c>
      <c r="J175" s="85">
        <v>0</v>
      </c>
      <c r="K175" s="85">
        <v>0</v>
      </c>
      <c r="L175" s="85">
        <v>0</v>
      </c>
      <c r="M175" s="85">
        <v>0</v>
      </c>
      <c r="N175" s="85">
        <v>0</v>
      </c>
      <c r="O175" s="85">
        <v>0</v>
      </c>
      <c r="P175" s="85">
        <v>0</v>
      </c>
    </row>
    <row r="176" spans="1:16" x14ac:dyDescent="0.3">
      <c r="A176" s="68" t="s">
        <v>180</v>
      </c>
      <c r="B176" s="85">
        <v>0</v>
      </c>
      <c r="C176" s="85">
        <v>0</v>
      </c>
      <c r="D176" s="85">
        <v>0</v>
      </c>
      <c r="E176" s="85">
        <v>0</v>
      </c>
      <c r="F176" s="85">
        <v>0</v>
      </c>
      <c r="G176" s="85">
        <v>0</v>
      </c>
      <c r="H176" s="85">
        <v>0</v>
      </c>
      <c r="I176" s="85">
        <v>0</v>
      </c>
      <c r="J176" s="85">
        <v>0</v>
      </c>
      <c r="K176" s="85">
        <v>0</v>
      </c>
      <c r="L176" s="85">
        <v>0</v>
      </c>
      <c r="M176" s="85">
        <v>0</v>
      </c>
      <c r="N176" s="85">
        <v>0</v>
      </c>
      <c r="O176" s="85">
        <v>0</v>
      </c>
      <c r="P176" s="85">
        <v>0</v>
      </c>
    </row>
    <row r="177" spans="1:16" x14ac:dyDescent="0.3">
      <c r="A177" s="68" t="s">
        <v>141</v>
      </c>
      <c r="B177" s="85">
        <v>0</v>
      </c>
      <c r="C177" s="85">
        <v>0</v>
      </c>
      <c r="D177" s="85">
        <v>0</v>
      </c>
      <c r="E177" s="85">
        <v>0</v>
      </c>
      <c r="F177" s="85">
        <v>0</v>
      </c>
      <c r="G177" s="85">
        <v>0</v>
      </c>
      <c r="H177" s="85">
        <v>2.0303242093042153E-2</v>
      </c>
      <c r="I177" s="85">
        <v>2.7891612002016845E-2</v>
      </c>
      <c r="J177" s="85">
        <v>3.5323323432014157E-2</v>
      </c>
      <c r="K177" s="85">
        <v>2.7244379921200625E-2</v>
      </c>
      <c r="L177" s="85">
        <v>1.7160371072524213E-2</v>
      </c>
      <c r="M177" s="85">
        <v>1.6991413076670285E-2</v>
      </c>
      <c r="N177" s="85">
        <v>1.618792950656309E-2</v>
      </c>
      <c r="O177" s="85">
        <v>1.6201557366580206E-2</v>
      </c>
      <c r="P177" s="85">
        <v>2.6318952162798542E-2</v>
      </c>
    </row>
    <row r="178" spans="1:16" x14ac:dyDescent="0.3">
      <c r="A178" s="68" t="s">
        <v>33</v>
      </c>
      <c r="B178" s="112">
        <v>189061.95140214221</v>
      </c>
      <c r="C178" s="112">
        <v>189023.23201557936</v>
      </c>
      <c r="D178" s="86">
        <v>189432.95011764704</v>
      </c>
      <c r="E178" s="86">
        <v>188943.10244071149</v>
      </c>
      <c r="F178" s="86">
        <v>189287.05843936384</v>
      </c>
      <c r="G178" s="86">
        <v>188761.65234406438</v>
      </c>
      <c r="H178" s="86">
        <v>190739.00894179897</v>
      </c>
      <c r="I178" s="86">
        <v>193056.88795604394</v>
      </c>
      <c r="J178" s="86">
        <v>194506.29502903603</v>
      </c>
      <c r="K178" s="86">
        <v>193587.46554770318</v>
      </c>
      <c r="L178" s="86">
        <v>193058.42555291322</v>
      </c>
      <c r="M178" s="86">
        <v>192987.5178229665</v>
      </c>
      <c r="N178" s="86">
        <v>193003.6984134615</v>
      </c>
      <c r="O178" s="86">
        <v>192950.3758002407</v>
      </c>
      <c r="P178" s="86">
        <v>193205.15700606056</v>
      </c>
    </row>
    <row r="179" spans="1:16" x14ac:dyDescent="0.3">
      <c r="A179" s="68" t="s">
        <v>34</v>
      </c>
      <c r="B179" s="23">
        <v>3.4220769487788648E-2</v>
      </c>
      <c r="C179" s="23">
        <v>3.4220123792861518E-2</v>
      </c>
      <c r="D179" s="85">
        <v>3.4220300780357163E-2</v>
      </c>
      <c r="E179" s="85">
        <v>3.4221502104692311E-2</v>
      </c>
      <c r="F179" s="85">
        <v>3.4227479946250625E-2</v>
      </c>
      <c r="G179" s="85">
        <v>3.4217093404729476E-2</v>
      </c>
      <c r="H179" s="85">
        <v>3.4882952321501376E-2</v>
      </c>
      <c r="I179" s="85">
        <v>3.5553743340087825E-2</v>
      </c>
      <c r="J179" s="85">
        <v>3.6765130281830316E-2</v>
      </c>
      <c r="K179" s="85">
        <v>3.6913601328890516E-2</v>
      </c>
      <c r="L179" s="85">
        <v>3.663066609481154E-2</v>
      </c>
      <c r="M179" s="85">
        <v>3.6625230850933714E-2</v>
      </c>
      <c r="N179" s="85">
        <v>3.6654601209095493E-2</v>
      </c>
      <c r="O179" s="85">
        <v>3.6666067809482145E-2</v>
      </c>
      <c r="P179" s="85">
        <v>3.8197386968067168E-2</v>
      </c>
    </row>
    <row r="180" spans="1:16" x14ac:dyDescent="0.3">
      <c r="A180" s="68" t="s">
        <v>35</v>
      </c>
      <c r="B180" s="113">
        <v>22.267987222158805</v>
      </c>
      <c r="C180" s="113">
        <v>22.0188578887293</v>
      </c>
      <c r="D180" s="134">
        <v>21.764711751450989</v>
      </c>
      <c r="E180" s="134">
        <v>21.522920607024968</v>
      </c>
      <c r="F180" s="134">
        <v>21.282990814368105</v>
      </c>
      <c r="G180" s="134">
        <v>21.060399691481198</v>
      </c>
      <c r="H180" s="134">
        <v>20.815057192349609</v>
      </c>
      <c r="I180" s="134">
        <v>20.565449089761067</v>
      </c>
      <c r="J180" s="134">
        <v>20.319453936251815</v>
      </c>
      <c r="K180" s="134">
        <v>20.071383905599614</v>
      </c>
      <c r="L180" s="134">
        <v>19.804361721407247</v>
      </c>
      <c r="M180" s="134">
        <v>19.545303873483295</v>
      </c>
      <c r="N180" s="134">
        <v>19.286007119136002</v>
      </c>
      <c r="O180" s="134">
        <v>19.03989136545162</v>
      </c>
      <c r="P180" s="134">
        <v>18.786724893209573</v>
      </c>
    </row>
    <row r="181" spans="1:16" x14ac:dyDescent="0.3">
      <c r="A181" s="68" t="s">
        <v>36</v>
      </c>
      <c r="B181" s="114">
        <v>5.6602346638953112</v>
      </c>
      <c r="C181" s="114">
        <v>8.6163263772130776</v>
      </c>
      <c r="D181" s="134">
        <v>11.643182600053317</v>
      </c>
      <c r="E181" s="134">
        <v>14.65556702993929</v>
      </c>
      <c r="F181" s="134">
        <v>17.643595469934496</v>
      </c>
      <c r="G181" s="134">
        <v>20.609499046386837</v>
      </c>
      <c r="H181" s="134">
        <v>23.567514222945196</v>
      </c>
      <c r="I181" s="134">
        <v>26.596417806921551</v>
      </c>
      <c r="J181" s="134">
        <v>29.68456466628934</v>
      </c>
      <c r="K181" s="134">
        <v>32.652038656329651</v>
      </c>
      <c r="L181" s="134">
        <v>35.669434042209289</v>
      </c>
      <c r="M181" s="134">
        <v>38.69580406521284</v>
      </c>
      <c r="N181" s="134">
        <v>41.693990668754211</v>
      </c>
      <c r="O181" s="134">
        <v>44.683971990750457</v>
      </c>
      <c r="P181" s="134">
        <v>47.692107002721741</v>
      </c>
    </row>
    <row r="182" spans="1:16" x14ac:dyDescent="0.3">
      <c r="A182" s="68" t="s">
        <v>119</v>
      </c>
      <c r="B182" s="23">
        <v>0.94494132964352962</v>
      </c>
      <c r="C182" s="23">
        <v>0.94386987065873473</v>
      </c>
      <c r="D182" s="85">
        <v>0.94435445952982133</v>
      </c>
      <c r="E182" s="85">
        <v>0.94423118275456064</v>
      </c>
      <c r="F182" s="85">
        <v>0.94446848724648336</v>
      </c>
      <c r="G182" s="85">
        <v>0.94504551487189192</v>
      </c>
      <c r="H182" s="85">
        <v>0.94440254087089182</v>
      </c>
      <c r="I182" s="85">
        <v>0.944042095149215</v>
      </c>
      <c r="J182" s="85">
        <v>0.94214842063074378</v>
      </c>
      <c r="K182" s="85">
        <v>0.94214874452079012</v>
      </c>
      <c r="L182" s="85">
        <v>0.94039153878489923</v>
      </c>
      <c r="M182" s="85">
        <v>0.94176364366337351</v>
      </c>
      <c r="N182" s="85">
        <v>0.94201651878120252</v>
      </c>
      <c r="O182" s="85">
        <v>0.94246639186043579</v>
      </c>
      <c r="P182" s="85">
        <v>0.94266100621412408</v>
      </c>
    </row>
    <row r="183" spans="1:16" x14ac:dyDescent="0.3">
      <c r="A183" s="68" t="s">
        <v>38</v>
      </c>
      <c r="B183" s="85">
        <v>5.5058670356470329E-2</v>
      </c>
      <c r="C183" s="85">
        <v>5.6130129341265281E-2</v>
      </c>
      <c r="D183" s="85">
        <v>5.5645540470178702E-2</v>
      </c>
      <c r="E183" s="85">
        <v>5.5768817245439424E-2</v>
      </c>
      <c r="F183" s="85">
        <v>5.5531512753516712E-2</v>
      </c>
      <c r="G183" s="85">
        <v>5.4954485128108105E-2</v>
      </c>
      <c r="H183" s="85">
        <v>5.5597459129108115E-2</v>
      </c>
      <c r="I183" s="85">
        <v>5.5957904850785042E-2</v>
      </c>
      <c r="J183" s="85">
        <v>5.7851579369256126E-2</v>
      </c>
      <c r="K183" s="85">
        <v>5.7851255479209898E-2</v>
      </c>
      <c r="L183" s="85">
        <v>5.9608461215100862E-2</v>
      </c>
      <c r="M183" s="85">
        <v>5.8236356336626514E-2</v>
      </c>
      <c r="N183" s="85">
        <v>5.7983481218797442E-2</v>
      </c>
      <c r="O183" s="85">
        <v>5.7533608139564187E-2</v>
      </c>
      <c r="P183" s="85">
        <v>5.7338993785875994E-2</v>
      </c>
    </row>
    <row r="184" spans="1:16" x14ac:dyDescent="0.3">
      <c r="A184" s="68" t="s">
        <v>39</v>
      </c>
      <c r="B184" s="85">
        <v>0.19312801886393455</v>
      </c>
      <c r="C184" s="85">
        <v>0.19311717883369858</v>
      </c>
      <c r="D184" s="85">
        <v>0.19398384932568252</v>
      </c>
      <c r="E184" s="85">
        <v>0.19663141859574584</v>
      </c>
      <c r="F184" s="85">
        <v>0.19739205663345671</v>
      </c>
      <c r="G184" s="85">
        <v>0.19397672838686067</v>
      </c>
      <c r="H184" s="85">
        <v>0.20045459835768623</v>
      </c>
      <c r="I184" s="85">
        <v>0.20248427014862821</v>
      </c>
      <c r="J184" s="85">
        <v>0.1991673950522975</v>
      </c>
      <c r="K184" s="85">
        <v>0.19463296607680608</v>
      </c>
      <c r="L184" s="85">
        <v>0.19695821833524904</v>
      </c>
      <c r="M184" s="85">
        <v>0.19813899930753201</v>
      </c>
      <c r="N184" s="85">
        <v>0.19900839319234176</v>
      </c>
      <c r="O184" s="85">
        <v>0.19923561524926781</v>
      </c>
      <c r="P184" s="85">
        <v>0.2004082066457907</v>
      </c>
    </row>
    <row r="185" spans="1:16" x14ac:dyDescent="0.3">
      <c r="A185" s="68" t="s">
        <v>40</v>
      </c>
      <c r="B185" s="85">
        <v>0.38307329392266409</v>
      </c>
      <c r="C185" s="85">
        <v>0.38306990282442266</v>
      </c>
      <c r="D185" s="85">
        <v>0.38381884592391385</v>
      </c>
      <c r="E185" s="85">
        <v>0.38116377991212019</v>
      </c>
      <c r="F185" s="85">
        <v>0.38066970968111552</v>
      </c>
      <c r="G185" s="85">
        <v>0.38072165708453282</v>
      </c>
      <c r="H185" s="85">
        <v>0.37857621857925378</v>
      </c>
      <c r="I185" s="85">
        <v>0.38153361761898152</v>
      </c>
      <c r="J185" s="85">
        <v>0.38773897910887645</v>
      </c>
      <c r="K185" s="85">
        <v>0.39257736137151733</v>
      </c>
      <c r="L185" s="85">
        <v>0.39012731449230265</v>
      </c>
      <c r="M185" s="85">
        <v>0.38899199506884341</v>
      </c>
      <c r="N185" s="85">
        <v>0.39006988742869908</v>
      </c>
      <c r="O185" s="85">
        <v>0.39047173553427211</v>
      </c>
      <c r="P185" s="85">
        <v>0.39263065218088561</v>
      </c>
    </row>
    <row r="186" spans="1:16" x14ac:dyDescent="0.3">
      <c r="A186" s="68" t="s">
        <v>41</v>
      </c>
      <c r="B186" s="85">
        <v>0</v>
      </c>
      <c r="C186" s="85">
        <v>0</v>
      </c>
      <c r="D186" s="85">
        <v>0</v>
      </c>
      <c r="E186" s="85">
        <v>0</v>
      </c>
      <c r="F186" s="85">
        <v>0</v>
      </c>
      <c r="G186" s="85">
        <v>0</v>
      </c>
      <c r="H186" s="85">
        <v>0</v>
      </c>
      <c r="I186" s="85">
        <v>0</v>
      </c>
      <c r="J186" s="85">
        <v>0</v>
      </c>
      <c r="K186" s="85">
        <v>0</v>
      </c>
      <c r="L186" s="85">
        <v>0</v>
      </c>
      <c r="M186" s="85">
        <v>0</v>
      </c>
      <c r="N186" s="85">
        <v>0</v>
      </c>
      <c r="O186" s="85">
        <v>0</v>
      </c>
      <c r="P186" s="85">
        <v>0</v>
      </c>
    </row>
    <row r="187" spans="1:16" x14ac:dyDescent="0.3">
      <c r="A187" s="68" t="s">
        <v>42</v>
      </c>
      <c r="B187" s="85">
        <v>0</v>
      </c>
      <c r="C187" s="85">
        <v>0</v>
      </c>
      <c r="D187" s="85">
        <v>0</v>
      </c>
      <c r="E187" s="85">
        <v>0</v>
      </c>
      <c r="F187" s="85">
        <v>0</v>
      </c>
      <c r="G187" s="85">
        <v>0</v>
      </c>
      <c r="H187" s="85">
        <v>0</v>
      </c>
      <c r="I187" s="85">
        <v>0</v>
      </c>
      <c r="J187" s="85">
        <v>0</v>
      </c>
      <c r="K187" s="85">
        <v>0</v>
      </c>
      <c r="L187" s="85">
        <v>0</v>
      </c>
      <c r="M187" s="85">
        <v>0</v>
      </c>
      <c r="N187" s="85">
        <v>0</v>
      </c>
      <c r="O187" s="85">
        <v>0</v>
      </c>
      <c r="P187" s="85">
        <v>0</v>
      </c>
    </row>
    <row r="188" spans="1:16" x14ac:dyDescent="0.3">
      <c r="A188" s="68" t="s">
        <v>43</v>
      </c>
      <c r="B188" s="85">
        <v>1</v>
      </c>
      <c r="C188" s="85">
        <v>1</v>
      </c>
      <c r="D188" s="85">
        <v>1</v>
      </c>
      <c r="E188" s="85">
        <v>1</v>
      </c>
      <c r="F188" s="85">
        <v>1</v>
      </c>
      <c r="G188" s="85">
        <v>1</v>
      </c>
      <c r="H188" s="85">
        <v>1</v>
      </c>
      <c r="I188" s="85">
        <v>1</v>
      </c>
      <c r="J188" s="85">
        <v>1</v>
      </c>
      <c r="K188" s="85">
        <v>1</v>
      </c>
      <c r="L188" s="85">
        <v>1</v>
      </c>
      <c r="M188" s="85">
        <v>1</v>
      </c>
      <c r="N188" s="85">
        <v>1</v>
      </c>
      <c r="O188" s="85">
        <v>1</v>
      </c>
      <c r="P188" s="85">
        <v>1</v>
      </c>
    </row>
    <row r="189" spans="1:16" x14ac:dyDescent="0.3">
      <c r="A189" s="68" t="s">
        <v>112</v>
      </c>
      <c r="B189" s="113">
        <v>1.729711761204699</v>
      </c>
      <c r="C189" s="113">
        <v>1.7296175915732621</v>
      </c>
      <c r="D189" s="134">
        <v>1.7289704449046952</v>
      </c>
      <c r="E189" s="134">
        <v>1.7280031458698459</v>
      </c>
      <c r="F189" s="134">
        <v>1.7278393299481032</v>
      </c>
      <c r="G189" s="134">
        <v>1.7303054056356522</v>
      </c>
      <c r="H189" s="134">
        <v>1.735013147867692</v>
      </c>
      <c r="I189" s="134">
        <v>1.7404629120310027</v>
      </c>
      <c r="J189" s="134">
        <v>1.7436767791948748</v>
      </c>
      <c r="K189" s="134">
        <v>1.747662979695904</v>
      </c>
      <c r="L189" s="134">
        <v>1.7497788700202648</v>
      </c>
      <c r="M189" s="134">
        <v>1.7513542908485529</v>
      </c>
      <c r="N189" s="134">
        <v>1.7486427848020705</v>
      </c>
      <c r="O189" s="134">
        <v>1.7484965008924971</v>
      </c>
      <c r="P189" s="134">
        <v>1.745778450028733</v>
      </c>
    </row>
    <row r="190" spans="1:16" x14ac:dyDescent="0.3">
      <c r="A190" s="68" t="s">
        <v>19</v>
      </c>
      <c r="B190" s="115">
        <v>0</v>
      </c>
      <c r="C190" s="115">
        <v>0</v>
      </c>
      <c r="D190" s="88">
        <v>0</v>
      </c>
      <c r="E190" s="88">
        <v>0</v>
      </c>
      <c r="F190" s="88">
        <v>0</v>
      </c>
      <c r="G190" s="88">
        <v>0</v>
      </c>
      <c r="H190" s="88">
        <v>0</v>
      </c>
      <c r="I190" s="88">
        <v>0</v>
      </c>
      <c r="J190" s="88">
        <v>0</v>
      </c>
      <c r="K190" s="88">
        <v>0</v>
      </c>
      <c r="L190" s="88">
        <v>0</v>
      </c>
      <c r="M190" s="88">
        <v>0</v>
      </c>
      <c r="N190" s="88">
        <v>0</v>
      </c>
      <c r="O190" s="88">
        <v>0</v>
      </c>
      <c r="P190" s="88">
        <v>0</v>
      </c>
    </row>
    <row r="191" spans="1:16" x14ac:dyDescent="0.3">
      <c r="A191" s="68" t="s">
        <v>18</v>
      </c>
      <c r="B191" s="89">
        <v>0</v>
      </c>
      <c r="C191" s="89">
        <v>0</v>
      </c>
      <c r="D191" s="88">
        <v>0</v>
      </c>
      <c r="E191" s="88">
        <v>0</v>
      </c>
      <c r="F191" s="88">
        <v>0</v>
      </c>
      <c r="G191" s="88">
        <v>0</v>
      </c>
      <c r="H191" s="88">
        <v>0</v>
      </c>
      <c r="I191" s="88">
        <v>0</v>
      </c>
      <c r="J191" s="88">
        <v>0</v>
      </c>
      <c r="K191" s="88">
        <v>0</v>
      </c>
      <c r="L191" s="88">
        <v>0</v>
      </c>
      <c r="M191" s="88">
        <v>1</v>
      </c>
      <c r="N191" s="88">
        <v>1</v>
      </c>
      <c r="O191" s="88">
        <v>0</v>
      </c>
      <c r="P191" s="88">
        <v>0</v>
      </c>
    </row>
    <row r="192" spans="1:16" x14ac:dyDescent="0.3">
      <c r="A192" s="68" t="s">
        <v>136</v>
      </c>
      <c r="B192" s="87">
        <v>1</v>
      </c>
      <c r="C192" s="87">
        <v>0</v>
      </c>
      <c r="D192" s="88">
        <v>0</v>
      </c>
      <c r="E192" s="88">
        <v>0</v>
      </c>
      <c r="F192" s="88">
        <v>0</v>
      </c>
      <c r="G192" s="88">
        <v>0</v>
      </c>
      <c r="H192" s="88">
        <v>0</v>
      </c>
      <c r="I192" s="88">
        <v>0</v>
      </c>
      <c r="J192" s="88">
        <v>1</v>
      </c>
      <c r="K192" s="88">
        <v>0</v>
      </c>
      <c r="L192" s="88">
        <v>0</v>
      </c>
      <c r="M192" s="88">
        <v>0</v>
      </c>
      <c r="N192" s="88">
        <v>0</v>
      </c>
      <c r="O192" s="88">
        <v>0</v>
      </c>
      <c r="P192" s="88">
        <v>0</v>
      </c>
    </row>
    <row r="193" spans="1:16" x14ac:dyDescent="0.3">
      <c r="A193" s="142" t="s">
        <v>54</v>
      </c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</row>
    <row r="194" spans="1:16" x14ac:dyDescent="0.3">
      <c r="A194" s="68" t="s">
        <v>21</v>
      </c>
      <c r="B194" s="85">
        <v>1</v>
      </c>
      <c r="C194" s="85">
        <v>1</v>
      </c>
      <c r="D194" s="85">
        <v>1</v>
      </c>
      <c r="E194" s="85">
        <v>1</v>
      </c>
      <c r="F194" s="85">
        <v>1</v>
      </c>
      <c r="G194" s="85">
        <v>1</v>
      </c>
      <c r="H194" s="85">
        <v>1</v>
      </c>
      <c r="I194" s="85">
        <v>1</v>
      </c>
      <c r="J194" s="85">
        <v>1</v>
      </c>
      <c r="K194" s="85">
        <v>0.99880760581748584</v>
      </c>
      <c r="L194" s="85">
        <v>0.99802058529078641</v>
      </c>
      <c r="M194" s="85">
        <v>0.99782841895949581</v>
      </c>
      <c r="N194" s="85">
        <v>0.99681482046933734</v>
      </c>
      <c r="O194" s="85">
        <v>0.9942580518833587</v>
      </c>
      <c r="P194" s="85">
        <v>0.99548660739296224</v>
      </c>
    </row>
    <row r="195" spans="1:16" x14ac:dyDescent="0.3">
      <c r="A195" s="68" t="s">
        <v>22</v>
      </c>
      <c r="B195" s="85">
        <v>0</v>
      </c>
      <c r="C195" s="85">
        <v>0</v>
      </c>
      <c r="D195" s="85">
        <v>0</v>
      </c>
      <c r="E195" s="85">
        <v>0</v>
      </c>
      <c r="F195" s="85">
        <v>0</v>
      </c>
      <c r="G195" s="85">
        <v>0</v>
      </c>
      <c r="H195" s="85">
        <v>0</v>
      </c>
      <c r="I195" s="85">
        <v>0</v>
      </c>
      <c r="J195" s="85">
        <v>0</v>
      </c>
      <c r="K195" s="85">
        <v>1.1923941825141391E-3</v>
      </c>
      <c r="L195" s="85">
        <v>1.9794147092135803E-3</v>
      </c>
      <c r="M195" s="85">
        <v>6.9820733528269511E-4</v>
      </c>
      <c r="N195" s="85">
        <v>3.1851795306626976E-3</v>
      </c>
      <c r="O195" s="85">
        <v>1.2601208637994452E-3</v>
      </c>
      <c r="P195" s="85">
        <v>1.2676115622597415E-3</v>
      </c>
    </row>
    <row r="196" spans="1:16" x14ac:dyDescent="0.3">
      <c r="A196" s="68" t="s">
        <v>23</v>
      </c>
      <c r="B196" s="85">
        <v>0</v>
      </c>
      <c r="C196" s="85">
        <v>0</v>
      </c>
      <c r="D196" s="85">
        <v>0</v>
      </c>
      <c r="E196" s="85">
        <v>0</v>
      </c>
      <c r="F196" s="85">
        <v>0</v>
      </c>
      <c r="G196" s="85">
        <v>0</v>
      </c>
      <c r="H196" s="85">
        <v>0</v>
      </c>
      <c r="I196" s="85">
        <v>0</v>
      </c>
      <c r="J196" s="85">
        <v>0</v>
      </c>
      <c r="K196" s="85">
        <v>0</v>
      </c>
      <c r="L196" s="85">
        <v>0</v>
      </c>
      <c r="M196" s="85">
        <v>1.4733737052215273E-3</v>
      </c>
      <c r="N196" s="85">
        <v>0</v>
      </c>
      <c r="O196" s="85">
        <v>2.4774710863008577E-3</v>
      </c>
      <c r="P196" s="85">
        <v>0</v>
      </c>
    </row>
    <row r="197" spans="1:16" x14ac:dyDescent="0.3">
      <c r="A197" s="68" t="s">
        <v>24</v>
      </c>
      <c r="B197" s="85">
        <v>0</v>
      </c>
      <c r="C197" s="85">
        <v>0</v>
      </c>
      <c r="D197" s="85">
        <v>0</v>
      </c>
      <c r="E197" s="85">
        <v>0</v>
      </c>
      <c r="F197" s="85">
        <v>0</v>
      </c>
      <c r="G197" s="85">
        <v>0</v>
      </c>
      <c r="H197" s="85">
        <v>0</v>
      </c>
      <c r="I197" s="85">
        <v>0</v>
      </c>
      <c r="J197" s="85">
        <v>0</v>
      </c>
      <c r="K197" s="85">
        <v>0</v>
      </c>
      <c r="L197" s="85">
        <v>0</v>
      </c>
      <c r="M197" s="85">
        <v>0</v>
      </c>
      <c r="N197" s="85">
        <v>0</v>
      </c>
      <c r="O197" s="85">
        <v>2.0043561665409218E-3</v>
      </c>
      <c r="P197" s="85">
        <v>3.2457810447780416E-3</v>
      </c>
    </row>
    <row r="198" spans="1:16" x14ac:dyDescent="0.3">
      <c r="A198" s="68" t="s">
        <v>25</v>
      </c>
      <c r="B198" s="85">
        <v>1</v>
      </c>
      <c r="C198" s="85">
        <f t="shared" ref="C198:P198" si="33">SUM(C194:C197)</f>
        <v>1</v>
      </c>
      <c r="D198" s="85">
        <f t="shared" si="33"/>
        <v>1</v>
      </c>
      <c r="E198" s="85">
        <f t="shared" si="33"/>
        <v>1</v>
      </c>
      <c r="F198" s="85">
        <f t="shared" si="33"/>
        <v>1</v>
      </c>
      <c r="G198" s="85">
        <f t="shared" si="33"/>
        <v>1</v>
      </c>
      <c r="H198" s="85">
        <f t="shared" si="33"/>
        <v>1</v>
      </c>
      <c r="I198" s="85">
        <f t="shared" si="33"/>
        <v>1</v>
      </c>
      <c r="J198" s="85">
        <f t="shared" si="33"/>
        <v>1</v>
      </c>
      <c r="K198" s="85">
        <f t="shared" si="33"/>
        <v>1</v>
      </c>
      <c r="L198" s="85">
        <f t="shared" si="33"/>
        <v>1</v>
      </c>
      <c r="M198" s="85">
        <f t="shared" si="33"/>
        <v>1</v>
      </c>
      <c r="N198" s="85">
        <f t="shared" si="33"/>
        <v>1</v>
      </c>
      <c r="O198" s="85">
        <f t="shared" si="33"/>
        <v>0.99999999999999989</v>
      </c>
      <c r="P198" s="85">
        <f t="shared" si="33"/>
        <v>1</v>
      </c>
    </row>
    <row r="199" spans="1:16" x14ac:dyDescent="0.3">
      <c r="N199" s="6"/>
    </row>
    <row r="200" spans="1:16" x14ac:dyDescent="0.3">
      <c r="N200" s="6"/>
    </row>
    <row r="201" spans="1:16" x14ac:dyDescent="0.3">
      <c r="N201" s="6"/>
    </row>
    <row r="202" spans="1:16" x14ac:dyDescent="0.3">
      <c r="N202" s="6"/>
    </row>
    <row r="203" spans="1:16" x14ac:dyDescent="0.3">
      <c r="N203" s="6"/>
    </row>
    <row r="204" spans="1:16" x14ac:dyDescent="0.3">
      <c r="N204" s="6"/>
    </row>
    <row r="205" spans="1:16" x14ac:dyDescent="0.3">
      <c r="N205" s="6"/>
    </row>
    <row r="206" spans="1:16" x14ac:dyDescent="0.3">
      <c r="N206" s="6"/>
    </row>
    <row r="207" spans="1:16" x14ac:dyDescent="0.3">
      <c r="N207" s="6"/>
    </row>
    <row r="208" spans="1:16" x14ac:dyDescent="0.3">
      <c r="N208" s="6"/>
    </row>
    <row r="209" spans="14:14" x14ac:dyDescent="0.3">
      <c r="N209" s="6"/>
    </row>
    <row r="210" spans="14:14" x14ac:dyDescent="0.3">
      <c r="N210" s="6"/>
    </row>
    <row r="211" spans="14:14" x14ac:dyDescent="0.3">
      <c r="N211" s="6"/>
    </row>
    <row r="212" spans="14:14" x14ac:dyDescent="0.3">
      <c r="N212" s="6"/>
    </row>
    <row r="213" spans="14:14" x14ac:dyDescent="0.3">
      <c r="N213" s="6"/>
    </row>
    <row r="214" spans="14:14" x14ac:dyDescent="0.3">
      <c r="N214" s="6"/>
    </row>
    <row r="215" spans="14:14" x14ac:dyDescent="0.3">
      <c r="N215" s="6"/>
    </row>
    <row r="216" spans="14:14" x14ac:dyDescent="0.3">
      <c r="N216" s="6"/>
    </row>
    <row r="217" spans="14:14" x14ac:dyDescent="0.3">
      <c r="N217" s="6"/>
    </row>
    <row r="218" spans="14:14" x14ac:dyDescent="0.3">
      <c r="N218" s="6"/>
    </row>
    <row r="219" spans="14:14" x14ac:dyDescent="0.3">
      <c r="N219" s="6"/>
    </row>
    <row r="220" spans="14:14" x14ac:dyDescent="0.3">
      <c r="N220" s="6"/>
    </row>
    <row r="221" spans="14:14" x14ac:dyDescent="0.3">
      <c r="N221" s="6"/>
    </row>
    <row r="222" spans="14:14" x14ac:dyDescent="0.3">
      <c r="N222" s="6"/>
    </row>
    <row r="223" spans="14:14" x14ac:dyDescent="0.3">
      <c r="N223" s="6"/>
    </row>
    <row r="224" spans="14:14" x14ac:dyDescent="0.3">
      <c r="N224" s="6"/>
    </row>
    <row r="225" spans="14:14" x14ac:dyDescent="0.3">
      <c r="N225" s="6"/>
    </row>
    <row r="226" spans="14:14" x14ac:dyDescent="0.3">
      <c r="N226" s="6"/>
    </row>
    <row r="227" spans="14:14" x14ac:dyDescent="0.3">
      <c r="N227" s="6"/>
    </row>
    <row r="228" spans="14:14" x14ac:dyDescent="0.3">
      <c r="N228" s="6"/>
    </row>
    <row r="229" spans="14:14" x14ac:dyDescent="0.3">
      <c r="N229" s="6"/>
    </row>
    <row r="230" spans="14:14" x14ac:dyDescent="0.3">
      <c r="N230" s="6"/>
    </row>
    <row r="231" spans="14:14" x14ac:dyDescent="0.3">
      <c r="N231" s="6"/>
    </row>
    <row r="232" spans="14:14" x14ac:dyDescent="0.3">
      <c r="N232" s="6"/>
    </row>
    <row r="233" spans="14:14" x14ac:dyDescent="0.3">
      <c r="N233" s="6"/>
    </row>
    <row r="234" spans="14:14" x14ac:dyDescent="0.3">
      <c r="N234" s="6"/>
    </row>
    <row r="235" spans="14:14" x14ac:dyDescent="0.3">
      <c r="N235" s="6"/>
    </row>
    <row r="236" spans="14:14" x14ac:dyDescent="0.3">
      <c r="N236" s="6"/>
    </row>
    <row r="237" spans="14:14" x14ac:dyDescent="0.3">
      <c r="N237" s="6"/>
    </row>
    <row r="238" spans="14:14" x14ac:dyDescent="0.3">
      <c r="N238" s="6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38"/>
  <sheetViews>
    <sheetView zoomScaleNormal="100" workbookViewId="0"/>
  </sheetViews>
  <sheetFormatPr defaultColWidth="9.33203125" defaultRowHeight="13.8" x14ac:dyDescent="0.3"/>
  <cols>
    <col min="1" max="1" width="78" style="26" customWidth="1"/>
    <col min="2" max="2" width="9.5546875" style="26" bestFit="1" customWidth="1"/>
    <col min="3" max="3" width="10.44140625" style="26" customWidth="1"/>
    <col min="4" max="4" width="10.5546875" style="26" customWidth="1"/>
    <col min="5" max="7" width="9.5546875" style="26" bestFit="1" customWidth="1"/>
    <col min="8" max="12" width="9.33203125" style="26"/>
    <col min="13" max="13" width="10.109375" style="9" bestFit="1" customWidth="1"/>
    <col min="14" max="16384" width="9.33203125" style="26"/>
  </cols>
  <sheetData>
    <row r="1" spans="1:17" x14ac:dyDescent="0.3">
      <c r="A1" s="9"/>
    </row>
    <row r="2" spans="1:17" x14ac:dyDescent="0.3">
      <c r="A2" s="30"/>
    </row>
    <row r="3" spans="1:17" x14ac:dyDescent="0.3">
      <c r="A3" s="8" t="s">
        <v>184</v>
      </c>
    </row>
    <row r="4" spans="1:17" x14ac:dyDescent="0.3">
      <c r="A4" s="10"/>
    </row>
    <row r="5" spans="1:17" x14ac:dyDescent="0.3">
      <c r="A5" s="139" t="s">
        <v>109</v>
      </c>
      <c r="B5" s="1">
        <v>44012</v>
      </c>
      <c r="C5" s="1">
        <v>44104</v>
      </c>
      <c r="D5" s="1">
        <v>44196</v>
      </c>
      <c r="E5" s="1">
        <v>44286</v>
      </c>
      <c r="F5" s="1">
        <v>44377</v>
      </c>
      <c r="G5" s="1">
        <v>44469</v>
      </c>
      <c r="H5" s="1">
        <v>44561</v>
      </c>
      <c r="I5" s="1">
        <v>44651</v>
      </c>
      <c r="J5" s="1">
        <v>44742</v>
      </c>
      <c r="K5" s="1">
        <v>44834</v>
      </c>
      <c r="L5" s="1">
        <v>44925</v>
      </c>
      <c r="M5" s="1">
        <v>45016</v>
      </c>
      <c r="N5" s="1">
        <v>45107</v>
      </c>
      <c r="O5" s="1">
        <v>45198</v>
      </c>
      <c r="P5" s="1">
        <v>45289</v>
      </c>
      <c r="Q5" s="1">
        <v>45379</v>
      </c>
    </row>
    <row r="6" spans="1:17" x14ac:dyDescent="0.3">
      <c r="A6" s="140" t="s">
        <v>0</v>
      </c>
      <c r="B6" s="2">
        <v>758459.60662000068</v>
      </c>
      <c r="C6" s="2">
        <v>755004.49707000051</v>
      </c>
      <c r="D6" s="2">
        <v>750994.87981999898</v>
      </c>
      <c r="E6" s="2">
        <v>744486.66453999944</v>
      </c>
      <c r="F6" s="2">
        <v>735905.2598700003</v>
      </c>
      <c r="G6" s="2">
        <v>728372.76790999994</v>
      </c>
      <c r="H6" s="2">
        <v>710743.25784999982</v>
      </c>
      <c r="I6" s="2">
        <v>685018.44437000016</v>
      </c>
      <c r="J6" s="2">
        <v>672475.02804000012</v>
      </c>
      <c r="K6" s="2">
        <v>663586.22230000014</v>
      </c>
      <c r="L6" s="2">
        <v>654819.82854000002</v>
      </c>
      <c r="M6" s="2">
        <v>651050.0772099999</v>
      </c>
      <c r="N6" s="2">
        <v>646853.82233999996</v>
      </c>
      <c r="O6" s="2">
        <v>640310.81409000023</v>
      </c>
      <c r="P6" s="2">
        <v>632031.69569999992</v>
      </c>
      <c r="Q6" s="2">
        <v>624755.12200999993</v>
      </c>
    </row>
    <row r="7" spans="1:17" x14ac:dyDescent="0.3">
      <c r="A7" s="140" t="s">
        <v>129</v>
      </c>
      <c r="B7" s="2">
        <v>739</v>
      </c>
      <c r="C7" s="2">
        <v>629</v>
      </c>
      <c r="D7" s="2">
        <v>552</v>
      </c>
      <c r="E7" s="2">
        <v>473</v>
      </c>
      <c r="F7" s="2">
        <v>443</v>
      </c>
      <c r="G7" s="2">
        <v>215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</row>
    <row r="8" spans="1:17" x14ac:dyDescent="0.3">
      <c r="A8" s="140" t="s">
        <v>147</v>
      </c>
      <c r="B8" s="2">
        <v>2</v>
      </c>
      <c r="C8" s="2">
        <v>2</v>
      </c>
      <c r="D8" s="2">
        <v>4</v>
      </c>
      <c r="E8" s="2">
        <v>4</v>
      </c>
      <c r="F8" s="2">
        <v>0</v>
      </c>
      <c r="G8" s="2">
        <v>0</v>
      </c>
      <c r="H8" s="2">
        <v>3</v>
      </c>
      <c r="I8" s="2">
        <v>3</v>
      </c>
      <c r="J8" s="2">
        <v>2</v>
      </c>
      <c r="K8" s="2">
        <v>3</v>
      </c>
      <c r="L8" s="2">
        <v>4</v>
      </c>
      <c r="M8" s="2">
        <v>0</v>
      </c>
      <c r="N8" s="2">
        <v>2</v>
      </c>
      <c r="O8" s="2">
        <v>3</v>
      </c>
      <c r="P8" s="2">
        <v>3</v>
      </c>
      <c r="Q8" s="2">
        <v>6</v>
      </c>
    </row>
    <row r="9" spans="1:17" x14ac:dyDescent="0.3">
      <c r="A9" s="140" t="s">
        <v>106</v>
      </c>
      <c r="B9" s="2">
        <f>+B6+B7+B8</f>
        <v>759200.60662000068</v>
      </c>
      <c r="C9" s="2">
        <v>755635.49707000051</v>
      </c>
      <c r="D9" s="2">
        <f t="shared" ref="D9:L9" si="0">+D6+D7+D8</f>
        <v>751550.87981999898</v>
      </c>
      <c r="E9" s="2">
        <f t="shared" si="0"/>
        <v>744963.66453999944</v>
      </c>
      <c r="F9" s="2">
        <f t="shared" si="0"/>
        <v>736348.2598700003</v>
      </c>
      <c r="G9" s="2">
        <f t="shared" si="0"/>
        <v>728587.76790999994</v>
      </c>
      <c r="H9" s="2">
        <f t="shared" si="0"/>
        <v>710746.25784999982</v>
      </c>
      <c r="I9" s="2">
        <f t="shared" si="0"/>
        <v>685021.44437000016</v>
      </c>
      <c r="J9" s="2">
        <f t="shared" si="0"/>
        <v>672477.02804000012</v>
      </c>
      <c r="K9" s="2">
        <f t="shared" si="0"/>
        <v>663589.22230000014</v>
      </c>
      <c r="L9" s="2">
        <f t="shared" si="0"/>
        <v>654823.82854000002</v>
      </c>
      <c r="M9" s="2">
        <f>+M6+M7+M8</f>
        <v>651050.0772099999</v>
      </c>
      <c r="N9" s="2">
        <f>+N6+N7+N8</f>
        <v>646855.82233999996</v>
      </c>
      <c r="O9" s="2">
        <f>+O6+O7+O8</f>
        <v>640313.81409000023</v>
      </c>
      <c r="P9" s="2">
        <f>+P6+P7+P8</f>
        <v>632034.69569999992</v>
      </c>
      <c r="Q9" s="2">
        <f>+Q6+Q7+Q8</f>
        <v>624761.12200999993</v>
      </c>
    </row>
    <row r="10" spans="1:17" x14ac:dyDescent="0.3">
      <c r="A10" s="140" t="s">
        <v>130</v>
      </c>
      <c r="B10" s="86">
        <f>SUM(B11:B15)</f>
        <v>759201</v>
      </c>
      <c r="C10" s="86">
        <v>755635</v>
      </c>
      <c r="D10" s="86">
        <f>SUM(D11:D15)</f>
        <v>751551</v>
      </c>
      <c r="E10" s="86">
        <f>SUM(E11:E15)</f>
        <v>744964</v>
      </c>
      <c r="F10" s="86">
        <f>SUM(F11:F15)</f>
        <v>736348</v>
      </c>
      <c r="G10" s="86">
        <f>SUM(G11:G15)</f>
        <v>728588</v>
      </c>
      <c r="H10" s="86">
        <f>SUM(H11:H15)</f>
        <v>710746</v>
      </c>
      <c r="I10" s="86">
        <f>SUM(I11:I15)-1</f>
        <v>685021</v>
      </c>
      <c r="J10" s="86">
        <f>SUM(J11:J15)</f>
        <v>672477</v>
      </c>
      <c r="K10" s="86">
        <f>SUM(K11:K15)</f>
        <v>663589</v>
      </c>
      <c r="L10" s="86">
        <f>SUM(L11:L15)+1</f>
        <v>654824</v>
      </c>
      <c r="M10" s="86">
        <f>SUM(M11:M15)</f>
        <v>651050</v>
      </c>
      <c r="N10" s="86">
        <f>SUM(N11:N15)</f>
        <v>646856</v>
      </c>
      <c r="O10" s="86">
        <f>SUM(O11:O15)</f>
        <v>640314</v>
      </c>
      <c r="P10" s="86">
        <f>SUM(P11:P15)</f>
        <v>632035</v>
      </c>
      <c r="Q10" s="86">
        <f>SUM(Q11:Q15)</f>
        <v>624761</v>
      </c>
    </row>
    <row r="11" spans="1:17" x14ac:dyDescent="0.3">
      <c r="A11" s="140" t="s">
        <v>64</v>
      </c>
      <c r="B11" s="2">
        <v>647030</v>
      </c>
      <c r="C11" s="2">
        <v>643464</v>
      </c>
      <c r="D11" s="2">
        <v>639380</v>
      </c>
      <c r="E11" s="2">
        <v>632793</v>
      </c>
      <c r="F11" s="2">
        <v>624177</v>
      </c>
      <c r="G11" s="2">
        <v>616417</v>
      </c>
      <c r="H11" s="2">
        <v>598575</v>
      </c>
      <c r="I11" s="2">
        <v>572851</v>
      </c>
      <c r="J11" s="2">
        <v>560306</v>
      </c>
      <c r="K11" s="2">
        <v>551418</v>
      </c>
      <c r="L11" s="86">
        <v>542652</v>
      </c>
      <c r="M11" s="86">
        <v>538879</v>
      </c>
      <c r="N11" s="86">
        <v>534685</v>
      </c>
      <c r="O11" s="86">
        <v>528143</v>
      </c>
      <c r="P11" s="86">
        <v>519864</v>
      </c>
      <c r="Q11" s="86">
        <v>512590</v>
      </c>
    </row>
    <row r="12" spans="1:17" x14ac:dyDescent="0.3">
      <c r="A12" s="140" t="s">
        <v>104</v>
      </c>
      <c r="B12" s="2">
        <v>41826</v>
      </c>
      <c r="C12" s="2">
        <v>41826</v>
      </c>
      <c r="D12" s="2">
        <v>41826</v>
      </c>
      <c r="E12" s="2">
        <v>41826</v>
      </c>
      <c r="F12" s="2">
        <v>41826</v>
      </c>
      <c r="G12" s="2">
        <v>41826</v>
      </c>
      <c r="H12" s="2">
        <v>41826</v>
      </c>
      <c r="I12" s="2">
        <v>41826</v>
      </c>
      <c r="J12" s="2">
        <v>41826</v>
      </c>
      <c r="K12" s="2">
        <v>41826</v>
      </c>
      <c r="L12" s="2">
        <v>41826</v>
      </c>
      <c r="M12" s="2">
        <v>41826</v>
      </c>
      <c r="N12" s="2">
        <v>41826</v>
      </c>
      <c r="O12" s="2">
        <v>41826</v>
      </c>
      <c r="P12" s="2">
        <v>41826</v>
      </c>
      <c r="Q12" s="2">
        <v>41826</v>
      </c>
    </row>
    <row r="13" spans="1:17" x14ac:dyDescent="0.3">
      <c r="A13" s="140" t="s">
        <v>107</v>
      </c>
      <c r="B13" s="2">
        <v>22814</v>
      </c>
      <c r="C13" s="2">
        <v>22814</v>
      </c>
      <c r="D13" s="2">
        <v>22814</v>
      </c>
      <c r="E13" s="2">
        <v>22814</v>
      </c>
      <c r="F13" s="2">
        <v>22814</v>
      </c>
      <c r="G13" s="2">
        <v>22814</v>
      </c>
      <c r="H13" s="2">
        <v>22814</v>
      </c>
      <c r="I13" s="2">
        <v>22814</v>
      </c>
      <c r="J13" s="2">
        <v>22814</v>
      </c>
      <c r="K13" s="2">
        <v>22814</v>
      </c>
      <c r="L13" s="2">
        <v>22814</v>
      </c>
      <c r="M13" s="2">
        <v>22814</v>
      </c>
      <c r="N13" s="2">
        <v>22814</v>
      </c>
      <c r="O13" s="2">
        <v>22814</v>
      </c>
      <c r="P13" s="2">
        <v>22814</v>
      </c>
      <c r="Q13" s="2">
        <v>22814</v>
      </c>
    </row>
    <row r="14" spans="1:17" x14ac:dyDescent="0.3">
      <c r="A14" s="140" t="s">
        <v>131</v>
      </c>
      <c r="B14" s="2">
        <v>22814</v>
      </c>
      <c r="C14" s="2">
        <v>22814</v>
      </c>
      <c r="D14" s="2">
        <v>22814</v>
      </c>
      <c r="E14" s="2">
        <v>22814</v>
      </c>
      <c r="F14" s="2">
        <v>22814</v>
      </c>
      <c r="G14" s="2">
        <v>22814</v>
      </c>
      <c r="H14" s="2">
        <v>22814</v>
      </c>
      <c r="I14" s="2">
        <v>22814</v>
      </c>
      <c r="J14" s="2">
        <v>22814</v>
      </c>
      <c r="K14" s="2">
        <v>22814</v>
      </c>
      <c r="L14" s="2">
        <v>22814</v>
      </c>
      <c r="M14" s="2">
        <v>22814</v>
      </c>
      <c r="N14" s="2">
        <v>22814</v>
      </c>
      <c r="O14" s="2">
        <v>22814</v>
      </c>
      <c r="P14" s="2">
        <v>22814</v>
      </c>
      <c r="Q14" s="2">
        <v>22814</v>
      </c>
    </row>
    <row r="15" spans="1:17" x14ac:dyDescent="0.3">
      <c r="A15" s="140" t="s">
        <v>126</v>
      </c>
      <c r="B15" s="2">
        <v>24717</v>
      </c>
      <c r="C15" s="2">
        <v>24717</v>
      </c>
      <c r="D15" s="2">
        <v>24717</v>
      </c>
      <c r="E15" s="2">
        <v>24717</v>
      </c>
      <c r="F15" s="2">
        <v>24717</v>
      </c>
      <c r="G15" s="2">
        <v>24717</v>
      </c>
      <c r="H15" s="2">
        <v>24717</v>
      </c>
      <c r="I15" s="2">
        <v>24717</v>
      </c>
      <c r="J15" s="2">
        <v>24717</v>
      </c>
      <c r="K15" s="2">
        <v>24717</v>
      </c>
      <c r="L15" s="2">
        <v>24717</v>
      </c>
      <c r="M15" s="2">
        <v>24717</v>
      </c>
      <c r="N15" s="2">
        <v>24717</v>
      </c>
      <c r="O15" s="2">
        <v>24717</v>
      </c>
      <c r="P15" s="2">
        <v>24717</v>
      </c>
      <c r="Q15" s="2">
        <v>24717</v>
      </c>
    </row>
    <row r="16" spans="1:17" x14ac:dyDescent="0.3">
      <c r="A16" s="141" t="s">
        <v>132</v>
      </c>
      <c r="B16" s="86">
        <f>SUM(648307+41826)*1.5%</f>
        <v>10351.994999999999</v>
      </c>
      <c r="C16" s="86">
        <f>SUM(B11:B12)*1.5%</f>
        <v>10332.84</v>
      </c>
      <c r="D16" s="86">
        <v>10280</v>
      </c>
      <c r="E16" s="86">
        <f t="shared" ref="E16:Q16" si="1">SUM(D11+D12)*1.5%</f>
        <v>10218.09</v>
      </c>
      <c r="F16" s="86">
        <f t="shared" si="1"/>
        <v>10119.285</v>
      </c>
      <c r="G16" s="86">
        <f t="shared" si="1"/>
        <v>9990.0450000000001</v>
      </c>
      <c r="H16" s="86">
        <f t="shared" si="1"/>
        <v>9873.6450000000004</v>
      </c>
      <c r="I16" s="86">
        <f t="shared" si="1"/>
        <v>9606.0149999999994</v>
      </c>
      <c r="J16" s="86">
        <f t="shared" si="1"/>
        <v>9220.1549999999988</v>
      </c>
      <c r="K16" s="86">
        <f t="shared" si="1"/>
        <v>9031.98</v>
      </c>
      <c r="L16" s="86">
        <f t="shared" si="1"/>
        <v>8898.66</v>
      </c>
      <c r="M16" s="86">
        <f t="shared" si="1"/>
        <v>8767.17</v>
      </c>
      <c r="N16" s="86">
        <f t="shared" si="1"/>
        <v>8710.5749999999989</v>
      </c>
      <c r="O16" s="86">
        <f t="shared" si="1"/>
        <v>8647.6649999999991</v>
      </c>
      <c r="P16" s="86">
        <f t="shared" si="1"/>
        <v>8549.5349999999999</v>
      </c>
      <c r="Q16" s="86">
        <f t="shared" si="1"/>
        <v>8425.35</v>
      </c>
    </row>
    <row r="17" spans="1:17" x14ac:dyDescent="0.3">
      <c r="A17" s="141" t="s">
        <v>133</v>
      </c>
      <c r="B17" s="86">
        <f>SUM(B13:B14)*1.5%</f>
        <v>684.42</v>
      </c>
      <c r="C17" s="86">
        <f t="shared" ref="C17:H17" si="2">SUM(B13:B14)*1.5%</f>
        <v>684.42</v>
      </c>
      <c r="D17" s="86">
        <f t="shared" si="2"/>
        <v>684.42</v>
      </c>
      <c r="E17" s="86">
        <f t="shared" si="2"/>
        <v>684.42</v>
      </c>
      <c r="F17" s="86">
        <f t="shared" si="2"/>
        <v>684.42</v>
      </c>
      <c r="G17" s="86">
        <f t="shared" si="2"/>
        <v>684.42</v>
      </c>
      <c r="H17" s="86">
        <f t="shared" si="2"/>
        <v>684.42</v>
      </c>
      <c r="I17" s="86">
        <f>SUM(H13:H14)*1.5%</f>
        <v>684.42</v>
      </c>
      <c r="J17" s="86">
        <f>SUM(I13:I14)*1.5%</f>
        <v>684.42</v>
      </c>
      <c r="K17" s="86">
        <f t="shared" ref="K17" si="3">SUM(J13:J14)*1.5%</f>
        <v>684.42</v>
      </c>
      <c r="L17" s="86">
        <f t="shared" ref="L17" si="4">SUM(K13:K14)*1.5%</f>
        <v>684.42</v>
      </c>
      <c r="M17" s="86">
        <f t="shared" ref="M17" si="5">SUM(L13:L14)*1.5%</f>
        <v>684.42</v>
      </c>
      <c r="N17" s="86">
        <f t="shared" ref="N17" si="6">SUM(M13:M14)*1.5%</f>
        <v>684.42</v>
      </c>
      <c r="O17" s="86">
        <f t="shared" ref="O17" si="7">SUM(N13:N14)*1.5%</f>
        <v>684.42</v>
      </c>
      <c r="P17" s="86">
        <f t="shared" ref="P17" si="8">SUM(O13:O14)*1.5%</f>
        <v>684.42</v>
      </c>
      <c r="Q17" s="86">
        <f t="shared" ref="Q17" si="9">SUM(P13:P14)*1.5%</f>
        <v>684.42</v>
      </c>
    </row>
    <row r="18" spans="1:17" x14ac:dyDescent="0.3">
      <c r="A18" s="141" t="s">
        <v>134</v>
      </c>
      <c r="B18" s="4">
        <f>SUM(B12:B15)/B10</f>
        <v>0.14774875164811427</v>
      </c>
      <c r="C18" s="4">
        <v>0.14844600898581986</v>
      </c>
      <c r="D18" s="4">
        <f t="shared" ref="D18:I18" si="10">SUM(D12:D15)/D10</f>
        <v>0.14925267879358819</v>
      </c>
      <c r="E18" s="4">
        <f t="shared" si="10"/>
        <v>0.15057237665175766</v>
      </c>
      <c r="F18" s="4">
        <f t="shared" si="10"/>
        <v>0.15233422240571035</v>
      </c>
      <c r="G18" s="4">
        <f t="shared" si="10"/>
        <v>0.15395669431832532</v>
      </c>
      <c r="H18" s="4">
        <f t="shared" si="10"/>
        <v>0.15782150022652255</v>
      </c>
      <c r="I18" s="4">
        <f t="shared" si="10"/>
        <v>0.16374826465174061</v>
      </c>
      <c r="J18" s="4">
        <f>SUM(J12:J15)/J10</f>
        <v>0.16680273079971508</v>
      </c>
      <c r="K18" s="4">
        <f>SUM(K12:K15)/K10</f>
        <v>0.16903685865799464</v>
      </c>
      <c r="L18" s="4">
        <f>SUM(L12:L15)/L10</f>
        <v>0.17129946367268151</v>
      </c>
      <c r="M18" s="4">
        <f>SUM(M12:M15)/M10</f>
        <v>0.1722924506566316</v>
      </c>
      <c r="N18" s="4">
        <f t="shared" ref="N18" si="11">SUM(N12:N15)/N10</f>
        <v>0.17340953782603857</v>
      </c>
      <c r="O18" s="4">
        <f t="shared" ref="O18" si="12">SUM(O12:O15)/O10</f>
        <v>0.17518123920451528</v>
      </c>
      <c r="P18" s="4">
        <f t="shared" ref="P18:Q18" si="13">SUM(P12:P15)/P10</f>
        <v>0.17747593092154706</v>
      </c>
      <c r="Q18" s="4">
        <f t="shared" si="13"/>
        <v>0.17954225695906115</v>
      </c>
    </row>
    <row r="19" spans="1:17" x14ac:dyDescent="0.3">
      <c r="A19" s="140" t="s">
        <v>173</v>
      </c>
      <c r="B19" s="2">
        <f>B10</f>
        <v>759201</v>
      </c>
      <c r="C19" s="2">
        <v>755635</v>
      </c>
      <c r="D19" s="2">
        <f t="shared" ref="D19:Q19" si="14">D10</f>
        <v>751551</v>
      </c>
      <c r="E19" s="2">
        <f t="shared" si="14"/>
        <v>744964</v>
      </c>
      <c r="F19" s="2">
        <f t="shared" si="14"/>
        <v>736348</v>
      </c>
      <c r="G19" s="2">
        <f t="shared" si="14"/>
        <v>728588</v>
      </c>
      <c r="H19" s="2">
        <f t="shared" si="14"/>
        <v>710746</v>
      </c>
      <c r="I19" s="2">
        <f t="shared" si="14"/>
        <v>685021</v>
      </c>
      <c r="J19" s="2">
        <f t="shared" si="14"/>
        <v>672477</v>
      </c>
      <c r="K19" s="2">
        <f t="shared" si="14"/>
        <v>663589</v>
      </c>
      <c r="L19" s="2">
        <f t="shared" si="14"/>
        <v>654824</v>
      </c>
      <c r="M19" s="2">
        <f t="shared" si="14"/>
        <v>651050</v>
      </c>
      <c r="N19" s="2">
        <f t="shared" si="14"/>
        <v>646856</v>
      </c>
      <c r="O19" s="2">
        <f t="shared" si="14"/>
        <v>640314</v>
      </c>
      <c r="P19" s="2">
        <f t="shared" si="14"/>
        <v>632035</v>
      </c>
      <c r="Q19" s="2">
        <f t="shared" si="14"/>
        <v>624761</v>
      </c>
    </row>
    <row r="20" spans="1:17" x14ac:dyDescent="0.3">
      <c r="A20" s="68" t="s">
        <v>66</v>
      </c>
      <c r="B20" s="3">
        <v>8.0999999999999996E-3</v>
      </c>
      <c r="C20" s="3">
        <v>1.3899999999999999E-2</v>
      </c>
      <c r="D20" s="3">
        <v>1.6400000000000001E-2</v>
      </c>
      <c r="E20" s="3">
        <v>2.12E-2</v>
      </c>
      <c r="F20" s="3">
        <v>2.63E-2</v>
      </c>
      <c r="G20" s="3">
        <v>2.8799999999999999E-2</v>
      </c>
      <c r="H20" s="3">
        <v>3.85E-2</v>
      </c>
      <c r="I20" s="3">
        <v>5.1700000000000003E-2</v>
      </c>
      <c r="J20" s="3">
        <v>5.3900000000000003E-2</v>
      </c>
      <c r="K20" s="3">
        <v>5.3699999999999998E-2</v>
      </c>
      <c r="L20" s="3">
        <v>5.3499999999999999E-2</v>
      </c>
      <c r="M20" s="3">
        <v>5.0999999999999997E-2</v>
      </c>
      <c r="N20" s="3">
        <v>4.9000000000000002E-2</v>
      </c>
      <c r="O20" s="3">
        <v>4.8399999999999999E-2</v>
      </c>
      <c r="P20" s="3">
        <v>4.8500000000000001E-2</v>
      </c>
      <c r="Q20" s="23">
        <v>4.8300000000000003E-2</v>
      </c>
    </row>
    <row r="21" spans="1:17" x14ac:dyDescent="0.3">
      <c r="A21" s="68" t="s">
        <v>3</v>
      </c>
      <c r="B21" s="4">
        <v>1.6999999999999999E-3</v>
      </c>
      <c r="C21" s="4">
        <v>4.7000000000000002E-3</v>
      </c>
      <c r="D21" s="4">
        <v>5.4000000000000003E-3</v>
      </c>
      <c r="E21" s="4">
        <v>8.8000000000000005E-3</v>
      </c>
      <c r="F21" s="4">
        <v>1.1599999999999999E-2</v>
      </c>
      <c r="G21" s="4">
        <v>1.0200000000000001E-2</v>
      </c>
      <c r="H21" s="4">
        <v>2.4199999999999999E-2</v>
      </c>
      <c r="I21" s="4">
        <v>3.6200000000000003E-2</v>
      </c>
      <c r="J21" s="4">
        <v>1.83E-2</v>
      </c>
      <c r="K21" s="4">
        <v>1.32E-2</v>
      </c>
      <c r="L21" s="4">
        <v>1.32E-2</v>
      </c>
      <c r="M21" s="4">
        <v>5.7999999999999996E-3</v>
      </c>
      <c r="N21" s="4">
        <v>6.4000000000000003E-3</v>
      </c>
      <c r="O21" s="4">
        <v>1.01E-2</v>
      </c>
      <c r="P21" s="4">
        <v>1.29E-2</v>
      </c>
      <c r="Q21" s="85">
        <v>1.15E-2</v>
      </c>
    </row>
    <row r="22" spans="1:17" x14ac:dyDescent="0.3">
      <c r="A22" s="68" t="s">
        <v>135</v>
      </c>
      <c r="B22" s="4">
        <v>4.8500000000000001E-2</v>
      </c>
      <c r="C22" s="4">
        <v>4.2700000000000002E-2</v>
      </c>
      <c r="D22" s="4">
        <v>3.2899999999999999E-2</v>
      </c>
      <c r="E22" s="4">
        <v>4.1500000000000002E-2</v>
      </c>
      <c r="F22" s="4">
        <v>0.1105</v>
      </c>
      <c r="G22" s="4">
        <v>0.1235</v>
      </c>
      <c r="H22" s="4">
        <v>0.12230000000000001</v>
      </c>
      <c r="I22" s="4">
        <v>0.1273</v>
      </c>
      <c r="J22" s="4">
        <v>0.12039999999999999</v>
      </c>
      <c r="K22" s="4">
        <v>0.1239</v>
      </c>
      <c r="L22" s="4">
        <v>0.1182</v>
      </c>
      <c r="M22" s="4">
        <v>0.1091</v>
      </c>
      <c r="N22" s="4">
        <v>0.10929999999999999</v>
      </c>
      <c r="O22" s="4">
        <v>0.1065</v>
      </c>
      <c r="P22" s="4">
        <v>9.98E-2</v>
      </c>
      <c r="Q22" s="85">
        <v>9.7299999999999998E-2</v>
      </c>
    </row>
    <row r="23" spans="1:17" x14ac:dyDescent="0.3">
      <c r="A23" s="68" t="s">
        <v>140</v>
      </c>
      <c r="B23" s="4">
        <v>6.7000000000000002E-3</v>
      </c>
      <c r="C23" s="4">
        <v>1.2800000000000001E-2</v>
      </c>
      <c r="D23" s="4">
        <v>1.6E-2</v>
      </c>
      <c r="E23" s="4">
        <v>2.06E-2</v>
      </c>
      <c r="F23" s="4">
        <v>2.3199999999999998E-2</v>
      </c>
      <c r="G23" s="4">
        <v>2.53E-2</v>
      </c>
      <c r="H23" s="4">
        <v>3.5400000000000001E-2</v>
      </c>
      <c r="I23" s="4">
        <v>4.9000000000000002E-2</v>
      </c>
      <c r="J23" s="4">
        <v>5.1499999999999997E-2</v>
      </c>
      <c r="K23" s="4">
        <v>5.1200000000000002E-2</v>
      </c>
      <c r="L23" s="4">
        <v>5.1200000000000002E-2</v>
      </c>
      <c r="M23" s="4">
        <v>4.8899999999999999E-2</v>
      </c>
      <c r="N23" s="4">
        <v>4.6899999999999997E-2</v>
      </c>
      <c r="O23" s="4">
        <v>4.6300000000000001E-2</v>
      </c>
      <c r="P23" s="4">
        <v>4.6699999999999998E-2</v>
      </c>
      <c r="Q23" s="85">
        <v>4.6600000000000003E-2</v>
      </c>
    </row>
    <row r="24" spans="1:17" x14ac:dyDescent="0.3">
      <c r="A24" s="68" t="s">
        <v>4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</row>
    <row r="25" spans="1:17" x14ac:dyDescent="0.3">
      <c r="A25" s="68" t="s">
        <v>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</row>
    <row r="26" spans="1:17" x14ac:dyDescent="0.3">
      <c r="A26" s="68" t="s">
        <v>8</v>
      </c>
      <c r="B26" s="5">
        <f>+B99+B130+B161</f>
        <v>0</v>
      </c>
      <c r="C26" s="5">
        <v>0</v>
      </c>
      <c r="D26" s="5">
        <f>+D99+D130+D162+D192</f>
        <v>1</v>
      </c>
      <c r="E26" s="5">
        <f>+E99+E130+E162+E192</f>
        <v>0</v>
      </c>
      <c r="F26" s="5">
        <f>+F99+F130+F162+F192</f>
        <v>-1</v>
      </c>
      <c r="G26" s="5">
        <f>+G99+G130+G162+G192</f>
        <v>0</v>
      </c>
      <c r="H26" s="5">
        <f>+H99+H130+H161+H192</f>
        <v>3</v>
      </c>
      <c r="I26" s="5">
        <f>+I99+I130+I161+I192</f>
        <v>2</v>
      </c>
      <c r="J26" s="5">
        <f>+J99+J130+J161+J192</f>
        <v>0</v>
      </c>
      <c r="K26" s="5">
        <f>+K99+K130+K161+K192</f>
        <v>-3</v>
      </c>
      <c r="L26" s="5">
        <f>+L99+L130+L161+L192</f>
        <v>0</v>
      </c>
      <c r="M26" s="5">
        <f t="shared" ref="M26:Q26" si="15">+M99+M130+M161+M192</f>
        <v>0</v>
      </c>
      <c r="N26" s="5">
        <f t="shared" si="15"/>
        <v>1</v>
      </c>
      <c r="O26" s="5">
        <f t="shared" si="15"/>
        <v>1</v>
      </c>
      <c r="P26" s="5">
        <f t="shared" si="15"/>
        <v>-1</v>
      </c>
      <c r="Q26" s="5">
        <f t="shared" si="15"/>
        <v>1</v>
      </c>
    </row>
    <row r="27" spans="1:17" x14ac:dyDescent="0.3">
      <c r="A27" s="68" t="s">
        <v>9</v>
      </c>
      <c r="B27" s="3">
        <f>1-(1-B26/B6)^4</f>
        <v>0</v>
      </c>
      <c r="C27" s="3">
        <v>0</v>
      </c>
      <c r="D27" s="3">
        <f>1-(1-D26/D6)^4</f>
        <v>5.326257366045084E-6</v>
      </c>
      <c r="E27" s="3">
        <f>1-(1-E26/E6)^4</f>
        <v>0</v>
      </c>
      <c r="F27" s="3">
        <f>1-(1-F26/F6)^4</f>
        <v>-5.4354933594069621E-6</v>
      </c>
      <c r="G27" s="3">
        <v>0</v>
      </c>
      <c r="H27" s="3">
        <v>0</v>
      </c>
      <c r="I27" s="3">
        <f>1-(1-I26/I6)^4</f>
        <v>1.1678466514841723E-5</v>
      </c>
      <c r="J27" s="3">
        <f>1-(1-J26/J6)^4</f>
        <v>0</v>
      </c>
      <c r="K27" s="3">
        <f>1-(1-K26/K6)^4</f>
        <v>-1.8083680723091078E-5</v>
      </c>
      <c r="L27" s="3">
        <f>1-(1-L26/L6)^4</f>
        <v>0</v>
      </c>
      <c r="M27" s="3">
        <f>1-(1-M26/M6)^4</f>
        <v>0</v>
      </c>
      <c r="N27" s="3">
        <f t="shared" ref="N27:Q27" si="16">1-(1-N26/N6)^4</f>
        <v>6.1837629864447408E-6</v>
      </c>
      <c r="O27" s="3">
        <f t="shared" si="16"/>
        <v>6.2469515452745483E-6</v>
      </c>
      <c r="P27" s="3">
        <f t="shared" si="16"/>
        <v>-6.3288115459414485E-6</v>
      </c>
      <c r="Q27" s="3">
        <f t="shared" si="16"/>
        <v>6.4024931614170555E-6</v>
      </c>
    </row>
    <row r="28" spans="1:17" x14ac:dyDescent="0.3">
      <c r="A28" s="68" t="s">
        <v>113</v>
      </c>
      <c r="B28" s="5">
        <v>0</v>
      </c>
      <c r="C28" s="5">
        <v>0</v>
      </c>
      <c r="D28" s="5">
        <v>1</v>
      </c>
      <c r="E28" s="5">
        <v>0</v>
      </c>
      <c r="F28" s="5">
        <v>-1</v>
      </c>
      <c r="G28" s="5">
        <v>0</v>
      </c>
      <c r="H28" s="5">
        <v>3</v>
      </c>
      <c r="I28" s="5">
        <v>2</v>
      </c>
      <c r="J28" s="5">
        <v>0</v>
      </c>
      <c r="K28" s="5">
        <v>-3</v>
      </c>
      <c r="L28" s="5">
        <v>0</v>
      </c>
      <c r="M28" s="5">
        <v>0</v>
      </c>
      <c r="N28" s="5">
        <v>1</v>
      </c>
      <c r="O28" s="5">
        <v>1</v>
      </c>
      <c r="P28" s="5">
        <v>-1</v>
      </c>
      <c r="Q28" s="5">
        <v>1</v>
      </c>
    </row>
    <row r="29" spans="1:17" x14ac:dyDescent="0.3">
      <c r="A29" s="68" t="s">
        <v>10</v>
      </c>
      <c r="B29" s="5">
        <f>B25+B26-B28</f>
        <v>0</v>
      </c>
      <c r="C29" s="5">
        <v>0</v>
      </c>
      <c r="D29" s="5">
        <f t="shared" ref="D29:Q29" si="17">D25+D26-D28</f>
        <v>0</v>
      </c>
      <c r="E29" s="5">
        <f t="shared" si="17"/>
        <v>0</v>
      </c>
      <c r="F29" s="5">
        <f t="shared" si="17"/>
        <v>0</v>
      </c>
      <c r="G29" s="5">
        <f t="shared" si="17"/>
        <v>0</v>
      </c>
      <c r="H29" s="5">
        <f t="shared" si="17"/>
        <v>0</v>
      </c>
      <c r="I29" s="5">
        <f t="shared" si="17"/>
        <v>0</v>
      </c>
      <c r="J29" s="5">
        <f t="shared" si="17"/>
        <v>0</v>
      </c>
      <c r="K29" s="5">
        <f t="shared" si="17"/>
        <v>0</v>
      </c>
      <c r="L29" s="5">
        <f t="shared" si="17"/>
        <v>0</v>
      </c>
      <c r="M29" s="5">
        <f t="shared" si="17"/>
        <v>0</v>
      </c>
      <c r="N29" s="5">
        <f t="shared" si="17"/>
        <v>0</v>
      </c>
      <c r="O29" s="5">
        <f t="shared" si="17"/>
        <v>0</v>
      </c>
      <c r="P29" s="5">
        <f t="shared" si="17"/>
        <v>0</v>
      </c>
      <c r="Q29" s="5">
        <f t="shared" si="17"/>
        <v>0</v>
      </c>
    </row>
    <row r="30" spans="1:17" x14ac:dyDescent="0.3">
      <c r="A30" s="68" t="s">
        <v>11</v>
      </c>
      <c r="B30" s="5" t="s">
        <v>12</v>
      </c>
      <c r="C30" s="5" t="s">
        <v>12</v>
      </c>
      <c r="D30" s="5" t="s">
        <v>12</v>
      </c>
      <c r="E30" s="5" t="s">
        <v>12</v>
      </c>
      <c r="F30" s="5" t="s">
        <v>12</v>
      </c>
      <c r="G30" s="5" t="s">
        <v>12</v>
      </c>
      <c r="H30" s="5" t="s">
        <v>12</v>
      </c>
      <c r="I30" s="5" t="s">
        <v>12</v>
      </c>
      <c r="J30" s="5" t="s">
        <v>12</v>
      </c>
      <c r="K30" s="5" t="s">
        <v>12</v>
      </c>
      <c r="L30" s="5" t="s">
        <v>12</v>
      </c>
      <c r="M30" s="5" t="s">
        <v>12</v>
      </c>
      <c r="N30" s="5" t="s">
        <v>12</v>
      </c>
      <c r="O30" s="5" t="s">
        <v>12</v>
      </c>
      <c r="P30" s="5" t="s">
        <v>12</v>
      </c>
      <c r="Q30" s="5" t="s">
        <v>12</v>
      </c>
    </row>
    <row r="31" spans="1:17" x14ac:dyDescent="0.3">
      <c r="A31" s="68" t="s">
        <v>13</v>
      </c>
      <c r="B31" s="23">
        <v>2.2700000000000001E-2</v>
      </c>
      <c r="C31" s="23">
        <v>2.2800000000000001E-2</v>
      </c>
      <c r="D31" s="23">
        <v>2.29E-2</v>
      </c>
      <c r="E31" s="23">
        <v>2.29E-2</v>
      </c>
      <c r="F31" s="23">
        <v>2.29E-2</v>
      </c>
      <c r="G31" s="23">
        <v>2.3E-2</v>
      </c>
      <c r="H31" s="23">
        <v>2.3400000000000001E-2</v>
      </c>
      <c r="I31" s="23">
        <v>2.01E-2</v>
      </c>
      <c r="J31" s="23">
        <v>1.5169525697921783E-2</v>
      </c>
      <c r="K31" s="23">
        <v>7.9823445717176304E-3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</row>
    <row r="32" spans="1:17" x14ac:dyDescent="0.3">
      <c r="A32" s="68" t="s">
        <v>121</v>
      </c>
      <c r="B32" s="85">
        <v>5.1000000000000004E-3</v>
      </c>
      <c r="C32" s="85">
        <v>8.3999999999999995E-3</v>
      </c>
      <c r="D32" s="85">
        <v>9.1999999999999998E-3</v>
      </c>
      <c r="E32" s="85">
        <v>9.2999999999999992E-3</v>
      </c>
      <c r="F32" s="85">
        <v>9.4000000000000004E-3</v>
      </c>
      <c r="G32" s="85">
        <v>9.2999999999999992E-3</v>
      </c>
      <c r="H32" s="85">
        <v>9.7999999999999997E-3</v>
      </c>
      <c r="I32" s="85">
        <v>1.0999999999999999E-2</v>
      </c>
      <c r="J32" s="85">
        <v>1.3899999999999999E-2</v>
      </c>
      <c r="K32" s="85">
        <v>1.6400000000000001E-2</v>
      </c>
      <c r="L32" s="85">
        <v>1.9599999999999999E-2</v>
      </c>
      <c r="M32" s="85">
        <v>2.2100000000000002E-2</v>
      </c>
      <c r="N32" s="85">
        <v>2.3534290761078259E-2</v>
      </c>
      <c r="O32" s="85">
        <v>2.5265283154210519E-2</v>
      </c>
      <c r="P32" s="85">
        <v>2.6335516637149899E-2</v>
      </c>
      <c r="Q32" s="85">
        <v>2.5960587625685285E-2</v>
      </c>
    </row>
    <row r="33" spans="1:17" x14ac:dyDescent="0.3">
      <c r="A33" s="140" t="s">
        <v>15</v>
      </c>
      <c r="B33" s="2">
        <v>885</v>
      </c>
      <c r="C33" s="2">
        <v>2668</v>
      </c>
      <c r="D33" s="2">
        <v>3188</v>
      </c>
      <c r="E33" s="86">
        <v>3420</v>
      </c>
      <c r="F33" s="86">
        <v>3157</v>
      </c>
      <c r="G33" s="86">
        <v>2049</v>
      </c>
      <c r="H33" s="86">
        <v>2254</v>
      </c>
      <c r="I33" s="86">
        <v>2925</v>
      </c>
      <c r="J33" s="86">
        <v>3746</v>
      </c>
      <c r="K33" s="86">
        <v>3122</v>
      </c>
      <c r="L33" s="86">
        <v>2814</v>
      </c>
      <c r="M33" s="86">
        <v>2754</v>
      </c>
      <c r="N33" s="86">
        <v>2655</v>
      </c>
      <c r="O33" s="86">
        <v>2132</v>
      </c>
      <c r="P33" s="86">
        <v>3142</v>
      </c>
      <c r="Q33" s="86">
        <v>2808</v>
      </c>
    </row>
    <row r="34" spans="1:17" x14ac:dyDescent="0.3">
      <c r="A34" s="68" t="s">
        <v>122</v>
      </c>
      <c r="B34" s="4">
        <f>+B33/760478</f>
        <v>1.1637417518981482E-3</v>
      </c>
      <c r="C34" s="4">
        <f>C33/B9</f>
        <v>3.5142226925740619E-3</v>
      </c>
      <c r="D34" s="4">
        <f t="shared" ref="D34:Q34" si="18">+D33/C9</f>
        <v>4.2189653773036951E-3</v>
      </c>
      <c r="E34" s="4">
        <f t="shared" si="18"/>
        <v>4.5505901088414812E-3</v>
      </c>
      <c r="F34" s="4">
        <f t="shared" si="18"/>
        <v>4.2377905799598778E-3</v>
      </c>
      <c r="G34" s="4">
        <f t="shared" si="18"/>
        <v>2.7826506989528893E-3</v>
      </c>
      <c r="H34" s="4">
        <f t="shared" si="18"/>
        <v>3.0936561101838718E-3</v>
      </c>
      <c r="I34" s="4">
        <f t="shared" si="18"/>
        <v>4.115392754719659E-3</v>
      </c>
      <c r="J34" s="4">
        <f t="shared" si="18"/>
        <v>5.4684419455585326E-3</v>
      </c>
      <c r="K34" s="4">
        <f t="shared" si="18"/>
        <v>4.6425377668280711E-3</v>
      </c>
      <c r="L34" s="4">
        <f t="shared" si="18"/>
        <v>4.2405752013974498E-3</v>
      </c>
      <c r="M34" s="4">
        <f t="shared" si="18"/>
        <v>4.2057113378728729E-3</v>
      </c>
      <c r="N34" s="4">
        <f t="shared" si="18"/>
        <v>4.0780273176184798E-3</v>
      </c>
      <c r="O34" s="4">
        <f t="shared" si="18"/>
        <v>3.2959431242150579E-3</v>
      </c>
      <c r="P34" s="4">
        <f t="shared" si="18"/>
        <v>4.9069689437597729E-3</v>
      </c>
      <c r="Q34" s="4">
        <f t="shared" si="18"/>
        <v>4.4427940730216468E-3</v>
      </c>
    </row>
    <row r="35" spans="1:17" x14ac:dyDescent="0.3">
      <c r="A35" s="68" t="s">
        <v>160</v>
      </c>
      <c r="B35" s="4">
        <v>0.15581072336421467</v>
      </c>
      <c r="C35" s="4">
        <v>2.558405747907631E-2</v>
      </c>
      <c r="D35" s="4">
        <v>1.0383693816752887E-2</v>
      </c>
      <c r="E35" s="4">
        <v>4.718181543480522E-3</v>
      </c>
      <c r="F35" s="4">
        <v>1.0991953911878482E-3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</row>
    <row r="36" spans="1:17" x14ac:dyDescent="0.3">
      <c r="A36" s="68" t="s">
        <v>123</v>
      </c>
      <c r="B36" s="4">
        <f>+B26/760478</f>
        <v>0</v>
      </c>
      <c r="C36" s="4">
        <f t="shared" ref="C36:Q36" si="19">+C26/B9</f>
        <v>0</v>
      </c>
      <c r="D36" s="4">
        <f t="shared" si="19"/>
        <v>1.3233893906222382E-6</v>
      </c>
      <c r="E36" s="4">
        <f t="shared" si="19"/>
        <v>0</v>
      </c>
      <c r="F36" s="4">
        <f t="shared" si="19"/>
        <v>-1.3423473487361033E-6</v>
      </c>
      <c r="G36" s="4">
        <f t="shared" si="19"/>
        <v>0</v>
      </c>
      <c r="H36" s="4">
        <f t="shared" si="19"/>
        <v>4.1175547163050647E-6</v>
      </c>
      <c r="I36" s="4">
        <f t="shared" si="19"/>
        <v>2.813943763910878E-6</v>
      </c>
      <c r="J36" s="4">
        <f t="shared" si="19"/>
        <v>0</v>
      </c>
      <c r="K36" s="4">
        <f t="shared" si="19"/>
        <v>-4.4611189303280629E-6</v>
      </c>
      <c r="L36" s="4">
        <f t="shared" si="19"/>
        <v>0</v>
      </c>
      <c r="M36" s="4">
        <f t="shared" si="19"/>
        <v>0</v>
      </c>
      <c r="N36" s="4">
        <f t="shared" si="19"/>
        <v>1.535980157295096E-6</v>
      </c>
      <c r="O36" s="4">
        <f t="shared" si="19"/>
        <v>1.5459395516956183E-6</v>
      </c>
      <c r="P36" s="4">
        <f t="shared" si="19"/>
        <v>-1.5617342278038743E-6</v>
      </c>
      <c r="Q36" s="4">
        <f t="shared" si="19"/>
        <v>1.5821916214464555E-6</v>
      </c>
    </row>
    <row r="37" spans="1:17" x14ac:dyDescent="0.3">
      <c r="A37" s="68" t="s">
        <v>19</v>
      </c>
      <c r="B37" s="5">
        <f>+B97+B128+B159</f>
        <v>0</v>
      </c>
      <c r="C37" s="5">
        <f>+C97+C128+C159</f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f>+Q97+Q128+Q159+Q190</f>
        <v>0</v>
      </c>
    </row>
    <row r="38" spans="1:17" x14ac:dyDescent="0.3">
      <c r="A38" s="68" t="s">
        <v>18</v>
      </c>
      <c r="B38" s="5">
        <f>+B98+B129+B160</f>
        <v>0</v>
      </c>
      <c r="C38" s="5">
        <f>+C98+C129+C160</f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2</v>
      </c>
      <c r="O38" s="5">
        <v>3</v>
      </c>
      <c r="P38" s="5">
        <v>2</v>
      </c>
      <c r="Q38" s="5">
        <f>+Q98+Q129+Q160+Q191</f>
        <v>2</v>
      </c>
    </row>
    <row r="39" spans="1:17" x14ac:dyDescent="0.3">
      <c r="A39" s="68" t="s">
        <v>20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</row>
    <row r="40" spans="1:17" x14ac:dyDescent="0.3">
      <c r="A40" s="68" t="s">
        <v>57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</row>
    <row r="41" spans="1:17" x14ac:dyDescent="0.3">
      <c r="A41" s="142" t="s">
        <v>54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 x14ac:dyDescent="0.3">
      <c r="A42" s="68" t="s">
        <v>21</v>
      </c>
      <c r="B42" s="4">
        <v>1</v>
      </c>
      <c r="C42" s="4">
        <v>1</v>
      </c>
      <c r="D42" s="4">
        <v>0.99990401452534894</v>
      </c>
      <c r="E42" s="4">
        <v>0.99893144492992159</v>
      </c>
      <c r="F42" s="4">
        <v>0.9984602977288134</v>
      </c>
      <c r="G42" s="4">
        <v>0.99978884438466675</v>
      </c>
      <c r="H42" s="4">
        <v>1</v>
      </c>
      <c r="I42" s="4">
        <v>0.99982625518921697</v>
      </c>
      <c r="J42" s="4">
        <v>0.9990473281931862</v>
      </c>
      <c r="K42" s="4">
        <v>0.99893142217820274</v>
      </c>
      <c r="L42" s="4">
        <v>0.99786162859007799</v>
      </c>
      <c r="M42" s="4">
        <v>0.99738693986683669</v>
      </c>
      <c r="N42" s="4">
        <v>0.99972717762141294</v>
      </c>
      <c r="O42" s="4">
        <v>0.99691891726937165</v>
      </c>
      <c r="P42" s="4">
        <v>0.99755192214155097</v>
      </c>
      <c r="Q42" s="4">
        <v>0.99805871150593761</v>
      </c>
    </row>
    <row r="43" spans="1:17" x14ac:dyDescent="0.3">
      <c r="A43" s="68" t="s">
        <v>22</v>
      </c>
      <c r="B43" s="4">
        <v>0</v>
      </c>
      <c r="C43" s="4">
        <v>0</v>
      </c>
      <c r="D43" s="4">
        <v>0</v>
      </c>
      <c r="E43" s="4">
        <v>8.6196977134104396E-4</v>
      </c>
      <c r="F43" s="4">
        <v>1.3307079775092133E-3</v>
      </c>
      <c r="G43" s="4">
        <v>0</v>
      </c>
      <c r="H43" s="4">
        <v>0</v>
      </c>
      <c r="I43" s="4">
        <v>1.7374481078310118E-4</v>
      </c>
      <c r="J43" s="4">
        <v>0</v>
      </c>
      <c r="K43" s="4">
        <v>1.0314487808798496E-4</v>
      </c>
      <c r="L43" s="4">
        <v>1.1600137425490308E-3</v>
      </c>
      <c r="M43" s="4">
        <v>1.8540485684645214E-3</v>
      </c>
      <c r="N43" s="4">
        <v>0</v>
      </c>
      <c r="O43" s="4">
        <v>2.0834124057483448E-3</v>
      </c>
      <c r="P43" s="4">
        <v>1.5238362527536084E-3</v>
      </c>
      <c r="Q43" s="4">
        <v>1.6696701953990718E-3</v>
      </c>
    </row>
    <row r="44" spans="1:17" x14ac:dyDescent="0.3">
      <c r="A44" s="68" t="s">
        <v>23</v>
      </c>
      <c r="B44" s="4">
        <v>0</v>
      </c>
      <c r="C44" s="4">
        <v>0</v>
      </c>
      <c r="D44" s="4">
        <v>0</v>
      </c>
      <c r="E44" s="4">
        <v>2.065852987373915E-4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8.5132146960479116E-5</v>
      </c>
      <c r="P44" s="4">
        <v>9.2424160569530317E-4</v>
      </c>
      <c r="Q44" s="4">
        <v>1.8566827416593892E-4</v>
      </c>
    </row>
    <row r="45" spans="1:17" x14ac:dyDescent="0.3">
      <c r="A45" s="68" t="s">
        <v>24</v>
      </c>
      <c r="B45" s="4">
        <v>0</v>
      </c>
      <c r="C45" s="4">
        <v>0</v>
      </c>
      <c r="D45" s="4">
        <v>9.598547465100891E-5</v>
      </c>
      <c r="E45" s="4">
        <v>0</v>
      </c>
      <c r="F45" s="4">
        <v>2.089942936773807E-4</v>
      </c>
      <c r="G45" s="4">
        <v>2.1115561533322457E-4</v>
      </c>
      <c r="H45" s="4">
        <v>0</v>
      </c>
      <c r="I45" s="4">
        <v>0</v>
      </c>
      <c r="J45" s="4">
        <v>9.526718068137588E-4</v>
      </c>
      <c r="K45" s="4">
        <v>9.6543294370926515E-4</v>
      </c>
      <c r="L45" s="4">
        <v>9.783576673730273E-4</v>
      </c>
      <c r="M45" s="4">
        <v>7.5901156469889385E-4</v>
      </c>
      <c r="N45" s="4">
        <v>2.728223785871455E-4</v>
      </c>
      <c r="O45" s="4">
        <v>9.1253817791948336E-4</v>
      </c>
      <c r="P45" s="4">
        <v>0</v>
      </c>
      <c r="Q45" s="4">
        <v>8.5950024497405083E-5</v>
      </c>
    </row>
    <row r="46" spans="1:17" x14ac:dyDescent="0.3">
      <c r="A46" s="68" t="s">
        <v>25</v>
      </c>
      <c r="B46" s="4">
        <f t="shared" ref="B46:I46" si="20">SUM(B42:B45)</f>
        <v>1</v>
      </c>
      <c r="C46" s="4">
        <f t="shared" si="20"/>
        <v>1</v>
      </c>
      <c r="D46" s="4">
        <f t="shared" si="20"/>
        <v>1</v>
      </c>
      <c r="E46" s="4">
        <f t="shared" si="20"/>
        <v>1</v>
      </c>
      <c r="F46" s="4">
        <f t="shared" si="20"/>
        <v>1</v>
      </c>
      <c r="G46" s="4">
        <f t="shared" si="20"/>
        <v>1</v>
      </c>
      <c r="H46" s="4">
        <f t="shared" si="20"/>
        <v>1</v>
      </c>
      <c r="I46" s="4">
        <f t="shared" si="20"/>
        <v>1</v>
      </c>
      <c r="J46" s="4">
        <f>SUM(J42:J45)</f>
        <v>1</v>
      </c>
      <c r="K46" s="4">
        <f>SUM(K42:K45)</f>
        <v>0.99999999999999989</v>
      </c>
      <c r="L46" s="4">
        <f>SUM(L42:L45)</f>
        <v>1</v>
      </c>
      <c r="M46" s="4">
        <f>SUM(M42:M45)</f>
        <v>1</v>
      </c>
      <c r="N46" s="4">
        <f>SUM(N42:N45)</f>
        <v>1</v>
      </c>
      <c r="O46" s="4">
        <f t="shared" ref="O46" si="21">SUM(O42:O45)</f>
        <v>1</v>
      </c>
      <c r="P46" s="4">
        <f t="shared" ref="P46" si="22">SUM(P42:P45)</f>
        <v>0.99999999999999989</v>
      </c>
      <c r="Q46" s="4">
        <f>SUM(Q42:Q45)</f>
        <v>1</v>
      </c>
    </row>
    <row r="47" spans="1:17" x14ac:dyDescent="0.3">
      <c r="A47" s="68" t="s">
        <v>110</v>
      </c>
      <c r="B47" s="17">
        <v>0</v>
      </c>
      <c r="C47" s="17">
        <v>0.38194013807999994</v>
      </c>
      <c r="D47" s="17">
        <v>3.7287002254700004</v>
      </c>
      <c r="E47" s="17">
        <v>7.8285499023700007</v>
      </c>
      <c r="F47" s="17">
        <v>14.12718110706</v>
      </c>
      <c r="G47" s="17">
        <v>5.7607603217200003</v>
      </c>
      <c r="H47" s="17">
        <v>2.09552068693</v>
      </c>
      <c r="I47" s="17">
        <v>2.4823901210400003</v>
      </c>
      <c r="J47" s="17">
        <v>12.731451160150003</v>
      </c>
      <c r="K47" s="17">
        <v>19.914599625920001</v>
      </c>
      <c r="L47" s="17">
        <v>36.425530705850001</v>
      </c>
      <c r="M47" s="17">
        <v>22.766361019230001</v>
      </c>
      <c r="N47" s="17">
        <v>23.500688552420002</v>
      </c>
      <c r="O47" s="17">
        <v>29.941389115799996</v>
      </c>
      <c r="P47" s="17">
        <v>34.540971128210003</v>
      </c>
      <c r="Q47" s="17">
        <v>33.897180213859997</v>
      </c>
    </row>
    <row r="48" spans="1:17" x14ac:dyDescent="0.3">
      <c r="A48" s="68" t="s">
        <v>161</v>
      </c>
      <c r="B48" s="4">
        <f t="shared" ref="B48:Q48" si="23">+B47/760478</f>
        <v>0</v>
      </c>
      <c r="C48" s="4">
        <f t="shared" si="23"/>
        <v>5.0223693266603362E-7</v>
      </c>
      <c r="D48" s="4">
        <f t="shared" si="23"/>
        <v>4.903100714905626E-6</v>
      </c>
      <c r="E48" s="4">
        <f t="shared" si="23"/>
        <v>1.0294249014922194E-5</v>
      </c>
      <c r="F48" s="4">
        <f t="shared" si="23"/>
        <v>1.8576712419110087E-5</v>
      </c>
      <c r="G48" s="4">
        <f t="shared" si="23"/>
        <v>7.5751834000720603E-6</v>
      </c>
      <c r="H48" s="4">
        <f t="shared" si="23"/>
        <v>2.7555309777929145E-6</v>
      </c>
      <c r="I48" s="4">
        <f t="shared" si="23"/>
        <v>3.2642497495522557E-6</v>
      </c>
      <c r="J48" s="4">
        <f t="shared" si="23"/>
        <v>1.6741379974371386E-5</v>
      </c>
      <c r="K48" s="4">
        <f t="shared" si="23"/>
        <v>2.6186950346913391E-5</v>
      </c>
      <c r="L48" s="4">
        <f t="shared" si="23"/>
        <v>4.7898204426492289E-5</v>
      </c>
      <c r="M48" s="4">
        <f t="shared" si="23"/>
        <v>2.993690944278467E-5</v>
      </c>
      <c r="N48" s="4">
        <f t="shared" si="23"/>
        <v>3.0902522561362722E-5</v>
      </c>
      <c r="O48" s="4">
        <f t="shared" si="23"/>
        <v>3.9371801834898574E-5</v>
      </c>
      <c r="P48" s="4">
        <f t="shared" si="23"/>
        <v>4.5420079381928211E-5</v>
      </c>
      <c r="Q48" s="4">
        <f t="shared" si="23"/>
        <v>4.4573518515801898E-5</v>
      </c>
    </row>
    <row r="49" spans="1:17" x14ac:dyDescent="0.3">
      <c r="A49" s="9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x14ac:dyDescent="0.3">
      <c r="A50" s="139" t="s">
        <v>115</v>
      </c>
      <c r="B50" s="1">
        <f t="shared" ref="B50:Q50" si="24">+B5</f>
        <v>44012</v>
      </c>
      <c r="C50" s="1">
        <f t="shared" si="24"/>
        <v>44104</v>
      </c>
      <c r="D50" s="1">
        <f t="shared" si="24"/>
        <v>44196</v>
      </c>
      <c r="E50" s="1">
        <f t="shared" si="24"/>
        <v>44286</v>
      </c>
      <c r="F50" s="1">
        <f t="shared" si="24"/>
        <v>44377</v>
      </c>
      <c r="G50" s="1">
        <f t="shared" si="24"/>
        <v>44469</v>
      </c>
      <c r="H50" s="1">
        <f t="shared" si="24"/>
        <v>44561</v>
      </c>
      <c r="I50" s="1">
        <f t="shared" si="24"/>
        <v>44651</v>
      </c>
      <c r="J50" s="1">
        <f t="shared" si="24"/>
        <v>44742</v>
      </c>
      <c r="K50" s="1">
        <f t="shared" si="24"/>
        <v>44834</v>
      </c>
      <c r="L50" s="1">
        <f t="shared" si="24"/>
        <v>44925</v>
      </c>
      <c r="M50" s="1">
        <f t="shared" si="24"/>
        <v>45016</v>
      </c>
      <c r="N50" s="1">
        <f t="shared" si="24"/>
        <v>45107</v>
      </c>
      <c r="O50" s="1">
        <f t="shared" si="24"/>
        <v>45198</v>
      </c>
      <c r="P50" s="1">
        <f t="shared" si="24"/>
        <v>45289</v>
      </c>
      <c r="Q50" s="1">
        <f t="shared" si="24"/>
        <v>45379</v>
      </c>
    </row>
    <row r="51" spans="1:17" x14ac:dyDescent="0.3">
      <c r="A51" s="68" t="s">
        <v>27</v>
      </c>
      <c r="B51" s="4">
        <v>0.73342274708125821</v>
      </c>
      <c r="C51" s="4">
        <v>0.73384877158974737</v>
      </c>
      <c r="D51" s="4">
        <v>0.73402662589895273</v>
      </c>
      <c r="E51" s="4">
        <v>0.73433072650554554</v>
      </c>
      <c r="F51" s="4">
        <v>0.73451368261182404</v>
      </c>
      <c r="G51" s="4">
        <v>0.73423301033182631</v>
      </c>
      <c r="H51" s="4">
        <v>0.73453165026647405</v>
      </c>
      <c r="I51" s="4">
        <v>0.7344773946288754</v>
      </c>
      <c r="J51" s="4">
        <v>0.73363606479116417</v>
      </c>
      <c r="K51" s="4">
        <v>0.73294196430263581</v>
      </c>
      <c r="L51" s="4">
        <v>0.7330578826349925</v>
      </c>
      <c r="M51" s="4">
        <v>0.73269849016293276</v>
      </c>
      <c r="N51" s="4">
        <v>0.73226171878757251</v>
      </c>
      <c r="O51" s="4">
        <v>0.73174331443273721</v>
      </c>
      <c r="P51" s="4">
        <v>0.73253865792919015</v>
      </c>
      <c r="Q51" s="4">
        <v>0.7327483347569218</v>
      </c>
    </row>
    <row r="52" spans="1:17" x14ac:dyDescent="0.3">
      <c r="A52" s="68" t="s">
        <v>28</v>
      </c>
      <c r="B52" s="4">
        <v>0.72439794443194405</v>
      </c>
      <c r="C52" s="4">
        <v>0.69776930443714769</v>
      </c>
      <c r="D52" s="4">
        <v>0.68310980174918934</v>
      </c>
      <c r="E52" s="4">
        <v>0.67829407419280319</v>
      </c>
      <c r="F52" s="4">
        <v>0.64676729651726084</v>
      </c>
      <c r="G52" s="4">
        <v>0.63732993601591004</v>
      </c>
      <c r="H52" s="4">
        <v>0.62160493399366257</v>
      </c>
      <c r="I52" s="4">
        <v>0.60555962770314709</v>
      </c>
      <c r="J52" s="4">
        <v>0.58269106028060413</v>
      </c>
      <c r="K52" s="4">
        <v>0.57786289937369184</v>
      </c>
      <c r="L52" s="4">
        <v>0.59320094223915287</v>
      </c>
      <c r="M52" s="4">
        <v>0.61049032510540724</v>
      </c>
      <c r="N52" s="4">
        <v>0.6033216735293484</v>
      </c>
      <c r="O52" s="4">
        <v>0.60272177236851576</v>
      </c>
      <c r="P52" s="4">
        <v>0.61213590077513569</v>
      </c>
      <c r="Q52" s="4">
        <v>0.60955793119855584</v>
      </c>
    </row>
    <row r="53" spans="1:17" x14ac:dyDescent="0.3">
      <c r="A53" s="68" t="s">
        <v>185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</row>
    <row r="54" spans="1:17" x14ac:dyDescent="0.3">
      <c r="A54" s="68" t="s">
        <v>118</v>
      </c>
      <c r="B54" s="4">
        <v>1</v>
      </c>
      <c r="C54" s="4">
        <v>1</v>
      </c>
      <c r="D54" s="4">
        <v>1</v>
      </c>
      <c r="E54" s="4">
        <v>1</v>
      </c>
      <c r="F54" s="4">
        <v>0.99537486122792307</v>
      </c>
      <c r="G54" s="4">
        <v>0.98845869823755039</v>
      </c>
      <c r="H54" s="4">
        <v>0.95601459599550942</v>
      </c>
      <c r="I54" s="4">
        <v>0.95532987296693572</v>
      </c>
      <c r="J54" s="4">
        <v>0.96797727939018852</v>
      </c>
      <c r="K54" s="4">
        <v>0.9812689806504441</v>
      </c>
      <c r="L54" s="4">
        <v>0.98783987116310479</v>
      </c>
      <c r="M54" s="4">
        <v>0.98936998932607811</v>
      </c>
      <c r="N54" s="4">
        <v>0.98896318844623365</v>
      </c>
      <c r="O54" s="4">
        <v>0.98145489431273147</v>
      </c>
      <c r="P54" s="4">
        <v>0.95317156726258778</v>
      </c>
      <c r="Q54" s="4">
        <v>0.93884371417864354</v>
      </c>
    </row>
    <row r="55" spans="1:17" x14ac:dyDescent="0.3">
      <c r="A55" s="68" t="s">
        <v>186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</row>
    <row r="56" spans="1:17" x14ac:dyDescent="0.3">
      <c r="A56" s="68" t="s">
        <v>187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</row>
    <row r="57" spans="1:17" x14ac:dyDescent="0.3">
      <c r="A57" s="68" t="s">
        <v>188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</row>
    <row r="58" spans="1:17" x14ac:dyDescent="0.3">
      <c r="A58" s="68" t="s">
        <v>141</v>
      </c>
      <c r="B58" s="4">
        <v>0</v>
      </c>
      <c r="C58" s="4">
        <v>0</v>
      </c>
      <c r="D58" s="4">
        <v>0</v>
      </c>
      <c r="E58" s="4">
        <v>0</v>
      </c>
      <c r="F58" s="4">
        <v>4.6251387720768122E-3</v>
      </c>
      <c r="G58" s="4">
        <v>1.1541301762449628E-2</v>
      </c>
      <c r="H58" s="4">
        <v>4.3985404004490476E-2</v>
      </c>
      <c r="I58" s="4">
        <v>4.4670127033064312E-2</v>
      </c>
      <c r="J58" s="4">
        <v>3.2022720609811366E-2</v>
      </c>
      <c r="K58" s="4">
        <v>1.8731019349555893E-2</v>
      </c>
      <c r="L58" s="4">
        <v>1.2160128836895163E-2</v>
      </c>
      <c r="M58" s="4">
        <v>1.063001067392194E-2</v>
      </c>
      <c r="N58" s="4">
        <v>1.103681155376629E-2</v>
      </c>
      <c r="O58" s="4">
        <v>1.8545105687268533E-2</v>
      </c>
      <c r="P58" s="4">
        <v>4.6828432737412169E-2</v>
      </c>
      <c r="Q58" s="4">
        <v>6.1156285821356481E-2</v>
      </c>
    </row>
    <row r="59" spans="1:17" x14ac:dyDescent="0.3">
      <c r="A59" s="68" t="s">
        <v>33</v>
      </c>
      <c r="B59" s="2">
        <v>186170.74291114401</v>
      </c>
      <c r="C59" s="2">
        <v>185870.1371418022</v>
      </c>
      <c r="D59" s="2">
        <v>185660.04445488233</v>
      </c>
      <c r="E59" s="2">
        <v>185287.8707167744</v>
      </c>
      <c r="F59" s="2">
        <v>184993.78076168936</v>
      </c>
      <c r="G59" s="2">
        <v>185007.05306324613</v>
      </c>
      <c r="H59" s="2">
        <v>185766.66436225819</v>
      </c>
      <c r="I59" s="2">
        <v>186959.18241539304</v>
      </c>
      <c r="J59" s="2">
        <v>187632.54130580372</v>
      </c>
      <c r="K59" s="2">
        <v>187718.87476661958</v>
      </c>
      <c r="L59" s="2">
        <v>188437.36073093524</v>
      </c>
      <c r="M59" s="2">
        <v>188491.62629125649</v>
      </c>
      <c r="N59" s="2">
        <v>188752.20961190542</v>
      </c>
      <c r="O59" s="2">
        <v>188770.87679540101</v>
      </c>
      <c r="P59" s="2">
        <v>188778.88163082435</v>
      </c>
      <c r="Q59" s="2">
        <v>188976.14095886267</v>
      </c>
    </row>
    <row r="60" spans="1:17" x14ac:dyDescent="0.3">
      <c r="A60" s="68" t="s">
        <v>34</v>
      </c>
      <c r="B60" s="4">
        <v>3.5749784197757456E-2</v>
      </c>
      <c r="C60" s="4">
        <v>3.5758291620692086E-2</v>
      </c>
      <c r="D60" s="4">
        <v>3.57603710447984E-2</v>
      </c>
      <c r="E60" s="4">
        <v>3.5762811220456034E-2</v>
      </c>
      <c r="F60" s="4">
        <v>3.582655059863743E-2</v>
      </c>
      <c r="G60" s="4">
        <v>3.5969628509769126E-2</v>
      </c>
      <c r="H60" s="4">
        <v>3.6722246468620504E-2</v>
      </c>
      <c r="I60" s="4">
        <v>3.7119470849459019E-2</v>
      </c>
      <c r="J60" s="4">
        <v>3.707829485689669E-2</v>
      </c>
      <c r="K60" s="4">
        <v>3.6999966421863123E-2</v>
      </c>
      <c r="L60" s="4">
        <v>3.6971969886751999E-2</v>
      </c>
      <c r="M60" s="4">
        <v>3.6981465559955497E-2</v>
      </c>
      <c r="N60" s="4">
        <v>3.705031632635522E-2</v>
      </c>
      <c r="O60" s="4">
        <v>3.7664140514417785E-2</v>
      </c>
      <c r="P60" s="4">
        <v>3.9648011364679062E-2</v>
      </c>
      <c r="Q60" s="4">
        <v>4.0690675986189161E-2</v>
      </c>
    </row>
    <row r="61" spans="1:17" x14ac:dyDescent="0.3">
      <c r="A61" s="68" t="s">
        <v>35</v>
      </c>
      <c r="B61" s="7">
        <v>21.017488207994273</v>
      </c>
      <c r="C61" s="7">
        <v>20.77670610811245</v>
      </c>
      <c r="D61" s="7">
        <v>20.539738061580397</v>
      </c>
      <c r="E61" s="7">
        <v>20.288643076866851</v>
      </c>
      <c r="F61" s="7">
        <v>20.072470418428701</v>
      </c>
      <c r="G61" s="7">
        <v>19.851328536438746</v>
      </c>
      <c r="H61" s="7">
        <v>19.588094478472769</v>
      </c>
      <c r="I61" s="7">
        <v>19.29581370762412</v>
      </c>
      <c r="J61" s="7">
        <v>19.043330474942081</v>
      </c>
      <c r="K61" s="7">
        <v>18.804435841231932</v>
      </c>
      <c r="L61" s="7">
        <v>18.540716762581759</v>
      </c>
      <c r="M61" s="7">
        <v>18.288201567055193</v>
      </c>
      <c r="N61" s="7">
        <v>18.048441448667109</v>
      </c>
      <c r="O61" s="7">
        <v>17.802492615935446</v>
      </c>
      <c r="P61" s="7">
        <v>17.58664833012477</v>
      </c>
      <c r="Q61" s="7">
        <v>17.37414789247152</v>
      </c>
    </row>
    <row r="62" spans="1:17" x14ac:dyDescent="0.3">
      <c r="A62" s="68" t="s">
        <v>36</v>
      </c>
      <c r="B62" s="7">
        <v>9.9389904738360624</v>
      </c>
      <c r="C62" s="7">
        <v>12.952430015163355</v>
      </c>
      <c r="D62" s="7">
        <v>15.983278931785311</v>
      </c>
      <c r="E62" s="7">
        <v>18.919573009985896</v>
      </c>
      <c r="F62" s="7">
        <v>21.738219533353693</v>
      </c>
      <c r="G62" s="7">
        <v>24.686471111164231</v>
      </c>
      <c r="H62" s="7">
        <v>27.689382645766514</v>
      </c>
      <c r="I62" s="7">
        <v>30.667313079414164</v>
      </c>
      <c r="J62" s="7">
        <v>33.667828808673306</v>
      </c>
      <c r="K62" s="7">
        <v>36.650093742539063</v>
      </c>
      <c r="L62" s="7">
        <v>39.674517798100545</v>
      </c>
      <c r="M62" s="7">
        <v>42.638974378529866</v>
      </c>
      <c r="N62" s="7">
        <v>45.593617886116967</v>
      </c>
      <c r="O62" s="7">
        <v>48.596230335615438</v>
      </c>
      <c r="P62" s="7">
        <v>51.630803033165606</v>
      </c>
      <c r="Q62" s="7">
        <v>54.613606417125183</v>
      </c>
    </row>
    <row r="63" spans="1:17" x14ac:dyDescent="0.3">
      <c r="A63" s="68" t="s">
        <v>119</v>
      </c>
      <c r="B63" s="4">
        <v>0.94615991397092392</v>
      </c>
      <c r="C63" s="4">
        <v>0.94647087617777059</v>
      </c>
      <c r="D63" s="4">
        <v>0.94576840530555728</v>
      </c>
      <c r="E63" s="4">
        <v>0.94476772138637721</v>
      </c>
      <c r="F63" s="4">
        <v>0.94451825782953014</v>
      </c>
      <c r="G63" s="4">
        <v>0.94435105025095001</v>
      </c>
      <c r="H63" s="4">
        <v>0.94361463016725822</v>
      </c>
      <c r="I63" s="4">
        <v>0.94389239859760599</v>
      </c>
      <c r="J63" s="4">
        <v>0.94507002978584542</v>
      </c>
      <c r="K63" s="4">
        <v>0.94565953891414911</v>
      </c>
      <c r="L63" s="4">
        <v>0.94620685641340774</v>
      </c>
      <c r="M63" s="4">
        <v>0.94671051932183525</v>
      </c>
      <c r="N63" s="4">
        <v>0.9469943148732326</v>
      </c>
      <c r="O63" s="4">
        <v>0.947340113194995</v>
      </c>
      <c r="P63" s="4">
        <v>0.9472875773372389</v>
      </c>
      <c r="Q63" s="4">
        <v>0.94823602465882251</v>
      </c>
    </row>
    <row r="64" spans="1:17" x14ac:dyDescent="0.3">
      <c r="A64" s="68" t="s">
        <v>38</v>
      </c>
      <c r="B64" s="4">
        <v>5.3840086029076049E-2</v>
      </c>
      <c r="C64" s="4">
        <v>5.3529123822229324E-2</v>
      </c>
      <c r="D64" s="4">
        <v>5.4231594694442775E-2</v>
      </c>
      <c r="E64" s="4">
        <v>5.5232278613622746E-2</v>
      </c>
      <c r="F64" s="4">
        <v>5.5481742170469923E-2</v>
      </c>
      <c r="G64" s="4">
        <v>5.564894974904995E-2</v>
      </c>
      <c r="H64" s="4">
        <v>5.6385369832741762E-2</v>
      </c>
      <c r="I64" s="4">
        <v>5.6107601402394028E-2</v>
      </c>
      <c r="J64" s="4">
        <v>5.4929970214154578E-2</v>
      </c>
      <c r="K64" s="4">
        <v>5.434046108585093E-2</v>
      </c>
      <c r="L64" s="4">
        <v>5.3793143586592332E-2</v>
      </c>
      <c r="M64" s="4">
        <v>5.3289480678164781E-2</v>
      </c>
      <c r="N64" s="4">
        <v>5.3005685126767427E-2</v>
      </c>
      <c r="O64" s="4">
        <v>5.2659886805004975E-2</v>
      </c>
      <c r="P64" s="4">
        <v>5.2712422662761084E-2</v>
      </c>
      <c r="Q64" s="4">
        <v>5.1763975341177507E-2</v>
      </c>
    </row>
    <row r="65" spans="1:17" x14ac:dyDescent="0.3">
      <c r="A65" s="68" t="s">
        <v>39</v>
      </c>
      <c r="B65" s="4">
        <v>0.15245842534094789</v>
      </c>
      <c r="C65" s="4">
        <v>0.15058569688156309</v>
      </c>
      <c r="D65" s="4">
        <v>0.1507209499978612</v>
      </c>
      <c r="E65" s="4">
        <v>0.15037217356898019</v>
      </c>
      <c r="F65" s="4">
        <v>0.14955752835554195</v>
      </c>
      <c r="G65" s="4">
        <v>0.1508796286211227</v>
      </c>
      <c r="H65" s="4">
        <v>0.15183956367937287</v>
      </c>
      <c r="I65" s="4">
        <v>0.15588707004555019</v>
      </c>
      <c r="J65" s="4">
        <v>0.15727231415306789</v>
      </c>
      <c r="K65" s="4">
        <v>0.15735151998498631</v>
      </c>
      <c r="L65" s="4">
        <v>0.15879299807068731</v>
      </c>
      <c r="M65" s="4">
        <v>0.15967005016799854</v>
      </c>
      <c r="N65" s="4">
        <v>0.16069493658393155</v>
      </c>
      <c r="O65" s="4">
        <v>0.16104178038371572</v>
      </c>
      <c r="P65" s="4">
        <v>0.16266181006339678</v>
      </c>
      <c r="Q65" s="4">
        <v>0.16282955491859372</v>
      </c>
    </row>
    <row r="66" spans="1:17" x14ac:dyDescent="0.3">
      <c r="A66" s="68" t="s">
        <v>40</v>
      </c>
      <c r="B66" s="4">
        <v>0.34026969161892673</v>
      </c>
      <c r="C66" s="4">
        <v>0.34138776403354687</v>
      </c>
      <c r="D66" s="4">
        <v>0.34042502128812979</v>
      </c>
      <c r="E66" s="4">
        <v>0.34035612484283229</v>
      </c>
      <c r="F66" s="4">
        <v>0.34264771281094542</v>
      </c>
      <c r="G66" s="4">
        <v>0.34374009573204778</v>
      </c>
      <c r="H66" s="4">
        <v>0.34596470976569521</v>
      </c>
      <c r="I66" s="4">
        <v>0.3487467696285324</v>
      </c>
      <c r="J66" s="4">
        <v>0.35017563823350328</v>
      </c>
      <c r="K66" s="4">
        <v>0.35086840284748927</v>
      </c>
      <c r="L66" s="4">
        <v>0.35149031218736282</v>
      </c>
      <c r="M66" s="4">
        <v>0.35296805756445165</v>
      </c>
      <c r="N66" s="4">
        <v>0.35348454034459625</v>
      </c>
      <c r="O66" s="4">
        <v>0.35454898971625137</v>
      </c>
      <c r="P66" s="4">
        <v>0.35473221249084264</v>
      </c>
      <c r="Q66" s="4">
        <v>0.35695814629340555</v>
      </c>
    </row>
    <row r="67" spans="1:17" x14ac:dyDescent="0.3">
      <c r="A67" s="68" t="s">
        <v>41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</row>
    <row r="68" spans="1:17" x14ac:dyDescent="0.3">
      <c r="A68" s="68" t="s">
        <v>42</v>
      </c>
      <c r="B68" s="4">
        <v>0.68665194050462819</v>
      </c>
      <c r="C68" s="4">
        <v>0.68621146672715128</v>
      </c>
      <c r="D68" s="4">
        <v>0.68659147909714979</v>
      </c>
      <c r="E68" s="4">
        <v>0.68690904111221118</v>
      </c>
      <c r="F68" s="4">
        <v>0.68989868159073475</v>
      </c>
      <c r="G68" s="4">
        <v>0.69152574216261387</v>
      </c>
      <c r="H68" s="4">
        <v>0.69465412094587631</v>
      </c>
      <c r="I68" s="4">
        <v>0.69609241229780072</v>
      </c>
      <c r="J68" s="4">
        <v>0.69760974059856939</v>
      </c>
      <c r="K68" s="4">
        <v>0.69927326360344177</v>
      </c>
      <c r="L68" s="4">
        <v>0.70069594282600767</v>
      </c>
      <c r="M68" s="4">
        <v>0.70116131813737004</v>
      </c>
      <c r="N68" s="4">
        <v>0.70183133757749905</v>
      </c>
      <c r="O68" s="4">
        <v>0.70119615920916256</v>
      </c>
      <c r="P68" s="4">
        <v>0.70263069339925832</v>
      </c>
      <c r="Q68" s="4">
        <v>0.70329990045758606</v>
      </c>
    </row>
    <row r="69" spans="1:17" x14ac:dyDescent="0.3">
      <c r="A69" s="68" t="s">
        <v>43</v>
      </c>
      <c r="B69" s="4">
        <v>0.31334805949537181</v>
      </c>
      <c r="C69" s="4">
        <v>0.31378853327284867</v>
      </c>
      <c r="D69" s="4">
        <v>0.31340852090285015</v>
      </c>
      <c r="E69" s="4">
        <v>0.31309095888778871</v>
      </c>
      <c r="F69" s="4">
        <v>0.31010131840926536</v>
      </c>
      <c r="G69" s="4">
        <v>0.30847425783738608</v>
      </c>
      <c r="H69" s="4">
        <v>0.30534587905412364</v>
      </c>
      <c r="I69" s="4">
        <v>0.30390758770219928</v>
      </c>
      <c r="J69" s="4">
        <v>0.30239025940143066</v>
      </c>
      <c r="K69" s="4">
        <v>0.30072673639655817</v>
      </c>
      <c r="L69" s="4">
        <v>0.29930405717399228</v>
      </c>
      <c r="M69" s="4">
        <v>0.29883868186263002</v>
      </c>
      <c r="N69" s="4">
        <v>0.29816866242250101</v>
      </c>
      <c r="O69" s="4">
        <v>0.29880384079083749</v>
      </c>
      <c r="P69" s="4">
        <v>0.29736930660074157</v>
      </c>
      <c r="Q69" s="4">
        <v>0.296700099542414</v>
      </c>
    </row>
    <row r="70" spans="1:17" x14ac:dyDescent="0.3">
      <c r="A70" s="68" t="s">
        <v>112</v>
      </c>
      <c r="B70" s="7">
        <v>1.8876753954609018</v>
      </c>
      <c r="C70" s="7">
        <v>1.8896734753058719</v>
      </c>
      <c r="D70" s="7">
        <v>1.8904472054788681</v>
      </c>
      <c r="E70" s="7">
        <v>1.8404386972839191</v>
      </c>
      <c r="F70" s="7">
        <v>1.8434940697201108</v>
      </c>
      <c r="G70" s="7">
        <v>1.8447025092579621</v>
      </c>
      <c r="H70" s="7">
        <v>1.8497594173477963</v>
      </c>
      <c r="I70" s="7">
        <v>1.8570842864654953</v>
      </c>
      <c r="J70" s="7">
        <v>1.8576224602048128</v>
      </c>
      <c r="K70" s="7">
        <v>1.8619476793237881</v>
      </c>
      <c r="L70" s="7">
        <v>1.863842114168023</v>
      </c>
      <c r="M70" s="7">
        <v>1.8625636069832208</v>
      </c>
      <c r="N70" s="7">
        <v>1.8617818408738234</v>
      </c>
      <c r="O70" s="7">
        <v>1.8629380973396588</v>
      </c>
      <c r="P70" s="7">
        <v>1.8614474591240131</v>
      </c>
      <c r="Q70" s="7">
        <v>1.8626837607048681</v>
      </c>
    </row>
    <row r="71" spans="1:17" x14ac:dyDescent="0.3">
      <c r="A71" s="68" t="s">
        <v>151</v>
      </c>
      <c r="B71" s="4">
        <v>2.0077076428447523E-2</v>
      </c>
      <c r="C71" s="4">
        <v>1.9834524295040817E-2</v>
      </c>
      <c r="D71" s="4">
        <v>1.9930590596819418E-2</v>
      </c>
      <c r="E71" s="4">
        <v>1.9896912833425418E-2</v>
      </c>
      <c r="F71" s="4">
        <v>1.8805033819767305E-2</v>
      </c>
      <c r="G71" s="4">
        <v>1.8464590663639164E-2</v>
      </c>
      <c r="H71" s="4">
        <v>1.8325908218110584E-2</v>
      </c>
      <c r="I71" s="4">
        <v>1.8871378159589506E-2</v>
      </c>
      <c r="J71" s="4">
        <v>1.9212290109353318E-2</v>
      </c>
      <c r="K71" s="4">
        <v>1.8394213728086917E-2</v>
      </c>
      <c r="L71" s="4">
        <v>1.8286310811170783E-2</v>
      </c>
      <c r="M71" s="4">
        <v>1.8380165810409951E-2</v>
      </c>
      <c r="N71" s="4">
        <v>1.8233983231841288E-2</v>
      </c>
      <c r="O71" s="4">
        <v>1.8226959506511736E-2</v>
      </c>
      <c r="P71" s="4">
        <v>1.8456728530173303E-2</v>
      </c>
      <c r="Q71" s="4">
        <v>1.8366789203876799E-2</v>
      </c>
    </row>
    <row r="72" spans="1:17" x14ac:dyDescent="0.3">
      <c r="A72" s="68" t="s">
        <v>152</v>
      </c>
      <c r="B72" s="4">
        <v>1.6024521298059459E-2</v>
      </c>
      <c r="C72" s="4">
        <v>1.608559236021875E-2</v>
      </c>
      <c r="D72" s="4">
        <v>1.6046797633145569E-2</v>
      </c>
      <c r="E72" s="4">
        <v>1.578678065007642E-2</v>
      </c>
      <c r="F72" s="4">
        <v>1.3832821798010065E-2</v>
      </c>
      <c r="G72" s="4">
        <v>1.287840588400342E-2</v>
      </c>
      <c r="H72" s="4">
        <v>1.2829291153014913E-2</v>
      </c>
      <c r="I72" s="4">
        <v>1.2067919612883981E-2</v>
      </c>
      <c r="J72" s="4">
        <v>1.1785812289714587E-2</v>
      </c>
      <c r="K72" s="4">
        <v>1.1723395390935316E-2</v>
      </c>
      <c r="L72" s="4">
        <v>1.1762974919641549E-2</v>
      </c>
      <c r="M72" s="4">
        <v>1.1813154623924939E-2</v>
      </c>
      <c r="N72" s="4">
        <v>1.1275235034734665E-2</v>
      </c>
      <c r="O72" s="4">
        <v>1.1042693289584446E-2</v>
      </c>
      <c r="P72" s="4">
        <v>1.1184105857493628E-2</v>
      </c>
      <c r="Q72" s="4">
        <v>1.1183448480616323E-2</v>
      </c>
    </row>
    <row r="73" spans="1:17" x14ac:dyDescent="0.3">
      <c r="A73" s="68" t="s">
        <v>153</v>
      </c>
      <c r="B73" s="4">
        <v>0.66657486407618005</v>
      </c>
      <c r="C73" s="4">
        <v>0.66637694243210988</v>
      </c>
      <c r="D73" s="4">
        <v>0.66666088850033112</v>
      </c>
      <c r="E73" s="4">
        <v>0.66701212827878631</v>
      </c>
      <c r="F73" s="4">
        <v>0.67109364777096703</v>
      </c>
      <c r="G73" s="4">
        <v>0.67306115149897461</v>
      </c>
      <c r="H73" s="4">
        <v>0.67632821272776578</v>
      </c>
      <c r="I73" s="4">
        <v>0.67722103413821089</v>
      </c>
      <c r="J73" s="4">
        <v>0.67839745048921518</v>
      </c>
      <c r="K73" s="4">
        <v>0.68087904987535453</v>
      </c>
      <c r="L73" s="4">
        <v>0.68240963201483684</v>
      </c>
      <c r="M73" s="4">
        <v>0.68278115232695991</v>
      </c>
      <c r="N73" s="4">
        <v>0.68359735434565772</v>
      </c>
      <c r="O73" s="4">
        <v>0.68296919970265035</v>
      </c>
      <c r="P73" s="4">
        <v>0.68417396486908499</v>
      </c>
      <c r="Q73" s="4">
        <v>0.68493311125370915</v>
      </c>
    </row>
    <row r="74" spans="1:17" x14ac:dyDescent="0.3">
      <c r="A74" s="68" t="s">
        <v>154</v>
      </c>
      <c r="B74" s="4">
        <v>0.29732353819731194</v>
      </c>
      <c r="C74" s="4">
        <v>0.29770294091262955</v>
      </c>
      <c r="D74" s="4">
        <v>0.29736172326970506</v>
      </c>
      <c r="E74" s="4">
        <v>0.29730417823771244</v>
      </c>
      <c r="F74" s="4">
        <v>0.29626849661125515</v>
      </c>
      <c r="G74" s="4">
        <v>0.29559585195338278</v>
      </c>
      <c r="H74" s="4">
        <v>0.29251658790110896</v>
      </c>
      <c r="I74" s="4">
        <v>0.29183966808931544</v>
      </c>
      <c r="J74" s="4">
        <v>0.2906044471117159</v>
      </c>
      <c r="K74" s="4">
        <v>0.2890033410056228</v>
      </c>
      <c r="L74" s="4">
        <v>0.28754108225435077</v>
      </c>
      <c r="M74" s="4">
        <v>0.28702552723870522</v>
      </c>
      <c r="N74" s="4">
        <v>0.28689342738776652</v>
      </c>
      <c r="O74" s="4">
        <v>0.28776114750125303</v>
      </c>
      <c r="P74" s="4">
        <v>0.2861852007432481</v>
      </c>
      <c r="Q74" s="4">
        <v>0.28551665106179763</v>
      </c>
    </row>
    <row r="75" spans="1:17" x14ac:dyDescent="0.3">
      <c r="A75" s="9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x14ac:dyDescent="0.3">
      <c r="A76" s="147" t="s">
        <v>169</v>
      </c>
      <c r="B76" s="1">
        <f t="shared" ref="B76:Q76" si="25">+B5</f>
        <v>44012</v>
      </c>
      <c r="C76" s="1">
        <f t="shared" si="25"/>
        <v>44104</v>
      </c>
      <c r="D76" s="1">
        <f t="shared" si="25"/>
        <v>44196</v>
      </c>
      <c r="E76" s="1">
        <f t="shared" si="25"/>
        <v>44286</v>
      </c>
      <c r="F76" s="1">
        <f t="shared" si="25"/>
        <v>44377</v>
      </c>
      <c r="G76" s="1">
        <f t="shared" si="25"/>
        <v>44469</v>
      </c>
      <c r="H76" s="1">
        <f t="shared" si="25"/>
        <v>44561</v>
      </c>
      <c r="I76" s="1">
        <f t="shared" si="25"/>
        <v>44651</v>
      </c>
      <c r="J76" s="1">
        <f t="shared" si="25"/>
        <v>44742</v>
      </c>
      <c r="K76" s="1">
        <f t="shared" si="25"/>
        <v>44834</v>
      </c>
      <c r="L76" s="1">
        <f t="shared" si="25"/>
        <v>44925</v>
      </c>
      <c r="M76" s="1">
        <f t="shared" si="25"/>
        <v>45016</v>
      </c>
      <c r="N76" s="1">
        <f t="shared" si="25"/>
        <v>45107</v>
      </c>
      <c r="O76" s="1">
        <f t="shared" si="25"/>
        <v>45198</v>
      </c>
      <c r="P76" s="1">
        <f t="shared" si="25"/>
        <v>45289</v>
      </c>
      <c r="Q76" s="1">
        <f t="shared" si="25"/>
        <v>45379</v>
      </c>
    </row>
    <row r="77" spans="1:17" x14ac:dyDescent="0.3">
      <c r="A77" s="68" t="s">
        <v>27</v>
      </c>
      <c r="B77" s="4">
        <v>0.72100363616640573</v>
      </c>
      <c r="C77" s="4">
        <v>0.71988093194718161</v>
      </c>
      <c r="D77" s="4">
        <v>0.71971919635337889</v>
      </c>
      <c r="E77" s="4">
        <v>0.71893195851044023</v>
      </c>
      <c r="F77" s="4">
        <v>0.71989416422549191</v>
      </c>
      <c r="G77" s="4">
        <v>0.71820347324520251</v>
      </c>
      <c r="H77" s="4">
        <v>0.71662459734062989</v>
      </c>
      <c r="I77" s="4">
        <v>0.71619120571811345</v>
      </c>
      <c r="J77" s="4">
        <v>0.71601818767933634</v>
      </c>
      <c r="K77" s="4">
        <v>0.71634086102163308</v>
      </c>
      <c r="L77" s="4">
        <v>0.71485085117672076</v>
      </c>
      <c r="M77" s="4">
        <v>0.71468923633716253</v>
      </c>
      <c r="N77" s="4">
        <v>0.71517714038206481</v>
      </c>
      <c r="O77" s="4">
        <v>0.71845948364121015</v>
      </c>
      <c r="P77" s="4">
        <v>0.71844085108054989</v>
      </c>
      <c r="Q77" s="4">
        <v>0.71433591720885015</v>
      </c>
    </row>
    <row r="78" spans="1:17" x14ac:dyDescent="0.3">
      <c r="A78" s="68" t="s">
        <v>28</v>
      </c>
      <c r="B78" s="4">
        <v>0.63373542313596565</v>
      </c>
      <c r="C78" s="4">
        <v>0.60803113143831755</v>
      </c>
      <c r="D78" s="4">
        <v>0.59631459794455</v>
      </c>
      <c r="E78" s="4">
        <v>0.59173783345101438</v>
      </c>
      <c r="F78" s="4">
        <v>0.56376439332794859</v>
      </c>
      <c r="G78" s="4">
        <v>0.55594712308176697</v>
      </c>
      <c r="H78" s="4">
        <v>0.53994549692280336</v>
      </c>
      <c r="I78" s="4">
        <v>0.52673715324499337</v>
      </c>
      <c r="J78" s="4">
        <v>0.5064685692089157</v>
      </c>
      <c r="K78" s="4">
        <v>0.50060239876575197</v>
      </c>
      <c r="L78" s="4">
        <v>0.51333109545219524</v>
      </c>
      <c r="M78" s="4">
        <v>0.528830880968296</v>
      </c>
      <c r="N78" s="4">
        <v>0.52446397389388277</v>
      </c>
      <c r="O78" s="4">
        <v>0.52711209778545021</v>
      </c>
      <c r="P78" s="4">
        <v>0.5346092181271983</v>
      </c>
      <c r="Q78" s="4">
        <v>0.52994871765300822</v>
      </c>
    </row>
    <row r="79" spans="1:17" x14ac:dyDescent="0.3">
      <c r="A79" s="68" t="s">
        <v>185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</row>
    <row r="80" spans="1:17" x14ac:dyDescent="0.3">
      <c r="A80" s="68" t="s">
        <v>118</v>
      </c>
      <c r="B80" s="4">
        <v>1</v>
      </c>
      <c r="C80" s="4">
        <v>1</v>
      </c>
      <c r="D80" s="4">
        <v>1</v>
      </c>
      <c r="E80" s="4">
        <v>1</v>
      </c>
      <c r="F80" s="4">
        <v>0.91580581714499631</v>
      </c>
      <c r="G80" s="4">
        <v>0.96029647377509086</v>
      </c>
      <c r="H80" s="4">
        <v>0.8669904974724979</v>
      </c>
      <c r="I80" s="4">
        <v>0.89893315922432282</v>
      </c>
      <c r="J80" s="4">
        <v>0.89914006566547189</v>
      </c>
      <c r="K80" s="4">
        <v>0.98163548221458385</v>
      </c>
      <c r="L80" s="4">
        <v>1</v>
      </c>
      <c r="M80" s="4">
        <v>1</v>
      </c>
      <c r="N80" s="4">
        <v>1</v>
      </c>
      <c r="O80" s="4">
        <v>0.81558290410864698</v>
      </c>
      <c r="P80" s="4">
        <v>0.80749462379352532</v>
      </c>
      <c r="Q80" s="4">
        <v>0.78967325308805125</v>
      </c>
    </row>
    <row r="81" spans="1:17" x14ac:dyDescent="0.3">
      <c r="A81" s="68" t="s">
        <v>186</v>
      </c>
      <c r="B81" s="4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</row>
    <row r="82" spans="1:17" x14ac:dyDescent="0.3">
      <c r="A82" s="68" t="s">
        <v>187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</row>
    <row r="83" spans="1:17" x14ac:dyDescent="0.3">
      <c r="A83" s="68" t="s">
        <v>188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</row>
    <row r="84" spans="1:17" x14ac:dyDescent="0.3">
      <c r="A84" s="68" t="s">
        <v>141</v>
      </c>
      <c r="B84" s="4">
        <v>0</v>
      </c>
      <c r="C84" s="4">
        <v>0</v>
      </c>
      <c r="D84" s="4">
        <v>0</v>
      </c>
      <c r="E84" s="4">
        <v>0</v>
      </c>
      <c r="F84" s="4">
        <v>8.4194182855003685E-2</v>
      </c>
      <c r="G84" s="4">
        <v>3.9703526224909129E-2</v>
      </c>
      <c r="H84" s="4">
        <v>0.13300950252750215</v>
      </c>
      <c r="I84" s="4">
        <v>0.10106684077567726</v>
      </c>
      <c r="J84" s="4">
        <v>0.10085993433452817</v>
      </c>
      <c r="K84" s="4">
        <v>1.8364517785416118E-2</v>
      </c>
      <c r="L84" s="4">
        <v>0</v>
      </c>
      <c r="M84" s="4">
        <v>0</v>
      </c>
      <c r="N84" s="4">
        <v>0</v>
      </c>
      <c r="O84" s="4">
        <v>0.18441709589135294</v>
      </c>
      <c r="P84" s="4">
        <v>0.1925053762064747</v>
      </c>
      <c r="Q84" s="4">
        <v>0.21032674691194875</v>
      </c>
    </row>
    <row r="85" spans="1:17" x14ac:dyDescent="0.3">
      <c r="A85" s="68" t="s">
        <v>33</v>
      </c>
      <c r="B85" s="29">
        <v>156986.09783505154</v>
      </c>
      <c r="C85" s="29">
        <v>157633.21094736844</v>
      </c>
      <c r="D85" s="29">
        <v>157555.48936842108</v>
      </c>
      <c r="E85" s="29">
        <v>157584.96031914893</v>
      </c>
      <c r="F85" s="29">
        <v>160915.38720930231</v>
      </c>
      <c r="G85" s="29">
        <v>162037.40975903615</v>
      </c>
      <c r="H85" s="29">
        <v>162812.696375</v>
      </c>
      <c r="I85" s="29">
        <v>163635.97607594935</v>
      </c>
      <c r="J85" s="29">
        <v>163541.5864556962</v>
      </c>
      <c r="K85" s="29">
        <v>162748.62400000001</v>
      </c>
      <c r="L85" s="29">
        <v>164030.67000000001</v>
      </c>
      <c r="M85" s="29">
        <v>163923.40232876712</v>
      </c>
      <c r="N85" s="29">
        <v>166122.84154929579</v>
      </c>
      <c r="O85" s="29">
        <v>166727.41828571429</v>
      </c>
      <c r="P85" s="29">
        <v>166646.24899999998</v>
      </c>
      <c r="Q85" s="29">
        <v>166300.66130434783</v>
      </c>
    </row>
    <row r="86" spans="1:17" x14ac:dyDescent="0.3">
      <c r="A86" s="68" t="s">
        <v>34</v>
      </c>
      <c r="B86" s="3">
        <v>3.8097772124216105E-2</v>
      </c>
      <c r="C86" s="3">
        <v>3.8083381483508164E-2</v>
      </c>
      <c r="D86" s="3">
        <v>3.8083761748957598E-2</v>
      </c>
      <c r="E86" s="3">
        <v>3.8075036058748742E-2</v>
      </c>
      <c r="F86" s="3">
        <v>3.8873595045577657E-2</v>
      </c>
      <c r="G86" s="3">
        <v>3.8038536144941591E-2</v>
      </c>
      <c r="H86" s="3">
        <v>3.8645145100558186E-2</v>
      </c>
      <c r="I86" s="3">
        <v>3.8697438303412414E-2</v>
      </c>
      <c r="J86" s="3">
        <v>3.9179457229031205E-2</v>
      </c>
      <c r="K86" s="3">
        <v>3.8132444115369798E-2</v>
      </c>
      <c r="L86" s="3">
        <v>3.7708129033814305E-2</v>
      </c>
      <c r="M86" s="3">
        <v>3.7704880740669557E-2</v>
      </c>
      <c r="N86" s="3">
        <v>4.1138990241885089E-2</v>
      </c>
      <c r="O86" s="3">
        <v>4.7639420683063774E-2</v>
      </c>
      <c r="P86" s="3">
        <v>4.883949847011386E-2</v>
      </c>
      <c r="Q86" s="3">
        <v>5.0283440358145859E-2</v>
      </c>
    </row>
    <row r="87" spans="1:17" x14ac:dyDescent="0.3">
      <c r="A87" s="68" t="s">
        <v>35</v>
      </c>
      <c r="B87" s="90">
        <v>15.392704591803081</v>
      </c>
      <c r="C87" s="90">
        <v>15.066386467052345</v>
      </c>
      <c r="D87" s="90">
        <v>14.81683207348769</v>
      </c>
      <c r="E87" s="90">
        <v>14.529821035539248</v>
      </c>
      <c r="F87" s="90">
        <v>14.611287820592041</v>
      </c>
      <c r="G87" s="90">
        <v>14.270857648318708</v>
      </c>
      <c r="H87" s="90">
        <v>14.086789299094567</v>
      </c>
      <c r="I87" s="90">
        <v>13.840312641067007</v>
      </c>
      <c r="J87" s="90">
        <v>13.590881799117321</v>
      </c>
      <c r="K87" s="90">
        <v>13.467737052982189</v>
      </c>
      <c r="L87" s="90">
        <v>13.138124432299863</v>
      </c>
      <c r="M87" s="90">
        <v>12.88885873315442</v>
      </c>
      <c r="N87" s="90">
        <v>12.628916026357297</v>
      </c>
      <c r="O87" s="90">
        <v>12.388307876506877</v>
      </c>
      <c r="P87" s="90">
        <v>12.137647244113291</v>
      </c>
      <c r="Q87" s="90">
        <v>11.919866029962705</v>
      </c>
    </row>
    <row r="88" spans="1:17" x14ac:dyDescent="0.3">
      <c r="A88" s="68" t="s">
        <v>36</v>
      </c>
      <c r="B88" s="91">
        <v>64.296511218669906</v>
      </c>
      <c r="C88" s="91">
        <v>67.402222780178874</v>
      </c>
      <c r="D88" s="91">
        <v>70.425132831082664</v>
      </c>
      <c r="E88" s="91">
        <v>73.432201280221307</v>
      </c>
      <c r="F88" s="91">
        <v>76.282103304184403</v>
      </c>
      <c r="G88" s="91">
        <v>79.396318341343914</v>
      </c>
      <c r="H88" s="91">
        <v>82.335862997475147</v>
      </c>
      <c r="I88" s="91">
        <v>85.334553620926116</v>
      </c>
      <c r="J88" s="91">
        <v>88.324525127158907</v>
      </c>
      <c r="K88" s="91">
        <v>91.56977775761078</v>
      </c>
      <c r="L88" s="91">
        <v>94.669298515725416</v>
      </c>
      <c r="M88" s="91">
        <v>97.626727902745756</v>
      </c>
      <c r="N88" s="91">
        <v>100.68325890504134</v>
      </c>
      <c r="O88" s="91">
        <v>103.76453395136346</v>
      </c>
      <c r="P88" s="91">
        <v>106.78791332716199</v>
      </c>
      <c r="Q88" s="91">
        <v>109.76771839436594</v>
      </c>
    </row>
    <row r="89" spans="1:17" x14ac:dyDescent="0.3">
      <c r="A89" s="68" t="s">
        <v>119</v>
      </c>
      <c r="B89" s="3">
        <v>0.96206611108880857</v>
      </c>
      <c r="C89" s="3">
        <v>0.96191035829168947</v>
      </c>
      <c r="D89" s="3">
        <v>0.96238179208065933</v>
      </c>
      <c r="E89" s="3">
        <v>0.96249267299158847</v>
      </c>
      <c r="F89" s="3">
        <v>0.9603909610650283</v>
      </c>
      <c r="G89" s="3">
        <v>0.95979358926873304</v>
      </c>
      <c r="H89" s="3">
        <v>0.95905221292051701</v>
      </c>
      <c r="I89" s="3">
        <v>0.95931870343843972</v>
      </c>
      <c r="J89" s="3">
        <v>0.95987238357620608</v>
      </c>
      <c r="K89" s="3">
        <v>0.95814454976078123</v>
      </c>
      <c r="L89" s="3">
        <v>0.95798097200317167</v>
      </c>
      <c r="M89" s="3">
        <v>0.95860785252475889</v>
      </c>
      <c r="N89" s="3">
        <v>0.96246083889176959</v>
      </c>
      <c r="O89" s="3">
        <v>0.96262936453108605</v>
      </c>
      <c r="P89" s="3">
        <v>0.96325921846238849</v>
      </c>
      <c r="Q89" s="3">
        <v>0.96331743172593531</v>
      </c>
    </row>
    <row r="90" spans="1:17" x14ac:dyDescent="0.3">
      <c r="A90" s="68" t="s">
        <v>38</v>
      </c>
      <c r="B90" s="4">
        <v>3.7933888911191524E-2</v>
      </c>
      <c r="C90" s="4">
        <v>3.8089641708310494E-2</v>
      </c>
      <c r="D90" s="4">
        <v>3.7618207919340708E-2</v>
      </c>
      <c r="E90" s="4">
        <v>3.7507327008411528E-2</v>
      </c>
      <c r="F90" s="4">
        <v>3.9609038934971703E-2</v>
      </c>
      <c r="G90" s="4">
        <v>4.0206410731266948E-2</v>
      </c>
      <c r="H90" s="4">
        <v>4.0947787079482913E-2</v>
      </c>
      <c r="I90" s="4">
        <v>4.0681296561560262E-2</v>
      </c>
      <c r="J90" s="4">
        <v>4.0127616423793942E-2</v>
      </c>
      <c r="K90" s="4">
        <v>4.1855450239218821E-2</v>
      </c>
      <c r="L90" s="4">
        <v>4.2019027996828232E-2</v>
      </c>
      <c r="M90" s="4">
        <v>4.1392147475241142E-2</v>
      </c>
      <c r="N90" s="4">
        <v>3.7539161108230468E-2</v>
      </c>
      <c r="O90" s="4">
        <v>3.7370635468913956E-2</v>
      </c>
      <c r="P90" s="4">
        <v>3.6740781537611601E-2</v>
      </c>
      <c r="Q90" s="4">
        <v>3.6682568274064631E-2</v>
      </c>
    </row>
    <row r="91" spans="1:17" x14ac:dyDescent="0.3">
      <c r="A91" s="68" t="s">
        <v>39</v>
      </c>
      <c r="B91" s="4">
        <v>0.22391824650302658</v>
      </c>
      <c r="C91" s="4">
        <v>0.21534490370124407</v>
      </c>
      <c r="D91" s="4">
        <v>0.21545113259876469</v>
      </c>
      <c r="E91" s="4">
        <v>0.21770244441062325</v>
      </c>
      <c r="F91" s="4">
        <v>0.23368317870767746</v>
      </c>
      <c r="G91" s="4">
        <v>0.24045294074181667</v>
      </c>
      <c r="H91" s="4">
        <v>0.23294698352421411</v>
      </c>
      <c r="I91" s="4">
        <v>0.2347088492798407</v>
      </c>
      <c r="J91" s="4">
        <v>0.23484431377932188</v>
      </c>
      <c r="K91" s="4">
        <v>0.21047781598038784</v>
      </c>
      <c r="L91" s="4">
        <v>0.21455418914804333</v>
      </c>
      <c r="M91" s="4">
        <v>0.21469458843146599</v>
      </c>
      <c r="N91" s="4">
        <v>0.21971880854247364</v>
      </c>
      <c r="O91" s="4">
        <v>0.22268106287510878</v>
      </c>
      <c r="P91" s="4">
        <v>0.22278952533930546</v>
      </c>
      <c r="Q91" s="4">
        <v>0.2264880454696406</v>
      </c>
    </row>
    <row r="92" spans="1:17" x14ac:dyDescent="0.3">
      <c r="A92" s="68" t="s">
        <v>40</v>
      </c>
      <c r="B92" s="4">
        <v>0.36349182364955734</v>
      </c>
      <c r="C92" s="4">
        <v>0.36962066804752086</v>
      </c>
      <c r="D92" s="4">
        <v>0.36980300064695876</v>
      </c>
      <c r="E92" s="4">
        <v>0.36372185269027463</v>
      </c>
      <c r="F92" s="4">
        <v>0.38028706448664962</v>
      </c>
      <c r="G92" s="4">
        <v>0.36933628344091579</v>
      </c>
      <c r="H92" s="4">
        <v>0.37522708523474019</v>
      </c>
      <c r="I92" s="4">
        <v>0.37806506897703646</v>
      </c>
      <c r="J92" s="4">
        <v>0.37828327291564989</v>
      </c>
      <c r="K92" s="4">
        <v>0.4006291125386105</v>
      </c>
      <c r="L92" s="4">
        <v>0.40838819041067559</v>
      </c>
      <c r="M92" s="4">
        <v>0.40865543016730593</v>
      </c>
      <c r="N92" s="4">
        <v>0.41460391043137584</v>
      </c>
      <c r="O92" s="4">
        <v>0.42087639903546653</v>
      </c>
      <c r="P92" s="4">
        <v>0.42108139756911922</v>
      </c>
      <c r="Q92" s="4">
        <v>0.41935696312250198</v>
      </c>
    </row>
    <row r="93" spans="1:17" x14ac:dyDescent="0.3">
      <c r="A93" s="68" t="s">
        <v>41</v>
      </c>
      <c r="B93" s="4">
        <v>0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</row>
    <row r="94" spans="1:17" x14ac:dyDescent="0.3">
      <c r="A94" s="68" t="s">
        <v>42</v>
      </c>
      <c r="B94" s="4">
        <v>1</v>
      </c>
      <c r="C94" s="4">
        <v>1</v>
      </c>
      <c r="D94" s="4">
        <v>1</v>
      </c>
      <c r="E94" s="4">
        <v>1</v>
      </c>
      <c r="F94" s="4">
        <v>1</v>
      </c>
      <c r="G94" s="4">
        <v>1</v>
      </c>
      <c r="H94" s="4">
        <v>1</v>
      </c>
      <c r="I94" s="4">
        <v>1</v>
      </c>
      <c r="J94" s="4">
        <v>1</v>
      </c>
      <c r="K94" s="4">
        <v>1</v>
      </c>
      <c r="L94" s="4">
        <v>1</v>
      </c>
      <c r="M94" s="4">
        <v>1</v>
      </c>
      <c r="N94" s="4">
        <v>1</v>
      </c>
      <c r="O94" s="4">
        <v>1</v>
      </c>
      <c r="P94" s="4">
        <v>1</v>
      </c>
      <c r="Q94" s="4">
        <v>1</v>
      </c>
    </row>
    <row r="95" spans="1:17" x14ac:dyDescent="0.3">
      <c r="A95" s="68" t="s">
        <v>43</v>
      </c>
      <c r="B95" s="4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</row>
    <row r="96" spans="1:17" x14ac:dyDescent="0.3">
      <c r="A96" s="68" t="s">
        <v>112</v>
      </c>
      <c r="B96" s="90">
        <v>1.5445514986810081</v>
      </c>
      <c r="C96" s="90">
        <v>1.5432211393304542</v>
      </c>
      <c r="D96" s="90">
        <v>1.5431728629789094</v>
      </c>
      <c r="E96" s="90">
        <v>1.5447611664915044</v>
      </c>
      <c r="F96" s="90">
        <v>1.550729805998279</v>
      </c>
      <c r="G96" s="90">
        <v>1.5528736374488548</v>
      </c>
      <c r="H96" s="90">
        <v>1.5562680143297463</v>
      </c>
      <c r="I96" s="90">
        <v>1.5583292709658372</v>
      </c>
      <c r="J96" s="90">
        <v>1.5582732114197613</v>
      </c>
      <c r="K96" s="90">
        <v>1.5673988496252305</v>
      </c>
      <c r="L96" s="90">
        <v>1.5714518923928151</v>
      </c>
      <c r="M96" s="90">
        <v>1.5714014992022696</v>
      </c>
      <c r="N96" s="90">
        <v>1.5728237812807724</v>
      </c>
      <c r="O96" s="90">
        <v>1.5612936264824331</v>
      </c>
      <c r="P96" s="90">
        <v>1.5615832811318704</v>
      </c>
      <c r="Q96" s="90">
        <v>1.5551324637729198</v>
      </c>
    </row>
    <row r="97" spans="1:17" x14ac:dyDescent="0.3">
      <c r="A97" s="68" t="s">
        <v>19</v>
      </c>
      <c r="B97" s="83">
        <v>0</v>
      </c>
      <c r="C97" s="83">
        <v>0</v>
      </c>
      <c r="D97" s="83">
        <v>0</v>
      </c>
      <c r="E97" s="83">
        <v>0</v>
      </c>
      <c r="F97" s="83">
        <v>0</v>
      </c>
      <c r="G97" s="83">
        <v>0</v>
      </c>
      <c r="H97" s="83">
        <v>0</v>
      </c>
      <c r="I97" s="83">
        <v>0</v>
      </c>
      <c r="J97" s="83">
        <v>0</v>
      </c>
      <c r="K97" s="83">
        <v>0</v>
      </c>
      <c r="L97" s="83">
        <v>0</v>
      </c>
      <c r="M97" s="83">
        <v>0</v>
      </c>
      <c r="N97" s="83">
        <v>0</v>
      </c>
      <c r="O97" s="83">
        <v>0</v>
      </c>
      <c r="P97" s="83">
        <v>0</v>
      </c>
      <c r="Q97" s="83">
        <v>0</v>
      </c>
    </row>
    <row r="98" spans="1:17" s="31" customFormat="1" x14ac:dyDescent="0.3">
      <c r="A98" s="68" t="s">
        <v>18</v>
      </c>
      <c r="B98" s="22">
        <v>0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</row>
    <row r="99" spans="1:17" s="31" customFormat="1" x14ac:dyDescent="0.3">
      <c r="A99" s="68" t="s">
        <v>48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1</v>
      </c>
      <c r="I99" s="5">
        <v>-1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</row>
    <row r="100" spans="1:17" s="31" customFormat="1" x14ac:dyDescent="0.3">
      <c r="A100" s="142" t="s">
        <v>54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s="31" customFormat="1" x14ac:dyDescent="0.3">
      <c r="A101" s="68" t="s">
        <v>21</v>
      </c>
      <c r="B101" s="4">
        <v>1</v>
      </c>
      <c r="C101" s="4">
        <v>1</v>
      </c>
      <c r="D101" s="4">
        <v>1</v>
      </c>
      <c r="E101" s="4">
        <v>1</v>
      </c>
      <c r="F101" s="4">
        <v>1</v>
      </c>
      <c r="G101" s="4">
        <v>1</v>
      </c>
      <c r="H101" s="4">
        <v>1</v>
      </c>
      <c r="I101" s="4">
        <v>1</v>
      </c>
      <c r="J101" s="4">
        <v>1</v>
      </c>
      <c r="K101" s="4">
        <v>1</v>
      </c>
      <c r="L101" s="4">
        <v>1</v>
      </c>
      <c r="M101" s="4">
        <v>1</v>
      </c>
      <c r="N101" s="4">
        <v>1</v>
      </c>
      <c r="O101" s="4">
        <v>1</v>
      </c>
      <c r="P101" s="4">
        <v>1</v>
      </c>
      <c r="Q101" s="4">
        <v>1</v>
      </c>
    </row>
    <row r="102" spans="1:17" s="31" customFormat="1" x14ac:dyDescent="0.3">
      <c r="A102" s="68" t="s">
        <v>22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</row>
    <row r="103" spans="1:17" s="31" customFormat="1" x14ac:dyDescent="0.3">
      <c r="A103" s="68" t="s">
        <v>23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</row>
    <row r="104" spans="1:17" x14ac:dyDescent="0.3">
      <c r="A104" s="68" t="s">
        <v>24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</row>
    <row r="105" spans="1:17" x14ac:dyDescent="0.3">
      <c r="A105" s="68" t="s">
        <v>25</v>
      </c>
      <c r="B105" s="4">
        <f t="shared" ref="B105:Q105" si="26">SUM(B101:B104)</f>
        <v>1</v>
      </c>
      <c r="C105" s="4">
        <f t="shared" si="26"/>
        <v>1</v>
      </c>
      <c r="D105" s="4">
        <f t="shared" si="26"/>
        <v>1</v>
      </c>
      <c r="E105" s="4">
        <f t="shared" si="26"/>
        <v>1</v>
      </c>
      <c r="F105" s="4">
        <f t="shared" si="26"/>
        <v>1</v>
      </c>
      <c r="G105" s="4">
        <f t="shared" si="26"/>
        <v>1</v>
      </c>
      <c r="H105" s="4">
        <f t="shared" si="26"/>
        <v>1</v>
      </c>
      <c r="I105" s="4">
        <f t="shared" si="26"/>
        <v>1</v>
      </c>
      <c r="J105" s="4">
        <f t="shared" si="26"/>
        <v>1</v>
      </c>
      <c r="K105" s="4">
        <f t="shared" si="26"/>
        <v>1</v>
      </c>
      <c r="L105" s="4">
        <f t="shared" si="26"/>
        <v>1</v>
      </c>
      <c r="M105" s="4">
        <f t="shared" si="26"/>
        <v>1</v>
      </c>
      <c r="N105" s="4">
        <f t="shared" si="26"/>
        <v>1</v>
      </c>
      <c r="O105" s="4">
        <f t="shared" si="26"/>
        <v>1</v>
      </c>
      <c r="P105" s="4">
        <f t="shared" si="26"/>
        <v>1</v>
      </c>
      <c r="Q105" s="4">
        <f t="shared" si="26"/>
        <v>1</v>
      </c>
    </row>
    <row r="106" spans="1:17" x14ac:dyDescent="0.3">
      <c r="A106" s="31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x14ac:dyDescent="0.3">
      <c r="A107" s="147" t="s">
        <v>155</v>
      </c>
      <c r="B107" s="1">
        <f t="shared" ref="B107:Q107" si="27">+B76</f>
        <v>44012</v>
      </c>
      <c r="C107" s="1">
        <f t="shared" si="27"/>
        <v>44104</v>
      </c>
      <c r="D107" s="1">
        <f t="shared" si="27"/>
        <v>44196</v>
      </c>
      <c r="E107" s="1">
        <f t="shared" si="27"/>
        <v>44286</v>
      </c>
      <c r="F107" s="1">
        <f t="shared" si="27"/>
        <v>44377</v>
      </c>
      <c r="G107" s="1">
        <f t="shared" si="27"/>
        <v>44469</v>
      </c>
      <c r="H107" s="1">
        <f t="shared" si="27"/>
        <v>44561</v>
      </c>
      <c r="I107" s="1">
        <f t="shared" si="27"/>
        <v>44651</v>
      </c>
      <c r="J107" s="1">
        <f t="shared" si="27"/>
        <v>44742</v>
      </c>
      <c r="K107" s="1">
        <f t="shared" si="27"/>
        <v>44834</v>
      </c>
      <c r="L107" s="1">
        <f t="shared" si="27"/>
        <v>44925</v>
      </c>
      <c r="M107" s="1">
        <f t="shared" si="27"/>
        <v>45016</v>
      </c>
      <c r="N107" s="1">
        <f t="shared" si="27"/>
        <v>45107</v>
      </c>
      <c r="O107" s="1">
        <f t="shared" si="27"/>
        <v>45198</v>
      </c>
      <c r="P107" s="1">
        <f t="shared" si="27"/>
        <v>45289</v>
      </c>
      <c r="Q107" s="1">
        <f t="shared" si="27"/>
        <v>45379</v>
      </c>
    </row>
    <row r="108" spans="1:17" x14ac:dyDescent="0.3">
      <c r="A108" s="68" t="s">
        <v>27</v>
      </c>
      <c r="B108" s="4">
        <v>0.71658495497750496</v>
      </c>
      <c r="C108" s="4">
        <v>0.71686320744420817</v>
      </c>
      <c r="D108" s="4">
        <v>0.71587844515748755</v>
      </c>
      <c r="E108" s="4">
        <v>0.71574509862957392</v>
      </c>
      <c r="F108" s="4">
        <v>0.71458068630492422</v>
      </c>
      <c r="G108" s="4">
        <v>0.70820460213081216</v>
      </c>
      <c r="H108" s="4">
        <v>0.70780821605080135</v>
      </c>
      <c r="I108" s="4">
        <v>0.70751292696059731</v>
      </c>
      <c r="J108" s="4">
        <v>0.70786473590843924</v>
      </c>
      <c r="K108" s="4">
        <v>0.70576762488490008</v>
      </c>
      <c r="L108" s="4">
        <v>0.70437145961961611</v>
      </c>
      <c r="M108" s="4">
        <v>0.70392388329127675</v>
      </c>
      <c r="N108" s="4">
        <v>0.70435723244008597</v>
      </c>
      <c r="O108" s="4">
        <v>0.70208936989761872</v>
      </c>
      <c r="P108" s="4">
        <v>0.70274601384528368</v>
      </c>
      <c r="Q108" s="4">
        <v>0.70159530231567047</v>
      </c>
    </row>
    <row r="109" spans="1:17" x14ac:dyDescent="0.3">
      <c r="A109" s="68" t="s">
        <v>28</v>
      </c>
      <c r="B109" s="4">
        <v>0.6310180753891963</v>
      </c>
      <c r="C109" s="4">
        <v>0.60578963472450786</v>
      </c>
      <c r="D109" s="4">
        <v>0.59303229381089484</v>
      </c>
      <c r="E109" s="4">
        <v>0.58940251614016204</v>
      </c>
      <c r="F109" s="4">
        <v>0.55766396638828242</v>
      </c>
      <c r="G109" s="4">
        <v>0.54591162854045217</v>
      </c>
      <c r="H109" s="4">
        <v>0.53000845710872047</v>
      </c>
      <c r="I109" s="4">
        <v>0.51791993135130654</v>
      </c>
      <c r="J109" s="4">
        <v>0.49911016695688409</v>
      </c>
      <c r="K109" s="4">
        <v>0.49403103271600968</v>
      </c>
      <c r="L109" s="4">
        <v>0.50535613426798276</v>
      </c>
      <c r="M109" s="4">
        <v>0.52055039023480532</v>
      </c>
      <c r="N109" s="4">
        <v>0.51606042751317915</v>
      </c>
      <c r="O109" s="4">
        <v>0.51521280707186756</v>
      </c>
      <c r="P109" s="4">
        <v>0.52360742535591698</v>
      </c>
      <c r="Q109" s="4">
        <v>0.52147395222416448</v>
      </c>
    </row>
    <row r="110" spans="1:17" x14ac:dyDescent="0.3">
      <c r="A110" s="68" t="s">
        <v>185</v>
      </c>
      <c r="B110" s="4">
        <v>0</v>
      </c>
      <c r="C110" s="4">
        <v>0</v>
      </c>
      <c r="D110" s="4">
        <v>0</v>
      </c>
      <c r="E110" s="4">
        <v>0</v>
      </c>
      <c r="F110" s="4">
        <v>0.78009806238533441</v>
      </c>
      <c r="G110" s="4">
        <v>0.82027665793455451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</row>
    <row r="111" spans="1:17" x14ac:dyDescent="0.3">
      <c r="A111" s="68" t="s">
        <v>118</v>
      </c>
      <c r="B111" s="4">
        <v>1</v>
      </c>
      <c r="C111" s="4">
        <v>1</v>
      </c>
      <c r="D111" s="4">
        <v>1</v>
      </c>
      <c r="E111" s="4">
        <v>1</v>
      </c>
      <c r="F111" s="4">
        <v>0.78009806238533441</v>
      </c>
      <c r="G111" s="4">
        <v>0.82027665793455451</v>
      </c>
      <c r="H111" s="4">
        <v>0.825774608020724</v>
      </c>
      <c r="I111" s="4">
        <v>0.86511744827063497</v>
      </c>
      <c r="J111" s="4">
        <v>0.90091430126088667</v>
      </c>
      <c r="K111" s="4">
        <v>0.97812708305116491</v>
      </c>
      <c r="L111" s="4">
        <v>0.9863845192330315</v>
      </c>
      <c r="M111" s="4">
        <v>0.97410009627633731</v>
      </c>
      <c r="N111" s="4">
        <v>0.96663958750718015</v>
      </c>
      <c r="O111" s="4">
        <v>0.91805335020240197</v>
      </c>
      <c r="P111" s="4">
        <v>0.83993774144957456</v>
      </c>
      <c r="Q111" s="4">
        <v>0.78602929447826597</v>
      </c>
    </row>
    <row r="112" spans="1:17" x14ac:dyDescent="0.3">
      <c r="A112" s="68" t="s">
        <v>186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</row>
    <row r="113" spans="1:17" x14ac:dyDescent="0.3">
      <c r="A113" s="68" t="s">
        <v>187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</row>
    <row r="114" spans="1:17" x14ac:dyDescent="0.3">
      <c r="A114" s="68" t="s">
        <v>188</v>
      </c>
      <c r="B114" s="4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</row>
    <row r="115" spans="1:17" x14ac:dyDescent="0.3">
      <c r="A115" s="68" t="s">
        <v>141</v>
      </c>
      <c r="B115" s="4">
        <v>0</v>
      </c>
      <c r="C115" s="4">
        <v>0</v>
      </c>
      <c r="D115" s="4">
        <v>0</v>
      </c>
      <c r="E115" s="4">
        <v>0</v>
      </c>
      <c r="F115" s="4">
        <v>0.21990193761466559</v>
      </c>
      <c r="G115" s="4">
        <v>0.17972334206544546</v>
      </c>
      <c r="H115" s="4">
        <v>0.17422539197927595</v>
      </c>
      <c r="I115" s="4">
        <v>0.134882551729365</v>
      </c>
      <c r="J115" s="4">
        <v>9.908569873911327E-2</v>
      </c>
      <c r="K115" s="4">
        <v>2.1872916948835131E-2</v>
      </c>
      <c r="L115" s="4">
        <v>1.3615480766968552E-2</v>
      </c>
      <c r="M115" s="4">
        <v>2.589990372366268E-2</v>
      </c>
      <c r="N115" s="4">
        <v>3.3360412492819777E-2</v>
      </c>
      <c r="O115" s="4">
        <v>8.1946649797598081E-2</v>
      </c>
      <c r="P115" s="4">
        <v>0.16006225855042538</v>
      </c>
      <c r="Q115" s="4">
        <v>0.21397070552173406</v>
      </c>
    </row>
    <row r="116" spans="1:17" x14ac:dyDescent="0.3">
      <c r="A116" s="68" t="s">
        <v>33</v>
      </c>
      <c r="B116" s="29">
        <v>176144.23362318843</v>
      </c>
      <c r="C116" s="29">
        <v>176010.06623188406</v>
      </c>
      <c r="D116" s="29">
        <v>177221.51264705881</v>
      </c>
      <c r="E116" s="29">
        <v>175418.6219402985</v>
      </c>
      <c r="F116" s="29">
        <v>169660.772</v>
      </c>
      <c r="G116" s="29">
        <v>170550.54800000001</v>
      </c>
      <c r="H116" s="29">
        <v>168858.0035185185</v>
      </c>
      <c r="I116" s="29">
        <v>162093.08862745098</v>
      </c>
      <c r="J116" s="29">
        <v>161748.25408163265</v>
      </c>
      <c r="K116" s="29">
        <v>158764.97265306121</v>
      </c>
      <c r="L116" s="29">
        <v>160471.4420833333</v>
      </c>
      <c r="M116" s="29">
        <v>160228.23395833332</v>
      </c>
      <c r="N116" s="29">
        <v>165759.74727272725</v>
      </c>
      <c r="O116" s="29">
        <v>164436.18441860465</v>
      </c>
      <c r="P116" s="29">
        <v>164388.59046511629</v>
      </c>
      <c r="Q116" s="29">
        <v>166355.15999999997</v>
      </c>
    </row>
    <row r="117" spans="1:17" x14ac:dyDescent="0.3">
      <c r="A117" s="68" t="s">
        <v>34</v>
      </c>
      <c r="B117" s="3">
        <v>3.5098220072221242E-2</v>
      </c>
      <c r="C117" s="3">
        <v>3.5096935277393312E-2</v>
      </c>
      <c r="D117" s="3">
        <v>3.5109953331286498E-2</v>
      </c>
      <c r="E117" s="3">
        <v>3.4982537525179637E-2</v>
      </c>
      <c r="F117" s="3">
        <v>3.7820545047187848E-2</v>
      </c>
      <c r="G117" s="3">
        <v>3.7850650652849253E-2</v>
      </c>
      <c r="H117" s="3">
        <v>3.7404606230955921E-2</v>
      </c>
      <c r="I117" s="3">
        <v>3.7382594697896371E-2</v>
      </c>
      <c r="J117" s="3">
        <v>3.7701277614648449E-2</v>
      </c>
      <c r="K117" s="3">
        <v>3.6373417097067332E-2</v>
      </c>
      <c r="L117" s="3">
        <v>3.6398772067597972E-2</v>
      </c>
      <c r="M117" s="3">
        <v>3.7081231926505434E-2</v>
      </c>
      <c r="N117" s="3">
        <v>4.0704930523707265E-2</v>
      </c>
      <c r="O117" s="3">
        <v>4.2901897524837924E-2</v>
      </c>
      <c r="P117" s="3">
        <v>4.7749427723608823E-2</v>
      </c>
      <c r="Q117" s="3">
        <v>5.0203648432781092E-2</v>
      </c>
    </row>
    <row r="118" spans="1:17" x14ac:dyDescent="0.3">
      <c r="A118" s="68" t="s">
        <v>35</v>
      </c>
      <c r="B118" s="90">
        <v>15.478034356860698</v>
      </c>
      <c r="C118" s="90">
        <v>15.22623330109267</v>
      </c>
      <c r="D118" s="90">
        <v>14.944029823592949</v>
      </c>
      <c r="E118" s="90">
        <v>14.578855311208542</v>
      </c>
      <c r="F118" s="90">
        <v>14.337592444223546</v>
      </c>
      <c r="G118" s="90">
        <v>14.158480067526002</v>
      </c>
      <c r="H118" s="90">
        <v>14.19298274920237</v>
      </c>
      <c r="I118" s="90">
        <v>13.576676931199339</v>
      </c>
      <c r="J118" s="90">
        <v>13.408778242981677</v>
      </c>
      <c r="K118" s="90">
        <v>13.065397826265674</v>
      </c>
      <c r="L118" s="90">
        <v>12.797365051756531</v>
      </c>
      <c r="M118" s="90">
        <v>12.544259211825718</v>
      </c>
      <c r="N118" s="90">
        <v>12.363943791094689</v>
      </c>
      <c r="O118" s="90">
        <v>12.1183723161926</v>
      </c>
      <c r="P118" s="90">
        <v>11.867163445518306</v>
      </c>
      <c r="Q118" s="90">
        <v>11.618587703852484</v>
      </c>
    </row>
    <row r="119" spans="1:17" x14ac:dyDescent="0.3">
      <c r="A119" s="68" t="s">
        <v>36</v>
      </c>
      <c r="B119" s="91">
        <v>64.107982514548723</v>
      </c>
      <c r="C119" s="91">
        <v>67.129767839068251</v>
      </c>
      <c r="D119" s="91">
        <v>70.169646222740653</v>
      </c>
      <c r="E119" s="91">
        <v>73.24992081095742</v>
      </c>
      <c r="F119" s="91">
        <v>76.703660684281701</v>
      </c>
      <c r="G119" s="91">
        <v>80.167322607216448</v>
      </c>
      <c r="H119" s="91">
        <v>83.359082364587664</v>
      </c>
      <c r="I119" s="91">
        <v>86.780298993925896</v>
      </c>
      <c r="J119" s="91">
        <v>89.942232599119976</v>
      </c>
      <c r="K119" s="91">
        <v>93.18516597993306</v>
      </c>
      <c r="L119" s="91">
        <v>96.266513863243503</v>
      </c>
      <c r="M119" s="91">
        <v>99.223673795582172</v>
      </c>
      <c r="N119" s="91">
        <v>102.52398691821526</v>
      </c>
      <c r="O119" s="91">
        <v>105.78211589691186</v>
      </c>
      <c r="P119" s="91">
        <v>108.79481465878868</v>
      </c>
      <c r="Q119" s="91">
        <v>111.86427769841313</v>
      </c>
    </row>
    <row r="120" spans="1:17" x14ac:dyDescent="0.3">
      <c r="A120" s="68" t="s">
        <v>119</v>
      </c>
      <c r="B120" s="3">
        <v>0.91406470095588954</v>
      </c>
      <c r="C120" s="3">
        <v>0.91476058339439992</v>
      </c>
      <c r="D120" s="3">
        <v>0.91498878713839848</v>
      </c>
      <c r="E120" s="3">
        <v>0.91375535959176457</v>
      </c>
      <c r="F120" s="3">
        <v>0.9014951886854945</v>
      </c>
      <c r="G120" s="3">
        <v>0.89427746877504244</v>
      </c>
      <c r="H120" s="3">
        <v>0.89246426653819899</v>
      </c>
      <c r="I120" s="3">
        <v>0.88274889396888223</v>
      </c>
      <c r="J120" s="3">
        <v>0.8791366672102805</v>
      </c>
      <c r="K120" s="3">
        <v>0.87833942824940647</v>
      </c>
      <c r="L120" s="3">
        <v>0.87862754868525272</v>
      </c>
      <c r="M120" s="3">
        <v>0.87996120476701833</v>
      </c>
      <c r="N120" s="3">
        <v>0.87433293241353982</v>
      </c>
      <c r="O120" s="3">
        <v>0.87167502612411618</v>
      </c>
      <c r="P120" s="3">
        <v>0.87326089805482865</v>
      </c>
      <c r="Q120" s="3">
        <v>0.87347632934144959</v>
      </c>
    </row>
    <row r="121" spans="1:17" x14ac:dyDescent="0.3">
      <c r="A121" s="68" t="s">
        <v>38</v>
      </c>
      <c r="B121" s="4">
        <v>8.593529904411043E-2</v>
      </c>
      <c r="C121" s="4">
        <v>8.5239416605600152E-2</v>
      </c>
      <c r="D121" s="4">
        <v>8.5011212861601473E-2</v>
      </c>
      <c r="E121" s="4">
        <v>8.6244640408235498E-2</v>
      </c>
      <c r="F121" s="4">
        <v>9.8504811314505475E-2</v>
      </c>
      <c r="G121" s="4">
        <v>0.10572253122495763</v>
      </c>
      <c r="H121" s="4">
        <v>0.10753573346180097</v>
      </c>
      <c r="I121" s="4">
        <v>0.11725110603111777</v>
      </c>
      <c r="J121" s="4">
        <v>0.1208633327897196</v>
      </c>
      <c r="K121" s="4">
        <v>0.12166057175059351</v>
      </c>
      <c r="L121" s="4">
        <v>0.12137245131474728</v>
      </c>
      <c r="M121" s="4">
        <v>0.12003879523298172</v>
      </c>
      <c r="N121" s="4">
        <v>0.1256670675864601</v>
      </c>
      <c r="O121" s="4">
        <v>0.12832497387588371</v>
      </c>
      <c r="P121" s="4">
        <v>0.12673910194517138</v>
      </c>
      <c r="Q121" s="4">
        <v>0.1265236706585505</v>
      </c>
    </row>
    <row r="122" spans="1:17" x14ac:dyDescent="0.3">
      <c r="A122" s="68" t="s">
        <v>39</v>
      </c>
      <c r="B122" s="4">
        <v>0.21314716187971952</v>
      </c>
      <c r="C122" s="4">
        <v>0.21302002327753888</v>
      </c>
      <c r="D122" s="4">
        <v>0.21426742188613893</v>
      </c>
      <c r="E122" s="4">
        <v>0.19470543507120827</v>
      </c>
      <c r="F122" s="4">
        <v>0.17405369541365362</v>
      </c>
      <c r="G122" s="4">
        <v>0.18834533762655836</v>
      </c>
      <c r="H122" s="4">
        <v>0.16570222695516862</v>
      </c>
      <c r="I122" s="4">
        <v>0.18214519390571637</v>
      </c>
      <c r="J122" s="4">
        <v>0.18932454426581233</v>
      </c>
      <c r="K122" s="4">
        <v>0.19220439753452739</v>
      </c>
      <c r="L122" s="4">
        <v>0.1934316643635613</v>
      </c>
      <c r="M122" s="4">
        <v>0.19302760653308343</v>
      </c>
      <c r="N122" s="4">
        <v>0.20280630473495476</v>
      </c>
      <c r="O122" s="4">
        <v>0.20869267509846007</v>
      </c>
      <c r="P122" s="4">
        <v>0.20800961376062457</v>
      </c>
      <c r="Q122" s="4">
        <v>0.2096827983946544</v>
      </c>
    </row>
    <row r="123" spans="1:17" x14ac:dyDescent="0.3">
      <c r="A123" s="68" t="s">
        <v>40</v>
      </c>
      <c r="B123" s="4">
        <v>0.40058072155709634</v>
      </c>
      <c r="C123" s="4">
        <v>0.40063237094648485</v>
      </c>
      <c r="D123" s="4">
        <v>0.40348625814071981</v>
      </c>
      <c r="E123" s="4">
        <v>0.41358812849943966</v>
      </c>
      <c r="F123" s="4">
        <v>0.44527454466610583</v>
      </c>
      <c r="G123" s="4">
        <v>0.44694586168297534</v>
      </c>
      <c r="H123" s="4">
        <v>0.45961887466615753</v>
      </c>
      <c r="I123" s="4">
        <v>0.42790506440917647</v>
      </c>
      <c r="J123" s="4">
        <v>0.42259971023628184</v>
      </c>
      <c r="K123" s="4">
        <v>0.43011510355174398</v>
      </c>
      <c r="L123" s="4">
        <v>0.43397293632160577</v>
      </c>
      <c r="M123" s="4">
        <v>0.43419324780024754</v>
      </c>
      <c r="N123" s="4">
        <v>0.44576207206396995</v>
      </c>
      <c r="O123" s="4">
        <v>0.42913149032991721</v>
      </c>
      <c r="P123" s="4">
        <v>0.42927364000742996</v>
      </c>
      <c r="Q123" s="4">
        <v>0.43380601364889315</v>
      </c>
    </row>
    <row r="124" spans="1:17" x14ac:dyDescent="0.3">
      <c r="A124" s="68" t="s">
        <v>41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</row>
    <row r="125" spans="1:17" x14ac:dyDescent="0.3">
      <c r="A125" s="68" t="s">
        <v>42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</row>
    <row r="126" spans="1:17" x14ac:dyDescent="0.3">
      <c r="A126" s="68" t="s">
        <v>43</v>
      </c>
      <c r="B126" s="4">
        <v>1</v>
      </c>
      <c r="C126" s="4">
        <v>1</v>
      </c>
      <c r="D126" s="4">
        <v>1</v>
      </c>
      <c r="E126" s="4">
        <v>1</v>
      </c>
      <c r="F126" s="4">
        <v>1</v>
      </c>
      <c r="G126" s="4">
        <v>1</v>
      </c>
      <c r="H126" s="4">
        <v>1</v>
      </c>
      <c r="I126" s="4">
        <v>1</v>
      </c>
      <c r="J126" s="4">
        <v>1</v>
      </c>
      <c r="K126" s="4">
        <v>1</v>
      </c>
      <c r="L126" s="4">
        <v>1</v>
      </c>
      <c r="M126" s="4">
        <v>1</v>
      </c>
      <c r="N126" s="4">
        <v>1</v>
      </c>
      <c r="O126" s="4">
        <v>1</v>
      </c>
      <c r="P126" s="4">
        <v>1</v>
      </c>
      <c r="Q126" s="4">
        <v>1</v>
      </c>
    </row>
    <row r="127" spans="1:17" x14ac:dyDescent="0.3">
      <c r="A127" s="68" t="s">
        <v>112</v>
      </c>
      <c r="B127" s="90">
        <v>1.417041233816396</v>
      </c>
      <c r="C127" s="90">
        <v>1.4168801428822724</v>
      </c>
      <c r="D127" s="90">
        <v>1.414559814678142</v>
      </c>
      <c r="E127" s="90">
        <v>1.4184167477011926</v>
      </c>
      <c r="F127" s="90">
        <v>1.4321301558233208</v>
      </c>
      <c r="G127" s="90">
        <v>1.4410060201662365</v>
      </c>
      <c r="H127" s="90">
        <v>1.4461978336233061</v>
      </c>
      <c r="I127" s="90">
        <v>1.4571990313804242</v>
      </c>
      <c r="J127" s="90">
        <v>1.464148809606008</v>
      </c>
      <c r="K127" s="90">
        <v>1.4696158548495217</v>
      </c>
      <c r="L127" s="90">
        <v>1.4675106136282563</v>
      </c>
      <c r="M127" s="90">
        <v>1.4672460915113175</v>
      </c>
      <c r="N127" s="90">
        <v>1.4716527633255989</v>
      </c>
      <c r="O127" s="90">
        <v>1.4744063056735373</v>
      </c>
      <c r="P127" s="90">
        <v>1.4741196464776347</v>
      </c>
      <c r="Q127" s="90">
        <v>1.4682139880180536</v>
      </c>
    </row>
    <row r="128" spans="1:17" s="31" customFormat="1" x14ac:dyDescent="0.3">
      <c r="A128" s="68" t="s">
        <v>19</v>
      </c>
      <c r="B128" s="83">
        <v>0</v>
      </c>
      <c r="C128" s="83">
        <v>0</v>
      </c>
      <c r="D128" s="83">
        <v>0</v>
      </c>
      <c r="E128" s="83">
        <v>0</v>
      </c>
      <c r="F128" s="83">
        <v>0</v>
      </c>
      <c r="G128" s="83">
        <v>0</v>
      </c>
      <c r="H128" s="83">
        <v>0</v>
      </c>
      <c r="I128" s="83">
        <v>0</v>
      </c>
      <c r="J128" s="83">
        <v>0</v>
      </c>
      <c r="K128" s="83">
        <v>0</v>
      </c>
      <c r="L128" s="83">
        <v>0</v>
      </c>
      <c r="M128" s="83">
        <v>0</v>
      </c>
      <c r="N128" s="83">
        <v>0</v>
      </c>
      <c r="O128" s="83">
        <v>0</v>
      </c>
      <c r="P128" s="83">
        <v>0</v>
      </c>
      <c r="Q128" s="83">
        <v>0</v>
      </c>
    </row>
    <row r="129" spans="1:17" s="31" customFormat="1" x14ac:dyDescent="0.3">
      <c r="A129" s="68" t="s">
        <v>18</v>
      </c>
      <c r="B129" s="22">
        <v>0</v>
      </c>
      <c r="C129" s="22">
        <v>0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0</v>
      </c>
    </row>
    <row r="130" spans="1:17" s="31" customFormat="1" x14ac:dyDescent="0.3">
      <c r="A130" s="68" t="s">
        <v>51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1</v>
      </c>
      <c r="I130" s="5">
        <v>3</v>
      </c>
      <c r="J130" s="5">
        <v>0</v>
      </c>
      <c r="K130" s="5">
        <v>-3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</row>
    <row r="131" spans="1:17" s="31" customFormat="1" x14ac:dyDescent="0.3">
      <c r="A131" s="142" t="s">
        <v>54</v>
      </c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s="31" customFormat="1" x14ac:dyDescent="0.3">
      <c r="A132" s="68" t="s">
        <v>21</v>
      </c>
      <c r="B132" s="4">
        <v>1</v>
      </c>
      <c r="C132" s="4">
        <v>1</v>
      </c>
      <c r="D132" s="4">
        <v>1</v>
      </c>
      <c r="E132" s="4">
        <v>1</v>
      </c>
      <c r="F132" s="4">
        <v>1</v>
      </c>
      <c r="G132" s="4">
        <v>1</v>
      </c>
      <c r="H132" s="4">
        <v>1</v>
      </c>
      <c r="I132" s="4">
        <v>0.98560275371758299</v>
      </c>
      <c r="J132" s="4">
        <v>1</v>
      </c>
      <c r="K132" s="4">
        <v>1</v>
      </c>
      <c r="L132" s="4">
        <v>1</v>
      </c>
      <c r="M132" s="4">
        <v>1</v>
      </c>
      <c r="N132" s="4">
        <v>1</v>
      </c>
      <c r="O132" s="4">
        <v>1</v>
      </c>
      <c r="P132" s="4">
        <v>1</v>
      </c>
      <c r="Q132" s="4">
        <v>1</v>
      </c>
    </row>
    <row r="133" spans="1:17" s="31" customFormat="1" x14ac:dyDescent="0.3">
      <c r="A133" s="68" t="s">
        <v>22</v>
      </c>
      <c r="B133" s="4">
        <v>0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1.4397246282417002E-2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</row>
    <row r="134" spans="1:17" s="31" customFormat="1" x14ac:dyDescent="0.3">
      <c r="A134" s="68" t="s">
        <v>23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</row>
    <row r="135" spans="1:17" x14ac:dyDescent="0.3">
      <c r="A135" s="68" t="s">
        <v>24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</row>
    <row r="136" spans="1:17" x14ac:dyDescent="0.3">
      <c r="A136" s="68" t="s">
        <v>25</v>
      </c>
      <c r="B136" s="4">
        <f t="shared" ref="B136:Q136" si="28">SUM(B132:B135)</f>
        <v>1</v>
      </c>
      <c r="C136" s="4">
        <f t="shared" si="28"/>
        <v>1</v>
      </c>
      <c r="D136" s="4">
        <f t="shared" si="28"/>
        <v>1</v>
      </c>
      <c r="E136" s="4">
        <f t="shared" si="28"/>
        <v>1</v>
      </c>
      <c r="F136" s="4">
        <f t="shared" si="28"/>
        <v>1</v>
      </c>
      <c r="G136" s="4">
        <f t="shared" si="28"/>
        <v>1</v>
      </c>
      <c r="H136" s="4">
        <f t="shared" si="28"/>
        <v>1</v>
      </c>
      <c r="I136" s="4">
        <f t="shared" si="28"/>
        <v>1</v>
      </c>
      <c r="J136" s="4">
        <f t="shared" si="28"/>
        <v>1</v>
      </c>
      <c r="K136" s="4">
        <f t="shared" si="28"/>
        <v>1</v>
      </c>
      <c r="L136" s="4">
        <f t="shared" si="28"/>
        <v>1</v>
      </c>
      <c r="M136" s="4">
        <f t="shared" si="28"/>
        <v>1</v>
      </c>
      <c r="N136" s="4">
        <f t="shared" si="28"/>
        <v>1</v>
      </c>
      <c r="O136" s="4">
        <f t="shared" si="28"/>
        <v>1</v>
      </c>
      <c r="P136" s="4">
        <f t="shared" si="28"/>
        <v>1</v>
      </c>
      <c r="Q136" s="4">
        <f t="shared" si="28"/>
        <v>1</v>
      </c>
    </row>
    <row r="137" spans="1:17" x14ac:dyDescent="0.3">
      <c r="A137" s="68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x14ac:dyDescent="0.3">
      <c r="A138" s="147" t="s">
        <v>156</v>
      </c>
      <c r="B138" s="1">
        <f t="shared" ref="B138:Q138" si="29">+B107</f>
        <v>44012</v>
      </c>
      <c r="C138" s="1">
        <f t="shared" si="29"/>
        <v>44104</v>
      </c>
      <c r="D138" s="1">
        <f t="shared" si="29"/>
        <v>44196</v>
      </c>
      <c r="E138" s="1">
        <f t="shared" si="29"/>
        <v>44286</v>
      </c>
      <c r="F138" s="1">
        <f t="shared" si="29"/>
        <v>44377</v>
      </c>
      <c r="G138" s="1">
        <f t="shared" si="29"/>
        <v>44469</v>
      </c>
      <c r="H138" s="1">
        <f t="shared" si="29"/>
        <v>44561</v>
      </c>
      <c r="I138" s="1">
        <f t="shared" si="29"/>
        <v>44651</v>
      </c>
      <c r="J138" s="1">
        <f t="shared" si="29"/>
        <v>44742</v>
      </c>
      <c r="K138" s="1">
        <f t="shared" si="29"/>
        <v>44834</v>
      </c>
      <c r="L138" s="1">
        <f t="shared" si="29"/>
        <v>44925</v>
      </c>
      <c r="M138" s="1">
        <f t="shared" si="29"/>
        <v>45016</v>
      </c>
      <c r="N138" s="1">
        <f t="shared" si="29"/>
        <v>45107</v>
      </c>
      <c r="O138" s="1">
        <f t="shared" si="29"/>
        <v>45198</v>
      </c>
      <c r="P138" s="1">
        <f t="shared" si="29"/>
        <v>45289</v>
      </c>
      <c r="Q138" s="1">
        <f t="shared" si="29"/>
        <v>45379</v>
      </c>
    </row>
    <row r="139" spans="1:17" x14ac:dyDescent="0.3">
      <c r="A139" s="68" t="s">
        <v>27</v>
      </c>
      <c r="B139" s="85">
        <v>0.73227766931276972</v>
      </c>
      <c r="C139" s="4">
        <v>0.73302344100522343</v>
      </c>
      <c r="D139" s="4">
        <v>0.73300926505051467</v>
      </c>
      <c r="E139" s="4">
        <v>0.73355998375117826</v>
      </c>
      <c r="F139" s="4">
        <v>0.73330802957344055</v>
      </c>
      <c r="G139" s="4">
        <v>0.73300268959309256</v>
      </c>
      <c r="H139" s="4">
        <v>0.73295141340242198</v>
      </c>
      <c r="I139" s="4">
        <v>0.73233237844475951</v>
      </c>
      <c r="J139" s="4">
        <v>0.73125641111270712</v>
      </c>
      <c r="K139" s="4">
        <v>0.73050807162509013</v>
      </c>
      <c r="L139" s="4">
        <v>0.73045241312134479</v>
      </c>
      <c r="M139" s="4">
        <v>0.73002028304855782</v>
      </c>
      <c r="N139" s="4">
        <v>0.72957766177913386</v>
      </c>
      <c r="O139" s="4">
        <v>0.72908697553749868</v>
      </c>
      <c r="P139" s="4">
        <v>0.72937142857223203</v>
      </c>
      <c r="Q139" s="4">
        <v>0.72942470178681074</v>
      </c>
    </row>
    <row r="140" spans="1:17" x14ac:dyDescent="0.3">
      <c r="A140" s="68" t="s">
        <v>28</v>
      </c>
      <c r="B140" s="85">
        <v>0.72594651102977137</v>
      </c>
      <c r="C140" s="4">
        <v>0.69992541051411639</v>
      </c>
      <c r="D140" s="4">
        <v>0.68473428781244816</v>
      </c>
      <c r="E140" s="4">
        <v>0.67996916946365049</v>
      </c>
      <c r="F140" s="4">
        <v>0.6481472194639667</v>
      </c>
      <c r="G140" s="4">
        <v>0.63853507250463359</v>
      </c>
      <c r="H140" s="4">
        <v>0.62252341829680069</v>
      </c>
      <c r="I140" s="4">
        <v>0.60565840552113703</v>
      </c>
      <c r="J140" s="4">
        <v>0.58273577162111434</v>
      </c>
      <c r="K140" s="4">
        <v>0.57809956546236996</v>
      </c>
      <c r="L140" s="4">
        <v>0.59332629504769985</v>
      </c>
      <c r="M140" s="4">
        <v>0.61027077732724899</v>
      </c>
      <c r="N140" s="4">
        <v>0.60291773686451522</v>
      </c>
      <c r="O140" s="4">
        <v>0.60246021849060116</v>
      </c>
      <c r="P140" s="4">
        <v>0.61125403371765585</v>
      </c>
      <c r="Q140" s="4">
        <v>0.6084564222323573</v>
      </c>
    </row>
    <row r="141" spans="1:17" x14ac:dyDescent="0.3">
      <c r="A141" s="68" t="s">
        <v>185</v>
      </c>
      <c r="B141" s="85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</row>
    <row r="142" spans="1:17" x14ac:dyDescent="0.3">
      <c r="A142" s="68" t="s">
        <v>118</v>
      </c>
      <c r="B142" s="85">
        <v>1</v>
      </c>
      <c r="C142" s="4">
        <v>1</v>
      </c>
      <c r="D142" s="4">
        <v>1</v>
      </c>
      <c r="E142" s="4">
        <v>1</v>
      </c>
      <c r="F142" s="4">
        <v>1</v>
      </c>
      <c r="G142" s="4">
        <v>0.99722295214781098</v>
      </c>
      <c r="H142" s="4">
        <v>0.97341927186695898</v>
      </c>
      <c r="I142" s="4">
        <v>0.9588298682374512</v>
      </c>
      <c r="J142" s="4">
        <v>0.97209778308749317</v>
      </c>
      <c r="K142" s="4">
        <v>0.98097226499206536</v>
      </c>
      <c r="L142" s="4">
        <v>0.98777118183914137</v>
      </c>
      <c r="M142" s="4">
        <v>0.98987928891701282</v>
      </c>
      <c r="N142" s="4">
        <v>0.99650189995641547</v>
      </c>
      <c r="O142" s="4">
        <v>0.98800618816229202</v>
      </c>
      <c r="P142" s="4">
        <v>0.95380082440765479</v>
      </c>
      <c r="Q142" s="4">
        <v>0.93786032388197782</v>
      </c>
    </row>
    <row r="143" spans="1:17" x14ac:dyDescent="0.3">
      <c r="A143" s="68" t="s">
        <v>186</v>
      </c>
      <c r="B143" s="85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</row>
    <row r="144" spans="1:17" x14ac:dyDescent="0.3">
      <c r="A144" s="68" t="s">
        <v>187</v>
      </c>
      <c r="B144" s="85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</row>
    <row r="145" spans="1:17" x14ac:dyDescent="0.3">
      <c r="A145" s="68" t="s">
        <v>188</v>
      </c>
      <c r="B145" s="85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</row>
    <row r="146" spans="1:17" x14ac:dyDescent="0.3">
      <c r="A146" s="68" t="s">
        <v>141</v>
      </c>
      <c r="B146" s="85">
        <v>0</v>
      </c>
      <c r="C146" s="4">
        <v>0</v>
      </c>
      <c r="D146" s="4">
        <v>0</v>
      </c>
      <c r="E146" s="4">
        <v>0</v>
      </c>
      <c r="F146" s="4">
        <v>0</v>
      </c>
      <c r="G146" s="4">
        <v>2.777047852188999E-3</v>
      </c>
      <c r="H146" s="4">
        <v>2.6580728133041086E-2</v>
      </c>
      <c r="I146" s="4">
        <v>4.1170131762548814E-2</v>
      </c>
      <c r="J146" s="4">
        <v>2.7902216912506821E-2</v>
      </c>
      <c r="K146" s="4">
        <v>1.9027735007934726E-2</v>
      </c>
      <c r="L146" s="4">
        <v>1.22288181608586E-2</v>
      </c>
      <c r="M146" s="4">
        <v>1.0120711082987283E-2</v>
      </c>
      <c r="N146" s="4">
        <v>3.4981000435845458E-3</v>
      </c>
      <c r="O146" s="4">
        <v>1.1993811837707926E-2</v>
      </c>
      <c r="P146" s="4">
        <v>4.619917559234523E-2</v>
      </c>
      <c r="Q146" s="4">
        <v>6.2139676118022139E-2</v>
      </c>
    </row>
    <row r="147" spans="1:17" x14ac:dyDescent="0.3">
      <c r="A147" s="68" t="s">
        <v>33</v>
      </c>
      <c r="B147" s="112">
        <v>185530.31529908258</v>
      </c>
      <c r="C147" s="29">
        <v>185105.80878587201</v>
      </c>
      <c r="D147" s="29">
        <v>185086.47461737521</v>
      </c>
      <c r="E147" s="29">
        <v>184808.94476739856</v>
      </c>
      <c r="F147" s="29">
        <v>184690.10667913244</v>
      </c>
      <c r="G147" s="29">
        <v>184578.09257906626</v>
      </c>
      <c r="H147" s="29">
        <v>185167.84179121724</v>
      </c>
      <c r="I147" s="29">
        <v>186683.66169014081</v>
      </c>
      <c r="J147" s="29">
        <v>187353.32424640658</v>
      </c>
      <c r="K147" s="29">
        <v>187711.65623182381</v>
      </c>
      <c r="L147" s="29">
        <v>188467.04269506532</v>
      </c>
      <c r="M147" s="29">
        <v>188357.9330254237</v>
      </c>
      <c r="N147" s="29">
        <v>188485.74663256604</v>
      </c>
      <c r="O147" s="29">
        <v>188496.79493965514</v>
      </c>
      <c r="P147" s="29">
        <v>188582.48197557783</v>
      </c>
      <c r="Q147" s="29">
        <v>188841.77823918799</v>
      </c>
    </row>
    <row r="148" spans="1:17" x14ac:dyDescent="0.3">
      <c r="A148" s="68" t="s">
        <v>34</v>
      </c>
      <c r="B148" s="23">
        <v>3.5733042527895338E-2</v>
      </c>
      <c r="C148" s="3">
        <v>3.5749902070666612E-2</v>
      </c>
      <c r="D148" s="3">
        <v>3.5750031734946723E-2</v>
      </c>
      <c r="E148" s="3">
        <v>3.5757117676581754E-2</v>
      </c>
      <c r="F148" s="3">
        <v>3.5768214009665386E-2</v>
      </c>
      <c r="G148" s="3">
        <v>3.5911815334014045E-2</v>
      </c>
      <c r="H148" s="3">
        <v>3.6714402069242438E-2</v>
      </c>
      <c r="I148" s="3">
        <v>3.7085718000566391E-2</v>
      </c>
      <c r="J148" s="3">
        <v>3.7017754077195479E-2</v>
      </c>
      <c r="K148" s="3">
        <v>3.7010311401261958E-2</v>
      </c>
      <c r="L148" s="3">
        <v>3.6960639739503837E-2</v>
      </c>
      <c r="M148" s="3">
        <v>3.6966318773476302E-2</v>
      </c>
      <c r="N148" s="3">
        <v>3.6914520617628226E-2</v>
      </c>
      <c r="O148" s="3">
        <v>3.7357079559912035E-2</v>
      </c>
      <c r="P148" s="3">
        <v>3.951660712120892E-2</v>
      </c>
      <c r="Q148" s="3">
        <v>4.0570320507526472E-2</v>
      </c>
    </row>
    <row r="149" spans="1:17" x14ac:dyDescent="0.3">
      <c r="A149" s="68" t="s">
        <v>35</v>
      </c>
      <c r="B149" s="113">
        <v>20.929566635521514</v>
      </c>
      <c r="C149" s="90">
        <v>20.693217195880933</v>
      </c>
      <c r="D149" s="90">
        <v>20.454638749762832</v>
      </c>
      <c r="E149" s="90">
        <v>20.195570403766894</v>
      </c>
      <c r="F149" s="90">
        <v>19.935878240559948</v>
      </c>
      <c r="G149" s="90">
        <v>19.698965779900309</v>
      </c>
      <c r="H149" s="90">
        <v>19.423755515660098</v>
      </c>
      <c r="I149" s="90">
        <v>19.127680862085299</v>
      </c>
      <c r="J149" s="90">
        <v>18.888854806687323</v>
      </c>
      <c r="K149" s="90">
        <v>18.637545046573642</v>
      </c>
      <c r="L149" s="90">
        <v>18.37812370558439</v>
      </c>
      <c r="M149" s="90">
        <v>18.123782229350923</v>
      </c>
      <c r="N149" s="90">
        <v>17.88335894320868</v>
      </c>
      <c r="O149" s="90">
        <v>17.638214049533694</v>
      </c>
      <c r="P149" s="90">
        <v>17.409450717757501</v>
      </c>
      <c r="Q149" s="90">
        <v>17.209270687354984</v>
      </c>
    </row>
    <row r="150" spans="1:17" x14ac:dyDescent="0.3">
      <c r="A150" s="68" t="s">
        <v>36</v>
      </c>
      <c r="B150" s="114">
        <v>7.871903320845818</v>
      </c>
      <c r="C150" s="91">
        <v>10.894339079904523</v>
      </c>
      <c r="D150" s="91">
        <v>13.920241585396205</v>
      </c>
      <c r="E150" s="91">
        <v>16.870158263867694</v>
      </c>
      <c r="F150" s="91">
        <v>19.85720208135394</v>
      </c>
      <c r="G150" s="91">
        <v>22.87064591496004</v>
      </c>
      <c r="H150" s="91">
        <v>25.882697385662709</v>
      </c>
      <c r="I150" s="91">
        <v>28.864198655311899</v>
      </c>
      <c r="J150" s="91">
        <v>31.858363490226701</v>
      </c>
      <c r="K150" s="91">
        <v>34.88636042450355</v>
      </c>
      <c r="L150" s="91">
        <v>37.909897761565468</v>
      </c>
      <c r="M150" s="91">
        <v>40.863772882127527</v>
      </c>
      <c r="N150" s="91">
        <v>43.852692872732092</v>
      </c>
      <c r="O150" s="91">
        <v>46.863466360970108</v>
      </c>
      <c r="P150" s="91">
        <v>49.875419732292386</v>
      </c>
      <c r="Q150" s="91">
        <v>52.864709736828871</v>
      </c>
    </row>
    <row r="151" spans="1:17" x14ac:dyDescent="0.3">
      <c r="A151" s="68" t="s">
        <v>119</v>
      </c>
      <c r="B151" s="23">
        <v>0.95118467759191616</v>
      </c>
      <c r="C151" s="3">
        <v>0.95152471186034759</v>
      </c>
      <c r="D151" s="3">
        <v>0.95067800269328362</v>
      </c>
      <c r="E151" s="3">
        <v>0.95081071652968485</v>
      </c>
      <c r="F151" s="3">
        <v>0.95083751847956888</v>
      </c>
      <c r="G151" s="3">
        <v>0.95116319561084484</v>
      </c>
      <c r="H151" s="3">
        <v>0.94965871504654786</v>
      </c>
      <c r="I151" s="3">
        <v>0.94982097507694863</v>
      </c>
      <c r="J151" s="3">
        <v>0.95073679234805752</v>
      </c>
      <c r="K151" s="3">
        <v>0.95124964486412145</v>
      </c>
      <c r="L151" s="3">
        <v>0.95325857187271446</v>
      </c>
      <c r="M151" s="3">
        <v>0.95366635569758029</v>
      </c>
      <c r="N151" s="3">
        <v>0.95374449465292244</v>
      </c>
      <c r="O151" s="3">
        <v>0.95422181442722598</v>
      </c>
      <c r="P151" s="3">
        <v>0.95468765243847853</v>
      </c>
      <c r="Q151" s="3">
        <v>0.95609665261134236</v>
      </c>
    </row>
    <row r="152" spans="1:17" x14ac:dyDescent="0.3">
      <c r="A152" s="68" t="s">
        <v>38</v>
      </c>
      <c r="B152" s="85">
        <v>4.8815322408083874E-2</v>
      </c>
      <c r="C152" s="4">
        <v>4.8475288139652427E-2</v>
      </c>
      <c r="D152" s="4">
        <v>4.9321997306716318E-2</v>
      </c>
      <c r="E152" s="4">
        <v>4.9189283470315197E-2</v>
      </c>
      <c r="F152" s="4">
        <v>4.9162481520431123E-2</v>
      </c>
      <c r="G152" s="4">
        <v>4.8836804389155115E-2</v>
      </c>
      <c r="H152" s="4">
        <v>5.0341284953452206E-2</v>
      </c>
      <c r="I152" s="4">
        <v>5.0179024923051284E-2</v>
      </c>
      <c r="J152" s="4">
        <v>4.9263207651942469E-2</v>
      </c>
      <c r="K152" s="4">
        <v>4.8750355135878554E-2</v>
      </c>
      <c r="L152" s="4">
        <v>4.6741428127285545E-2</v>
      </c>
      <c r="M152" s="4">
        <v>4.6333644302419714E-2</v>
      </c>
      <c r="N152" s="4">
        <v>4.6255505347077557E-2</v>
      </c>
      <c r="O152" s="4">
        <v>4.5778185572774091E-2</v>
      </c>
      <c r="P152" s="4">
        <v>4.5312347561521499E-2</v>
      </c>
      <c r="Q152" s="4">
        <v>4.3903347388657601E-2</v>
      </c>
    </row>
    <row r="153" spans="1:17" x14ac:dyDescent="0.3">
      <c r="A153" s="68" t="s">
        <v>39</v>
      </c>
      <c r="B153" s="85">
        <v>0.14640781186330487</v>
      </c>
      <c r="C153" s="4">
        <v>0.14414081697664796</v>
      </c>
      <c r="D153" s="4">
        <v>0.14482224731381008</v>
      </c>
      <c r="E153" s="4">
        <v>0.14474440590084492</v>
      </c>
      <c r="F153" s="4">
        <v>0.14552759637862087</v>
      </c>
      <c r="G153" s="4">
        <v>0.14629831804199414</v>
      </c>
      <c r="H153" s="4">
        <v>0.14838843504188612</v>
      </c>
      <c r="I153" s="4">
        <v>0.15245155179544106</v>
      </c>
      <c r="J153" s="4">
        <v>0.15355411245923675</v>
      </c>
      <c r="K153" s="4">
        <v>0.15458978242964277</v>
      </c>
      <c r="L153" s="4">
        <v>0.15535922014001541</v>
      </c>
      <c r="M153" s="4">
        <v>0.15613784947008702</v>
      </c>
      <c r="N153" s="4">
        <v>0.15692302863274391</v>
      </c>
      <c r="O153" s="4">
        <v>0.15713925532023776</v>
      </c>
      <c r="P153" s="4">
        <v>0.1589196380933586</v>
      </c>
      <c r="Q153" s="4">
        <v>0.16002046374161341</v>
      </c>
    </row>
    <row r="154" spans="1:17" x14ac:dyDescent="0.3">
      <c r="A154" s="68" t="s">
        <v>40</v>
      </c>
      <c r="B154" s="85">
        <v>0.30561971301577134</v>
      </c>
      <c r="C154" s="4">
        <v>0.30648881418986129</v>
      </c>
      <c r="D154" s="4">
        <v>0.30558562666257377</v>
      </c>
      <c r="E154" s="4">
        <v>0.30502714713777362</v>
      </c>
      <c r="F154" s="4">
        <v>0.30565268030955189</v>
      </c>
      <c r="G154" s="4">
        <v>0.3063355670209269</v>
      </c>
      <c r="H154" s="4">
        <v>0.30850393160572681</v>
      </c>
      <c r="I154" s="4">
        <v>0.30996823382129074</v>
      </c>
      <c r="J154" s="4">
        <v>0.31049576872631346</v>
      </c>
      <c r="K154" s="4">
        <v>0.31081649987157978</v>
      </c>
      <c r="L154" s="4">
        <v>0.31218115222464976</v>
      </c>
      <c r="M154" s="4">
        <v>0.31367748277635871</v>
      </c>
      <c r="N154" s="4">
        <v>0.31461338556566043</v>
      </c>
      <c r="O154" s="4">
        <v>0.31528128859802634</v>
      </c>
      <c r="P154" s="4">
        <v>0.31547362313523059</v>
      </c>
      <c r="Q154" s="4">
        <v>0.31748961413318316</v>
      </c>
    </row>
    <row r="155" spans="1:17" x14ac:dyDescent="0.3">
      <c r="A155" s="68" t="s">
        <v>41</v>
      </c>
      <c r="B155" s="85">
        <v>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</row>
    <row r="156" spans="1:17" x14ac:dyDescent="0.3">
      <c r="A156" s="68" t="s">
        <v>42</v>
      </c>
      <c r="B156" s="85">
        <v>1</v>
      </c>
      <c r="C156" s="4">
        <v>1</v>
      </c>
      <c r="D156" s="4">
        <v>1</v>
      </c>
      <c r="E156" s="4">
        <v>1</v>
      </c>
      <c r="F156" s="4">
        <v>1</v>
      </c>
      <c r="G156" s="4">
        <v>1</v>
      </c>
      <c r="H156" s="4">
        <v>1</v>
      </c>
      <c r="I156" s="4">
        <v>1</v>
      </c>
      <c r="J156" s="4">
        <v>1</v>
      </c>
      <c r="K156" s="4">
        <v>1</v>
      </c>
      <c r="L156" s="4">
        <v>1</v>
      </c>
      <c r="M156" s="4">
        <v>1</v>
      </c>
      <c r="N156" s="4">
        <v>1</v>
      </c>
      <c r="O156" s="4">
        <v>1</v>
      </c>
      <c r="P156" s="4">
        <v>1</v>
      </c>
      <c r="Q156" s="4">
        <v>1</v>
      </c>
    </row>
    <row r="157" spans="1:17" x14ac:dyDescent="0.3">
      <c r="A157" s="68" t="s">
        <v>43</v>
      </c>
      <c r="B157" s="85">
        <v>0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</row>
    <row r="158" spans="1:17" x14ac:dyDescent="0.3">
      <c r="A158" s="68" t="s">
        <v>112</v>
      </c>
      <c r="B158" s="113">
        <v>1.8980102056545387</v>
      </c>
      <c r="C158" s="90">
        <v>1.8999855326977411</v>
      </c>
      <c r="D158" s="90">
        <v>1.9008293695813931</v>
      </c>
      <c r="E158" s="90">
        <v>1.9028822378060566</v>
      </c>
      <c r="F158" s="90">
        <v>1.9037563562964821</v>
      </c>
      <c r="G158" s="90">
        <v>1.9041357872061484</v>
      </c>
      <c r="H158" s="90">
        <v>1.9082163226286641</v>
      </c>
      <c r="I158" s="90">
        <v>1.914582779356798</v>
      </c>
      <c r="J158" s="90">
        <v>1.913791952148781</v>
      </c>
      <c r="K158" s="90">
        <v>1.9168412991390122</v>
      </c>
      <c r="L158" s="90">
        <v>1.9176390396876397</v>
      </c>
      <c r="M158" s="90">
        <v>1.9161805029491332</v>
      </c>
      <c r="N158" s="90">
        <v>1.9140778726853147</v>
      </c>
      <c r="O158" s="90">
        <v>1.915173679086041</v>
      </c>
      <c r="P158" s="90">
        <v>1.9172180466527724</v>
      </c>
      <c r="Q158" s="90">
        <v>1.9191807301743551</v>
      </c>
    </row>
    <row r="159" spans="1:17" x14ac:dyDescent="0.3">
      <c r="A159" s="68" t="s">
        <v>19</v>
      </c>
      <c r="B159" s="115">
        <v>0</v>
      </c>
      <c r="C159" s="83">
        <v>0</v>
      </c>
      <c r="D159" s="83">
        <v>0</v>
      </c>
      <c r="E159" s="83">
        <v>0</v>
      </c>
      <c r="F159" s="83">
        <v>0</v>
      </c>
      <c r="G159" s="83">
        <v>0</v>
      </c>
      <c r="H159" s="83">
        <v>0</v>
      </c>
      <c r="I159" s="83">
        <v>0</v>
      </c>
      <c r="J159" s="83">
        <v>0</v>
      </c>
      <c r="K159" s="83">
        <v>0</v>
      </c>
      <c r="L159" s="83">
        <v>0</v>
      </c>
      <c r="M159" s="83">
        <v>0</v>
      </c>
      <c r="N159" s="83">
        <v>0</v>
      </c>
      <c r="O159" s="83">
        <v>0</v>
      </c>
      <c r="P159" s="83">
        <v>0</v>
      </c>
      <c r="Q159" s="83">
        <v>0</v>
      </c>
    </row>
    <row r="160" spans="1:17" x14ac:dyDescent="0.3">
      <c r="A160" s="68" t="s">
        <v>18</v>
      </c>
      <c r="B160" s="89">
        <v>0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2</v>
      </c>
      <c r="N160" s="22">
        <v>0</v>
      </c>
      <c r="O160" s="22">
        <v>0</v>
      </c>
      <c r="P160" s="22">
        <v>0</v>
      </c>
      <c r="Q160" s="22">
        <v>0</v>
      </c>
    </row>
    <row r="161" spans="1:17" x14ac:dyDescent="0.3">
      <c r="A161" s="68" t="s">
        <v>136</v>
      </c>
      <c r="B161" s="87">
        <v>0</v>
      </c>
      <c r="C161" s="5">
        <v>0</v>
      </c>
      <c r="D161" s="5">
        <v>0</v>
      </c>
      <c r="E161" s="5">
        <v>0</v>
      </c>
      <c r="F161" s="5">
        <v>0</v>
      </c>
      <c r="G161" s="5">
        <v>0</v>
      </c>
      <c r="H161" s="5">
        <v>1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1</v>
      </c>
      <c r="O161" s="5">
        <v>0</v>
      </c>
      <c r="P161" s="5">
        <v>0</v>
      </c>
      <c r="Q161" s="5">
        <v>0</v>
      </c>
    </row>
    <row r="162" spans="1:17" x14ac:dyDescent="0.3">
      <c r="A162" s="142" t="s">
        <v>54</v>
      </c>
      <c r="B162" s="85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x14ac:dyDescent="0.3">
      <c r="A163" s="68" t="s">
        <v>21</v>
      </c>
      <c r="B163" s="85">
        <v>1</v>
      </c>
      <c r="C163" s="4">
        <v>1</v>
      </c>
      <c r="D163" s="4">
        <v>1</v>
      </c>
      <c r="E163" s="4">
        <v>0.99943760505716128</v>
      </c>
      <c r="F163" s="4">
        <v>0.99875101583486903</v>
      </c>
      <c r="G163" s="4">
        <v>1</v>
      </c>
      <c r="H163" s="4">
        <v>1</v>
      </c>
      <c r="I163" s="4">
        <v>1</v>
      </c>
      <c r="J163" s="4">
        <v>0.99859570255441443</v>
      </c>
      <c r="K163" s="4">
        <v>0.99858207864688153</v>
      </c>
      <c r="L163" s="4">
        <v>0.99753332262957295</v>
      </c>
      <c r="M163" s="4">
        <v>0.99784811474050183</v>
      </c>
      <c r="N163" s="4">
        <v>1</v>
      </c>
      <c r="O163" s="4">
        <v>0.99804278433790639</v>
      </c>
      <c r="P163" s="4">
        <v>0.99813416195324678</v>
      </c>
      <c r="Q163" s="4">
        <v>0.99936149461872548</v>
      </c>
    </row>
    <row r="164" spans="1:17" x14ac:dyDescent="0.3">
      <c r="A164" s="68" t="s">
        <v>22</v>
      </c>
      <c r="B164" s="85">
        <v>0</v>
      </c>
      <c r="C164" s="4">
        <v>0</v>
      </c>
      <c r="D164" s="4">
        <v>0</v>
      </c>
      <c r="E164" s="4">
        <v>5.6239494283871793E-4</v>
      </c>
      <c r="F164" s="4">
        <v>1.2489841651309324E-3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1.032996452875498E-3</v>
      </c>
      <c r="M164" s="4">
        <v>1.0398553465301185E-3</v>
      </c>
      <c r="N164" s="4">
        <v>0</v>
      </c>
      <c r="O164" s="4">
        <v>1.9572156620936308E-3</v>
      </c>
      <c r="P164" s="4">
        <v>1.8658380467532632E-3</v>
      </c>
      <c r="Q164" s="4">
        <v>6.3850538127457207E-4</v>
      </c>
    </row>
    <row r="165" spans="1:17" x14ac:dyDescent="0.3">
      <c r="A165" s="68" t="s">
        <v>23</v>
      </c>
      <c r="B165" s="85">
        <v>0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</row>
    <row r="166" spans="1:17" x14ac:dyDescent="0.3">
      <c r="A166" s="68" t="s">
        <v>24</v>
      </c>
      <c r="B166" s="85">
        <v>0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1.404297445585554E-3</v>
      </c>
      <c r="K166" s="4">
        <v>1.4179213531184463E-3</v>
      </c>
      <c r="L166" s="4">
        <v>1.4336809175515208E-3</v>
      </c>
      <c r="M166" s="4">
        <v>1.1120299129680083E-3</v>
      </c>
      <c r="N166" s="4">
        <v>0</v>
      </c>
      <c r="O166" s="4">
        <v>0</v>
      </c>
      <c r="P166" s="4">
        <v>0</v>
      </c>
      <c r="Q166" s="4">
        <v>0</v>
      </c>
    </row>
    <row r="167" spans="1:17" x14ac:dyDescent="0.3">
      <c r="A167" s="68" t="s">
        <v>25</v>
      </c>
      <c r="B167" s="85">
        <f t="shared" ref="B167:H167" si="30">SUM(B163:B166)</f>
        <v>1</v>
      </c>
      <c r="C167" s="85">
        <f t="shared" si="30"/>
        <v>1</v>
      </c>
      <c r="D167" s="85">
        <f t="shared" si="30"/>
        <v>1</v>
      </c>
      <c r="E167" s="85">
        <f t="shared" si="30"/>
        <v>1</v>
      </c>
      <c r="F167" s="85">
        <f t="shared" si="30"/>
        <v>1</v>
      </c>
      <c r="G167" s="85">
        <f t="shared" si="30"/>
        <v>1</v>
      </c>
      <c r="H167" s="85">
        <f t="shared" si="30"/>
        <v>1</v>
      </c>
      <c r="I167" s="85">
        <f>SUM(I163:I166)</f>
        <v>1</v>
      </c>
      <c r="J167" s="85">
        <f>SUM(J163:J166)</f>
        <v>1</v>
      </c>
      <c r="K167" s="85">
        <f>SUM(K163:K166)</f>
        <v>1</v>
      </c>
      <c r="L167" s="85">
        <f>SUM(L163:L166)</f>
        <v>0.99999999999999989</v>
      </c>
      <c r="M167" s="85">
        <f>SUM(M163:M166)</f>
        <v>1</v>
      </c>
      <c r="N167" s="85">
        <f t="shared" ref="N167:Q167" si="31">SUM(N163:N166)</f>
        <v>1</v>
      </c>
      <c r="O167" s="85">
        <f t="shared" si="31"/>
        <v>1</v>
      </c>
      <c r="P167" s="85">
        <f t="shared" si="31"/>
        <v>1</v>
      </c>
      <c r="Q167" s="85">
        <f t="shared" si="31"/>
        <v>1</v>
      </c>
    </row>
    <row r="168" spans="1:17" x14ac:dyDescent="0.3">
      <c r="A168" s="68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x14ac:dyDescent="0.3">
      <c r="A169" s="147" t="s">
        <v>157</v>
      </c>
      <c r="B169" s="1">
        <f t="shared" ref="B169:Q169" si="32">+B138</f>
        <v>44012</v>
      </c>
      <c r="C169" s="1">
        <f t="shared" si="32"/>
        <v>44104</v>
      </c>
      <c r="D169" s="1">
        <f t="shared" si="32"/>
        <v>44196</v>
      </c>
      <c r="E169" s="1">
        <f t="shared" si="32"/>
        <v>44286</v>
      </c>
      <c r="F169" s="1">
        <f t="shared" si="32"/>
        <v>44377</v>
      </c>
      <c r="G169" s="1">
        <f t="shared" si="32"/>
        <v>44469</v>
      </c>
      <c r="H169" s="1">
        <f t="shared" si="32"/>
        <v>44561</v>
      </c>
      <c r="I169" s="1">
        <f t="shared" si="32"/>
        <v>44651</v>
      </c>
      <c r="J169" s="1">
        <f t="shared" si="32"/>
        <v>44742</v>
      </c>
      <c r="K169" s="1">
        <f t="shared" si="32"/>
        <v>44834</v>
      </c>
      <c r="L169" s="1">
        <f t="shared" si="32"/>
        <v>44925</v>
      </c>
      <c r="M169" s="1">
        <f t="shared" si="32"/>
        <v>45016</v>
      </c>
      <c r="N169" s="1">
        <f t="shared" si="32"/>
        <v>45107</v>
      </c>
      <c r="O169" s="1">
        <f t="shared" si="32"/>
        <v>45198</v>
      </c>
      <c r="P169" s="1">
        <f t="shared" si="32"/>
        <v>45289</v>
      </c>
      <c r="Q169" s="1">
        <f t="shared" si="32"/>
        <v>45379</v>
      </c>
    </row>
    <row r="170" spans="1:17" x14ac:dyDescent="0.3">
      <c r="A170" s="68" t="s">
        <v>27</v>
      </c>
      <c r="B170" s="85">
        <v>0.73773601828357815</v>
      </c>
      <c r="C170" s="85">
        <v>0.73754456842545146</v>
      </c>
      <c r="D170" s="85">
        <v>0.73824576472382863</v>
      </c>
      <c r="E170" s="85">
        <v>0.73807736049707717</v>
      </c>
      <c r="F170" s="85">
        <v>0.73910329046593137</v>
      </c>
      <c r="G170" s="85">
        <v>0.739169697804401</v>
      </c>
      <c r="H170" s="85">
        <v>0.74047922579704495</v>
      </c>
      <c r="I170" s="85">
        <v>0.7417524189825131</v>
      </c>
      <c r="J170" s="85">
        <v>0.74140114485718356</v>
      </c>
      <c r="K170" s="85">
        <v>0.74083504364629515</v>
      </c>
      <c r="L170" s="85">
        <v>0.7415727514791155</v>
      </c>
      <c r="M170" s="85">
        <v>0.74140698837710461</v>
      </c>
      <c r="N170" s="85">
        <v>0.74083969093057311</v>
      </c>
      <c r="O170" s="85">
        <v>0.74002720171347369</v>
      </c>
      <c r="P170" s="85">
        <v>0.74218394824719136</v>
      </c>
      <c r="Q170" s="85">
        <v>0.74312615890492018</v>
      </c>
    </row>
    <row r="171" spans="1:17" x14ac:dyDescent="0.3">
      <c r="A171" s="68" t="s">
        <v>28</v>
      </c>
      <c r="B171" s="85">
        <v>0.73208105796520617</v>
      </c>
      <c r="C171" s="85">
        <v>0.70389179037646965</v>
      </c>
      <c r="D171" s="85">
        <v>0.6901461945595504</v>
      </c>
      <c r="E171" s="85">
        <v>0.68504878802184466</v>
      </c>
      <c r="F171" s="85">
        <v>0.65307024599150576</v>
      </c>
      <c r="G171" s="85">
        <v>0.64365239227373128</v>
      </c>
      <c r="H171" s="85">
        <v>0.62861446595560533</v>
      </c>
      <c r="I171" s="85">
        <v>0.61405135582778514</v>
      </c>
      <c r="J171" s="85">
        <v>0.5910155897077366</v>
      </c>
      <c r="K171" s="85">
        <v>0.58562336086423361</v>
      </c>
      <c r="L171" s="85">
        <v>0.60157643812635242</v>
      </c>
      <c r="M171" s="85">
        <v>0.61994346187614646</v>
      </c>
      <c r="N171" s="85">
        <v>0.61272555249262606</v>
      </c>
      <c r="O171" s="85">
        <v>0.61148981630138721</v>
      </c>
      <c r="P171" s="85">
        <v>0.62270371228081922</v>
      </c>
      <c r="Q171" s="85">
        <v>0.62077166684616625</v>
      </c>
    </row>
    <row r="172" spans="1:17" x14ac:dyDescent="0.3">
      <c r="A172" s="68" t="s">
        <v>185</v>
      </c>
      <c r="B172" s="85">
        <v>0</v>
      </c>
      <c r="C172" s="85">
        <v>0</v>
      </c>
      <c r="D172" s="85">
        <v>0</v>
      </c>
      <c r="E172" s="85">
        <v>0</v>
      </c>
      <c r="F172" s="85">
        <v>0</v>
      </c>
      <c r="G172" s="85">
        <v>0</v>
      </c>
      <c r="H172" s="85">
        <v>0</v>
      </c>
      <c r="I172" s="85">
        <v>0</v>
      </c>
      <c r="J172" s="85">
        <v>0</v>
      </c>
      <c r="K172" s="85">
        <v>0</v>
      </c>
      <c r="L172" s="85">
        <v>0</v>
      </c>
      <c r="M172" s="85">
        <v>0</v>
      </c>
      <c r="N172" s="85">
        <v>0</v>
      </c>
      <c r="O172" s="85">
        <v>0</v>
      </c>
      <c r="P172" s="85">
        <v>0</v>
      </c>
      <c r="Q172" s="85">
        <v>0</v>
      </c>
    </row>
    <row r="173" spans="1:17" x14ac:dyDescent="0.3">
      <c r="A173" s="68" t="s">
        <v>118</v>
      </c>
      <c r="B173" s="85">
        <v>1</v>
      </c>
      <c r="C173" s="85">
        <v>1</v>
      </c>
      <c r="D173" s="85">
        <v>1</v>
      </c>
      <c r="E173" s="85">
        <v>1</v>
      </c>
      <c r="F173" s="85">
        <v>1</v>
      </c>
      <c r="G173" s="85">
        <v>0.99408374743785044</v>
      </c>
      <c r="H173" s="85">
        <v>0.98090745927138479</v>
      </c>
      <c r="I173" s="85">
        <v>0.95458525035724451</v>
      </c>
      <c r="J173" s="85">
        <v>0.96562897736816067</v>
      </c>
      <c r="K173" s="85">
        <v>0.98207215363274991</v>
      </c>
      <c r="L173" s="85">
        <v>0.98728909640204543</v>
      </c>
      <c r="M173" s="85">
        <v>0.98810621353535522</v>
      </c>
      <c r="N173" s="85">
        <v>0.99609397755073614</v>
      </c>
      <c r="O173" s="85">
        <v>0.97884555643108695</v>
      </c>
      <c r="P173" s="85">
        <v>0.96548742960710898</v>
      </c>
      <c r="Q173" s="85">
        <v>0.95678428318060238</v>
      </c>
    </row>
    <row r="174" spans="1:17" x14ac:dyDescent="0.3">
      <c r="A174" s="68" t="s">
        <v>186</v>
      </c>
      <c r="B174" s="85">
        <v>0</v>
      </c>
      <c r="C174" s="85">
        <v>0</v>
      </c>
      <c r="D174" s="85">
        <v>0</v>
      </c>
      <c r="E174" s="85">
        <v>0</v>
      </c>
      <c r="F174" s="85">
        <v>0</v>
      </c>
      <c r="G174" s="85">
        <v>0</v>
      </c>
      <c r="H174" s="85">
        <v>0</v>
      </c>
      <c r="I174" s="85">
        <v>0</v>
      </c>
      <c r="J174" s="85">
        <v>0</v>
      </c>
      <c r="K174" s="85">
        <v>0</v>
      </c>
      <c r="L174" s="85">
        <v>0</v>
      </c>
      <c r="M174" s="85">
        <v>0</v>
      </c>
      <c r="N174" s="85">
        <v>0</v>
      </c>
      <c r="O174" s="85">
        <v>0</v>
      </c>
      <c r="P174" s="85">
        <v>0</v>
      </c>
      <c r="Q174" s="85">
        <v>0</v>
      </c>
    </row>
    <row r="175" spans="1:17" x14ac:dyDescent="0.3">
      <c r="A175" s="68" t="s">
        <v>187</v>
      </c>
      <c r="B175" s="85">
        <v>0</v>
      </c>
      <c r="C175" s="85">
        <v>0</v>
      </c>
      <c r="D175" s="85">
        <v>0</v>
      </c>
      <c r="E175" s="85">
        <v>0</v>
      </c>
      <c r="F175" s="85">
        <v>0</v>
      </c>
      <c r="G175" s="85">
        <v>0</v>
      </c>
      <c r="H175" s="85">
        <v>0</v>
      </c>
      <c r="I175" s="85">
        <v>0</v>
      </c>
      <c r="J175" s="85">
        <v>0</v>
      </c>
      <c r="K175" s="85">
        <v>0</v>
      </c>
      <c r="L175" s="85">
        <v>0</v>
      </c>
      <c r="M175" s="85">
        <v>0</v>
      </c>
      <c r="N175" s="85">
        <v>0</v>
      </c>
      <c r="O175" s="85">
        <v>0</v>
      </c>
      <c r="P175" s="85">
        <v>0</v>
      </c>
      <c r="Q175" s="85">
        <v>0</v>
      </c>
    </row>
    <row r="176" spans="1:17" x14ac:dyDescent="0.3">
      <c r="A176" s="68" t="s">
        <v>188</v>
      </c>
      <c r="B176" s="85">
        <v>0</v>
      </c>
      <c r="C176" s="85">
        <v>0</v>
      </c>
      <c r="D176" s="85">
        <v>0</v>
      </c>
      <c r="E176" s="85">
        <v>0</v>
      </c>
      <c r="F176" s="85">
        <v>0</v>
      </c>
      <c r="G176" s="85">
        <v>0</v>
      </c>
      <c r="H176" s="85">
        <v>0</v>
      </c>
      <c r="I176" s="85">
        <v>0</v>
      </c>
      <c r="J176" s="85">
        <v>0</v>
      </c>
      <c r="K176" s="85">
        <v>0</v>
      </c>
      <c r="L176" s="85">
        <v>0</v>
      </c>
      <c r="M176" s="85">
        <v>0</v>
      </c>
      <c r="N176" s="85">
        <v>0</v>
      </c>
      <c r="O176" s="85">
        <v>0</v>
      </c>
      <c r="P176" s="85">
        <v>0</v>
      </c>
      <c r="Q176" s="85">
        <v>0</v>
      </c>
    </row>
    <row r="177" spans="1:17" x14ac:dyDescent="0.3">
      <c r="A177" s="68" t="s">
        <v>141</v>
      </c>
      <c r="B177" s="85">
        <v>0</v>
      </c>
      <c r="C177" s="85">
        <v>0</v>
      </c>
      <c r="D177" s="85">
        <v>0</v>
      </c>
      <c r="E177" s="85">
        <v>0</v>
      </c>
      <c r="F177" s="85">
        <v>0</v>
      </c>
      <c r="G177" s="85">
        <v>5.9162525621495972E-3</v>
      </c>
      <c r="H177" s="85">
        <v>1.9092540728615201E-2</v>
      </c>
      <c r="I177" s="85">
        <v>4.5414749642755457E-2</v>
      </c>
      <c r="J177" s="85">
        <v>3.4371022631839443E-2</v>
      </c>
      <c r="K177" s="85">
        <v>1.7927846367250058E-2</v>
      </c>
      <c r="L177" s="85">
        <v>1.2710903597954563E-2</v>
      </c>
      <c r="M177" s="85">
        <v>1.1893786464644784E-2</v>
      </c>
      <c r="N177" s="85">
        <v>3.9060224492637888E-3</v>
      </c>
      <c r="O177" s="85">
        <v>2.1154443568913016E-2</v>
      </c>
      <c r="P177" s="85">
        <v>3.4512570392890997E-2</v>
      </c>
      <c r="Q177" s="85">
        <v>4.3215716819397537E-2</v>
      </c>
    </row>
    <row r="178" spans="1:17" x14ac:dyDescent="0.3">
      <c r="A178" s="68" t="s">
        <v>33</v>
      </c>
      <c r="B178" s="112">
        <v>190623.74794590022</v>
      </c>
      <c r="C178" s="86">
        <v>190480.55862711862</v>
      </c>
      <c r="D178" s="86">
        <v>189734.18150382329</v>
      </c>
      <c r="E178" s="86">
        <v>189178.62906837606</v>
      </c>
      <c r="F178" s="86">
        <v>188277.67270293614</v>
      </c>
      <c r="G178" s="86">
        <v>188367.4268328959</v>
      </c>
      <c r="H178" s="86">
        <v>189693.60644160587</v>
      </c>
      <c r="I178" s="86">
        <v>190577.26924690185</v>
      </c>
      <c r="J178" s="86">
        <v>191404.73429970618</v>
      </c>
      <c r="K178" s="86">
        <v>191014.57698207174</v>
      </c>
      <c r="L178" s="86">
        <v>191543.8475890132</v>
      </c>
      <c r="M178" s="86">
        <v>192053.43439876669</v>
      </c>
      <c r="N178" s="86">
        <v>192109.8448343685</v>
      </c>
      <c r="O178" s="86">
        <v>192134.07155370177</v>
      </c>
      <c r="P178" s="86">
        <v>192014.98695329088</v>
      </c>
      <c r="Q178" s="86">
        <v>192010.7536813778</v>
      </c>
    </row>
    <row r="179" spans="1:17" x14ac:dyDescent="0.3">
      <c r="A179" s="68" t="s">
        <v>34</v>
      </c>
      <c r="B179" s="23">
        <v>3.5663883990568898E-2</v>
      </c>
      <c r="C179" s="85">
        <v>3.5657895769569119E-2</v>
      </c>
      <c r="D179" s="85">
        <v>3.5662925369260481E-2</v>
      </c>
      <c r="E179" s="85">
        <v>3.5662272897232186E-2</v>
      </c>
      <c r="F179" s="85">
        <v>3.56721871412349E-2</v>
      </c>
      <c r="G179" s="85">
        <v>3.5890079705417424E-2</v>
      </c>
      <c r="H179" s="85">
        <v>3.6589988439870498E-2</v>
      </c>
      <c r="I179" s="85">
        <v>3.7084877749651135E-2</v>
      </c>
      <c r="J179" s="85">
        <v>3.7055446657672603E-2</v>
      </c>
      <c r="K179" s="85">
        <v>3.6928931149596604E-2</v>
      </c>
      <c r="L179" s="85">
        <v>3.6975491742506875E-2</v>
      </c>
      <c r="M179" s="85">
        <v>3.6967065773988415E-2</v>
      </c>
      <c r="N179" s="85">
        <v>3.6970391670554589E-2</v>
      </c>
      <c r="O179" s="85">
        <v>3.756007921985869E-2</v>
      </c>
      <c r="P179" s="85">
        <v>3.9052772625046389E-2</v>
      </c>
      <c r="Q179" s="85">
        <v>3.9989698774684938E-2</v>
      </c>
    </row>
    <row r="180" spans="1:17" x14ac:dyDescent="0.3">
      <c r="A180" s="68" t="s">
        <v>35</v>
      </c>
      <c r="B180" s="113">
        <v>21.892974281419473</v>
      </c>
      <c r="C180" s="134">
        <v>21.643943770937199</v>
      </c>
      <c r="D180" s="134">
        <v>21.416066305658291</v>
      </c>
      <c r="E180" s="134">
        <v>21.186049062026303</v>
      </c>
      <c r="F180" s="134">
        <v>20.99627235664428</v>
      </c>
      <c r="G180" s="134">
        <v>20.794864700415715</v>
      </c>
      <c r="H180" s="134">
        <v>20.549335521222218</v>
      </c>
      <c r="I180" s="134">
        <v>20.275235072614674</v>
      </c>
      <c r="J180" s="134">
        <v>19.992929501929222</v>
      </c>
      <c r="K180" s="134">
        <v>19.770091928996713</v>
      </c>
      <c r="L180" s="134">
        <v>19.505126615554204</v>
      </c>
      <c r="M180" s="134">
        <v>19.261485453327172</v>
      </c>
      <c r="N180" s="134">
        <v>19.00964697125255</v>
      </c>
      <c r="O180" s="134">
        <v>18.753452557878294</v>
      </c>
      <c r="P180" s="134">
        <v>18.585204686223438</v>
      </c>
      <c r="Q180" s="134">
        <v>18.345980926086714</v>
      </c>
    </row>
    <row r="181" spans="1:17" x14ac:dyDescent="0.3">
      <c r="A181" s="68" t="s">
        <v>36</v>
      </c>
      <c r="B181" s="114">
        <v>7.9831953471085866</v>
      </c>
      <c r="C181" s="134">
        <v>11.0041927475307</v>
      </c>
      <c r="D181" s="134">
        <v>14.035383099497714</v>
      </c>
      <c r="E181" s="134">
        <v>16.984350275255913</v>
      </c>
      <c r="F181" s="134">
        <v>19.970607134234925</v>
      </c>
      <c r="G181" s="134">
        <v>22.986384800978222</v>
      </c>
      <c r="H181" s="134">
        <v>26.001488772543922</v>
      </c>
      <c r="I181" s="134">
        <v>28.996168917661741</v>
      </c>
      <c r="J181" s="134">
        <v>31.996198481179313</v>
      </c>
      <c r="K181" s="134">
        <v>35.016554339547945</v>
      </c>
      <c r="L181" s="134">
        <v>38.049886736267766</v>
      </c>
      <c r="M181" s="134">
        <v>41.011754277077202</v>
      </c>
      <c r="N181" s="134">
        <v>44.003079012748209</v>
      </c>
      <c r="O181" s="134">
        <v>47.019880610519984</v>
      </c>
      <c r="P181" s="134">
        <v>50.036169158120806</v>
      </c>
      <c r="Q181" s="134">
        <v>53.018649923422124</v>
      </c>
    </row>
    <row r="182" spans="1:17" x14ac:dyDescent="0.3">
      <c r="A182" s="68" t="s">
        <v>119</v>
      </c>
      <c r="B182" s="23">
        <v>0.93555052644143399</v>
      </c>
      <c r="C182" s="85">
        <v>0.93584311583463942</v>
      </c>
      <c r="D182" s="85">
        <v>0.93530896611221181</v>
      </c>
      <c r="E182" s="85">
        <v>0.93167057105781448</v>
      </c>
      <c r="F182" s="85">
        <v>0.93120542842496756</v>
      </c>
      <c r="G182" s="85">
        <v>0.93005699765296668</v>
      </c>
      <c r="H182" s="85">
        <v>0.93091630776543099</v>
      </c>
      <c r="I182" s="85">
        <v>0.93166583100583167</v>
      </c>
      <c r="J182" s="85">
        <v>0.93353673706296991</v>
      </c>
      <c r="K182" s="85">
        <v>0.9344256974663343</v>
      </c>
      <c r="L182" s="85">
        <v>0.93148711635475778</v>
      </c>
      <c r="M182" s="85">
        <v>0.93214920486548192</v>
      </c>
      <c r="N182" s="85">
        <v>0.93278294987158716</v>
      </c>
      <c r="O182" s="85">
        <v>0.93294233839155039</v>
      </c>
      <c r="P182" s="85">
        <v>0.93145936281868669</v>
      </c>
      <c r="Q182" s="85">
        <v>0.93133707965692802</v>
      </c>
    </row>
    <row r="183" spans="1:17" x14ac:dyDescent="0.3">
      <c r="A183" s="68" t="s">
        <v>38</v>
      </c>
      <c r="B183" s="85">
        <v>6.444947355856602E-2</v>
      </c>
      <c r="C183" s="85">
        <v>6.4156884165360542E-2</v>
      </c>
      <c r="D183" s="85">
        <v>6.4691033887788255E-2</v>
      </c>
      <c r="E183" s="85">
        <v>6.8329428942185591E-2</v>
      </c>
      <c r="F183" s="85">
        <v>6.8794571575032382E-2</v>
      </c>
      <c r="G183" s="85">
        <v>6.9943002347033281E-2</v>
      </c>
      <c r="H183" s="85">
        <v>6.9083692234569061E-2</v>
      </c>
      <c r="I183" s="85">
        <v>6.8334168994168401E-2</v>
      </c>
      <c r="J183" s="85">
        <v>6.6463262937030171E-2</v>
      </c>
      <c r="K183" s="85">
        <v>6.557430253366571E-2</v>
      </c>
      <c r="L183" s="85">
        <v>6.8512883645242231E-2</v>
      </c>
      <c r="M183" s="85">
        <v>6.7850795134518055E-2</v>
      </c>
      <c r="N183" s="85">
        <v>6.7217050128412906E-2</v>
      </c>
      <c r="O183" s="85">
        <v>6.7057661608449559E-2</v>
      </c>
      <c r="P183" s="85">
        <v>6.8540637181313369E-2</v>
      </c>
      <c r="Q183" s="85">
        <v>6.8662920343072059E-2</v>
      </c>
    </row>
    <row r="184" spans="1:17" x14ac:dyDescent="0.3">
      <c r="A184" s="68" t="s">
        <v>39</v>
      </c>
      <c r="B184" s="85">
        <v>0.15792712998520078</v>
      </c>
      <c r="C184" s="85">
        <v>0.15732381701751821</v>
      </c>
      <c r="D184" s="85">
        <v>0.15617762482184178</v>
      </c>
      <c r="E184" s="85">
        <v>0.15613813789251402</v>
      </c>
      <c r="F184" s="85">
        <v>0.15220251068067289</v>
      </c>
      <c r="G184" s="85">
        <v>0.15408356067059248</v>
      </c>
      <c r="H184" s="85">
        <v>0.15412962316928391</v>
      </c>
      <c r="I184" s="85">
        <v>0.1576765755452211</v>
      </c>
      <c r="J184" s="85">
        <v>0.15952390124075755</v>
      </c>
      <c r="K184" s="85">
        <v>0.15906291451011609</v>
      </c>
      <c r="L184" s="85">
        <v>0.16197905723417608</v>
      </c>
      <c r="M184" s="85">
        <v>0.16317601691705497</v>
      </c>
      <c r="N184" s="85">
        <v>0.16427609367252222</v>
      </c>
      <c r="O184" s="85">
        <v>0.16457114321449334</v>
      </c>
      <c r="P184" s="85">
        <v>0.16595814081904514</v>
      </c>
      <c r="Q184" s="85">
        <v>0.1636381124833928</v>
      </c>
    </row>
    <row r="185" spans="1:17" x14ac:dyDescent="0.3">
      <c r="A185" s="68" t="s">
        <v>40</v>
      </c>
      <c r="B185" s="85">
        <v>0.41313347161303371</v>
      </c>
      <c r="C185" s="85">
        <v>0.41442326918289135</v>
      </c>
      <c r="D185" s="85">
        <v>0.4131600396107058</v>
      </c>
      <c r="E185" s="85">
        <v>0.41416555904075009</v>
      </c>
      <c r="F185" s="85">
        <v>0.41926640029356482</v>
      </c>
      <c r="G185" s="85">
        <v>0.42281355410111249</v>
      </c>
      <c r="H185" s="85">
        <v>0.42575990814556763</v>
      </c>
      <c r="I185" s="85">
        <v>0.43356418883578995</v>
      </c>
      <c r="J185" s="85">
        <v>0.43801026710250723</v>
      </c>
      <c r="K185" s="85">
        <v>0.43884715084521453</v>
      </c>
      <c r="L185" s="85">
        <v>0.43778843649619625</v>
      </c>
      <c r="M185" s="85">
        <v>0.43952410466872766</v>
      </c>
      <c r="N185" s="85">
        <v>0.43859390782541474</v>
      </c>
      <c r="O185" s="85">
        <v>0.44068324355567573</v>
      </c>
      <c r="P185" s="85">
        <v>0.44139440381618961</v>
      </c>
      <c r="Q185" s="85">
        <v>0.44461613175714804</v>
      </c>
    </row>
    <row r="186" spans="1:17" x14ac:dyDescent="0.3">
      <c r="A186" s="68" t="s">
        <v>41</v>
      </c>
      <c r="B186" s="85">
        <v>0</v>
      </c>
      <c r="C186" s="85">
        <v>0</v>
      </c>
      <c r="D186" s="85">
        <v>0</v>
      </c>
      <c r="E186" s="85">
        <v>0</v>
      </c>
      <c r="F186" s="85">
        <v>0</v>
      </c>
      <c r="G186" s="85">
        <v>0</v>
      </c>
      <c r="H186" s="85">
        <v>0</v>
      </c>
      <c r="I186" s="85">
        <v>0</v>
      </c>
      <c r="J186" s="85">
        <v>0</v>
      </c>
      <c r="K186" s="85">
        <v>0</v>
      </c>
      <c r="L186" s="85">
        <v>0</v>
      </c>
      <c r="M186" s="85">
        <v>0</v>
      </c>
      <c r="N186" s="85">
        <v>0</v>
      </c>
      <c r="O186" s="85">
        <v>0</v>
      </c>
      <c r="P186" s="85">
        <v>0</v>
      </c>
      <c r="Q186" s="85">
        <v>0</v>
      </c>
    </row>
    <row r="187" spans="1:17" x14ac:dyDescent="0.3">
      <c r="A187" s="68" t="s">
        <v>42</v>
      </c>
      <c r="B187" s="85">
        <v>0</v>
      </c>
      <c r="C187" s="85">
        <v>0</v>
      </c>
      <c r="D187" s="85">
        <v>0</v>
      </c>
      <c r="E187" s="85">
        <v>0</v>
      </c>
      <c r="F187" s="85">
        <v>0</v>
      </c>
      <c r="G187" s="85">
        <v>0</v>
      </c>
      <c r="H187" s="85">
        <v>0</v>
      </c>
      <c r="I187" s="85">
        <v>0</v>
      </c>
      <c r="J187" s="85">
        <v>0</v>
      </c>
      <c r="K187" s="85">
        <v>0</v>
      </c>
      <c r="L187" s="85">
        <v>0</v>
      </c>
      <c r="M187" s="85">
        <v>0</v>
      </c>
      <c r="N187" s="85">
        <v>0</v>
      </c>
      <c r="O187" s="85">
        <v>0</v>
      </c>
      <c r="P187" s="85">
        <v>0</v>
      </c>
      <c r="Q187" s="85">
        <v>0</v>
      </c>
    </row>
    <row r="188" spans="1:17" x14ac:dyDescent="0.3">
      <c r="A188" s="68" t="s">
        <v>43</v>
      </c>
      <c r="B188" s="85">
        <v>1</v>
      </c>
      <c r="C188" s="85">
        <v>1</v>
      </c>
      <c r="D188" s="85">
        <v>1</v>
      </c>
      <c r="E188" s="85">
        <v>1</v>
      </c>
      <c r="F188" s="85">
        <v>1</v>
      </c>
      <c r="G188" s="85">
        <v>1</v>
      </c>
      <c r="H188" s="85">
        <v>1</v>
      </c>
      <c r="I188" s="85">
        <v>1</v>
      </c>
      <c r="J188" s="85">
        <v>1</v>
      </c>
      <c r="K188" s="85">
        <v>1</v>
      </c>
      <c r="L188" s="85">
        <v>1</v>
      </c>
      <c r="M188" s="85">
        <v>1</v>
      </c>
      <c r="N188" s="85">
        <v>1</v>
      </c>
      <c r="O188" s="85">
        <v>1</v>
      </c>
      <c r="P188" s="85">
        <v>1</v>
      </c>
      <c r="Q188" s="85">
        <v>1</v>
      </c>
    </row>
    <row r="189" spans="1:17" x14ac:dyDescent="0.3">
      <c r="A189" s="68" t="s">
        <v>112</v>
      </c>
      <c r="B189" s="113">
        <v>1.7391248229496261</v>
      </c>
      <c r="C189" s="134">
        <v>1.7401142529949329</v>
      </c>
      <c r="D189" s="134">
        <v>1.7406473414528401</v>
      </c>
      <c r="E189" s="134">
        <v>1.7425417856801362</v>
      </c>
      <c r="F189" s="134">
        <v>1.7447799895512974</v>
      </c>
      <c r="G189" s="134">
        <v>1.7451924437528836</v>
      </c>
      <c r="H189" s="134">
        <v>1.7506876043341786</v>
      </c>
      <c r="I189" s="134">
        <v>1.7595119207334646</v>
      </c>
      <c r="J189" s="134">
        <v>1.762246600657746</v>
      </c>
      <c r="K189" s="134">
        <v>1.7672828205051356</v>
      </c>
      <c r="L189" s="134">
        <v>1.7709762044907726</v>
      </c>
      <c r="M189" s="134">
        <v>1.7699340366692351</v>
      </c>
      <c r="N189" s="134">
        <v>1.7708708159331954</v>
      </c>
      <c r="O189" s="134">
        <v>1.7729787865646678</v>
      </c>
      <c r="P189" s="134">
        <v>1.7625941399033052</v>
      </c>
      <c r="Q189" s="134">
        <v>1.7623870433382471</v>
      </c>
    </row>
    <row r="190" spans="1:17" x14ac:dyDescent="0.3">
      <c r="A190" s="68" t="s">
        <v>19</v>
      </c>
      <c r="B190" s="115">
        <v>0</v>
      </c>
      <c r="C190" s="88">
        <v>0</v>
      </c>
      <c r="D190" s="88">
        <v>0</v>
      </c>
      <c r="E190" s="88">
        <v>0</v>
      </c>
      <c r="F190" s="88">
        <v>0</v>
      </c>
      <c r="G190" s="88">
        <v>0</v>
      </c>
      <c r="H190" s="88">
        <v>0</v>
      </c>
      <c r="I190" s="88">
        <v>0</v>
      </c>
      <c r="J190" s="88">
        <v>0</v>
      </c>
      <c r="K190" s="88">
        <v>0</v>
      </c>
      <c r="L190" s="88">
        <v>0</v>
      </c>
      <c r="M190" s="88">
        <v>0</v>
      </c>
      <c r="N190" s="88">
        <v>0</v>
      </c>
      <c r="O190" s="88">
        <v>0</v>
      </c>
      <c r="P190" s="88">
        <v>0</v>
      </c>
      <c r="Q190" s="88">
        <v>0</v>
      </c>
    </row>
    <row r="191" spans="1:17" x14ac:dyDescent="0.3">
      <c r="A191" s="68" t="s">
        <v>18</v>
      </c>
      <c r="B191" s="89">
        <v>0</v>
      </c>
      <c r="C191" s="88">
        <v>0</v>
      </c>
      <c r="D191" s="88">
        <v>0</v>
      </c>
      <c r="E191" s="88">
        <v>0</v>
      </c>
      <c r="F191" s="88">
        <v>0</v>
      </c>
      <c r="G191" s="88">
        <v>0</v>
      </c>
      <c r="H191" s="88">
        <v>0</v>
      </c>
      <c r="I191" s="88">
        <v>0</v>
      </c>
      <c r="J191" s="88">
        <v>0</v>
      </c>
      <c r="K191" s="88">
        <v>0</v>
      </c>
      <c r="L191" s="88">
        <v>0</v>
      </c>
      <c r="M191" s="88">
        <v>1</v>
      </c>
      <c r="N191" s="88">
        <v>2</v>
      </c>
      <c r="O191" s="88">
        <v>3</v>
      </c>
      <c r="P191" s="88">
        <v>2</v>
      </c>
      <c r="Q191" s="88">
        <v>2</v>
      </c>
    </row>
    <row r="192" spans="1:17" x14ac:dyDescent="0.3">
      <c r="A192" s="68" t="s">
        <v>136</v>
      </c>
      <c r="B192" s="87">
        <v>0</v>
      </c>
      <c r="C192" s="88">
        <v>0</v>
      </c>
      <c r="D192" s="88">
        <v>1</v>
      </c>
      <c r="E192" s="88">
        <v>0</v>
      </c>
      <c r="F192" s="88">
        <v>-1</v>
      </c>
      <c r="G192" s="88">
        <v>0</v>
      </c>
      <c r="H192" s="88">
        <v>0</v>
      </c>
      <c r="I192" s="88">
        <v>0</v>
      </c>
      <c r="J192" s="88">
        <v>0</v>
      </c>
      <c r="K192" s="88">
        <v>0</v>
      </c>
      <c r="L192" s="88">
        <v>0</v>
      </c>
      <c r="M192" s="88">
        <v>0</v>
      </c>
      <c r="N192" s="88">
        <v>0</v>
      </c>
      <c r="O192" s="88">
        <v>1</v>
      </c>
      <c r="P192" s="88">
        <v>-1</v>
      </c>
      <c r="Q192" s="88">
        <v>1</v>
      </c>
    </row>
    <row r="193" spans="1:17" x14ac:dyDescent="0.3">
      <c r="A193" s="142" t="s">
        <v>54</v>
      </c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</row>
    <row r="194" spans="1:17" x14ac:dyDescent="0.3">
      <c r="A194" s="68" t="s">
        <v>21</v>
      </c>
      <c r="B194" s="85">
        <v>1</v>
      </c>
      <c r="C194" s="85">
        <v>1</v>
      </c>
      <c r="D194" s="85">
        <v>0.9996772097175266</v>
      </c>
      <c r="E194" s="85">
        <v>0.9976676048536125</v>
      </c>
      <c r="F194" s="85">
        <v>0.99763215819493223</v>
      </c>
      <c r="G194" s="85">
        <v>0.99928566110133876</v>
      </c>
      <c r="H194" s="85">
        <v>1</v>
      </c>
      <c r="I194" s="85">
        <v>1</v>
      </c>
      <c r="J194" s="85">
        <v>1</v>
      </c>
      <c r="K194" s="85">
        <v>0.99964310143360591</v>
      </c>
      <c r="L194" s="85">
        <v>0.99841731480697749</v>
      </c>
      <c r="M194" s="85">
        <v>0.99601607463363051</v>
      </c>
      <c r="N194" s="85">
        <v>0.99904667546862513</v>
      </c>
      <c r="O194" s="85">
        <v>0.99393178946730187</v>
      </c>
      <c r="P194" s="85">
        <v>0.99590445604180655</v>
      </c>
      <c r="Q194" s="85">
        <v>0.99472847405309284</v>
      </c>
    </row>
    <row r="195" spans="1:17" x14ac:dyDescent="0.3">
      <c r="A195" s="68" t="s">
        <v>22</v>
      </c>
      <c r="B195" s="85">
        <v>0</v>
      </c>
      <c r="C195" s="85">
        <v>0</v>
      </c>
      <c r="D195" s="85">
        <v>0</v>
      </c>
      <c r="E195" s="85">
        <v>1.6375334059237558E-3</v>
      </c>
      <c r="F195" s="85">
        <v>1.6624198784441723E-3</v>
      </c>
      <c r="G195" s="85">
        <v>0</v>
      </c>
      <c r="H195" s="85">
        <v>0</v>
      </c>
      <c r="I195" s="85">
        <v>0</v>
      </c>
      <c r="J195" s="85">
        <v>0</v>
      </c>
      <c r="K195" s="85">
        <v>3.5689856639400637E-4</v>
      </c>
      <c r="L195" s="85">
        <v>1.5826851930225156E-3</v>
      </c>
      <c r="M195" s="85">
        <v>3.9839253663694887E-3</v>
      </c>
      <c r="N195" s="85">
        <v>0</v>
      </c>
      <c r="O195" s="85">
        <v>2.5959323199503648E-3</v>
      </c>
      <c r="P195" s="85">
        <v>8.6326016641883653E-4</v>
      </c>
      <c r="Q195" s="85">
        <v>4.3193783333976242E-3</v>
      </c>
    </row>
    <row r="196" spans="1:17" x14ac:dyDescent="0.3">
      <c r="A196" s="68" t="s">
        <v>23</v>
      </c>
      <c r="B196" s="85">
        <v>0</v>
      </c>
      <c r="C196" s="85">
        <v>0</v>
      </c>
      <c r="D196" s="85">
        <v>0</v>
      </c>
      <c r="E196" s="85">
        <v>6.9486174046371548E-4</v>
      </c>
      <c r="F196" s="85">
        <v>0</v>
      </c>
      <c r="G196" s="85">
        <v>0</v>
      </c>
      <c r="H196" s="85">
        <v>0</v>
      </c>
      <c r="I196" s="85">
        <v>0</v>
      </c>
      <c r="J196" s="85">
        <v>0</v>
      </c>
      <c r="K196" s="85">
        <v>0</v>
      </c>
      <c r="L196" s="85">
        <v>0</v>
      </c>
      <c r="M196" s="85">
        <v>0</v>
      </c>
      <c r="N196" s="85">
        <v>0</v>
      </c>
      <c r="O196" s="85">
        <v>2.9629276497813235E-4</v>
      </c>
      <c r="P196" s="85">
        <v>3.2322837917745559E-3</v>
      </c>
      <c r="Q196" s="85">
        <v>6.508530722027896E-4</v>
      </c>
    </row>
    <row r="197" spans="1:17" x14ac:dyDescent="0.3">
      <c r="A197" s="68" t="s">
        <v>24</v>
      </c>
      <c r="B197" s="85">
        <v>0</v>
      </c>
      <c r="C197" s="85">
        <v>0</v>
      </c>
      <c r="D197" s="85">
        <v>3.2279028247341282E-4</v>
      </c>
      <c r="E197" s="85">
        <v>0</v>
      </c>
      <c r="F197" s="85">
        <v>7.0542192662357206E-4</v>
      </c>
      <c r="G197" s="85">
        <v>7.1433889866128776E-4</v>
      </c>
      <c r="H197" s="85">
        <v>0</v>
      </c>
      <c r="I197" s="85">
        <v>0</v>
      </c>
      <c r="J197" s="85">
        <v>0</v>
      </c>
      <c r="K197" s="85">
        <v>0</v>
      </c>
      <c r="L197" s="85">
        <v>0</v>
      </c>
      <c r="M197" s="85">
        <v>0</v>
      </c>
      <c r="N197" s="85">
        <v>9.5332453137488124E-4</v>
      </c>
      <c r="O197" s="85">
        <v>3.1759854477696695E-3</v>
      </c>
      <c r="P197" s="85">
        <v>0</v>
      </c>
      <c r="Q197" s="85">
        <v>3.0129454130674278E-4</v>
      </c>
    </row>
    <row r="198" spans="1:17" x14ac:dyDescent="0.3">
      <c r="A198" s="68" t="s">
        <v>25</v>
      </c>
      <c r="B198" s="85">
        <f t="shared" ref="B198:Q198" si="33">SUM(B194:B197)</f>
        <v>1</v>
      </c>
      <c r="C198" s="85">
        <f t="shared" si="33"/>
        <v>1</v>
      </c>
      <c r="D198" s="85">
        <f t="shared" si="33"/>
        <v>1</v>
      </c>
      <c r="E198" s="85">
        <f t="shared" si="33"/>
        <v>1</v>
      </c>
      <c r="F198" s="85">
        <f t="shared" si="33"/>
        <v>1</v>
      </c>
      <c r="G198" s="85">
        <f t="shared" si="33"/>
        <v>1</v>
      </c>
      <c r="H198" s="85">
        <f t="shared" si="33"/>
        <v>1</v>
      </c>
      <c r="I198" s="85">
        <f t="shared" si="33"/>
        <v>1</v>
      </c>
      <c r="J198" s="85">
        <f t="shared" si="33"/>
        <v>1</v>
      </c>
      <c r="K198" s="85">
        <f t="shared" si="33"/>
        <v>0.99999999999999989</v>
      </c>
      <c r="L198" s="85">
        <f t="shared" si="33"/>
        <v>1</v>
      </c>
      <c r="M198" s="85">
        <f t="shared" si="33"/>
        <v>1</v>
      </c>
      <c r="N198" s="85">
        <f t="shared" si="33"/>
        <v>1</v>
      </c>
      <c r="O198" s="85">
        <f t="shared" si="33"/>
        <v>1</v>
      </c>
      <c r="P198" s="85">
        <f t="shared" si="33"/>
        <v>0.99999999999999989</v>
      </c>
      <c r="Q198" s="85">
        <f t="shared" si="33"/>
        <v>1</v>
      </c>
    </row>
    <row r="199" spans="1:17" x14ac:dyDescent="0.3">
      <c r="M199" s="6"/>
    </row>
    <row r="200" spans="1:17" x14ac:dyDescent="0.3">
      <c r="M200" s="6"/>
    </row>
    <row r="201" spans="1:17" x14ac:dyDescent="0.3">
      <c r="M201" s="6"/>
    </row>
    <row r="202" spans="1:17" x14ac:dyDescent="0.3">
      <c r="M202" s="6"/>
    </row>
    <row r="203" spans="1:17" x14ac:dyDescent="0.3">
      <c r="M203" s="6"/>
    </row>
    <row r="204" spans="1:17" x14ac:dyDescent="0.3">
      <c r="M204" s="6"/>
    </row>
    <row r="205" spans="1:17" x14ac:dyDescent="0.3">
      <c r="M205" s="6"/>
    </row>
    <row r="206" spans="1:17" x14ac:dyDescent="0.3">
      <c r="M206" s="6"/>
    </row>
    <row r="207" spans="1:17" x14ac:dyDescent="0.3">
      <c r="M207" s="6"/>
    </row>
    <row r="208" spans="1:17" x14ac:dyDescent="0.3">
      <c r="M208" s="6"/>
    </row>
    <row r="209" spans="13:13" x14ac:dyDescent="0.3">
      <c r="M209" s="6"/>
    </row>
    <row r="210" spans="13:13" x14ac:dyDescent="0.3">
      <c r="M210" s="6"/>
    </row>
    <row r="211" spans="13:13" x14ac:dyDescent="0.3">
      <c r="M211" s="6"/>
    </row>
    <row r="212" spans="13:13" x14ac:dyDescent="0.3">
      <c r="M212" s="6"/>
    </row>
    <row r="213" spans="13:13" x14ac:dyDescent="0.3">
      <c r="M213" s="6"/>
    </row>
    <row r="214" spans="13:13" x14ac:dyDescent="0.3">
      <c r="M214" s="6"/>
    </row>
    <row r="215" spans="13:13" x14ac:dyDescent="0.3">
      <c r="M215" s="6"/>
    </row>
    <row r="216" spans="13:13" x14ac:dyDescent="0.3">
      <c r="M216" s="6"/>
    </row>
    <row r="217" spans="13:13" x14ac:dyDescent="0.3">
      <c r="M217" s="6"/>
    </row>
    <row r="218" spans="13:13" x14ac:dyDescent="0.3">
      <c r="M218" s="6"/>
    </row>
    <row r="219" spans="13:13" x14ac:dyDescent="0.3">
      <c r="M219" s="6"/>
    </row>
    <row r="220" spans="13:13" x14ac:dyDescent="0.3">
      <c r="M220" s="6"/>
    </row>
    <row r="221" spans="13:13" x14ac:dyDescent="0.3">
      <c r="M221" s="6"/>
    </row>
    <row r="222" spans="13:13" x14ac:dyDescent="0.3">
      <c r="M222" s="6"/>
    </row>
    <row r="223" spans="13:13" x14ac:dyDescent="0.3">
      <c r="M223" s="6"/>
    </row>
    <row r="224" spans="13:13" x14ac:dyDescent="0.3">
      <c r="M224" s="6"/>
    </row>
    <row r="225" spans="13:13" x14ac:dyDescent="0.3">
      <c r="M225" s="6"/>
    </row>
    <row r="226" spans="13:13" x14ac:dyDescent="0.3">
      <c r="M226" s="6"/>
    </row>
    <row r="227" spans="13:13" x14ac:dyDescent="0.3">
      <c r="M227" s="6"/>
    </row>
    <row r="228" spans="13:13" x14ac:dyDescent="0.3">
      <c r="M228" s="6"/>
    </row>
    <row r="229" spans="13:13" x14ac:dyDescent="0.3">
      <c r="M229" s="6"/>
    </row>
    <row r="230" spans="13:13" x14ac:dyDescent="0.3">
      <c r="M230" s="6"/>
    </row>
    <row r="231" spans="13:13" x14ac:dyDescent="0.3">
      <c r="M231" s="6"/>
    </row>
    <row r="232" spans="13:13" x14ac:dyDescent="0.3">
      <c r="M232" s="6"/>
    </row>
    <row r="233" spans="13:13" x14ac:dyDescent="0.3">
      <c r="M233" s="6"/>
    </row>
    <row r="234" spans="13:13" x14ac:dyDescent="0.3">
      <c r="M234" s="6"/>
    </row>
    <row r="235" spans="13:13" x14ac:dyDescent="0.3">
      <c r="M235" s="6"/>
    </row>
    <row r="236" spans="13:13" x14ac:dyDescent="0.3">
      <c r="M236" s="6"/>
    </row>
    <row r="237" spans="13:13" x14ac:dyDescent="0.3">
      <c r="M237" s="6"/>
    </row>
    <row r="238" spans="13:13" x14ac:dyDescent="0.3">
      <c r="M238" s="6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99"/>
  <sheetViews>
    <sheetView zoomScaleNormal="100" workbookViewId="0"/>
  </sheetViews>
  <sheetFormatPr defaultColWidth="9.33203125" defaultRowHeight="13.8" x14ac:dyDescent="0.3"/>
  <cols>
    <col min="1" max="1" width="96.33203125" style="26" bestFit="1" customWidth="1"/>
    <col min="2" max="2" width="9.5546875" style="26" bestFit="1" customWidth="1"/>
    <col min="3" max="3" width="10.44140625" style="26" customWidth="1"/>
    <col min="4" max="4" width="10.5546875" style="26" customWidth="1"/>
    <col min="5" max="5" width="10.33203125" style="26" customWidth="1"/>
    <col min="6" max="7" width="9.5546875" style="26" bestFit="1" customWidth="1"/>
    <col min="8" max="16384" width="9.33203125" style="26"/>
  </cols>
  <sheetData>
    <row r="1" spans="1:20" x14ac:dyDescent="0.3">
      <c r="A1" s="9"/>
    </row>
    <row r="2" spans="1:20" x14ac:dyDescent="0.3">
      <c r="A2" s="30"/>
    </row>
    <row r="3" spans="1:20" x14ac:dyDescent="0.3">
      <c r="A3" s="8" t="s">
        <v>142</v>
      </c>
    </row>
    <row r="4" spans="1:20" x14ac:dyDescent="0.3">
      <c r="A4" s="10"/>
    </row>
    <row r="5" spans="1:20" x14ac:dyDescent="0.3">
      <c r="A5" s="11" t="s">
        <v>109</v>
      </c>
      <c r="B5" s="1">
        <v>43769</v>
      </c>
      <c r="C5" s="1">
        <v>43861</v>
      </c>
      <c r="D5" s="1">
        <v>43951</v>
      </c>
      <c r="E5" s="1">
        <v>44043</v>
      </c>
      <c r="F5" s="1">
        <v>44134</v>
      </c>
      <c r="G5" s="1">
        <v>44225</v>
      </c>
      <c r="H5" s="1">
        <v>44316</v>
      </c>
      <c r="I5" s="1">
        <v>44407</v>
      </c>
      <c r="J5" s="1">
        <v>44498</v>
      </c>
      <c r="K5" s="1">
        <v>44592</v>
      </c>
      <c r="L5" s="1">
        <v>44680</v>
      </c>
      <c r="M5" s="1">
        <v>44771</v>
      </c>
      <c r="N5" s="1">
        <v>44865</v>
      </c>
      <c r="O5" s="1">
        <v>44957</v>
      </c>
      <c r="P5" s="1">
        <v>45044</v>
      </c>
      <c r="Q5" s="1">
        <v>45138</v>
      </c>
      <c r="R5" s="1">
        <v>45230</v>
      </c>
      <c r="S5" s="1">
        <v>45322</v>
      </c>
      <c r="T5" s="1">
        <v>45412</v>
      </c>
    </row>
    <row r="6" spans="1:20" x14ac:dyDescent="0.3">
      <c r="A6" s="12" t="s">
        <v>0</v>
      </c>
      <c r="B6" s="2">
        <v>556346.42625000002</v>
      </c>
      <c r="C6" s="2">
        <v>523101</v>
      </c>
      <c r="D6" s="2">
        <v>499563.67240999965</v>
      </c>
      <c r="E6" s="2">
        <v>478502.07765999931</v>
      </c>
      <c r="F6" s="2">
        <v>460698.21754000022</v>
      </c>
      <c r="G6" s="2">
        <v>450397.96809000097</v>
      </c>
      <c r="H6" s="2">
        <v>440297.60545000026</v>
      </c>
      <c r="I6" s="2">
        <v>423631</v>
      </c>
      <c r="J6" s="2">
        <f>411599.97365+1</f>
        <v>411600.97365</v>
      </c>
      <c r="K6" s="2">
        <v>401942.31733000022</v>
      </c>
      <c r="L6" s="2">
        <v>391508.25664000009</v>
      </c>
      <c r="M6" s="2">
        <v>348626.21309999959</v>
      </c>
      <c r="N6" s="2">
        <v>290962.96162000019</v>
      </c>
      <c r="O6" s="2">
        <f>277351.71256-1</f>
        <v>277350.71256000001</v>
      </c>
      <c r="P6" s="2">
        <v>269442.53316999984</v>
      </c>
      <c r="Q6" s="2">
        <v>264903.16211999999</v>
      </c>
      <c r="R6" s="2">
        <v>257511.80678999986</v>
      </c>
      <c r="S6" s="2">
        <v>253211.84418999977</v>
      </c>
      <c r="T6" s="2">
        <v>248519.08517999976</v>
      </c>
    </row>
    <row r="7" spans="1:20" x14ac:dyDescent="0.3">
      <c r="A7" s="12" t="s">
        <v>129</v>
      </c>
      <c r="B7" s="2">
        <v>383</v>
      </c>
      <c r="C7" s="2">
        <v>383</v>
      </c>
      <c r="D7" s="2">
        <v>192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</row>
    <row r="8" spans="1:20" x14ac:dyDescent="0.3">
      <c r="A8" s="12" t="s">
        <v>147</v>
      </c>
      <c r="B8" s="2">
        <v>4</v>
      </c>
      <c r="C8" s="2">
        <v>0</v>
      </c>
      <c r="D8" s="2">
        <v>2</v>
      </c>
      <c r="E8" s="2">
        <v>3</v>
      </c>
      <c r="F8" s="2">
        <v>1</v>
      </c>
      <c r="G8" s="2">
        <v>1</v>
      </c>
      <c r="H8" s="2">
        <v>0</v>
      </c>
      <c r="I8" s="2">
        <v>0</v>
      </c>
      <c r="J8" s="2">
        <v>0</v>
      </c>
      <c r="K8" s="2">
        <v>3</v>
      </c>
      <c r="L8" s="2">
        <v>2</v>
      </c>
      <c r="M8" s="86">
        <v>2</v>
      </c>
      <c r="N8" s="86">
        <v>0</v>
      </c>
      <c r="O8" s="86">
        <v>2</v>
      </c>
      <c r="P8" s="86">
        <v>3</v>
      </c>
      <c r="Q8" s="86">
        <v>2</v>
      </c>
      <c r="R8" s="86">
        <v>4</v>
      </c>
      <c r="S8" s="86">
        <v>1</v>
      </c>
      <c r="T8" s="86">
        <v>4</v>
      </c>
    </row>
    <row r="9" spans="1:20" x14ac:dyDescent="0.3">
      <c r="A9" s="12" t="s">
        <v>106</v>
      </c>
      <c r="B9" s="2">
        <f t="shared" ref="B9:N9" si="0">+B6+B7+B8</f>
        <v>556733.42625000002</v>
      </c>
      <c r="C9" s="2">
        <f t="shared" si="0"/>
        <v>523484</v>
      </c>
      <c r="D9" s="2">
        <f t="shared" si="0"/>
        <v>499757.67240999965</v>
      </c>
      <c r="E9" s="2">
        <f t="shared" si="0"/>
        <v>478505.07765999931</v>
      </c>
      <c r="F9" s="2">
        <f t="shared" si="0"/>
        <v>460699.21754000022</v>
      </c>
      <c r="G9" s="2">
        <f t="shared" si="0"/>
        <v>450398.96809000097</v>
      </c>
      <c r="H9" s="2">
        <f t="shared" si="0"/>
        <v>440297.60545000026</v>
      </c>
      <c r="I9" s="2">
        <f t="shared" si="0"/>
        <v>423631</v>
      </c>
      <c r="J9" s="2">
        <f t="shared" si="0"/>
        <v>411600.97365</v>
      </c>
      <c r="K9" s="2">
        <f t="shared" si="0"/>
        <v>401945.31733000022</v>
      </c>
      <c r="L9" s="2">
        <f t="shared" si="0"/>
        <v>391510.25664000009</v>
      </c>
      <c r="M9" s="2">
        <f t="shared" si="0"/>
        <v>348628.21309999959</v>
      </c>
      <c r="N9" s="2">
        <f t="shared" si="0"/>
        <v>290962.96162000019</v>
      </c>
      <c r="O9" s="86">
        <f>+O6+O7+O8</f>
        <v>277352.71256000001</v>
      </c>
      <c r="P9" s="86">
        <f>+P6+P7+P8</f>
        <v>269445.53316999984</v>
      </c>
      <c r="Q9" s="86">
        <f>+Q6+Q7+Q8</f>
        <v>264905.16211999999</v>
      </c>
      <c r="R9" s="86">
        <f>+R6+R7+R8</f>
        <v>257515.80678999986</v>
      </c>
      <c r="S9" s="86">
        <f>+S6+S7+S8</f>
        <v>253212.84418999977</v>
      </c>
      <c r="T9" s="86">
        <f t="shared" ref="T9" si="1">+T6+T7+T8</f>
        <v>248523.08517999976</v>
      </c>
    </row>
    <row r="10" spans="1:20" x14ac:dyDescent="0.3">
      <c r="A10" s="12" t="s">
        <v>148</v>
      </c>
      <c r="B10" s="86">
        <f t="shared" ref="B10:G10" si="2">SUM(B11:B16)</f>
        <v>556733</v>
      </c>
      <c r="C10" s="86">
        <f t="shared" si="2"/>
        <v>523484</v>
      </c>
      <c r="D10" s="86">
        <f t="shared" si="2"/>
        <v>499758</v>
      </c>
      <c r="E10" s="86">
        <f t="shared" si="2"/>
        <v>478505</v>
      </c>
      <c r="F10" s="86">
        <f t="shared" si="2"/>
        <v>460699</v>
      </c>
      <c r="G10" s="86">
        <f t="shared" si="2"/>
        <v>450399</v>
      </c>
      <c r="H10" s="86">
        <f>SUM(H11:H16)</f>
        <v>440298</v>
      </c>
      <c r="I10" s="86">
        <f>SUM(I11:I16)</f>
        <v>423631</v>
      </c>
      <c r="J10" s="86">
        <f>SUM(J11:J16)</f>
        <v>411601</v>
      </c>
      <c r="K10" s="86">
        <f>SUM(K11:K16)</f>
        <v>401945</v>
      </c>
      <c r="L10" s="86">
        <f>SUM(L11:L16)</f>
        <v>391510</v>
      </c>
      <c r="M10" s="86">
        <f>SUM(M11:M16)-1</f>
        <v>348628</v>
      </c>
      <c r="N10" s="86">
        <f>SUM(N11:N16)</f>
        <v>290963</v>
      </c>
      <c r="O10" s="86">
        <f>SUM(O11:O16)</f>
        <v>277353</v>
      </c>
      <c r="P10" s="86">
        <f>SUM(P11:P16)</f>
        <v>269446</v>
      </c>
      <c r="Q10" s="86">
        <f>SUM(Q11:Q16)</f>
        <v>264905</v>
      </c>
      <c r="R10" s="86">
        <f>SUM(R11:R16)+1</f>
        <v>257516</v>
      </c>
      <c r="S10" s="86">
        <f>SUM(S11:S16)</f>
        <v>253213</v>
      </c>
      <c r="T10" s="86">
        <f>SUM(T11:T16)</f>
        <v>248523</v>
      </c>
    </row>
    <row r="11" spans="1:20" x14ac:dyDescent="0.3">
      <c r="A11" s="12" t="s">
        <v>58</v>
      </c>
      <c r="B11" s="2">
        <v>321690</v>
      </c>
      <c r="C11" s="2">
        <v>288441</v>
      </c>
      <c r="D11" s="2">
        <v>264715</v>
      </c>
      <c r="E11" s="2">
        <v>243462</v>
      </c>
      <c r="F11" s="2">
        <v>225656</v>
      </c>
      <c r="G11" s="2">
        <v>215356</v>
      </c>
      <c r="H11" s="2">
        <v>205255</v>
      </c>
      <c r="I11" s="2">
        <v>188588</v>
      </c>
      <c r="J11" s="2">
        <v>176558</v>
      </c>
      <c r="K11" s="2">
        <v>166902</v>
      </c>
      <c r="L11" s="2">
        <v>156467</v>
      </c>
      <c r="M11" s="2">
        <v>113586</v>
      </c>
      <c r="N11" s="2">
        <v>55920</v>
      </c>
      <c r="O11" s="86">
        <v>42310</v>
      </c>
      <c r="P11" s="86">
        <v>34403</v>
      </c>
      <c r="Q11" s="86">
        <v>29862</v>
      </c>
      <c r="R11" s="86">
        <v>22472</v>
      </c>
      <c r="S11" s="86">
        <v>18170</v>
      </c>
      <c r="T11" s="86">
        <v>13480</v>
      </c>
    </row>
    <row r="12" spans="1:20" x14ac:dyDescent="0.3">
      <c r="A12" s="12" t="s">
        <v>149</v>
      </c>
      <c r="B12" s="2">
        <v>151540</v>
      </c>
      <c r="C12" s="2">
        <v>151540</v>
      </c>
      <c r="D12" s="2">
        <v>151540</v>
      </c>
      <c r="E12" s="2">
        <v>151540</v>
      </c>
      <c r="F12" s="2">
        <v>151540</v>
      </c>
      <c r="G12" s="2">
        <v>151540</v>
      </c>
      <c r="H12" s="2">
        <v>151540</v>
      </c>
      <c r="I12" s="2">
        <v>151540</v>
      </c>
      <c r="J12" s="2">
        <v>151540</v>
      </c>
      <c r="K12" s="2">
        <v>151540</v>
      </c>
      <c r="L12" s="2">
        <v>151540</v>
      </c>
      <c r="M12" s="2">
        <v>151540</v>
      </c>
      <c r="N12" s="2">
        <v>151540</v>
      </c>
      <c r="O12" s="2">
        <v>151540</v>
      </c>
      <c r="P12" s="2">
        <v>151540</v>
      </c>
      <c r="Q12" s="2">
        <v>151540</v>
      </c>
      <c r="R12" s="2">
        <v>151540</v>
      </c>
      <c r="S12" s="2">
        <v>151540</v>
      </c>
      <c r="T12" s="2">
        <v>151540</v>
      </c>
    </row>
    <row r="13" spans="1:20" x14ac:dyDescent="0.3">
      <c r="A13" s="12" t="s">
        <v>104</v>
      </c>
      <c r="B13" s="2">
        <v>24741</v>
      </c>
      <c r="C13" s="2">
        <v>24741</v>
      </c>
      <c r="D13" s="2">
        <v>24741</v>
      </c>
      <c r="E13" s="2">
        <v>24741</v>
      </c>
      <c r="F13" s="2">
        <v>24741</v>
      </c>
      <c r="G13" s="2">
        <v>24741</v>
      </c>
      <c r="H13" s="2">
        <v>24741</v>
      </c>
      <c r="I13" s="2">
        <v>24741</v>
      </c>
      <c r="J13" s="2">
        <v>24741</v>
      </c>
      <c r="K13" s="2">
        <v>24741</v>
      </c>
      <c r="L13" s="2">
        <v>24741</v>
      </c>
      <c r="M13" s="2">
        <v>24741</v>
      </c>
      <c r="N13" s="2">
        <v>24741</v>
      </c>
      <c r="O13" s="2">
        <v>24741</v>
      </c>
      <c r="P13" s="2">
        <v>24741</v>
      </c>
      <c r="Q13" s="2">
        <v>24741</v>
      </c>
      <c r="R13" s="2">
        <v>24741</v>
      </c>
      <c r="S13" s="2">
        <v>24741</v>
      </c>
      <c r="T13" s="2">
        <v>24741</v>
      </c>
    </row>
    <row r="14" spans="1:20" x14ac:dyDescent="0.3">
      <c r="A14" s="12" t="s">
        <v>107</v>
      </c>
      <c r="B14" s="2">
        <v>18555</v>
      </c>
      <c r="C14" s="2">
        <v>18555</v>
      </c>
      <c r="D14" s="2">
        <v>18555</v>
      </c>
      <c r="E14" s="2">
        <v>18555</v>
      </c>
      <c r="F14" s="2">
        <v>18555</v>
      </c>
      <c r="G14" s="2">
        <v>18555</v>
      </c>
      <c r="H14" s="2">
        <v>18555</v>
      </c>
      <c r="I14" s="2">
        <v>18555</v>
      </c>
      <c r="J14" s="2">
        <v>18555</v>
      </c>
      <c r="K14" s="2">
        <v>18555</v>
      </c>
      <c r="L14" s="2">
        <v>18555</v>
      </c>
      <c r="M14" s="2">
        <v>18555</v>
      </c>
      <c r="N14" s="2">
        <v>18555</v>
      </c>
      <c r="O14" s="2">
        <v>18555</v>
      </c>
      <c r="P14" s="2">
        <v>18555</v>
      </c>
      <c r="Q14" s="2">
        <v>18555</v>
      </c>
      <c r="R14" s="2">
        <v>18555</v>
      </c>
      <c r="S14" s="2">
        <v>18555</v>
      </c>
      <c r="T14" s="2">
        <v>18555</v>
      </c>
    </row>
    <row r="15" spans="1:20" x14ac:dyDescent="0.3">
      <c r="A15" s="12" t="s">
        <v>131</v>
      </c>
      <c r="B15" s="2">
        <v>20102</v>
      </c>
      <c r="C15" s="2">
        <v>20102</v>
      </c>
      <c r="D15" s="2">
        <v>20102</v>
      </c>
      <c r="E15" s="2">
        <v>20102</v>
      </c>
      <c r="F15" s="2">
        <v>20102</v>
      </c>
      <c r="G15" s="2">
        <v>20102</v>
      </c>
      <c r="H15" s="2">
        <v>20102</v>
      </c>
      <c r="I15" s="2">
        <v>20102</v>
      </c>
      <c r="J15" s="2">
        <v>20102</v>
      </c>
      <c r="K15" s="2">
        <v>20102</v>
      </c>
      <c r="L15" s="2">
        <v>20102</v>
      </c>
      <c r="M15" s="2">
        <v>20102</v>
      </c>
      <c r="N15" s="2">
        <v>20102</v>
      </c>
      <c r="O15" s="2">
        <v>20102</v>
      </c>
      <c r="P15" s="2">
        <v>20102</v>
      </c>
      <c r="Q15" s="2">
        <v>20102</v>
      </c>
      <c r="R15" s="2">
        <v>20102</v>
      </c>
      <c r="S15" s="2">
        <v>20102</v>
      </c>
      <c r="T15" s="2">
        <v>20102</v>
      </c>
    </row>
    <row r="16" spans="1:20" x14ac:dyDescent="0.3">
      <c r="A16" s="12" t="s">
        <v>126</v>
      </c>
      <c r="B16" s="2">
        <v>20105</v>
      </c>
      <c r="C16" s="2">
        <v>20105</v>
      </c>
      <c r="D16" s="2">
        <v>20105</v>
      </c>
      <c r="E16" s="2">
        <v>20105</v>
      </c>
      <c r="F16" s="2">
        <v>20105</v>
      </c>
      <c r="G16" s="2">
        <v>20105</v>
      </c>
      <c r="H16" s="2">
        <v>20105</v>
      </c>
      <c r="I16" s="2">
        <v>20105</v>
      </c>
      <c r="J16" s="2">
        <v>20105</v>
      </c>
      <c r="K16" s="2">
        <v>20105</v>
      </c>
      <c r="L16" s="2">
        <v>20105</v>
      </c>
      <c r="M16" s="2">
        <v>20105</v>
      </c>
      <c r="N16" s="2">
        <v>20105</v>
      </c>
      <c r="O16" s="2">
        <v>20105</v>
      </c>
      <c r="P16" s="2">
        <v>20105</v>
      </c>
      <c r="Q16" s="2">
        <v>20105</v>
      </c>
      <c r="R16" s="2">
        <v>20105</v>
      </c>
      <c r="S16" s="2">
        <v>20105</v>
      </c>
      <c r="T16" s="2">
        <v>20105</v>
      </c>
    </row>
    <row r="17" spans="1:20" x14ac:dyDescent="0.3">
      <c r="A17" s="111" t="s">
        <v>132</v>
      </c>
      <c r="B17" s="86">
        <f>SUM(383489+151540+24741)*1.5%</f>
        <v>8396.5499999999993</v>
      </c>
      <c r="C17" s="86">
        <f t="shared" ref="C17:H17" si="3">SUM(B11:B13)*1.5%</f>
        <v>7469.5649999999996</v>
      </c>
      <c r="D17" s="86">
        <f t="shared" si="3"/>
        <v>6970.83</v>
      </c>
      <c r="E17" s="86">
        <f t="shared" si="3"/>
        <v>6614.94</v>
      </c>
      <c r="F17" s="86">
        <f t="shared" si="3"/>
        <v>6296.1449999999995</v>
      </c>
      <c r="G17" s="86">
        <f t="shared" si="3"/>
        <v>6029.0549999999994</v>
      </c>
      <c r="H17" s="86">
        <f t="shared" si="3"/>
        <v>5874.5549999999994</v>
      </c>
      <c r="I17" s="86">
        <f>SUM(H11:H13)*1.5%</f>
        <v>5723.04</v>
      </c>
      <c r="J17" s="86">
        <f>SUM(I11:I13)*1.5%</f>
        <v>5473.0349999999999</v>
      </c>
      <c r="K17" s="86">
        <f>SUM(J11:J13)*1.5%</f>
        <v>5292.585</v>
      </c>
      <c r="L17" s="86">
        <f>SUM(K11:K13)*1.5%</f>
        <v>5147.7449999999999</v>
      </c>
      <c r="M17" s="86">
        <f>SUM(L11:L13)*1.5%</f>
        <v>4991.22</v>
      </c>
      <c r="N17" s="86">
        <f t="shared" ref="N17" si="4">SUM(M11:M13)*1.5%</f>
        <v>4348.0050000000001</v>
      </c>
      <c r="O17" s="86">
        <f t="shared" ref="O17" si="5">SUM(N11:N13)*1.5%</f>
        <v>3483.0149999999999</v>
      </c>
      <c r="P17" s="86">
        <f t="shared" ref="P17" si="6">SUM(O11:O13)*1.5%</f>
        <v>3278.8649999999998</v>
      </c>
      <c r="Q17" s="86">
        <f t="shared" ref="Q17:R17" si="7">SUM(P11:P13)*1.5%</f>
        <v>3160.2599999999998</v>
      </c>
      <c r="R17" s="86">
        <f t="shared" si="7"/>
        <v>3092.145</v>
      </c>
      <c r="S17" s="86">
        <f t="shared" ref="S17" si="8">SUM(R11:R13)*1.5%</f>
        <v>2981.2950000000001</v>
      </c>
      <c r="T17" s="86">
        <f t="shared" ref="T17" si="9">SUM(S11:S13)*1.5%</f>
        <v>2916.7649999999999</v>
      </c>
    </row>
    <row r="18" spans="1:20" x14ac:dyDescent="0.3">
      <c r="A18" s="111" t="s">
        <v>133</v>
      </c>
      <c r="B18" s="86">
        <f>SUM(B14:B15)*1.5%</f>
        <v>579.85500000000002</v>
      </c>
      <c r="C18" s="86">
        <f t="shared" ref="C18:T18" si="10">SUM(B14:B15)*1.5%</f>
        <v>579.85500000000002</v>
      </c>
      <c r="D18" s="86">
        <f t="shared" si="10"/>
        <v>579.85500000000002</v>
      </c>
      <c r="E18" s="86">
        <f t="shared" si="10"/>
        <v>579.85500000000002</v>
      </c>
      <c r="F18" s="86">
        <f t="shared" si="10"/>
        <v>579.85500000000002</v>
      </c>
      <c r="G18" s="86">
        <f t="shared" si="10"/>
        <v>579.85500000000002</v>
      </c>
      <c r="H18" s="86">
        <f t="shared" si="10"/>
        <v>579.85500000000002</v>
      </c>
      <c r="I18" s="86">
        <f t="shared" si="10"/>
        <v>579.85500000000002</v>
      </c>
      <c r="J18" s="86">
        <f t="shared" si="10"/>
        <v>579.85500000000002</v>
      </c>
      <c r="K18" s="86">
        <f t="shared" si="10"/>
        <v>579.85500000000002</v>
      </c>
      <c r="L18" s="86">
        <f t="shared" si="10"/>
        <v>579.85500000000002</v>
      </c>
      <c r="M18" s="86">
        <f t="shared" si="10"/>
        <v>579.85500000000002</v>
      </c>
      <c r="N18" s="86">
        <f t="shared" si="10"/>
        <v>579.85500000000002</v>
      </c>
      <c r="O18" s="86">
        <f t="shared" si="10"/>
        <v>579.85500000000002</v>
      </c>
      <c r="P18" s="86">
        <f t="shared" si="10"/>
        <v>579.85500000000002</v>
      </c>
      <c r="Q18" s="86">
        <f t="shared" si="10"/>
        <v>579.85500000000002</v>
      </c>
      <c r="R18" s="86">
        <f t="shared" si="10"/>
        <v>579.85500000000002</v>
      </c>
      <c r="S18" s="86">
        <f t="shared" si="10"/>
        <v>579.85500000000002</v>
      </c>
      <c r="T18" s="86">
        <f t="shared" si="10"/>
        <v>579.85500000000002</v>
      </c>
    </row>
    <row r="19" spans="1:20" x14ac:dyDescent="0.3">
      <c r="A19" s="111" t="s">
        <v>134</v>
      </c>
      <c r="B19" s="4">
        <f t="shared" ref="B19:G19" si="11">SUM(B13:B16)/B10</f>
        <v>0.14998751645761971</v>
      </c>
      <c r="C19" s="4">
        <f t="shared" si="11"/>
        <v>0.15951394885039466</v>
      </c>
      <c r="D19" s="4">
        <f t="shared" si="11"/>
        <v>0.16708687004510184</v>
      </c>
      <c r="E19" s="4">
        <f t="shared" si="11"/>
        <v>0.1745081033636012</v>
      </c>
      <c r="F19" s="4">
        <f t="shared" si="11"/>
        <v>0.18125283536539041</v>
      </c>
      <c r="G19" s="4">
        <f t="shared" si="11"/>
        <v>0.18539783614084401</v>
      </c>
      <c r="H19" s="4">
        <f t="shared" ref="H19:M19" si="12">SUM(H13:H16)/H10</f>
        <v>0.18965109993686094</v>
      </c>
      <c r="I19" s="4">
        <f t="shared" si="12"/>
        <v>0.19711258146830615</v>
      </c>
      <c r="J19" s="4">
        <f t="shared" si="12"/>
        <v>0.20287365676954139</v>
      </c>
      <c r="K19" s="4">
        <f t="shared" si="12"/>
        <v>0.20774732861461145</v>
      </c>
      <c r="L19" s="4">
        <f t="shared" si="12"/>
        <v>0.21328446272125873</v>
      </c>
      <c r="M19" s="4">
        <f t="shared" si="12"/>
        <v>0.23951891414344229</v>
      </c>
      <c r="N19" s="4">
        <f t="shared" ref="N19:T19" si="13">SUM(N13:N16)/N10</f>
        <v>0.28698837996583759</v>
      </c>
      <c r="O19" s="4">
        <f t="shared" si="13"/>
        <v>0.30107119807609795</v>
      </c>
      <c r="P19" s="4">
        <f t="shared" si="13"/>
        <v>0.3099062520876168</v>
      </c>
      <c r="Q19" s="4">
        <f t="shared" si="13"/>
        <v>0.31521866329438858</v>
      </c>
      <c r="R19" s="4">
        <f t="shared" si="13"/>
        <v>0.32426334674350332</v>
      </c>
      <c r="S19" s="4">
        <f t="shared" si="13"/>
        <v>0.32977374779335972</v>
      </c>
      <c r="T19" s="4">
        <f t="shared" si="13"/>
        <v>0.33599707069365814</v>
      </c>
    </row>
    <row r="20" spans="1:20" x14ac:dyDescent="0.3">
      <c r="A20" s="12" t="s">
        <v>192</v>
      </c>
      <c r="B20" s="2">
        <f t="shared" ref="B20:G20" si="14">SUM(B11*0.05)+B12+B13+B14+B15+B16</f>
        <v>251127.5</v>
      </c>
      <c r="C20" s="2">
        <f t="shared" si="14"/>
        <v>249465.05</v>
      </c>
      <c r="D20" s="2">
        <f t="shared" si="14"/>
        <v>248278.75</v>
      </c>
      <c r="E20" s="2">
        <f t="shared" si="14"/>
        <v>247216.1</v>
      </c>
      <c r="F20" s="2">
        <f t="shared" si="14"/>
        <v>246325.8</v>
      </c>
      <c r="G20" s="2">
        <f t="shared" si="14"/>
        <v>245810.8</v>
      </c>
      <c r="H20" s="2">
        <f t="shared" ref="H20:M20" si="15">SUM(H11*0.05)+H12+H13+H14+H15+H16</f>
        <v>245305.75</v>
      </c>
      <c r="I20" s="2">
        <f t="shared" si="15"/>
        <v>244472.4</v>
      </c>
      <c r="J20" s="2">
        <f t="shared" si="15"/>
        <v>243870.9</v>
      </c>
      <c r="K20" s="2">
        <f t="shared" si="15"/>
        <v>243388.1</v>
      </c>
      <c r="L20" s="2">
        <f t="shared" si="15"/>
        <v>242866.35</v>
      </c>
      <c r="M20" s="2">
        <f t="shared" si="15"/>
        <v>240722.3</v>
      </c>
      <c r="N20" s="2">
        <f>SUM(N11*0.05)+N12+N13+N14+N15+N16</f>
        <v>237839</v>
      </c>
      <c r="O20" s="2">
        <f t="shared" ref="O20" si="16">SUM(O11*0.05)+O12+O13+O14+O15+O16</f>
        <v>237158.5</v>
      </c>
      <c r="P20" s="2">
        <f t="shared" ref="P20" si="17">SUM(P11*0.05)+P12+P13+P14+P15+P16</f>
        <v>236763.15</v>
      </c>
      <c r="Q20" s="2">
        <f t="shared" ref="Q20:T20" si="18">SUM(Q11*0.05)+Q12+Q13+Q14+Q15+Q16</f>
        <v>236536.1</v>
      </c>
      <c r="R20" s="2">
        <f t="shared" si="18"/>
        <v>236166.6</v>
      </c>
      <c r="S20" s="2">
        <f t="shared" si="18"/>
        <v>235951.5</v>
      </c>
      <c r="T20" s="2">
        <f t="shared" si="18"/>
        <v>235717</v>
      </c>
    </row>
    <row r="21" spans="1:20" x14ac:dyDescent="0.3">
      <c r="A21" s="13" t="s">
        <v>66</v>
      </c>
      <c r="B21" s="3">
        <v>0.24790000000000001</v>
      </c>
      <c r="C21" s="3">
        <v>0.23619999999999999</v>
      </c>
      <c r="D21" s="3">
        <v>0.21729999999999999</v>
      </c>
      <c r="E21" s="23">
        <v>0.20449999999999999</v>
      </c>
      <c r="F21" s="23">
        <v>0.19320000000000001</v>
      </c>
      <c r="G21" s="23">
        <v>0.17760000000000001</v>
      </c>
      <c r="H21" s="23">
        <v>0.16600000000000001</v>
      </c>
      <c r="I21" s="23">
        <v>0.1633</v>
      </c>
      <c r="J21" s="23">
        <v>0.15770000000000001</v>
      </c>
      <c r="K21" s="23">
        <v>0.15160000000000001</v>
      </c>
      <c r="L21" s="23">
        <v>0.1472</v>
      </c>
      <c r="M21" s="23">
        <v>0.1678</v>
      </c>
      <c r="N21" s="23">
        <v>0.20039999999999999</v>
      </c>
      <c r="O21" s="23">
        <v>0.19869999999999999</v>
      </c>
      <c r="P21" s="23">
        <v>0.19320000000000001</v>
      </c>
      <c r="Q21" s="23">
        <v>0.18590000000000001</v>
      </c>
      <c r="R21" s="23">
        <v>0.18160000000000001</v>
      </c>
      <c r="S21" s="23">
        <v>0.1757</v>
      </c>
      <c r="T21" s="23">
        <v>0.17069999999999999</v>
      </c>
    </row>
    <row r="22" spans="1:20" x14ac:dyDescent="0.3">
      <c r="A22" s="13" t="s">
        <v>3</v>
      </c>
      <c r="B22" s="4">
        <v>9.9918840092347694E-2</v>
      </c>
      <c r="C22" s="4">
        <v>5.971444121329255E-2</v>
      </c>
      <c r="D22" s="4">
        <v>4.4962214699971727E-2</v>
      </c>
      <c r="E22" s="85">
        <v>4.2144397888578072E-2</v>
      </c>
      <c r="F22" s="85">
        <v>3.7199999999999997E-2</v>
      </c>
      <c r="G22" s="85">
        <v>2.24E-2</v>
      </c>
      <c r="H22" s="85">
        <v>2.24E-2</v>
      </c>
      <c r="I22" s="85">
        <v>3.7900000000000003E-2</v>
      </c>
      <c r="J22" s="85">
        <v>2.8400000000000002E-2</v>
      </c>
      <c r="K22" s="85">
        <v>2.35E-2</v>
      </c>
      <c r="L22" s="85">
        <v>2.5999999999999999E-2</v>
      </c>
      <c r="M22" s="85">
        <v>0.1095</v>
      </c>
      <c r="N22" s="85">
        <v>0.16539999999999999</v>
      </c>
      <c r="O22" s="85">
        <v>4.6800000000000001E-2</v>
      </c>
      <c r="P22" s="85">
        <v>2.8500000000000001E-2</v>
      </c>
      <c r="Q22" s="85">
        <v>1.6799999999999999E-2</v>
      </c>
      <c r="R22" s="85">
        <v>2.7900000000000001E-2</v>
      </c>
      <c r="S22" s="85">
        <v>1.67E-2</v>
      </c>
      <c r="T22" s="85">
        <v>1.8499999999999999E-2</v>
      </c>
    </row>
    <row r="23" spans="1:20" x14ac:dyDescent="0.3">
      <c r="A23" s="13" t="s">
        <v>135</v>
      </c>
      <c r="B23" s="4">
        <v>0.15090000000000001</v>
      </c>
      <c r="C23" s="4">
        <v>0.16250000000000001</v>
      </c>
      <c r="D23" s="4">
        <v>0.1779</v>
      </c>
      <c r="E23" s="4">
        <v>0.16500000000000001</v>
      </c>
      <c r="F23" s="4">
        <v>0.15690000000000001</v>
      </c>
      <c r="G23" s="4">
        <v>0.1507</v>
      </c>
      <c r="H23" s="4">
        <v>0.15010000000000001</v>
      </c>
      <c r="I23" s="4">
        <v>0.15179999999999999</v>
      </c>
      <c r="J23" s="4">
        <v>0.1512</v>
      </c>
      <c r="K23" s="4">
        <v>0.14319999999999999</v>
      </c>
      <c r="L23" s="4">
        <v>0.14899999999999999</v>
      </c>
      <c r="M23" s="4">
        <v>0.14630000000000001</v>
      </c>
      <c r="N23" s="4">
        <v>0.1477</v>
      </c>
      <c r="O23" s="4">
        <v>0.14879999999999999</v>
      </c>
      <c r="P23" s="4">
        <v>0.15129999999999999</v>
      </c>
      <c r="Q23" s="85">
        <v>0.1462</v>
      </c>
      <c r="R23" s="85">
        <v>0.14599999999999999</v>
      </c>
      <c r="S23" s="85">
        <v>0.1429</v>
      </c>
      <c r="T23" s="85">
        <v>0.14019999999999999</v>
      </c>
    </row>
    <row r="24" spans="1:20" x14ac:dyDescent="0.3">
      <c r="A24" s="13" t="s">
        <v>140</v>
      </c>
      <c r="B24" s="4">
        <v>0.27689999999999998</v>
      </c>
      <c r="C24" s="4">
        <v>0.25879999999999997</v>
      </c>
      <c r="D24" s="4">
        <v>0.22950000000000001</v>
      </c>
      <c r="E24" s="4">
        <v>0.21690000000000001</v>
      </c>
      <c r="F24" s="4">
        <v>0.20469999999999999</v>
      </c>
      <c r="G24" s="4">
        <v>0.18609999999999999</v>
      </c>
      <c r="H24" s="4">
        <v>0.17100000000000001</v>
      </c>
      <c r="I24" s="4">
        <v>0.16689999999999999</v>
      </c>
      <c r="J24" s="4">
        <v>0.15970000000000001</v>
      </c>
      <c r="K24" s="4">
        <v>0.15409999999999999</v>
      </c>
      <c r="L24" s="4">
        <v>0.14649999999999999</v>
      </c>
      <c r="M24" s="4">
        <v>0.17480000000000001</v>
      </c>
      <c r="N24" s="4">
        <v>0.21890000000000001</v>
      </c>
      <c r="O24" s="4">
        <v>0.2162</v>
      </c>
      <c r="P24" s="4">
        <v>0.20780000000000001</v>
      </c>
      <c r="Q24" s="85">
        <v>0.19980000000000001</v>
      </c>
      <c r="R24" s="85">
        <v>0.19400000000000001</v>
      </c>
      <c r="S24" s="85">
        <v>0.18709999999999999</v>
      </c>
      <c r="T24" s="85">
        <v>0.1812</v>
      </c>
    </row>
    <row r="25" spans="1:20" x14ac:dyDescent="0.3">
      <c r="A25" s="13" t="s">
        <v>4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</row>
    <row r="26" spans="1:20" x14ac:dyDescent="0.3">
      <c r="A26" s="13" t="s">
        <v>7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</row>
    <row r="27" spans="1:20" x14ac:dyDescent="0.3">
      <c r="A27" s="13" t="s">
        <v>8</v>
      </c>
      <c r="B27" s="5">
        <f>+B101+B132+B163</f>
        <v>0</v>
      </c>
      <c r="C27" s="5">
        <f>+C100+C131+C162</f>
        <v>0</v>
      </c>
      <c r="D27" s="5">
        <f>+D100+D131+D162</f>
        <v>0</v>
      </c>
      <c r="E27" s="5">
        <f t="shared" ref="E27:T27" si="19">+E100+E131+E162+E193</f>
        <v>5</v>
      </c>
      <c r="F27" s="5">
        <f t="shared" si="19"/>
        <v>2</v>
      </c>
      <c r="G27" s="5">
        <f t="shared" si="19"/>
        <v>-4</v>
      </c>
      <c r="H27" s="5">
        <f t="shared" si="19"/>
        <v>10</v>
      </c>
      <c r="I27" s="87">
        <f t="shared" si="19"/>
        <v>1</v>
      </c>
      <c r="J27" s="87">
        <f t="shared" si="19"/>
        <v>0</v>
      </c>
      <c r="K27" s="87">
        <f t="shared" si="19"/>
        <v>0</v>
      </c>
      <c r="L27" s="87">
        <f t="shared" si="19"/>
        <v>2</v>
      </c>
      <c r="M27" s="87">
        <f t="shared" si="19"/>
        <v>20</v>
      </c>
      <c r="N27" s="87">
        <f t="shared" si="19"/>
        <v>-19</v>
      </c>
      <c r="O27" s="87">
        <f t="shared" si="19"/>
        <v>-1</v>
      </c>
      <c r="P27" s="87">
        <f t="shared" si="19"/>
        <v>0</v>
      </c>
      <c r="Q27" s="87">
        <f t="shared" si="19"/>
        <v>19</v>
      </c>
      <c r="R27" s="87">
        <f t="shared" si="19"/>
        <v>1</v>
      </c>
      <c r="S27" s="87">
        <f t="shared" si="19"/>
        <v>-1</v>
      </c>
      <c r="T27" s="87">
        <f t="shared" si="19"/>
        <v>0</v>
      </c>
    </row>
    <row r="28" spans="1:20" x14ac:dyDescent="0.3">
      <c r="A28" s="13" t="s">
        <v>9</v>
      </c>
      <c r="B28" s="3">
        <f t="shared" ref="B28:M28" si="20">1-(1-B27/B6)^4</f>
        <v>0</v>
      </c>
      <c r="C28" s="3">
        <f t="shared" si="20"/>
        <v>0</v>
      </c>
      <c r="D28" s="3">
        <f t="shared" si="20"/>
        <v>0</v>
      </c>
      <c r="E28" s="3">
        <f t="shared" si="20"/>
        <v>4.179644657309467E-5</v>
      </c>
      <c r="F28" s="3">
        <f t="shared" si="20"/>
        <v>1.7364833638788824E-5</v>
      </c>
      <c r="G28" s="3">
        <f t="shared" si="20"/>
        <v>-3.5524612186144111E-5</v>
      </c>
      <c r="H28" s="3">
        <f t="shared" si="20"/>
        <v>9.0844548802482272E-5</v>
      </c>
      <c r="I28" s="3">
        <f t="shared" si="20"/>
        <v>9.4421461998006606E-6</v>
      </c>
      <c r="J28" s="3">
        <f t="shared" si="20"/>
        <v>0</v>
      </c>
      <c r="K28" s="3">
        <f t="shared" si="20"/>
        <v>0</v>
      </c>
      <c r="L28" s="3">
        <f t="shared" si="20"/>
        <v>2.0433639809969151E-5</v>
      </c>
      <c r="M28" s="3">
        <f t="shared" si="20"/>
        <v>2.29452385086093E-4</v>
      </c>
      <c r="N28" s="83">
        <v>0</v>
      </c>
      <c r="O28" s="3">
        <f t="shared" ref="O28" si="21">1-(1-O27/O6)^4</f>
        <v>-1.4422251150891796E-5</v>
      </c>
      <c r="P28" s="83">
        <f>1-(1-P27/P6)^4</f>
        <v>0</v>
      </c>
      <c r="Q28" s="3">
        <f>1-(1-Q27/Q6)^4</f>
        <v>2.8686642775443971E-4</v>
      </c>
      <c r="R28" s="3">
        <f>1-(1-R27/R6)^4</f>
        <v>1.5533177876614346E-5</v>
      </c>
      <c r="S28" s="3">
        <f>1-(1-S27/S6)^4</f>
        <v>-1.5797142935092268E-5</v>
      </c>
      <c r="T28" s="3">
        <f>1-(1-T27/T6)^4</f>
        <v>0</v>
      </c>
    </row>
    <row r="29" spans="1:20" x14ac:dyDescent="0.3">
      <c r="A29" s="13" t="s">
        <v>113</v>
      </c>
      <c r="B29" s="5">
        <v>0</v>
      </c>
      <c r="C29" s="5">
        <v>0</v>
      </c>
      <c r="D29" s="5">
        <v>0</v>
      </c>
      <c r="E29" s="5">
        <v>5</v>
      </c>
      <c r="F29" s="5">
        <v>2</v>
      </c>
      <c r="G29" s="5">
        <v>-4</v>
      </c>
      <c r="H29" s="5">
        <v>10</v>
      </c>
      <c r="I29" s="87">
        <v>1</v>
      </c>
      <c r="J29" s="87">
        <v>0</v>
      </c>
      <c r="K29" s="87">
        <v>0</v>
      </c>
      <c r="L29" s="87">
        <v>2</v>
      </c>
      <c r="M29" s="87">
        <v>20</v>
      </c>
      <c r="N29" s="87">
        <v>-19</v>
      </c>
      <c r="O29" s="87">
        <v>-1</v>
      </c>
      <c r="P29" s="87">
        <v>0</v>
      </c>
      <c r="Q29" s="87">
        <v>19</v>
      </c>
      <c r="R29" s="87">
        <v>1</v>
      </c>
      <c r="S29" s="87">
        <v>-1</v>
      </c>
      <c r="T29" s="87">
        <v>0</v>
      </c>
    </row>
    <row r="30" spans="1:20" x14ac:dyDescent="0.3">
      <c r="A30" s="13" t="s">
        <v>10</v>
      </c>
      <c r="B30" s="5">
        <f t="shared" ref="B30:T30" si="22">B26+B27-B29</f>
        <v>0</v>
      </c>
      <c r="C30" s="5">
        <f t="shared" si="22"/>
        <v>0</v>
      </c>
      <c r="D30" s="5">
        <f t="shared" si="22"/>
        <v>0</v>
      </c>
      <c r="E30" s="5">
        <f t="shared" si="22"/>
        <v>0</v>
      </c>
      <c r="F30" s="5">
        <f t="shared" si="22"/>
        <v>0</v>
      </c>
      <c r="G30" s="5">
        <f t="shared" si="22"/>
        <v>0</v>
      </c>
      <c r="H30" s="5">
        <f t="shared" si="22"/>
        <v>0</v>
      </c>
      <c r="I30" s="5">
        <f t="shared" si="22"/>
        <v>0</v>
      </c>
      <c r="J30" s="5">
        <f t="shared" si="22"/>
        <v>0</v>
      </c>
      <c r="K30" s="5">
        <f t="shared" si="22"/>
        <v>0</v>
      </c>
      <c r="L30" s="5">
        <f t="shared" si="22"/>
        <v>0</v>
      </c>
      <c r="M30" s="5">
        <f t="shared" si="22"/>
        <v>0</v>
      </c>
      <c r="N30" s="5">
        <f t="shared" si="22"/>
        <v>0</v>
      </c>
      <c r="O30" s="5">
        <f t="shared" si="22"/>
        <v>0</v>
      </c>
      <c r="P30" s="5">
        <f t="shared" si="22"/>
        <v>0</v>
      </c>
      <c r="Q30" s="5">
        <f t="shared" si="22"/>
        <v>0</v>
      </c>
      <c r="R30" s="5">
        <f t="shared" si="22"/>
        <v>0</v>
      </c>
      <c r="S30" s="5">
        <f t="shared" si="22"/>
        <v>0</v>
      </c>
      <c r="T30" s="5">
        <f t="shared" si="22"/>
        <v>0</v>
      </c>
    </row>
    <row r="31" spans="1:20" x14ac:dyDescent="0.3">
      <c r="A31" s="13" t="s">
        <v>11</v>
      </c>
      <c r="B31" s="5" t="s">
        <v>12</v>
      </c>
      <c r="C31" s="5" t="s">
        <v>12</v>
      </c>
      <c r="D31" s="5" t="s">
        <v>12</v>
      </c>
      <c r="E31" s="5" t="s">
        <v>12</v>
      </c>
      <c r="F31" s="5" t="s">
        <v>12</v>
      </c>
      <c r="G31" s="5" t="s">
        <v>12</v>
      </c>
      <c r="H31" s="5" t="s">
        <v>12</v>
      </c>
      <c r="I31" s="5" t="s">
        <v>12</v>
      </c>
      <c r="J31" s="5" t="s">
        <v>12</v>
      </c>
      <c r="K31" s="5" t="s">
        <v>12</v>
      </c>
      <c r="L31" s="5" t="s">
        <v>12</v>
      </c>
      <c r="M31" s="5" t="s">
        <v>12</v>
      </c>
      <c r="N31" s="5" t="s">
        <v>12</v>
      </c>
      <c r="O31" s="5" t="s">
        <v>12</v>
      </c>
      <c r="P31" s="5" t="s">
        <v>12</v>
      </c>
      <c r="Q31" s="5" t="s">
        <v>12</v>
      </c>
      <c r="R31" s="5" t="s">
        <v>12</v>
      </c>
      <c r="S31" s="87" t="s">
        <v>12</v>
      </c>
      <c r="T31" s="87" t="s">
        <v>12</v>
      </c>
    </row>
    <row r="32" spans="1:20" x14ac:dyDescent="0.3">
      <c r="A32" s="13" t="s">
        <v>13</v>
      </c>
      <c r="B32" s="23">
        <v>1.9300000000000001E-2</v>
      </c>
      <c r="C32" s="23">
        <v>1.95E-2</v>
      </c>
      <c r="D32" s="23">
        <v>2.3199999999999998E-2</v>
      </c>
      <c r="E32" s="23">
        <v>2.46E-2</v>
      </c>
      <c r="F32" s="23">
        <v>2.4299999999999999E-2</v>
      </c>
      <c r="G32" s="23">
        <v>2.4E-2</v>
      </c>
      <c r="H32" s="23">
        <v>2.3800000000000002E-2</v>
      </c>
      <c r="I32" s="23">
        <v>2.3737457123071251E-2</v>
      </c>
      <c r="J32" s="23">
        <v>2.3525510538201209E-2</v>
      </c>
      <c r="K32" s="23">
        <v>2.2599999999999999E-2</v>
      </c>
      <c r="L32" s="23">
        <v>1.8419882606580285E-2</v>
      </c>
      <c r="M32" s="23">
        <v>1.5718832215478973E-2</v>
      </c>
      <c r="N32" s="23">
        <v>8.3000000000000001E-3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</row>
    <row r="33" spans="1:20" x14ac:dyDescent="0.3">
      <c r="A33" s="13" t="s">
        <v>121</v>
      </c>
      <c r="B33" s="85">
        <v>1.2500000000000001E-2</v>
      </c>
      <c r="C33" s="85">
        <v>1.2200000000000001E-2</v>
      </c>
      <c r="D33" s="85">
        <v>1.0800000000000001E-2</v>
      </c>
      <c r="E33" s="85">
        <v>9.9000000000000008E-3</v>
      </c>
      <c r="F33" s="85">
        <v>1.2E-2</v>
      </c>
      <c r="G33" s="85">
        <v>1.23E-2</v>
      </c>
      <c r="H33" s="85">
        <v>1.2800000000000001E-2</v>
      </c>
      <c r="I33" s="85">
        <v>1.3402286633143917E-2</v>
      </c>
      <c r="J33" s="85">
        <v>1.3268622928916911E-2</v>
      </c>
      <c r="K33" s="85">
        <v>1.3299999999999999E-2</v>
      </c>
      <c r="L33" s="85">
        <v>1.3467016631628706E-2</v>
      </c>
      <c r="M33" s="85">
        <v>1.6199999999999999E-2</v>
      </c>
      <c r="N33" s="85">
        <v>2.2599999999999999E-2</v>
      </c>
      <c r="O33" s="85">
        <v>3.3599999999999998E-2</v>
      </c>
      <c r="P33" s="85">
        <v>3.2135942282939069E-2</v>
      </c>
      <c r="Q33" s="85">
        <v>3.2410946905873532E-2</v>
      </c>
      <c r="R33" s="85">
        <v>2.9557765991581889E-2</v>
      </c>
      <c r="S33" s="85">
        <v>2.6700000000000002E-2</v>
      </c>
      <c r="T33" s="85">
        <v>2.46E-2</v>
      </c>
    </row>
    <row r="34" spans="1:20" x14ac:dyDescent="0.3">
      <c r="A34" s="12" t="s">
        <v>15</v>
      </c>
      <c r="B34" s="2">
        <v>1865</v>
      </c>
      <c r="C34" s="2">
        <v>2762</v>
      </c>
      <c r="D34" s="2">
        <v>2106</v>
      </c>
      <c r="E34" s="2">
        <v>1871</v>
      </c>
      <c r="F34" s="2">
        <v>2459</v>
      </c>
      <c r="G34" s="2">
        <v>2087</v>
      </c>
      <c r="H34" s="2">
        <v>2383</v>
      </c>
      <c r="I34" s="86">
        <v>2559</v>
      </c>
      <c r="J34" s="86">
        <v>1348</v>
      </c>
      <c r="K34" s="86">
        <v>1048</v>
      </c>
      <c r="L34" s="86">
        <v>605</v>
      </c>
      <c r="M34" s="86">
        <v>707</v>
      </c>
      <c r="N34" s="86">
        <v>1515</v>
      </c>
      <c r="O34" s="86">
        <v>1995</v>
      </c>
      <c r="P34" s="86">
        <v>1230</v>
      </c>
      <c r="Q34" s="86">
        <v>1080</v>
      </c>
      <c r="R34" s="86">
        <v>984</v>
      </c>
      <c r="S34" s="86">
        <v>842</v>
      </c>
      <c r="T34" s="86">
        <v>591</v>
      </c>
    </row>
    <row r="35" spans="1:20" x14ac:dyDescent="0.3">
      <c r="A35" s="13" t="s">
        <v>122</v>
      </c>
      <c r="B35" s="4">
        <f>+B34/618532</f>
        <v>3.0152037404693696E-3</v>
      </c>
      <c r="C35" s="4">
        <f t="shared" ref="C35:T35" si="23">C34/B9</f>
        <v>4.9610816771036292E-3</v>
      </c>
      <c r="D35" s="4">
        <f t="shared" si="23"/>
        <v>4.0230455945167382E-3</v>
      </c>
      <c r="E35" s="4">
        <f t="shared" si="23"/>
        <v>3.7438144590705501E-3</v>
      </c>
      <c r="F35" s="4">
        <f t="shared" si="23"/>
        <v>5.1389214342825364E-3</v>
      </c>
      <c r="G35" s="4">
        <f t="shared" si="23"/>
        <v>4.5300706416302869E-3</v>
      </c>
      <c r="H35" s="4">
        <f t="shared" si="23"/>
        <v>5.2908646973716354E-3</v>
      </c>
      <c r="I35" s="4">
        <f t="shared" si="23"/>
        <v>5.8119780083396282E-3</v>
      </c>
      <c r="J35" s="4">
        <f t="shared" si="23"/>
        <v>3.1820145362355446E-3</v>
      </c>
      <c r="K35" s="4">
        <f t="shared" si="23"/>
        <v>2.5461552986780697E-3</v>
      </c>
      <c r="L35" s="4">
        <f t="shared" si="23"/>
        <v>1.5051798687911826E-3</v>
      </c>
      <c r="M35" s="4">
        <f t="shared" si="23"/>
        <v>1.8058275307206006E-3</v>
      </c>
      <c r="N35" s="4">
        <f t="shared" si="23"/>
        <v>4.3456035486303035E-3</v>
      </c>
      <c r="O35" s="4">
        <f t="shared" si="23"/>
        <v>6.8565428015043544E-3</v>
      </c>
      <c r="P35" s="4">
        <f t="shared" si="23"/>
        <v>4.4347862642010859E-3</v>
      </c>
      <c r="Q35" s="4">
        <f t="shared" si="23"/>
        <v>4.0082312268973535E-3</v>
      </c>
      <c r="R35" s="4">
        <f t="shared" si="23"/>
        <v>3.7145369011505167E-3</v>
      </c>
      <c r="S35" s="85">
        <f t="shared" si="23"/>
        <v>3.2697022000153877E-3</v>
      </c>
      <c r="T35" s="85">
        <f t="shared" si="23"/>
        <v>2.3340048246389099E-3</v>
      </c>
    </row>
    <row r="36" spans="1:20" x14ac:dyDescent="0.3">
      <c r="A36" s="68" t="s">
        <v>160</v>
      </c>
      <c r="B36" s="4" t="s">
        <v>12</v>
      </c>
      <c r="C36" s="4" t="s">
        <v>12</v>
      </c>
      <c r="D36" s="4">
        <v>0.23710528001080691</v>
      </c>
      <c r="E36" s="4">
        <v>7.3508666904875994E-2</v>
      </c>
      <c r="F36" s="4">
        <v>1.5965565396096577E-2</v>
      </c>
      <c r="G36" s="4">
        <v>2.1484429294908312E-2</v>
      </c>
      <c r="H36" s="4">
        <v>3.6851278769542508E-3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</row>
    <row r="37" spans="1:20" x14ac:dyDescent="0.3">
      <c r="A37" s="13" t="s">
        <v>123</v>
      </c>
      <c r="B37" s="4">
        <f>+B27/618532</f>
        <v>0</v>
      </c>
      <c r="C37" s="4">
        <f t="shared" ref="C37:M37" si="24">C27/B9</f>
        <v>0</v>
      </c>
      <c r="D37" s="4">
        <f t="shared" si="24"/>
        <v>0</v>
      </c>
      <c r="E37" s="4">
        <f t="shared" si="24"/>
        <v>1.0004848901845404E-5</v>
      </c>
      <c r="F37" s="4">
        <f t="shared" si="24"/>
        <v>4.1796839644428922E-6</v>
      </c>
      <c r="G37" s="4">
        <f t="shared" si="24"/>
        <v>-8.6824545119890509E-6</v>
      </c>
      <c r="H37" s="4">
        <f t="shared" si="24"/>
        <v>2.2202537546670732E-5</v>
      </c>
      <c r="I37" s="4">
        <f t="shared" si="24"/>
        <v>2.2711910935285771E-6</v>
      </c>
      <c r="J37" s="4">
        <f t="shared" si="24"/>
        <v>0</v>
      </c>
      <c r="K37" s="4">
        <f t="shared" si="24"/>
        <v>0</v>
      </c>
      <c r="L37" s="4">
        <f t="shared" si="24"/>
        <v>4.9758012191444057E-6</v>
      </c>
      <c r="M37" s="4">
        <f t="shared" si="24"/>
        <v>5.1084230006240468E-5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</row>
    <row r="38" spans="1:20" x14ac:dyDescent="0.3">
      <c r="A38" s="13" t="s">
        <v>19</v>
      </c>
      <c r="B38" s="5">
        <f>+B99+B130+B161</f>
        <v>0</v>
      </c>
      <c r="C38" s="5">
        <f t="shared" ref="C38:R39" si="25">+C98+C129+C160</f>
        <v>0</v>
      </c>
      <c r="D38" s="5">
        <f t="shared" si="25"/>
        <v>0</v>
      </c>
      <c r="E38" s="5">
        <f t="shared" si="25"/>
        <v>0</v>
      </c>
      <c r="F38" s="5">
        <f t="shared" si="25"/>
        <v>0</v>
      </c>
      <c r="G38" s="5">
        <f t="shared" si="25"/>
        <v>0</v>
      </c>
      <c r="H38" s="5">
        <f t="shared" si="25"/>
        <v>0</v>
      </c>
      <c r="I38" s="5">
        <f t="shared" si="25"/>
        <v>0</v>
      </c>
      <c r="J38" s="5">
        <f t="shared" si="25"/>
        <v>0</v>
      </c>
      <c r="K38" s="5">
        <f t="shared" si="25"/>
        <v>0</v>
      </c>
      <c r="L38" s="5">
        <f t="shared" si="25"/>
        <v>0</v>
      </c>
      <c r="M38" s="5">
        <f t="shared" si="25"/>
        <v>0</v>
      </c>
      <c r="N38" s="5">
        <f t="shared" si="25"/>
        <v>0</v>
      </c>
      <c r="O38" s="5">
        <f t="shared" si="25"/>
        <v>0</v>
      </c>
      <c r="P38" s="5">
        <f t="shared" si="25"/>
        <v>0</v>
      </c>
      <c r="Q38" s="5">
        <f t="shared" si="25"/>
        <v>0</v>
      </c>
      <c r="R38" s="5">
        <f t="shared" si="25"/>
        <v>1</v>
      </c>
      <c r="S38" s="5">
        <f t="shared" ref="S38:T38" si="26">+S98+S129+S160</f>
        <v>1</v>
      </c>
      <c r="T38" s="5">
        <f t="shared" si="26"/>
        <v>1</v>
      </c>
    </row>
    <row r="39" spans="1:20" x14ac:dyDescent="0.3">
      <c r="A39" s="13" t="s">
        <v>18</v>
      </c>
      <c r="B39" s="5">
        <f>+B100+B131+B162</f>
        <v>0</v>
      </c>
      <c r="C39" s="5">
        <f t="shared" si="25"/>
        <v>0</v>
      </c>
      <c r="D39" s="5">
        <f t="shared" si="25"/>
        <v>0</v>
      </c>
      <c r="E39" s="5">
        <f t="shared" si="25"/>
        <v>0</v>
      </c>
      <c r="F39" s="5">
        <f t="shared" si="25"/>
        <v>0</v>
      </c>
      <c r="G39" s="5">
        <f t="shared" si="25"/>
        <v>0</v>
      </c>
      <c r="H39" s="5">
        <f t="shared" si="25"/>
        <v>0</v>
      </c>
      <c r="I39" s="5">
        <f t="shared" si="25"/>
        <v>0</v>
      </c>
      <c r="J39" s="5">
        <f t="shared" si="25"/>
        <v>0</v>
      </c>
      <c r="K39" s="5">
        <f t="shared" si="25"/>
        <v>0</v>
      </c>
      <c r="L39" s="5">
        <f t="shared" si="25"/>
        <v>2</v>
      </c>
      <c r="M39" s="5">
        <f t="shared" si="25"/>
        <v>1</v>
      </c>
      <c r="N39" s="5">
        <f>+N99+N130+N161+N192</f>
        <v>2</v>
      </c>
      <c r="O39" s="5">
        <f>+O99+O130+O161+O192</f>
        <v>3</v>
      </c>
      <c r="P39" s="5">
        <f>+P99+P130+P161+P192</f>
        <v>2</v>
      </c>
      <c r="Q39" s="5">
        <f t="shared" ref="Q39:T39" si="27">+Q99+Q130+Q161+Q192</f>
        <v>3</v>
      </c>
      <c r="R39" s="5">
        <f t="shared" si="27"/>
        <v>3</v>
      </c>
      <c r="S39" s="5">
        <f t="shared" si="27"/>
        <v>4</v>
      </c>
      <c r="T39" s="5">
        <f t="shared" si="27"/>
        <v>5</v>
      </c>
    </row>
    <row r="40" spans="1:20" x14ac:dyDescent="0.3">
      <c r="A40" s="13" t="s">
        <v>20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</row>
    <row r="41" spans="1:20" x14ac:dyDescent="0.3">
      <c r="A41" s="13" t="s">
        <v>57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1.95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</row>
    <row r="42" spans="1:20" x14ac:dyDescent="0.3">
      <c r="A42" s="16" t="s">
        <v>54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3">
      <c r="A43" s="13" t="s">
        <v>21</v>
      </c>
      <c r="B43" s="4">
        <v>0.99947029047712876</v>
      </c>
      <c r="C43" s="4">
        <v>0.9987398351169654</v>
      </c>
      <c r="D43" s="4">
        <v>0.99885222362700266</v>
      </c>
      <c r="E43" s="4">
        <v>0.99891888080710167</v>
      </c>
      <c r="F43" s="4">
        <v>0.9961670068110331</v>
      </c>
      <c r="G43" s="4">
        <v>0.99510078615727893</v>
      </c>
      <c r="H43" s="4">
        <v>0.99419417408053501</v>
      </c>
      <c r="I43" s="4">
        <v>0.99519843016084175</v>
      </c>
      <c r="J43" s="4">
        <v>0.99554604074984987</v>
      </c>
      <c r="K43" s="4">
        <v>0.9942973317036482</v>
      </c>
      <c r="L43" s="4">
        <v>0.99472036219334203</v>
      </c>
      <c r="M43" s="4">
        <v>0.99570261883931332</v>
      </c>
      <c r="N43" s="4">
        <v>0.99296494172450644</v>
      </c>
      <c r="O43" s="4">
        <v>0.99563388565856892</v>
      </c>
      <c r="P43" s="4">
        <v>0.99439629820267328</v>
      </c>
      <c r="Q43" s="4">
        <v>0.99517313722980549</v>
      </c>
      <c r="R43" s="4">
        <v>0.99453507015561415</v>
      </c>
      <c r="S43" s="4">
        <v>0.99699623315058394</v>
      </c>
      <c r="T43" s="4">
        <v>0.99300226749655629</v>
      </c>
    </row>
    <row r="44" spans="1:20" x14ac:dyDescent="0.3">
      <c r="A44" s="13" t="s">
        <v>22</v>
      </c>
      <c r="B44" s="4">
        <v>0</v>
      </c>
      <c r="C44" s="4">
        <v>6.9679059016294475E-4</v>
      </c>
      <c r="D44" s="4">
        <v>5.8991879569284108E-4</v>
      </c>
      <c r="E44" s="4">
        <v>4.9870713449558051E-4</v>
      </c>
      <c r="F44" s="4">
        <v>2.7104224250478733E-3</v>
      </c>
      <c r="G44" s="4">
        <v>9.7902861744679644E-4</v>
      </c>
      <c r="H44" s="4">
        <v>1.2367224424113651E-3</v>
      </c>
      <c r="I44" s="4">
        <v>1.2566931875609959E-3</v>
      </c>
      <c r="J44" s="4">
        <v>2.6764173239154422E-4</v>
      </c>
      <c r="K44" s="4">
        <v>1.4157641668090337E-3</v>
      </c>
      <c r="L44" s="4">
        <v>1.3333257559254047E-3</v>
      </c>
      <c r="M44" s="4">
        <v>0</v>
      </c>
      <c r="N44" s="4">
        <v>1.9962498351050097E-3</v>
      </c>
      <c r="O44" s="4">
        <v>1.3457911378119292E-3</v>
      </c>
      <c r="P44" s="4">
        <v>1.1375198058760506E-3</v>
      </c>
      <c r="Q44" s="4">
        <v>5.5839288725637872E-4</v>
      </c>
      <c r="R44" s="4">
        <v>6.0063631401050693E-4</v>
      </c>
      <c r="S44" s="4">
        <v>3.2865524156427359E-4</v>
      </c>
      <c r="T44" s="4">
        <v>2.8842668548955362E-3</v>
      </c>
    </row>
    <row r="45" spans="1:20" x14ac:dyDescent="0.3">
      <c r="A45" s="13" t="s">
        <v>23</v>
      </c>
      <c r="B45" s="4">
        <v>0</v>
      </c>
      <c r="C45" s="4">
        <v>5.633742928717176E-4</v>
      </c>
      <c r="D45" s="4">
        <v>0</v>
      </c>
      <c r="E45" s="4">
        <v>0</v>
      </c>
      <c r="F45" s="4">
        <v>5.1765116712068431E-4</v>
      </c>
      <c r="G45" s="4">
        <v>9.004703145529218E-4</v>
      </c>
      <c r="H45" s="4">
        <v>5.6228179970902413E-4</v>
      </c>
      <c r="I45" s="4">
        <v>0</v>
      </c>
      <c r="J45" s="4">
        <v>2.4345118176612876E-4</v>
      </c>
      <c r="K45" s="4">
        <v>0</v>
      </c>
      <c r="L45" s="4">
        <v>0</v>
      </c>
      <c r="M45" s="4">
        <v>0</v>
      </c>
      <c r="N45" s="4">
        <v>1.5244743598623542E-3</v>
      </c>
      <c r="O45" s="4">
        <v>1.5400683212191846E-3</v>
      </c>
      <c r="P45" s="4">
        <v>1.8552777510933416E-3</v>
      </c>
      <c r="Q45" s="4">
        <v>7.9586092851886793E-4</v>
      </c>
      <c r="R45" s="4">
        <v>3.5729765128667684E-3</v>
      </c>
      <c r="S45" s="4">
        <v>3.183286754007053E-4</v>
      </c>
      <c r="T45" s="4">
        <v>3.3348521970117144E-4</v>
      </c>
    </row>
    <row r="46" spans="1:20" x14ac:dyDescent="0.3">
      <c r="A46" s="13" t="s">
        <v>24</v>
      </c>
      <c r="B46" s="4">
        <v>5.297095228712275E-4</v>
      </c>
      <c r="C46" s="4">
        <v>0</v>
      </c>
      <c r="D46" s="4">
        <v>5.5785757730453744E-4</v>
      </c>
      <c r="E46" s="4">
        <v>5.8241205840284878E-4</v>
      </c>
      <c r="F46" s="4">
        <v>6.0491959679831648E-4</v>
      </c>
      <c r="G46" s="4">
        <v>3.019714910721406E-3</v>
      </c>
      <c r="H46" s="4">
        <v>4.0068216773446429E-3</v>
      </c>
      <c r="I46" s="4">
        <v>3.5448766515973028E-3</v>
      </c>
      <c r="J46" s="4">
        <v>3.9428663359925347E-3</v>
      </c>
      <c r="K46" s="4">
        <v>4.2869041295428489E-3</v>
      </c>
      <c r="L46" s="4">
        <v>3.9463120507326624E-3</v>
      </c>
      <c r="M46" s="4">
        <v>4.2973811606865728E-3</v>
      </c>
      <c r="N46" s="4">
        <v>3.5143340805263261E-3</v>
      </c>
      <c r="O46" s="4">
        <v>1.4802548824001253E-3</v>
      </c>
      <c r="P46" s="4">
        <v>2.6109042403573875E-3</v>
      </c>
      <c r="Q46" s="4">
        <v>3.4726089544193988E-3</v>
      </c>
      <c r="R46" s="4">
        <v>1.2913170175086362E-3</v>
      </c>
      <c r="S46" s="4">
        <v>2.3567829324511068E-3</v>
      </c>
      <c r="T46" s="4">
        <v>3.7799804288468457E-3</v>
      </c>
    </row>
    <row r="47" spans="1:20" x14ac:dyDescent="0.3">
      <c r="A47" s="13" t="s">
        <v>25</v>
      </c>
      <c r="B47" s="4">
        <f>SUM(B43:B46)</f>
        <v>1</v>
      </c>
      <c r="C47" s="4">
        <f>SUM(C43:C46)</f>
        <v>1</v>
      </c>
      <c r="D47" s="4">
        <v>1</v>
      </c>
      <c r="E47" s="4">
        <f t="shared" ref="E47:J47" si="28">SUM(E43:E46)</f>
        <v>1.0000000000000002</v>
      </c>
      <c r="F47" s="4">
        <f t="shared" si="28"/>
        <v>0.99999999999999989</v>
      </c>
      <c r="G47" s="4">
        <f t="shared" si="28"/>
        <v>1</v>
      </c>
      <c r="H47" s="4">
        <f t="shared" si="28"/>
        <v>1</v>
      </c>
      <c r="I47" s="4">
        <f t="shared" si="28"/>
        <v>1</v>
      </c>
      <c r="J47" s="4">
        <f t="shared" si="28"/>
        <v>1.0000000000000002</v>
      </c>
      <c r="K47" s="4">
        <f>SUM(K43:K46)</f>
        <v>1</v>
      </c>
      <c r="L47" s="4">
        <f>SUM(L43:L46)</f>
        <v>1</v>
      </c>
      <c r="M47" s="4">
        <f>SUM(M43:M46)</f>
        <v>0.99999999999999989</v>
      </c>
      <c r="N47" s="4">
        <f t="shared" ref="N47" si="29">SUM(N43:N46)</f>
        <v>1.0000000000000002</v>
      </c>
      <c r="O47" s="4">
        <f t="shared" ref="O47" si="30">SUM(O43:O46)</f>
        <v>1.0000000000000002</v>
      </c>
      <c r="P47" s="4">
        <f t="shared" ref="P47" si="31">SUM(P43:P46)</f>
        <v>1</v>
      </c>
      <c r="Q47" s="4">
        <f t="shared" ref="Q47:R47" si="32">SUM(Q43:Q46)</f>
        <v>1.0000000000000002</v>
      </c>
      <c r="R47" s="4">
        <f t="shared" si="32"/>
        <v>1.0000000000000002</v>
      </c>
      <c r="S47" s="4">
        <f t="shared" ref="S47" si="33">SUM(S43:S46)</f>
        <v>1</v>
      </c>
      <c r="T47" s="4">
        <f>SUM(T43:T46)</f>
        <v>0.99999999999999989</v>
      </c>
    </row>
    <row r="48" spans="1:20" x14ac:dyDescent="0.3">
      <c r="A48" s="13" t="s">
        <v>110</v>
      </c>
      <c r="B48" s="17">
        <v>9.3563003102400017</v>
      </c>
      <c r="C48" s="17">
        <v>9.1992489977800016</v>
      </c>
      <c r="D48" s="17">
        <v>9.2224902028300004</v>
      </c>
      <c r="E48" s="17">
        <v>13.157447627829999</v>
      </c>
      <c r="F48" s="17">
        <v>27.335188982830001</v>
      </c>
      <c r="G48" s="17">
        <v>44.697730772730004</v>
      </c>
      <c r="H48" s="17">
        <v>47.366180870270007</v>
      </c>
      <c r="I48" s="17">
        <v>58.548469579510005</v>
      </c>
      <c r="J48" s="17">
        <v>64.064380719080006</v>
      </c>
      <c r="K48" s="17">
        <v>76.139629340460033</v>
      </c>
      <c r="L48" s="17">
        <v>78.044349542939983</v>
      </c>
      <c r="M48" s="17">
        <v>77.049819740260006</v>
      </c>
      <c r="N48" s="17">
        <v>80.92862829677</v>
      </c>
      <c r="O48" s="17">
        <v>55.650552705700001</v>
      </c>
      <c r="P48" s="17">
        <v>68.527739331160006</v>
      </c>
      <c r="Q48" s="17">
        <v>72.637760340519989</v>
      </c>
      <c r="R48" s="17">
        <v>94.411260219630023</v>
      </c>
      <c r="S48" s="17">
        <v>108.38710067663999</v>
      </c>
      <c r="T48" s="17">
        <v>165.14030731404</v>
      </c>
    </row>
    <row r="49" spans="1:20" x14ac:dyDescent="0.3">
      <c r="A49" s="13" t="s">
        <v>150</v>
      </c>
      <c r="B49" s="4">
        <f t="shared" ref="B49:T49" si="34">+B48/618532</f>
        <v>1.5126622891362131E-5</v>
      </c>
      <c r="C49" s="4">
        <f t="shared" si="34"/>
        <v>1.4872713130088665E-5</v>
      </c>
      <c r="D49" s="4">
        <f t="shared" si="34"/>
        <v>1.4910287912072456E-5</v>
      </c>
      <c r="E49" s="4">
        <f t="shared" si="34"/>
        <v>2.1272056462446564E-5</v>
      </c>
      <c r="F49" s="4">
        <f t="shared" si="34"/>
        <v>4.419365365547781E-5</v>
      </c>
      <c r="G49" s="4">
        <f t="shared" si="34"/>
        <v>7.2264217166985713E-5</v>
      </c>
      <c r="H49" s="4">
        <f t="shared" si="34"/>
        <v>7.6578383770395072E-5</v>
      </c>
      <c r="I49" s="4">
        <f t="shared" si="34"/>
        <v>9.4657139128630381E-5</v>
      </c>
      <c r="J49" s="4">
        <f t="shared" si="34"/>
        <v>1.035748849195838E-4</v>
      </c>
      <c r="K49" s="4">
        <f t="shared" si="34"/>
        <v>1.2309731645324741E-4</v>
      </c>
      <c r="L49" s="4">
        <f t="shared" si="34"/>
        <v>1.2617673708545393E-4</v>
      </c>
      <c r="M49" s="4">
        <f t="shared" si="34"/>
        <v>1.2456884969615155E-4</v>
      </c>
      <c r="N49" s="4">
        <f t="shared" si="34"/>
        <v>1.3083984061741349E-4</v>
      </c>
      <c r="O49" s="4">
        <f t="shared" si="34"/>
        <v>8.9971986422206134E-5</v>
      </c>
      <c r="P49" s="4">
        <f t="shared" si="34"/>
        <v>1.1079093617009307E-4</v>
      </c>
      <c r="Q49" s="4">
        <f t="shared" si="34"/>
        <v>1.1743573548421099E-4</v>
      </c>
      <c r="R49" s="4">
        <f t="shared" si="34"/>
        <v>1.5263763268453373E-4</v>
      </c>
      <c r="S49" s="4">
        <f t="shared" si="34"/>
        <v>1.7523281039079626E-4</v>
      </c>
      <c r="T49" s="4">
        <f t="shared" si="34"/>
        <v>2.6698749185820618E-4</v>
      </c>
    </row>
    <row r="50" spans="1:20" x14ac:dyDescent="0.3">
      <c r="A50" s="14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3">
      <c r="A51" s="11" t="s">
        <v>115</v>
      </c>
      <c r="B51" s="1">
        <f t="shared" ref="B51:T51" si="35">+B5</f>
        <v>43769</v>
      </c>
      <c r="C51" s="1">
        <f t="shared" si="35"/>
        <v>43861</v>
      </c>
      <c r="D51" s="1">
        <f t="shared" si="35"/>
        <v>43951</v>
      </c>
      <c r="E51" s="1">
        <f t="shared" si="35"/>
        <v>44043</v>
      </c>
      <c r="F51" s="1">
        <f t="shared" si="35"/>
        <v>44134</v>
      </c>
      <c r="G51" s="1">
        <f t="shared" si="35"/>
        <v>44225</v>
      </c>
      <c r="H51" s="1">
        <f t="shared" si="35"/>
        <v>44316</v>
      </c>
      <c r="I51" s="1">
        <f t="shared" si="35"/>
        <v>44407</v>
      </c>
      <c r="J51" s="1">
        <f t="shared" si="35"/>
        <v>44498</v>
      </c>
      <c r="K51" s="1">
        <f t="shared" si="35"/>
        <v>44592</v>
      </c>
      <c r="L51" s="1">
        <f t="shared" si="35"/>
        <v>44680</v>
      </c>
      <c r="M51" s="1">
        <f t="shared" si="35"/>
        <v>44771</v>
      </c>
      <c r="N51" s="1">
        <f t="shared" si="35"/>
        <v>44865</v>
      </c>
      <c r="O51" s="1">
        <f t="shared" si="35"/>
        <v>44957</v>
      </c>
      <c r="P51" s="1">
        <f t="shared" si="35"/>
        <v>45044</v>
      </c>
      <c r="Q51" s="1">
        <f t="shared" si="35"/>
        <v>45138</v>
      </c>
      <c r="R51" s="1">
        <f t="shared" si="35"/>
        <v>45230</v>
      </c>
      <c r="S51" s="1">
        <f t="shared" si="35"/>
        <v>45322</v>
      </c>
      <c r="T51" s="1">
        <f t="shared" si="35"/>
        <v>45412</v>
      </c>
    </row>
    <row r="52" spans="1:20" x14ac:dyDescent="0.3">
      <c r="A52" s="13" t="s">
        <v>27</v>
      </c>
      <c r="B52" s="4">
        <v>0.70927590609949465</v>
      </c>
      <c r="C52" s="4">
        <v>0.71000816465354644</v>
      </c>
      <c r="D52" s="4">
        <v>0.71127371523868588</v>
      </c>
      <c r="E52" s="4">
        <v>0.71274684359405782</v>
      </c>
      <c r="F52" s="4">
        <v>0.71293204256424403</v>
      </c>
      <c r="G52" s="4">
        <v>0.71311202667806162</v>
      </c>
      <c r="H52" s="4">
        <v>0.71335485966561574</v>
      </c>
      <c r="I52" s="4">
        <v>0.71304146378553745</v>
      </c>
      <c r="J52" s="4">
        <v>0.71364542213911897</v>
      </c>
      <c r="K52" s="4">
        <v>0.71336485545088579</v>
      </c>
      <c r="L52" s="4">
        <v>0.71217702910539804</v>
      </c>
      <c r="M52" s="4">
        <v>0.71013830020536428</v>
      </c>
      <c r="N52" s="4">
        <v>0.71134006362258784</v>
      </c>
      <c r="O52" s="4">
        <v>0.71149448138310012</v>
      </c>
      <c r="P52" s="4">
        <v>0.7122177704344117</v>
      </c>
      <c r="Q52" s="4">
        <v>0.71186683347157897</v>
      </c>
      <c r="R52" s="4">
        <v>0.71421227326010661</v>
      </c>
      <c r="S52" s="4">
        <v>0.71468926285647016</v>
      </c>
      <c r="T52" s="4">
        <v>0.71439408007692817</v>
      </c>
    </row>
    <row r="53" spans="1:20" x14ac:dyDescent="0.3">
      <c r="A53" s="13" t="s">
        <v>28</v>
      </c>
      <c r="B53" s="4">
        <v>0.66947855210427332</v>
      </c>
      <c r="C53" s="4">
        <v>0.67574033936276778</v>
      </c>
      <c r="D53" s="4">
        <v>0.66876753117872356</v>
      </c>
      <c r="E53" s="4">
        <v>0.66013274304557945</v>
      </c>
      <c r="F53" s="4">
        <v>0.64486197434467041</v>
      </c>
      <c r="G53" s="4">
        <v>0.63306960616725017</v>
      </c>
      <c r="H53" s="4">
        <v>0.63088184059364982</v>
      </c>
      <c r="I53" s="4">
        <v>0.60102434648311243</v>
      </c>
      <c r="J53" s="4">
        <v>0.59517001563571248</v>
      </c>
      <c r="K53" s="4">
        <v>0.58061828110106639</v>
      </c>
      <c r="L53" s="4">
        <v>0.56643245488451699</v>
      </c>
      <c r="M53" s="4">
        <v>0.54270521427396656</v>
      </c>
      <c r="N53" s="4">
        <v>0.53662783961390315</v>
      </c>
      <c r="O53" s="4">
        <v>0.55033270956222891</v>
      </c>
      <c r="P53" s="4">
        <v>0.56935103991224822</v>
      </c>
      <c r="Q53" s="4">
        <v>0.56177388146276219</v>
      </c>
      <c r="R53" s="4">
        <v>0.56641265939846996</v>
      </c>
      <c r="S53" s="4">
        <v>0.57211760639981413</v>
      </c>
      <c r="T53" s="4">
        <v>0.56970446650213524</v>
      </c>
    </row>
    <row r="54" spans="1:20" x14ac:dyDescent="0.3">
      <c r="A54" s="13" t="s">
        <v>181</v>
      </c>
      <c r="B54" s="4">
        <v>3.9475327626407999E-2</v>
      </c>
      <c r="C54" s="4">
        <v>2.7853403264989567E-2</v>
      </c>
      <c r="D54" s="4">
        <v>8.0525785043441753E-3</v>
      </c>
      <c r="E54" s="4">
        <v>8.0915585757417238E-3</v>
      </c>
      <c r="F54" s="4">
        <v>7.7362777069797245E-3</v>
      </c>
      <c r="G54" s="4">
        <v>7.7788343159219137E-3</v>
      </c>
      <c r="H54" s="4">
        <v>7.9487135670953234E-3</v>
      </c>
      <c r="I54" s="4">
        <v>8.252574006517575E-3</v>
      </c>
      <c r="J54" s="4">
        <v>8.2105074741177612E-3</v>
      </c>
      <c r="K54" s="4">
        <v>8.3982489637401819E-3</v>
      </c>
      <c r="L54" s="4">
        <v>2.2844553462952992E-3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</row>
    <row r="55" spans="1:20" x14ac:dyDescent="0.3">
      <c r="A55" s="13" t="s">
        <v>118</v>
      </c>
      <c r="B55" s="4">
        <v>0.79829837968694983</v>
      </c>
      <c r="C55" s="4">
        <v>0.81394837574851575</v>
      </c>
      <c r="D55" s="4">
        <v>0.84849573379730592</v>
      </c>
      <c r="E55" s="4">
        <v>0.8300777662709049</v>
      </c>
      <c r="F55" s="4">
        <v>0.83675490525753948</v>
      </c>
      <c r="G55" s="4">
        <v>0.84952848689038163</v>
      </c>
      <c r="H55" s="4">
        <v>0.85936896911643212</v>
      </c>
      <c r="I55" s="4">
        <v>0.85875219271855363</v>
      </c>
      <c r="J55" s="4">
        <v>0.86389557357543345</v>
      </c>
      <c r="K55" s="4">
        <v>0.86735471782577445</v>
      </c>
      <c r="L55" s="4">
        <v>0.88663801637059647</v>
      </c>
      <c r="M55" s="4">
        <v>0.8105318236037139</v>
      </c>
      <c r="N55" s="4">
        <v>0.81450491866903607</v>
      </c>
      <c r="O55" s="4">
        <v>0.83168202237114008</v>
      </c>
      <c r="P55" s="4">
        <v>0.81572042358779151</v>
      </c>
      <c r="Q55" s="4">
        <v>0.81498134149188528</v>
      </c>
      <c r="R55" s="4">
        <v>0.82011427476886123</v>
      </c>
      <c r="S55" s="4">
        <v>0.81399937301250447</v>
      </c>
      <c r="T55" s="4">
        <v>0.81948686988161223</v>
      </c>
    </row>
    <row r="56" spans="1:20" x14ac:dyDescent="0.3">
      <c r="A56" s="13" t="s">
        <v>182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</row>
    <row r="57" spans="1:20" x14ac:dyDescent="0.3">
      <c r="A57" s="13" t="s">
        <v>183</v>
      </c>
      <c r="B57" s="4">
        <v>6.1253186507729408E-2</v>
      </c>
      <c r="C57" s="4">
        <v>5.8879851510547081E-2</v>
      </c>
      <c r="D57" s="4">
        <v>5.6282564971866414E-2</v>
      </c>
      <c r="E57" s="4">
        <v>5.4609068424081371E-2</v>
      </c>
      <c r="F57" s="4">
        <v>5.1210056457298057E-2</v>
      </c>
      <c r="G57" s="4">
        <v>4.4885994747561192E-2</v>
      </c>
      <c r="H57" s="4">
        <v>4.2388771160644968E-2</v>
      </c>
      <c r="I57" s="4">
        <v>4.0532212264325768E-2</v>
      </c>
      <c r="J57" s="4">
        <v>3.8699616690318024E-2</v>
      </c>
      <c r="K57" s="4">
        <v>3.7990409896211969E-2</v>
      </c>
      <c r="L57" s="4">
        <v>3.3195005263835863E-2</v>
      </c>
      <c r="M57" s="4">
        <v>3.3746943195649221E-2</v>
      </c>
      <c r="N57" s="4">
        <v>3.3564194272789942E-2</v>
      </c>
      <c r="O57" s="4">
        <v>2.9906448831483651E-2</v>
      </c>
      <c r="P57" s="4">
        <v>2.4279305063809365E-2</v>
      </c>
      <c r="Q57" s="4">
        <v>2.2287805523912421E-2</v>
      </c>
      <c r="R57" s="4">
        <v>2.1341910138053609E-2</v>
      </c>
      <c r="S57" s="4">
        <v>2.093018684395849E-2</v>
      </c>
      <c r="T57" s="4">
        <v>2.0214980657768417E-2</v>
      </c>
    </row>
    <row r="58" spans="1:20" x14ac:dyDescent="0.3">
      <c r="A58" s="13" t="s">
        <v>180</v>
      </c>
      <c r="B58" s="4">
        <v>1.0591973996705433E-2</v>
      </c>
      <c r="C58" s="4">
        <v>1.0291868674061795E-2</v>
      </c>
      <c r="D58" s="4">
        <v>9.8601555958563337E-3</v>
      </c>
      <c r="E58" s="4">
        <v>9.2378758972513457E-3</v>
      </c>
      <c r="F58" s="4">
        <v>8.9085218777597217E-3</v>
      </c>
      <c r="G58" s="4">
        <v>9.0803182513087295E-3</v>
      </c>
      <c r="H58" s="4">
        <v>9.2470053881824905E-3</v>
      </c>
      <c r="I58" s="4">
        <v>7.843801371125992E-3</v>
      </c>
      <c r="J58" s="4">
        <v>7.3222267321201989E-3</v>
      </c>
      <c r="K58" s="4">
        <v>7.4634958068797875E-3</v>
      </c>
      <c r="L58" s="4">
        <v>7.074260409651421E-3</v>
      </c>
      <c r="M58" s="4">
        <v>5.9459719668451972E-3</v>
      </c>
      <c r="N58" s="4">
        <v>7.0606748658375885E-3</v>
      </c>
      <c r="O58" s="4">
        <v>5.985119236070674E-3</v>
      </c>
      <c r="P58" s="4">
        <v>5.8402523220309763E-3</v>
      </c>
      <c r="Q58" s="4">
        <v>5.685235117419145E-3</v>
      </c>
      <c r="R58" s="4">
        <v>5.4707260515975227E-3</v>
      </c>
      <c r="S58" s="4">
        <v>3.7907812451290876E-3</v>
      </c>
      <c r="T58" s="4">
        <v>2.2792299013564242E-3</v>
      </c>
    </row>
    <row r="59" spans="1:20" x14ac:dyDescent="0.3">
      <c r="A59" s="13" t="s">
        <v>141</v>
      </c>
      <c r="B59" s="4">
        <v>9.038113218220746E-2</v>
      </c>
      <c r="C59" s="4">
        <v>8.9026500801885899E-2</v>
      </c>
      <c r="D59" s="4">
        <v>7.7308967130627057E-2</v>
      </c>
      <c r="E59" s="4">
        <v>9.7983730832020666E-2</v>
      </c>
      <c r="F59" s="4">
        <v>9.5390238700422972E-2</v>
      </c>
      <c r="G59" s="4">
        <v>8.8726365794826567E-2</v>
      </c>
      <c r="H59" s="4">
        <v>8.1046540767645212E-2</v>
      </c>
      <c r="I59" s="4">
        <v>8.4619219639476981E-2</v>
      </c>
      <c r="J59" s="4">
        <v>8.1872075528010665E-2</v>
      </c>
      <c r="K59" s="4">
        <v>7.8793127507393701E-2</v>
      </c>
      <c r="L59" s="4">
        <v>7.0808262609620948E-2</v>
      </c>
      <c r="M59" s="4">
        <v>0.14977526123379173</v>
      </c>
      <c r="N59" s="4">
        <v>0.1448702121923364</v>
      </c>
      <c r="O59" s="4">
        <v>0.13242640956130547</v>
      </c>
      <c r="P59" s="4">
        <v>0.15416001902636808</v>
      </c>
      <c r="Q59" s="4">
        <v>0.15704561786678317</v>
      </c>
      <c r="R59" s="4">
        <v>0.15307308904148756</v>
      </c>
      <c r="S59" s="4">
        <v>0.16127965889840798</v>
      </c>
      <c r="T59" s="4">
        <v>0.15801891955926295</v>
      </c>
    </row>
    <row r="60" spans="1:20" x14ac:dyDescent="0.3">
      <c r="A60" s="13" t="s">
        <v>33</v>
      </c>
      <c r="B60" s="2">
        <v>171236.20383194834</v>
      </c>
      <c r="C60" s="2">
        <v>174425.34533177706</v>
      </c>
      <c r="D60" s="2">
        <v>175285.49909122795</v>
      </c>
      <c r="E60" s="2">
        <v>176634.21102251727</v>
      </c>
      <c r="F60" s="2">
        <v>177259.79897652951</v>
      </c>
      <c r="G60" s="2">
        <v>178022.91228853795</v>
      </c>
      <c r="H60" s="2">
        <v>178547.28525952972</v>
      </c>
      <c r="I60" s="2">
        <v>178746.96805063303</v>
      </c>
      <c r="J60" s="2">
        <v>179112.26007397741</v>
      </c>
      <c r="K60" s="2">
        <v>180567.07876460027</v>
      </c>
      <c r="L60" s="2">
        <v>181927.62855018591</v>
      </c>
      <c r="M60" s="2">
        <v>179150.16089414162</v>
      </c>
      <c r="N60" s="2">
        <v>172986.30298454233</v>
      </c>
      <c r="O60" s="2">
        <v>171522.39490414329</v>
      </c>
      <c r="P60" s="2">
        <v>172388.05705054372</v>
      </c>
      <c r="Q60" s="2">
        <v>172800.49714285706</v>
      </c>
      <c r="R60" s="2">
        <v>173759.65370445335</v>
      </c>
      <c r="S60" s="2">
        <v>174388.3224449034</v>
      </c>
      <c r="T60" s="2">
        <v>175631.86231802104</v>
      </c>
    </row>
    <row r="61" spans="1:20" x14ac:dyDescent="0.3">
      <c r="A61" s="13" t="s">
        <v>34</v>
      </c>
      <c r="B61" s="4">
        <v>3.9277582316728246E-2</v>
      </c>
      <c r="C61" s="4">
        <v>3.9763993990615594E-2</v>
      </c>
      <c r="D61" s="4">
        <v>3.9529105059462881E-2</v>
      </c>
      <c r="E61" s="4">
        <v>3.8714870488313777E-2</v>
      </c>
      <c r="F61" s="4">
        <v>3.8491249104495133E-2</v>
      </c>
      <c r="G61" s="4">
        <v>3.8267499809548418E-2</v>
      </c>
      <c r="H61" s="4">
        <v>3.8106452873522004E-2</v>
      </c>
      <c r="I61" s="4">
        <v>3.8112162031500939E-2</v>
      </c>
      <c r="J61" s="4">
        <v>3.8032907654373477E-2</v>
      </c>
      <c r="K61" s="4">
        <v>3.8207224525223717E-2</v>
      </c>
      <c r="L61" s="4">
        <v>3.8624740391855671E-2</v>
      </c>
      <c r="M61" s="4">
        <v>4.1099927277327232E-2</v>
      </c>
      <c r="N61" s="4">
        <v>4.2995419807044834E-2</v>
      </c>
      <c r="O61" s="4">
        <v>4.3328860297760931E-2</v>
      </c>
      <c r="P61" s="4">
        <v>4.4202092447722947E-2</v>
      </c>
      <c r="Q61" s="4">
        <v>4.5499228984964259E-2</v>
      </c>
      <c r="R61" s="4">
        <v>4.5971299570493E-2</v>
      </c>
      <c r="S61" s="4">
        <v>4.6676760605374394E-2</v>
      </c>
      <c r="T61" s="4">
        <v>4.742547390692111E-2</v>
      </c>
    </row>
    <row r="62" spans="1:20" x14ac:dyDescent="0.3">
      <c r="A62" s="13" t="s">
        <v>35</v>
      </c>
      <c r="B62" s="7">
        <v>18.036333305013915</v>
      </c>
      <c r="C62" s="7">
        <v>17.798443650027178</v>
      </c>
      <c r="D62" s="7">
        <v>17.616115421630827</v>
      </c>
      <c r="E62" s="7">
        <v>17.410846053435932</v>
      </c>
      <c r="F62" s="7">
        <v>17.207703312042192</v>
      </c>
      <c r="G62" s="7">
        <v>16.991637089754988</v>
      </c>
      <c r="H62" s="7">
        <v>16.830370316903</v>
      </c>
      <c r="I62" s="7">
        <v>16.635637061559965</v>
      </c>
      <c r="J62" s="7">
        <v>16.383128485790262</v>
      </c>
      <c r="K62" s="7">
        <v>16.133916245837334</v>
      </c>
      <c r="L62" s="7">
        <v>15.948900060959035</v>
      </c>
      <c r="M62" s="7">
        <v>15.602482762033716</v>
      </c>
      <c r="N62" s="7">
        <v>15.21730450332222</v>
      </c>
      <c r="O62" s="7">
        <v>14.93502302744835</v>
      </c>
      <c r="P62" s="7">
        <v>14.684324940306171</v>
      </c>
      <c r="Q62" s="7">
        <v>14.455258828958547</v>
      </c>
      <c r="R62" s="7">
        <v>14.219181606791444</v>
      </c>
      <c r="S62" s="7">
        <v>13.981624347231026</v>
      </c>
      <c r="T62" s="7">
        <v>13.764379180140544</v>
      </c>
    </row>
    <row r="63" spans="1:20" x14ac:dyDescent="0.3">
      <c r="A63" s="13" t="s">
        <v>36</v>
      </c>
      <c r="B63" s="7">
        <v>39.073334371902519</v>
      </c>
      <c r="C63" s="7">
        <v>42.434883595689762</v>
      </c>
      <c r="D63" s="7">
        <v>45.33614000418283</v>
      </c>
      <c r="E63" s="7">
        <v>48.050609226471764</v>
      </c>
      <c r="F63" s="7">
        <v>50.789399283725189</v>
      </c>
      <c r="G63" s="7">
        <v>53.585879175141024</v>
      </c>
      <c r="H63" s="7">
        <v>56.233683823355619</v>
      </c>
      <c r="I63" s="7">
        <v>59.043308430836298</v>
      </c>
      <c r="J63" s="7">
        <v>61.998404198275679</v>
      </c>
      <c r="K63" s="7">
        <v>65.043181253333032</v>
      </c>
      <c r="L63" s="7">
        <v>67.772074611802822</v>
      </c>
      <c r="M63" s="7">
        <v>71.404701615535771</v>
      </c>
      <c r="N63" s="7">
        <v>75.642162572682651</v>
      </c>
      <c r="O63" s="7">
        <v>78.852139262605647</v>
      </c>
      <c r="P63" s="7">
        <v>81.595761576712817</v>
      </c>
      <c r="Q63" s="7">
        <v>84.52141336407098</v>
      </c>
      <c r="R63" s="7">
        <v>87.671242932275774</v>
      </c>
      <c r="S63" s="7">
        <v>90.698454292545847</v>
      </c>
      <c r="T63" s="7">
        <v>93.674703132975992</v>
      </c>
    </row>
    <row r="64" spans="1:20" x14ac:dyDescent="0.3">
      <c r="A64" s="13" t="s">
        <v>119</v>
      </c>
      <c r="B64" s="4">
        <v>0.92301489507411028</v>
      </c>
      <c r="C64" s="4">
        <v>0.92507506885459823</v>
      </c>
      <c r="D64" s="4">
        <v>0.92488632252025837</v>
      </c>
      <c r="E64" s="4">
        <v>0.92806661580588301</v>
      </c>
      <c r="F64" s="4">
        <v>0.92843946969007418</v>
      </c>
      <c r="G64" s="4">
        <v>0.93220354421337381</v>
      </c>
      <c r="H64" s="4">
        <v>0.93369877873815721</v>
      </c>
      <c r="I64" s="4">
        <v>0.9348600625833382</v>
      </c>
      <c r="J64" s="4">
        <v>0.93419686167659699</v>
      </c>
      <c r="K64" s="4">
        <v>0.93609800415985478</v>
      </c>
      <c r="L64" s="4">
        <v>0.93549087854046642</v>
      </c>
      <c r="M64" s="4">
        <v>0.93429124222673088</v>
      </c>
      <c r="N64" s="4">
        <v>0.92910148011573568</v>
      </c>
      <c r="O64" s="4">
        <v>0.93366322096886345</v>
      </c>
      <c r="P64" s="4">
        <v>0.93610886545095495</v>
      </c>
      <c r="Q64" s="4">
        <v>0.9378552317448644</v>
      </c>
      <c r="R64" s="4">
        <v>0.94044616399858394</v>
      </c>
      <c r="S64" s="4">
        <v>0.94109169763477796</v>
      </c>
      <c r="T64" s="4">
        <v>0.94259123338689887</v>
      </c>
    </row>
    <row r="65" spans="1:20" x14ac:dyDescent="0.3">
      <c r="A65" s="13" t="s">
        <v>38</v>
      </c>
      <c r="B65" s="4">
        <v>7.6985104925889697E-2</v>
      </c>
      <c r="C65" s="4">
        <v>7.4924931145401746E-2</v>
      </c>
      <c r="D65" s="4">
        <v>7.5113677479741597E-2</v>
      </c>
      <c r="E65" s="4">
        <v>7.1933384194117045E-2</v>
      </c>
      <c r="F65" s="4">
        <v>7.1560530309925818E-2</v>
      </c>
      <c r="G65" s="4">
        <v>6.7796455786626186E-2</v>
      </c>
      <c r="H65" s="4">
        <v>6.6301221261842819E-2</v>
      </c>
      <c r="I65" s="4">
        <v>6.5139937416661825E-2</v>
      </c>
      <c r="J65" s="4">
        <v>6.5803138323403038E-2</v>
      </c>
      <c r="K65" s="4">
        <v>6.390199584014522E-2</v>
      </c>
      <c r="L65" s="4">
        <v>6.4509121459533567E-2</v>
      </c>
      <c r="M65" s="4">
        <v>6.570875777326915E-2</v>
      </c>
      <c r="N65" s="4">
        <v>7.0898519884264322E-2</v>
      </c>
      <c r="O65" s="4">
        <v>6.6336779031136522E-2</v>
      </c>
      <c r="P65" s="4">
        <v>6.3891134549045089E-2</v>
      </c>
      <c r="Q65" s="4">
        <v>6.2144768255135575E-2</v>
      </c>
      <c r="R65" s="4">
        <v>5.9553836001416102E-2</v>
      </c>
      <c r="S65" s="4">
        <v>5.8908302365222084E-2</v>
      </c>
      <c r="T65" s="4">
        <v>5.7408766613101112E-2</v>
      </c>
    </row>
    <row r="66" spans="1:20" x14ac:dyDescent="0.3">
      <c r="A66" s="13" t="s">
        <v>39</v>
      </c>
      <c r="B66" s="4">
        <v>0.20805615637761987</v>
      </c>
      <c r="C66" s="4">
        <v>0.21367988664976234</v>
      </c>
      <c r="D66" s="4">
        <v>0.21771507761024064</v>
      </c>
      <c r="E66" s="4">
        <v>0.22137250266082797</v>
      </c>
      <c r="F66" s="4">
        <v>0.22421637418432461</v>
      </c>
      <c r="G66" s="4">
        <v>0.22434905025994378</v>
      </c>
      <c r="H66" s="4">
        <v>0.2261311664146822</v>
      </c>
      <c r="I66" s="4">
        <v>0.2287402815700123</v>
      </c>
      <c r="J66" s="4">
        <v>0.23250296247923485</v>
      </c>
      <c r="K66" s="4">
        <v>0.23367899920048971</v>
      </c>
      <c r="L66" s="4">
        <v>0.23631960805637647</v>
      </c>
      <c r="M66" s="4">
        <v>0.24340165108485351</v>
      </c>
      <c r="N66" s="4">
        <v>0.23468981656566359</v>
      </c>
      <c r="O66" s="4">
        <v>0.23898364433448743</v>
      </c>
      <c r="P66" s="4">
        <v>0.24197096495104931</v>
      </c>
      <c r="Q66" s="4">
        <v>0.2414982438790981</v>
      </c>
      <c r="R66" s="4">
        <v>0.24398123058192844</v>
      </c>
      <c r="S66" s="4">
        <v>0.24430265925310551</v>
      </c>
      <c r="T66" s="4">
        <v>0.24582518431432124</v>
      </c>
    </row>
    <row r="67" spans="1:20" x14ac:dyDescent="0.3">
      <c r="A67" s="13" t="s">
        <v>40</v>
      </c>
      <c r="B67" s="4">
        <v>0.42523323078504294</v>
      </c>
      <c r="C67" s="4">
        <v>0.42530136377051847</v>
      </c>
      <c r="D67" s="4">
        <v>0.42325939756576947</v>
      </c>
      <c r="E67" s="4">
        <v>0.42356553221491366</v>
      </c>
      <c r="F67" s="4">
        <v>0.42229121436335554</v>
      </c>
      <c r="G67" s="4">
        <v>0.42487794439108362</v>
      </c>
      <c r="H67" s="4">
        <v>0.42408077856604198</v>
      </c>
      <c r="I67" s="4">
        <v>0.42682185319365468</v>
      </c>
      <c r="J67" s="4">
        <v>0.42598143210546807</v>
      </c>
      <c r="K67" s="4">
        <v>0.4307687119887062</v>
      </c>
      <c r="L67" s="4">
        <v>0.4340713100369315</v>
      </c>
      <c r="M67" s="4">
        <v>0.40853040229980359</v>
      </c>
      <c r="N67" s="4">
        <v>0.38013323082149064</v>
      </c>
      <c r="O67" s="4">
        <v>0.37501166749601117</v>
      </c>
      <c r="P67" s="4">
        <v>0.37504243706854834</v>
      </c>
      <c r="Q67" s="4">
        <v>0.37766984976449458</v>
      </c>
      <c r="R67" s="4">
        <v>0.3780595067215401</v>
      </c>
      <c r="S67" s="4">
        <v>0.38049041220088742</v>
      </c>
      <c r="T67" s="4">
        <v>0.3824024342483297</v>
      </c>
    </row>
    <row r="68" spans="1:20" x14ac:dyDescent="0.3">
      <c r="A68" s="13" t="s">
        <v>41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</row>
    <row r="69" spans="1:20" x14ac:dyDescent="0.3">
      <c r="A69" s="13" t="s">
        <v>42</v>
      </c>
      <c r="B69" s="4">
        <v>0.58634394707770432</v>
      </c>
      <c r="C69" s="4">
        <v>0.59391526499785541</v>
      </c>
      <c r="D69" s="4">
        <v>0.60210647167141551</v>
      </c>
      <c r="E69" s="4">
        <v>0.60778395488315173</v>
      </c>
      <c r="F69" s="4">
        <v>0.61185927897697057</v>
      </c>
      <c r="G69" s="4">
        <v>0.61320845214117659</v>
      </c>
      <c r="H69" s="4">
        <v>0.61485022457325733</v>
      </c>
      <c r="I69" s="4">
        <v>0.61987763542444274</v>
      </c>
      <c r="J69" s="4">
        <v>0.62302811962291282</v>
      </c>
      <c r="K69" s="4">
        <v>0.62445575389348595</v>
      </c>
      <c r="L69" s="4">
        <v>0.62951622968356902</v>
      </c>
      <c r="M69" s="4">
        <v>0.6489809644494573</v>
      </c>
      <c r="N69" s="4">
        <v>0.66039674575814455</v>
      </c>
      <c r="O69" s="4">
        <v>0.66504883949507609</v>
      </c>
      <c r="P69" s="4">
        <v>0.6650910880389268</v>
      </c>
      <c r="Q69" s="4">
        <v>0.66524101811276626</v>
      </c>
      <c r="R69" s="4">
        <v>0.66535850622074666</v>
      </c>
      <c r="S69" s="4">
        <v>0.66668492490947528</v>
      </c>
      <c r="T69" s="4">
        <v>0.67097817018449035</v>
      </c>
    </row>
    <row r="70" spans="1:20" x14ac:dyDescent="0.3">
      <c r="A70" s="13" t="s">
        <v>43</v>
      </c>
      <c r="B70" s="4">
        <v>0.41365605292229557</v>
      </c>
      <c r="C70" s="4">
        <v>0.40608473500214454</v>
      </c>
      <c r="D70" s="4">
        <v>0.39789352832858449</v>
      </c>
      <c r="E70" s="4">
        <v>0.39221604511684827</v>
      </c>
      <c r="F70" s="4">
        <v>0.38814072102302938</v>
      </c>
      <c r="G70" s="4">
        <v>0.38679154785882336</v>
      </c>
      <c r="H70" s="4">
        <v>0.38514977542674267</v>
      </c>
      <c r="I70" s="4">
        <v>0.38012236457555726</v>
      </c>
      <c r="J70" s="4">
        <v>0.37697188037708723</v>
      </c>
      <c r="K70" s="4">
        <v>0.3755442461065141</v>
      </c>
      <c r="L70" s="4">
        <v>0.37048377031643098</v>
      </c>
      <c r="M70" s="4">
        <v>0.35101903555054276</v>
      </c>
      <c r="N70" s="4">
        <v>0.33960325424185545</v>
      </c>
      <c r="O70" s="4">
        <v>0.33495116050492396</v>
      </c>
      <c r="P70" s="4">
        <v>0.3349089119610732</v>
      </c>
      <c r="Q70" s="4">
        <v>0.33475898188723369</v>
      </c>
      <c r="R70" s="4">
        <v>0.33464149377925329</v>
      </c>
      <c r="S70" s="4">
        <v>0.3333150750905246</v>
      </c>
      <c r="T70" s="4">
        <v>0.3290218298155097</v>
      </c>
    </row>
    <row r="71" spans="1:20" x14ac:dyDescent="0.3">
      <c r="A71" s="13" t="s">
        <v>112</v>
      </c>
      <c r="B71" s="7">
        <v>1.5772368408859725</v>
      </c>
      <c r="C71" s="7">
        <v>1.5836655542248348</v>
      </c>
      <c r="D71" s="7">
        <v>1.5881843761467072</v>
      </c>
      <c r="E71" s="7">
        <v>1.594788955312451</v>
      </c>
      <c r="F71" s="7">
        <v>1.5997940998693052</v>
      </c>
      <c r="G71" s="7">
        <v>1.60167930001975</v>
      </c>
      <c r="H71" s="7">
        <v>1.6044931803004039</v>
      </c>
      <c r="I71" s="7">
        <v>1.6069131888565746</v>
      </c>
      <c r="J71" s="7">
        <v>1.6093216712657301</v>
      </c>
      <c r="K71" s="7">
        <v>1.6105128830728141</v>
      </c>
      <c r="L71" s="7">
        <v>1.6107976830001323</v>
      </c>
      <c r="M71" s="7">
        <v>1.6206766402255712</v>
      </c>
      <c r="N71" s="7">
        <v>1.6320707332373381</v>
      </c>
      <c r="O71" s="7">
        <v>1.6304020932318823</v>
      </c>
      <c r="P71" s="7">
        <v>1.6318151242837464</v>
      </c>
      <c r="Q71" s="7">
        <v>1.6301158096828035</v>
      </c>
      <c r="R71" s="7">
        <v>1.6317914795578785</v>
      </c>
      <c r="S71" s="7">
        <v>1.6342431974605838</v>
      </c>
      <c r="T71" s="7">
        <v>1.6352816612861585</v>
      </c>
    </row>
    <row r="72" spans="1:20" x14ac:dyDescent="0.3">
      <c r="A72" s="13" t="s">
        <v>151</v>
      </c>
      <c r="B72" s="4">
        <v>0.16555698824352788</v>
      </c>
      <c r="C72" s="4">
        <v>0.16796042205036577</v>
      </c>
      <c r="D72" s="4">
        <v>0.16889908796400915</v>
      </c>
      <c r="E72" s="4">
        <v>0.17052296723354657</v>
      </c>
      <c r="F72" s="4">
        <v>0.17093411444154893</v>
      </c>
      <c r="G72" s="4">
        <v>0.17051640114116448</v>
      </c>
      <c r="H72" s="4">
        <v>0.16802840947632949</v>
      </c>
      <c r="I72" s="4">
        <v>0.16710087589060424</v>
      </c>
      <c r="J72" s="4">
        <v>0.16403542257612577</v>
      </c>
      <c r="K72" s="4">
        <v>0.1648506231196335</v>
      </c>
      <c r="L72" s="4">
        <v>0.163265731452442</v>
      </c>
      <c r="M72" s="4">
        <v>0.17869092382944526</v>
      </c>
      <c r="N72" s="4">
        <v>0.20401872035357912</v>
      </c>
      <c r="O72" s="4">
        <v>0.20706631842980264</v>
      </c>
      <c r="P72" s="4">
        <v>0.20086530891488066</v>
      </c>
      <c r="Q72" s="4">
        <v>0.20042269795914822</v>
      </c>
      <c r="R72" s="4">
        <v>0.19903905447643508</v>
      </c>
      <c r="S72" s="4">
        <v>0.19965533228400456</v>
      </c>
      <c r="T72" s="4">
        <v>0.20050634768717623</v>
      </c>
    </row>
    <row r="73" spans="1:20" x14ac:dyDescent="0.3">
      <c r="A73" s="13" t="s">
        <v>152</v>
      </c>
      <c r="B73" s="4">
        <v>8.5816079311968052E-2</v>
      </c>
      <c r="C73" s="4">
        <v>8.6499730528023483E-2</v>
      </c>
      <c r="D73" s="4">
        <v>8.1909046213467104E-2</v>
      </c>
      <c r="E73" s="4">
        <v>8.3204889087837394E-2</v>
      </c>
      <c r="F73" s="4">
        <v>8.4318377673400141E-2</v>
      </c>
      <c r="G73" s="4">
        <v>8.2630569200443579E-2</v>
      </c>
      <c r="H73" s="4">
        <v>8.0940937422488493E-2</v>
      </c>
      <c r="I73" s="4">
        <v>8.027636000931368E-2</v>
      </c>
      <c r="J73" s="4">
        <v>8.0700682109968336E-2</v>
      </c>
      <c r="K73" s="4">
        <v>8.1689781379854956E-2</v>
      </c>
      <c r="L73" s="4">
        <v>7.5555850427951765E-2</v>
      </c>
      <c r="M73" s="4">
        <v>8.1534065259305746E-2</v>
      </c>
      <c r="N73" s="4">
        <v>9.3967567273073246E-2</v>
      </c>
      <c r="O73" s="4">
        <v>9.1991997217181445E-2</v>
      </c>
      <c r="P73" s="4">
        <v>9.1468615292635891E-2</v>
      </c>
      <c r="Q73" s="4">
        <v>9.209555320048822E-2</v>
      </c>
      <c r="R73" s="4">
        <v>9.0535043967954351E-2</v>
      </c>
      <c r="S73" s="4">
        <v>8.8198411260897905E-2</v>
      </c>
      <c r="T73" s="4">
        <v>8.5952351685700909E-2</v>
      </c>
    </row>
    <row r="74" spans="1:20" x14ac:dyDescent="0.3">
      <c r="A74" s="13" t="s">
        <v>153</v>
      </c>
      <c r="B74" s="4">
        <v>0.42078695883417633</v>
      </c>
      <c r="C74" s="4">
        <v>0.42595484294749064</v>
      </c>
      <c r="D74" s="4">
        <v>0.43320738370740675</v>
      </c>
      <c r="E74" s="4">
        <v>0.43726098764960641</v>
      </c>
      <c r="F74" s="4">
        <v>0.44092516453542147</v>
      </c>
      <c r="G74" s="4">
        <v>0.44269205100001086</v>
      </c>
      <c r="H74" s="4">
        <v>0.44682181509692753</v>
      </c>
      <c r="I74" s="4">
        <v>0.45277675953383817</v>
      </c>
      <c r="J74" s="4">
        <v>0.4589926970467868</v>
      </c>
      <c r="K74" s="4">
        <v>0.45960513077385223</v>
      </c>
      <c r="L74" s="4">
        <v>0.46625049823112691</v>
      </c>
      <c r="M74" s="4">
        <v>0.47029004062001251</v>
      </c>
      <c r="N74" s="4">
        <v>0.45637802540456529</v>
      </c>
      <c r="O74" s="4">
        <v>0.45798252106527448</v>
      </c>
      <c r="P74" s="4">
        <v>0.46422577912404683</v>
      </c>
      <c r="Q74" s="4">
        <v>0.46481832015361857</v>
      </c>
      <c r="R74" s="4">
        <v>0.46631945174431233</v>
      </c>
      <c r="S74" s="4">
        <v>0.46702959262547172</v>
      </c>
      <c r="T74" s="4">
        <v>0.47047182249731517</v>
      </c>
    </row>
    <row r="75" spans="1:20" x14ac:dyDescent="0.3">
      <c r="A75" s="13" t="s">
        <v>154</v>
      </c>
      <c r="B75" s="4">
        <v>0.32783997361032735</v>
      </c>
      <c r="C75" s="4">
        <v>0.31958500447412108</v>
      </c>
      <c r="D75" s="4">
        <v>0.31598448211511765</v>
      </c>
      <c r="E75" s="4">
        <v>0.30901115602901097</v>
      </c>
      <c r="F75" s="4">
        <v>0.30382234334962899</v>
      </c>
      <c r="G75" s="4">
        <v>0.30416097865837877</v>
      </c>
      <c r="H75" s="4">
        <v>0.3042088380042538</v>
      </c>
      <c r="I75" s="4">
        <v>0.29984600456624322</v>
      </c>
      <c r="J75" s="4">
        <v>0.29627119826711867</v>
      </c>
      <c r="K75" s="4">
        <v>0.29385446472665872</v>
      </c>
      <c r="L75" s="4">
        <v>0.29492791988847894</v>
      </c>
      <c r="M75" s="4">
        <v>0.26948497029123741</v>
      </c>
      <c r="N75" s="4">
        <v>0.2456356869687816</v>
      </c>
      <c r="O75" s="4">
        <v>0.24295916328774247</v>
      </c>
      <c r="P75" s="4">
        <v>0.24344029666843719</v>
      </c>
      <c r="Q75" s="4">
        <v>0.24266342868674562</v>
      </c>
      <c r="R75" s="4">
        <v>0.24410644981129892</v>
      </c>
      <c r="S75" s="4">
        <v>0.24511666382962677</v>
      </c>
      <c r="T75" s="4">
        <v>0.24306947812980861</v>
      </c>
    </row>
    <row r="76" spans="1:20" x14ac:dyDescent="0.3">
      <c r="A76" s="14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3">
      <c r="A77" s="15" t="s">
        <v>124</v>
      </c>
      <c r="B77" s="1">
        <f t="shared" ref="B77:T77" si="36">+B5</f>
        <v>43769</v>
      </c>
      <c r="C77" s="1">
        <f t="shared" si="36"/>
        <v>43861</v>
      </c>
      <c r="D77" s="1">
        <f t="shared" si="36"/>
        <v>43951</v>
      </c>
      <c r="E77" s="1">
        <f t="shared" si="36"/>
        <v>44043</v>
      </c>
      <c r="F77" s="1">
        <f t="shared" si="36"/>
        <v>44134</v>
      </c>
      <c r="G77" s="1">
        <f t="shared" si="36"/>
        <v>44225</v>
      </c>
      <c r="H77" s="1">
        <f t="shared" si="36"/>
        <v>44316</v>
      </c>
      <c r="I77" s="1">
        <f t="shared" si="36"/>
        <v>44407</v>
      </c>
      <c r="J77" s="1">
        <f t="shared" si="36"/>
        <v>44498</v>
      </c>
      <c r="K77" s="1">
        <f t="shared" si="36"/>
        <v>44592</v>
      </c>
      <c r="L77" s="1">
        <f t="shared" si="36"/>
        <v>44680</v>
      </c>
      <c r="M77" s="1">
        <f t="shared" si="36"/>
        <v>44771</v>
      </c>
      <c r="N77" s="1">
        <f t="shared" si="36"/>
        <v>44865</v>
      </c>
      <c r="O77" s="1">
        <f t="shared" si="36"/>
        <v>44957</v>
      </c>
      <c r="P77" s="1">
        <f t="shared" si="36"/>
        <v>45044</v>
      </c>
      <c r="Q77" s="1">
        <f t="shared" si="36"/>
        <v>45138</v>
      </c>
      <c r="R77" s="1">
        <f t="shared" si="36"/>
        <v>45230</v>
      </c>
      <c r="S77" s="1">
        <f t="shared" si="36"/>
        <v>45322</v>
      </c>
      <c r="T77" s="1">
        <f t="shared" si="36"/>
        <v>45412</v>
      </c>
    </row>
    <row r="78" spans="1:20" x14ac:dyDescent="0.3">
      <c r="A78" s="13" t="s">
        <v>27</v>
      </c>
      <c r="B78" s="4">
        <v>0.69938205034036671</v>
      </c>
      <c r="C78" s="4">
        <v>0.69874937168271323</v>
      </c>
      <c r="D78" s="4">
        <v>0.69999204712444274</v>
      </c>
      <c r="E78" s="4">
        <v>0.70201724288762679</v>
      </c>
      <c r="F78" s="4">
        <v>0.70163983778749806</v>
      </c>
      <c r="G78" s="4">
        <v>0.70196427577376808</v>
      </c>
      <c r="H78" s="4">
        <v>0.70332441779944355</v>
      </c>
      <c r="I78" s="4">
        <v>0.70284290967933027</v>
      </c>
      <c r="J78" s="4">
        <v>0.70637340622029898</v>
      </c>
      <c r="K78" s="4">
        <v>0.70674654853131402</v>
      </c>
      <c r="L78" s="4">
        <v>0.7056023049796486</v>
      </c>
      <c r="M78" s="4">
        <v>0.70447900854827006</v>
      </c>
      <c r="N78" s="4">
        <v>0.70556651964006023</v>
      </c>
      <c r="O78" s="4">
        <v>0.70667237842789843</v>
      </c>
      <c r="P78" s="4">
        <v>0.71042174586693063</v>
      </c>
      <c r="Q78" s="4">
        <v>0.7101381454030532</v>
      </c>
      <c r="R78" s="4">
        <v>0.71216318656173105</v>
      </c>
      <c r="S78" s="4">
        <v>0.71216522396992288</v>
      </c>
      <c r="T78" s="4">
        <v>0.71270150480529582</v>
      </c>
    </row>
    <row r="79" spans="1:20" x14ac:dyDescent="0.3">
      <c r="A79" s="13" t="s">
        <v>28</v>
      </c>
      <c r="B79" s="4">
        <v>0.60835548548833662</v>
      </c>
      <c r="C79" s="4">
        <v>0.61142852461870689</v>
      </c>
      <c r="D79" s="4">
        <v>0.60566200566563733</v>
      </c>
      <c r="E79" s="4">
        <v>0.60017960986127172</v>
      </c>
      <c r="F79" s="4">
        <v>0.5854326052308102</v>
      </c>
      <c r="G79" s="4">
        <v>0.57391913811271378</v>
      </c>
      <c r="H79" s="4">
        <v>0.57150748198198487</v>
      </c>
      <c r="I79" s="4">
        <v>0.54590941036581686</v>
      </c>
      <c r="J79" s="4">
        <v>0.53966941623554654</v>
      </c>
      <c r="K79" s="4">
        <v>0.52636690758726579</v>
      </c>
      <c r="L79" s="4">
        <v>0.51195898632866432</v>
      </c>
      <c r="M79" s="4">
        <v>0.49148416658152089</v>
      </c>
      <c r="N79" s="4">
        <v>0.48838774556004599</v>
      </c>
      <c r="O79" s="4">
        <v>0.50276645730207681</v>
      </c>
      <c r="P79" s="4">
        <v>0.52046299830681753</v>
      </c>
      <c r="Q79" s="4">
        <v>0.5143029520063499</v>
      </c>
      <c r="R79" s="4">
        <v>0.5177631117690269</v>
      </c>
      <c r="S79" s="4">
        <v>0.52250962271846368</v>
      </c>
      <c r="T79" s="4">
        <v>0.5208918027190832</v>
      </c>
    </row>
    <row r="80" spans="1:20" x14ac:dyDescent="0.3">
      <c r="A80" s="13" t="s">
        <v>181</v>
      </c>
      <c r="B80" s="4">
        <v>6.4910993135147338E-2</v>
      </c>
      <c r="C80" s="4">
        <v>5.445572056013926E-2</v>
      </c>
      <c r="D80" s="4">
        <v>2.1226860513479415E-2</v>
      </c>
      <c r="E80" s="4">
        <v>2.0150735930464802E-2</v>
      </c>
      <c r="F80" s="4">
        <v>1.7024196468623336E-2</v>
      </c>
      <c r="G80" s="4">
        <v>1.7456184375547388E-2</v>
      </c>
      <c r="H80" s="4">
        <v>1.8121029231408431E-2</v>
      </c>
      <c r="I80" s="4">
        <v>1.8938524699588066E-2</v>
      </c>
      <c r="J80" s="4">
        <v>1.9856327210862754E-2</v>
      </c>
      <c r="K80" s="4">
        <v>2.0232873947979749E-2</v>
      </c>
      <c r="L80" s="4">
        <v>6.5189732471203103E-3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</row>
    <row r="81" spans="1:20" x14ac:dyDescent="0.3">
      <c r="A81" s="13" t="s">
        <v>118</v>
      </c>
      <c r="B81" s="4">
        <v>0.53054349084694674</v>
      </c>
      <c r="C81" s="4">
        <v>0.55471235413330666</v>
      </c>
      <c r="D81" s="4">
        <v>0.60566806731608502</v>
      </c>
      <c r="E81" s="4">
        <v>0.61272154943317925</v>
      </c>
      <c r="F81" s="4">
        <v>0.62017175941299052</v>
      </c>
      <c r="G81" s="4">
        <v>0.63922133428837191</v>
      </c>
      <c r="H81" s="4">
        <v>0.64856702677099398</v>
      </c>
      <c r="I81" s="4">
        <v>0.65445255653805356</v>
      </c>
      <c r="J81" s="4">
        <v>0.67650049542851565</v>
      </c>
      <c r="K81" s="4">
        <v>0.68397373296281483</v>
      </c>
      <c r="L81" s="4">
        <v>0.7106458927469711</v>
      </c>
      <c r="M81" s="4">
        <v>0.75060064110421176</v>
      </c>
      <c r="N81" s="4">
        <v>0.77241331518159806</v>
      </c>
      <c r="O81" s="4">
        <v>0.73626289914431631</v>
      </c>
      <c r="P81" s="4">
        <v>0.63218062914741846</v>
      </c>
      <c r="Q81" s="4">
        <v>0.61824380030978865</v>
      </c>
      <c r="R81" s="4">
        <v>0.61489590787574966</v>
      </c>
      <c r="S81" s="4">
        <v>0.61490778719019035</v>
      </c>
      <c r="T81" s="4">
        <v>0.66055888154359066</v>
      </c>
    </row>
    <row r="82" spans="1:20" x14ac:dyDescent="0.3">
      <c r="A82" s="13" t="s">
        <v>182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</row>
    <row r="83" spans="1:20" x14ac:dyDescent="0.3">
      <c r="A83" s="13" t="s">
        <v>183</v>
      </c>
      <c r="B83" s="4">
        <v>0.21568519745728987</v>
      </c>
      <c r="C83" s="4">
        <v>0.20881095679189129</v>
      </c>
      <c r="D83" s="4">
        <v>0.19919988111432174</v>
      </c>
      <c r="E83" s="4">
        <v>0.18308338560364942</v>
      </c>
      <c r="F83" s="4">
        <v>0.17155642436194998</v>
      </c>
      <c r="G83" s="4">
        <v>0.15407879750835055</v>
      </c>
      <c r="H83" s="4">
        <v>0.14723573232217693</v>
      </c>
      <c r="I83" s="4">
        <v>0.14111036819291925</v>
      </c>
      <c r="J83" s="4">
        <v>0.13503726563026952</v>
      </c>
      <c r="K83" s="4">
        <v>0.13260340793198758</v>
      </c>
      <c r="L83" s="4">
        <v>0.11691728299593701</v>
      </c>
      <c r="M83" s="4">
        <v>0.10880377017666942</v>
      </c>
      <c r="N83" s="4">
        <v>9.8326856369304563E-2</v>
      </c>
      <c r="O83" s="4">
        <v>9.5617636511221321E-2</v>
      </c>
      <c r="P83" s="4">
        <v>7.5475891105586654E-2</v>
      </c>
      <c r="Q83" s="4">
        <v>6.9800233738571707E-2</v>
      </c>
      <c r="R83" s="4">
        <v>6.8510139946496518E-2</v>
      </c>
      <c r="S83" s="4">
        <v>6.5657521506434252E-2</v>
      </c>
      <c r="T83" s="4">
        <v>6.5186706162586025E-2</v>
      </c>
    </row>
    <row r="84" spans="1:20" x14ac:dyDescent="0.3">
      <c r="A84" s="13" t="s">
        <v>180</v>
      </c>
      <c r="B84" s="4">
        <v>4.2663456271413353E-2</v>
      </c>
      <c r="C84" s="4">
        <v>3.9013774530396235E-2</v>
      </c>
      <c r="D84" s="4">
        <v>3.638864093368737E-2</v>
      </c>
      <c r="E84" s="4">
        <v>3.1513005549461015E-2</v>
      </c>
      <c r="F84" s="4">
        <v>2.8720553509657767E-2</v>
      </c>
      <c r="G84" s="4">
        <v>2.9349000372793106E-2</v>
      </c>
      <c r="H84" s="4">
        <v>3.0310130474555087E-2</v>
      </c>
      <c r="I84" s="4">
        <v>2.629124906664855E-2</v>
      </c>
      <c r="J84" s="4">
        <v>2.30898141676995E-2</v>
      </c>
      <c r="K84" s="4">
        <v>2.3421789012719657E-2</v>
      </c>
      <c r="L84" s="4">
        <v>2.4279426590160743E-2</v>
      </c>
      <c r="M84" s="4">
        <v>1.8728518052817118E-2</v>
      </c>
      <c r="N84" s="4">
        <v>1.9654328869586832E-2</v>
      </c>
      <c r="O84" s="4">
        <v>1.3955615294610884E-2</v>
      </c>
      <c r="P84" s="4">
        <v>1.4808743572397075E-2</v>
      </c>
      <c r="Q84" s="4">
        <v>1.3947304521531924E-2</v>
      </c>
      <c r="R84" s="4">
        <v>1.4447372944131799E-2</v>
      </c>
      <c r="S84" s="4">
        <v>1.4647361489701674E-2</v>
      </c>
      <c r="T84" s="4">
        <v>7.0255605085566908E-3</v>
      </c>
    </row>
    <row r="85" spans="1:20" x14ac:dyDescent="0.3">
      <c r="A85" s="13" t="s">
        <v>141</v>
      </c>
      <c r="B85" s="4">
        <v>0.14619686228920267</v>
      </c>
      <c r="C85" s="4">
        <v>0.14300719398426642</v>
      </c>
      <c r="D85" s="4">
        <v>0.13751655012242658</v>
      </c>
      <c r="E85" s="4">
        <v>0.15253132348324536</v>
      </c>
      <c r="F85" s="4">
        <v>0.16252706624677829</v>
      </c>
      <c r="G85" s="4">
        <v>0.15989468345493704</v>
      </c>
      <c r="H85" s="4">
        <v>0.15576608120086563</v>
      </c>
      <c r="I85" s="4">
        <v>0.15920730150279058</v>
      </c>
      <c r="J85" s="4">
        <v>0.1455160975626526</v>
      </c>
      <c r="K85" s="4">
        <v>0.13976819614449815</v>
      </c>
      <c r="L85" s="4">
        <v>0.14163842441981084</v>
      </c>
      <c r="M85" s="4">
        <v>0.12186707066630176</v>
      </c>
      <c r="N85" s="4">
        <v>0.10960549957951049</v>
      </c>
      <c r="O85" s="4">
        <v>0.15416384904985153</v>
      </c>
      <c r="P85" s="4">
        <v>0.27753473617459773</v>
      </c>
      <c r="Q85" s="4">
        <v>0.29800866143010768</v>
      </c>
      <c r="R85" s="4">
        <v>0.30214657923362198</v>
      </c>
      <c r="S85" s="4">
        <v>0.30478732981367374</v>
      </c>
      <c r="T85" s="4">
        <v>0.26722885178526656</v>
      </c>
    </row>
    <row r="86" spans="1:20" x14ac:dyDescent="0.3">
      <c r="A86" s="13" t="s">
        <v>33</v>
      </c>
      <c r="B86" s="29">
        <v>154801.74579831932</v>
      </c>
      <c r="C86" s="29">
        <v>153066.84198606273</v>
      </c>
      <c r="D86" s="29">
        <v>151211.19829749106</v>
      </c>
      <c r="E86" s="29">
        <v>151947.10262569835</v>
      </c>
      <c r="F86" s="29">
        <v>152025.17729729737</v>
      </c>
      <c r="G86" s="29">
        <v>152381.42976190482</v>
      </c>
      <c r="H86" s="29">
        <v>152227.37930041159</v>
      </c>
      <c r="I86" s="29">
        <v>151582.43376873664</v>
      </c>
      <c r="J86" s="29">
        <v>149373.83984513278</v>
      </c>
      <c r="K86" s="29">
        <v>149910.50106334843</v>
      </c>
      <c r="L86" s="29">
        <v>150399.72209411766</v>
      </c>
      <c r="M86" s="29">
        <v>149391.70285371703</v>
      </c>
      <c r="N86" s="29">
        <v>149150.48015075378</v>
      </c>
      <c r="O86" s="29">
        <v>148782.89645077722</v>
      </c>
      <c r="P86" s="29">
        <v>147873.38158469947</v>
      </c>
      <c r="Q86" s="29">
        <v>149556.63788732394</v>
      </c>
      <c r="R86" s="29">
        <v>148564.94649275363</v>
      </c>
      <c r="S86" s="29">
        <v>148691.45555882354</v>
      </c>
      <c r="T86" s="29">
        <v>148302.54196428572</v>
      </c>
    </row>
    <row r="87" spans="1:20" x14ac:dyDescent="0.3">
      <c r="A87" s="13" t="s">
        <v>34</v>
      </c>
      <c r="B87" s="3">
        <v>4.6430525216347815E-2</v>
      </c>
      <c r="C87" s="3">
        <v>4.5805678716813195E-2</v>
      </c>
      <c r="D87" s="3">
        <v>4.5149466165055274E-2</v>
      </c>
      <c r="E87" s="3">
        <v>4.28606872111051E-2</v>
      </c>
      <c r="F87" s="3">
        <v>4.237116583446672E-2</v>
      </c>
      <c r="G87" s="3">
        <v>4.1781293272120275E-2</v>
      </c>
      <c r="H87" s="3">
        <v>4.156487867903446E-2</v>
      </c>
      <c r="I87" s="3">
        <v>4.1358589916187023E-2</v>
      </c>
      <c r="J87" s="3">
        <v>4.1168346319933713E-2</v>
      </c>
      <c r="K87" s="3">
        <v>4.1607077369990232E-2</v>
      </c>
      <c r="L87" s="3">
        <v>4.3117143849418949E-2</v>
      </c>
      <c r="M87" s="3">
        <v>4.3879301901875195E-2</v>
      </c>
      <c r="N87" s="3">
        <v>4.6384443090055114E-2</v>
      </c>
      <c r="O87" s="3">
        <v>4.9424420252290741E-2</v>
      </c>
      <c r="P87" s="3">
        <v>5.2690994427220569E-2</v>
      </c>
      <c r="Q87" s="3">
        <v>5.5645678232660957E-2</v>
      </c>
      <c r="R87" s="3">
        <v>5.6599645454860271E-2</v>
      </c>
      <c r="S87" s="3">
        <v>5.6696601920432077E-2</v>
      </c>
      <c r="T87" s="3">
        <v>5.6927593408540256E-2</v>
      </c>
    </row>
    <row r="88" spans="1:20" x14ac:dyDescent="0.3">
      <c r="A88" s="13" t="s">
        <v>35</v>
      </c>
      <c r="B88" s="90">
        <v>15.144743068545706</v>
      </c>
      <c r="C88" s="90">
        <v>14.994590917881732</v>
      </c>
      <c r="D88" s="90">
        <v>14.826232700317462</v>
      </c>
      <c r="E88" s="90">
        <v>14.633892717441809</v>
      </c>
      <c r="F88" s="90">
        <v>14.501868941776644</v>
      </c>
      <c r="G88" s="90">
        <v>14.359528486186369</v>
      </c>
      <c r="H88" s="90">
        <v>14.334706045636421</v>
      </c>
      <c r="I88" s="90">
        <v>14.170967524305828</v>
      </c>
      <c r="J88" s="90">
        <v>13.906253383977671</v>
      </c>
      <c r="K88" s="90">
        <v>13.732280055543669</v>
      </c>
      <c r="L88" s="90">
        <v>13.501626449161963</v>
      </c>
      <c r="M88" s="90">
        <v>13.327044818947611</v>
      </c>
      <c r="N88" s="90">
        <v>13.15198818524218</v>
      </c>
      <c r="O88" s="90">
        <v>12.915539095971203</v>
      </c>
      <c r="P88" s="90">
        <v>12.605910098569218</v>
      </c>
      <c r="Q88" s="90">
        <v>12.390417726892366</v>
      </c>
      <c r="R88" s="90">
        <v>12.087190280160703</v>
      </c>
      <c r="S88" s="90">
        <v>11.791943989927168</v>
      </c>
      <c r="T88" s="90">
        <v>11.611193466923934</v>
      </c>
    </row>
    <row r="89" spans="1:20" x14ac:dyDescent="0.3">
      <c r="A89" s="13" t="s">
        <v>36</v>
      </c>
      <c r="B89" s="91">
        <v>62.253209652839843</v>
      </c>
      <c r="C89" s="91">
        <v>65.016623205435138</v>
      </c>
      <c r="D89" s="91">
        <v>67.599677063823862</v>
      </c>
      <c r="E89" s="91">
        <v>70.430288258729746</v>
      </c>
      <c r="F89" s="91">
        <v>73.168782350381846</v>
      </c>
      <c r="G89" s="91">
        <v>75.73468169633199</v>
      </c>
      <c r="H89" s="91">
        <v>78.210945407074789</v>
      </c>
      <c r="I89" s="91">
        <v>80.820328233556978</v>
      </c>
      <c r="J89" s="91">
        <v>83.838155996926602</v>
      </c>
      <c r="K89" s="91">
        <v>86.537460157450028</v>
      </c>
      <c r="L89" s="91">
        <v>90.038399902392342</v>
      </c>
      <c r="M89" s="91">
        <v>93.061752676108114</v>
      </c>
      <c r="N89" s="91">
        <v>95.550925411731086</v>
      </c>
      <c r="O89" s="91">
        <v>98.857820664927019</v>
      </c>
      <c r="P89" s="91">
        <v>101.4386382457385</v>
      </c>
      <c r="Q89" s="91">
        <v>104.38958908599992</v>
      </c>
      <c r="R89" s="91">
        <v>108.27352898639698</v>
      </c>
      <c r="S89" s="91">
        <v>111.4649067788348</v>
      </c>
      <c r="T89" s="91">
        <v>114.36316256363261</v>
      </c>
    </row>
    <row r="90" spans="1:20" x14ac:dyDescent="0.3">
      <c r="A90" s="13" t="s">
        <v>119</v>
      </c>
      <c r="B90" s="3">
        <v>0.9158772053129326</v>
      </c>
      <c r="C90" s="3">
        <v>0.91185247401077041</v>
      </c>
      <c r="D90" s="3">
        <v>0.90943455843984577</v>
      </c>
      <c r="E90" s="3">
        <v>0.90992156206263586</v>
      </c>
      <c r="F90" s="3">
        <v>0.91056564771531445</v>
      </c>
      <c r="G90" s="3">
        <v>0.91476600400129471</v>
      </c>
      <c r="H90" s="3">
        <v>0.91633326003375304</v>
      </c>
      <c r="I90" s="3">
        <v>0.91553726031294136</v>
      </c>
      <c r="J90" s="3">
        <v>0.91289194744189761</v>
      </c>
      <c r="K90" s="3">
        <v>0.91615011405386582</v>
      </c>
      <c r="L90" s="3">
        <v>0.91461775540524237</v>
      </c>
      <c r="M90" s="3">
        <v>0.91927687368575883</v>
      </c>
      <c r="N90" s="3">
        <v>0.91581196997950765</v>
      </c>
      <c r="O90" s="3">
        <v>0.92358626801691368</v>
      </c>
      <c r="P90" s="3">
        <v>0.92980791989289568</v>
      </c>
      <c r="Q90" s="3">
        <v>0.93446382363471248</v>
      </c>
      <c r="R90" s="3">
        <v>0.93363647054266974</v>
      </c>
      <c r="S90" s="3">
        <v>0.934481470023802</v>
      </c>
      <c r="T90" s="3">
        <v>0.93772494900782388</v>
      </c>
    </row>
    <row r="91" spans="1:20" x14ac:dyDescent="0.3">
      <c r="A91" s="13" t="s">
        <v>38</v>
      </c>
      <c r="B91" s="4">
        <v>8.412279468706732E-2</v>
      </c>
      <c r="C91" s="4">
        <v>8.8147525989229536E-2</v>
      </c>
      <c r="D91" s="4">
        <v>9.0565441560154308E-2</v>
      </c>
      <c r="E91" s="4">
        <v>9.0078437937364225E-2</v>
      </c>
      <c r="F91" s="4">
        <v>8.9434352284685506E-2</v>
      </c>
      <c r="G91" s="4">
        <v>8.5233995998705236E-2</v>
      </c>
      <c r="H91" s="4">
        <v>8.3666739966246947E-2</v>
      </c>
      <c r="I91" s="4">
        <v>8.4462739687058613E-2</v>
      </c>
      <c r="J91" s="4">
        <v>8.7108052558102375E-2</v>
      </c>
      <c r="K91" s="4">
        <v>8.3849885946134128E-2</v>
      </c>
      <c r="L91" s="4">
        <v>8.5382244594757628E-2</v>
      </c>
      <c r="M91" s="4">
        <v>8.0723126314241181E-2</v>
      </c>
      <c r="N91" s="4">
        <v>8.4188030020492341E-2</v>
      </c>
      <c r="O91" s="4">
        <v>7.6413731983086403E-2</v>
      </c>
      <c r="P91" s="4">
        <v>7.0192080107104399E-2</v>
      </c>
      <c r="Q91" s="4">
        <v>6.5536176365287441E-2</v>
      </c>
      <c r="R91" s="4">
        <v>6.6363529457330275E-2</v>
      </c>
      <c r="S91" s="4">
        <v>6.5518529976197989E-2</v>
      </c>
      <c r="T91" s="4">
        <v>6.2275050992176104E-2</v>
      </c>
    </row>
    <row r="92" spans="1:20" x14ac:dyDescent="0.3">
      <c r="A92" s="13" t="s">
        <v>39</v>
      </c>
      <c r="B92" s="4">
        <v>0.12562181671484909</v>
      </c>
      <c r="C92" s="4">
        <v>0.12476809347461039</v>
      </c>
      <c r="D92" s="4">
        <v>0.11986820496412279</v>
      </c>
      <c r="E92" s="4">
        <v>0.12171225258329089</v>
      </c>
      <c r="F92" s="4">
        <v>0.12595364703170081</v>
      </c>
      <c r="G92" s="4">
        <v>0.12893045637151301</v>
      </c>
      <c r="H92" s="4">
        <v>0.12559585961169539</v>
      </c>
      <c r="I92" s="4">
        <v>0.13101830636670656</v>
      </c>
      <c r="J92" s="4">
        <v>0.13198551074731707</v>
      </c>
      <c r="K92" s="4">
        <v>0.12905071729519821</v>
      </c>
      <c r="L92" s="4">
        <v>0.12788466496335699</v>
      </c>
      <c r="M92" s="4">
        <v>0.12559576467407846</v>
      </c>
      <c r="N92" s="4">
        <v>0.12556590064564166</v>
      </c>
      <c r="O92" s="4">
        <v>0.130027885261673</v>
      </c>
      <c r="P92" s="4">
        <v>0.12253109654660942</v>
      </c>
      <c r="Q92" s="4">
        <v>0.12509521652990915</v>
      </c>
      <c r="R92" s="4">
        <v>0.12827728960677959</v>
      </c>
      <c r="S92" s="4">
        <v>0.12976968225012073</v>
      </c>
      <c r="T92" s="4">
        <v>0.12716558050520366</v>
      </c>
    </row>
    <row r="93" spans="1:20" x14ac:dyDescent="0.3">
      <c r="A93" s="13" t="s">
        <v>40</v>
      </c>
      <c r="B93" s="4">
        <v>0.30004159980661627</v>
      </c>
      <c r="C93" s="4">
        <v>0.2937050419091522</v>
      </c>
      <c r="D93" s="4">
        <v>0.29687448506629038</v>
      </c>
      <c r="E93" s="4">
        <v>0.299341863692694</v>
      </c>
      <c r="F93" s="4">
        <v>0.30337679280644819</v>
      </c>
      <c r="G93" s="4">
        <v>0.30638609379564885</v>
      </c>
      <c r="H93" s="4">
        <v>0.29963646687128448</v>
      </c>
      <c r="I93" s="4">
        <v>0.29959587729186538</v>
      </c>
      <c r="J93" s="4">
        <v>0.29223398118380262</v>
      </c>
      <c r="K93" s="4">
        <v>0.29746633545935536</v>
      </c>
      <c r="L93" s="4">
        <v>0.29419920537966432</v>
      </c>
      <c r="M93" s="4">
        <v>0.29109718779307509</v>
      </c>
      <c r="N93" s="4">
        <v>0.29059779481991604</v>
      </c>
      <c r="O93" s="4">
        <v>0.28648540688307289</v>
      </c>
      <c r="P93" s="4">
        <v>0.28479468694085819</v>
      </c>
      <c r="Q93" s="4">
        <v>0.28982519580181582</v>
      </c>
      <c r="R93" s="4">
        <v>0.29452489408441324</v>
      </c>
      <c r="S93" s="4">
        <v>0.2986475334059055</v>
      </c>
      <c r="T93" s="4">
        <v>0.3016067017009455</v>
      </c>
    </row>
    <row r="94" spans="1:20" x14ac:dyDescent="0.3">
      <c r="A94" s="13" t="s">
        <v>41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</row>
    <row r="95" spans="1:20" x14ac:dyDescent="0.3">
      <c r="A95" s="13" t="s">
        <v>42</v>
      </c>
      <c r="B95" s="4">
        <v>1</v>
      </c>
      <c r="C95" s="4">
        <v>1</v>
      </c>
      <c r="D95" s="4">
        <v>1</v>
      </c>
      <c r="E95" s="4">
        <v>1</v>
      </c>
      <c r="F95" s="4">
        <v>1</v>
      </c>
      <c r="G95" s="4">
        <v>1</v>
      </c>
      <c r="H95" s="4">
        <v>1</v>
      </c>
      <c r="I95" s="4">
        <v>1</v>
      </c>
      <c r="J95" s="4">
        <v>1</v>
      </c>
      <c r="K95" s="4">
        <v>1</v>
      </c>
      <c r="L95" s="4">
        <v>1</v>
      </c>
      <c r="M95" s="4">
        <v>1</v>
      </c>
      <c r="N95" s="4">
        <v>1</v>
      </c>
      <c r="O95" s="4">
        <v>1</v>
      </c>
      <c r="P95" s="4">
        <v>1</v>
      </c>
      <c r="Q95" s="4">
        <v>1</v>
      </c>
      <c r="R95" s="4">
        <v>1</v>
      </c>
      <c r="S95" s="4">
        <v>1</v>
      </c>
      <c r="T95" s="4">
        <v>1</v>
      </c>
    </row>
    <row r="96" spans="1:20" x14ac:dyDescent="0.3">
      <c r="A96" s="13" t="s">
        <v>43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</row>
    <row r="97" spans="1:20" x14ac:dyDescent="0.3">
      <c r="A97" s="13" t="s">
        <v>112</v>
      </c>
      <c r="B97" s="90">
        <v>1.682474793727657</v>
      </c>
      <c r="C97" s="90">
        <v>1.6858743740082691</v>
      </c>
      <c r="D97" s="90">
        <v>1.6921218039819961</v>
      </c>
      <c r="E97" s="90">
        <v>1.6906687425622182</v>
      </c>
      <c r="F97" s="90">
        <v>1.6922295981279925</v>
      </c>
      <c r="G97" s="90">
        <v>1.6902881359190611</v>
      </c>
      <c r="H97" s="90">
        <v>1.6970020684010299</v>
      </c>
      <c r="I97" s="90">
        <v>1.6874750519156847</v>
      </c>
      <c r="J97" s="90">
        <v>1.6968739208561501</v>
      </c>
      <c r="K97" s="90">
        <v>1.6952900660726038</v>
      </c>
      <c r="L97" s="90">
        <v>1.7079787783770226</v>
      </c>
      <c r="M97" s="90">
        <v>1.7194743555194711</v>
      </c>
      <c r="N97" s="90">
        <v>1.7109745803829874</v>
      </c>
      <c r="O97" s="90">
        <v>1.7117051646221477</v>
      </c>
      <c r="P97" s="90">
        <v>1.7092271522453197</v>
      </c>
      <c r="Q97" s="90">
        <v>1.7058807995037284</v>
      </c>
      <c r="R97" s="90">
        <v>1.7067235516676389</v>
      </c>
      <c r="S97" s="90">
        <v>1.7061655444213968</v>
      </c>
      <c r="T97" s="90">
        <v>1.7030210621550492</v>
      </c>
    </row>
    <row r="98" spans="1:20" x14ac:dyDescent="0.3">
      <c r="A98" s="13" t="s">
        <v>19</v>
      </c>
      <c r="B98" s="83">
        <v>0</v>
      </c>
      <c r="C98" s="83">
        <v>0</v>
      </c>
      <c r="D98" s="83">
        <v>0</v>
      </c>
      <c r="E98" s="83">
        <v>0</v>
      </c>
      <c r="F98" s="83">
        <v>0</v>
      </c>
      <c r="G98" s="83">
        <v>0</v>
      </c>
      <c r="H98" s="83">
        <v>0</v>
      </c>
      <c r="I98" s="83">
        <v>0</v>
      </c>
      <c r="J98" s="83">
        <v>0</v>
      </c>
      <c r="K98" s="83">
        <v>0</v>
      </c>
      <c r="L98" s="83">
        <v>0</v>
      </c>
      <c r="M98" s="83">
        <v>0</v>
      </c>
      <c r="N98" s="83">
        <v>0</v>
      </c>
      <c r="O98" s="83">
        <v>0</v>
      </c>
      <c r="P98" s="83">
        <v>0</v>
      </c>
      <c r="Q98" s="83">
        <v>0</v>
      </c>
      <c r="R98" s="83">
        <v>0</v>
      </c>
      <c r="S98" s="83">
        <v>0</v>
      </c>
      <c r="T98" s="83">
        <v>0</v>
      </c>
    </row>
    <row r="99" spans="1:20" s="31" customFormat="1" x14ac:dyDescent="0.3">
      <c r="A99" s="13" t="s">
        <v>18</v>
      </c>
      <c r="B99" s="84">
        <v>0</v>
      </c>
      <c r="C99" s="22">
        <v>0</v>
      </c>
      <c r="D99" s="22">
        <v>0</v>
      </c>
      <c r="E99" s="84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2</v>
      </c>
      <c r="M99" s="22">
        <v>1</v>
      </c>
      <c r="N99" s="22">
        <v>1</v>
      </c>
      <c r="O99" s="22">
        <v>1</v>
      </c>
      <c r="P99" s="22">
        <v>0</v>
      </c>
      <c r="Q99" s="22">
        <v>0</v>
      </c>
      <c r="R99" s="22">
        <v>1</v>
      </c>
      <c r="S99" s="22">
        <v>1</v>
      </c>
      <c r="T99" s="22">
        <v>2</v>
      </c>
    </row>
    <row r="100" spans="1:20" s="31" customFormat="1" x14ac:dyDescent="0.3">
      <c r="A100" s="13" t="s">
        <v>48</v>
      </c>
      <c r="B100" s="5">
        <v>0</v>
      </c>
      <c r="C100" s="5">
        <v>0</v>
      </c>
      <c r="D100" s="5">
        <v>0</v>
      </c>
      <c r="E100" s="5">
        <v>1</v>
      </c>
      <c r="F100" s="87">
        <v>0</v>
      </c>
      <c r="G100" s="87">
        <v>0</v>
      </c>
      <c r="H100" s="87">
        <v>-1</v>
      </c>
      <c r="I100" s="87">
        <v>0</v>
      </c>
      <c r="J100" s="87">
        <v>0</v>
      </c>
      <c r="K100" s="87">
        <v>0</v>
      </c>
      <c r="L100" s="87">
        <v>2</v>
      </c>
      <c r="M100" s="87">
        <v>0</v>
      </c>
      <c r="N100" s="87">
        <v>0</v>
      </c>
      <c r="O100" s="87">
        <v>0</v>
      </c>
      <c r="P100" s="87">
        <v>0</v>
      </c>
      <c r="Q100" s="87">
        <v>0</v>
      </c>
      <c r="R100" s="87">
        <v>1</v>
      </c>
      <c r="S100" s="87">
        <v>-1</v>
      </c>
      <c r="T100" s="87">
        <v>0</v>
      </c>
    </row>
    <row r="101" spans="1:20" s="31" customFormat="1" x14ac:dyDescent="0.3">
      <c r="A101" s="16" t="s">
        <v>54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1:20" s="31" customFormat="1" x14ac:dyDescent="0.3">
      <c r="A102" s="13" t="s">
        <v>21</v>
      </c>
      <c r="B102" s="4">
        <v>1</v>
      </c>
      <c r="C102" s="4">
        <v>0.99902337194076352</v>
      </c>
      <c r="D102" s="4">
        <v>1</v>
      </c>
      <c r="E102" s="4">
        <v>0.9989640935773314</v>
      </c>
      <c r="F102" s="4">
        <v>0.99892857147174652</v>
      </c>
      <c r="G102" s="4">
        <v>0.99890411411028834</v>
      </c>
      <c r="H102" s="4">
        <v>0.9988819677232903</v>
      </c>
      <c r="I102" s="4">
        <v>0.99883152984209622</v>
      </c>
      <c r="J102" s="4">
        <v>0.99877490321133777</v>
      </c>
      <c r="K102" s="4">
        <v>0.99738867329946279</v>
      </c>
      <c r="L102" s="4">
        <v>1</v>
      </c>
      <c r="M102" s="4">
        <v>0.99854834323474051</v>
      </c>
      <c r="N102" s="4">
        <v>1</v>
      </c>
      <c r="O102" s="4">
        <v>0.99860102316799138</v>
      </c>
      <c r="P102" s="4">
        <v>0.99674939871381607</v>
      </c>
      <c r="Q102" s="4">
        <v>0.99668639492834699</v>
      </c>
      <c r="R102" s="4">
        <v>0.99867844412428219</v>
      </c>
      <c r="S102" s="4">
        <v>0.9954286372140837</v>
      </c>
      <c r="T102" s="4">
        <v>0.99672437679621584</v>
      </c>
    </row>
    <row r="103" spans="1:20" s="31" customFormat="1" x14ac:dyDescent="0.3">
      <c r="A103" s="13" t="s">
        <v>22</v>
      </c>
      <c r="B103" s="4">
        <v>0</v>
      </c>
      <c r="C103" s="4">
        <v>9.7662805923644236E-4</v>
      </c>
      <c r="D103" s="4">
        <v>0</v>
      </c>
      <c r="E103" s="4">
        <v>1.0359064226684875E-3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1.3629977101931913E-3</v>
      </c>
      <c r="L103" s="4">
        <v>0</v>
      </c>
      <c r="M103" s="4">
        <v>0</v>
      </c>
      <c r="N103" s="4">
        <v>0</v>
      </c>
      <c r="O103" s="4">
        <v>1.3989768320086745E-3</v>
      </c>
      <c r="P103" s="4">
        <v>1.7682385229440135E-3</v>
      </c>
      <c r="Q103" s="4">
        <v>0</v>
      </c>
      <c r="R103" s="4">
        <v>0</v>
      </c>
      <c r="S103" s="4">
        <v>1.6415282066019226E-3</v>
      </c>
      <c r="T103" s="4">
        <v>0</v>
      </c>
    </row>
    <row r="104" spans="1:20" s="31" customFormat="1" x14ac:dyDescent="0.3">
      <c r="A104" s="13" t="s">
        <v>23</v>
      </c>
      <c r="B104" s="4">
        <v>0</v>
      </c>
      <c r="C104" s="4">
        <v>0</v>
      </c>
      <c r="D104" s="4">
        <v>0</v>
      </c>
      <c r="E104" s="4">
        <v>0</v>
      </c>
      <c r="F104" s="4">
        <v>1.0714285282534433E-3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1.4823627632398714E-3</v>
      </c>
      <c r="Q104" s="4">
        <v>0</v>
      </c>
      <c r="R104" s="4">
        <v>1.3215558757178486E-3</v>
      </c>
      <c r="S104" s="4">
        <v>1.5899502991443802E-3</v>
      </c>
      <c r="T104" s="4">
        <v>1.6602852712271335E-3</v>
      </c>
    </row>
    <row r="105" spans="1:20" x14ac:dyDescent="0.3">
      <c r="A105" s="13" t="s">
        <v>24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1.0958858897116531E-3</v>
      </c>
      <c r="H105" s="4">
        <v>1.1180322767096991E-3</v>
      </c>
      <c r="I105" s="4">
        <v>1.1684701579038072E-3</v>
      </c>
      <c r="J105" s="4">
        <v>1.2250967886622715E-3</v>
      </c>
      <c r="K105" s="4">
        <v>1.2483289903441081E-3</v>
      </c>
      <c r="L105" s="4">
        <v>0</v>
      </c>
      <c r="M105" s="4">
        <v>1.4516567652595256E-3</v>
      </c>
      <c r="N105" s="4">
        <v>0</v>
      </c>
      <c r="O105" s="4">
        <v>0</v>
      </c>
      <c r="P105" s="4">
        <v>0</v>
      </c>
      <c r="Q105" s="4">
        <v>3.3136050716530579E-3</v>
      </c>
      <c r="R105" s="4">
        <v>0</v>
      </c>
      <c r="S105" s="4">
        <v>1.3398842801699703E-3</v>
      </c>
      <c r="T105" s="4">
        <v>1.6153379325571393E-3</v>
      </c>
    </row>
    <row r="106" spans="1:20" x14ac:dyDescent="0.3">
      <c r="A106" s="13" t="s">
        <v>25</v>
      </c>
      <c r="B106" s="4">
        <v>1</v>
      </c>
      <c r="C106" s="4">
        <f>SUM(C102:C105)</f>
        <v>1</v>
      </c>
      <c r="D106" s="4">
        <v>1</v>
      </c>
      <c r="E106" s="4">
        <v>0.99999999999999989</v>
      </c>
      <c r="F106" s="4">
        <f t="shared" ref="F106:K106" si="37">SUM(F102:F105)</f>
        <v>1</v>
      </c>
      <c r="G106" s="4">
        <f t="shared" si="37"/>
        <v>1</v>
      </c>
      <c r="H106" s="4">
        <f t="shared" si="37"/>
        <v>1</v>
      </c>
      <c r="I106" s="4">
        <f t="shared" si="37"/>
        <v>1</v>
      </c>
      <c r="J106" s="4">
        <f t="shared" si="37"/>
        <v>1</v>
      </c>
      <c r="K106" s="4">
        <f t="shared" si="37"/>
        <v>1.0000000000000002</v>
      </c>
      <c r="L106" s="4">
        <f>SUM(L102:L105)</f>
        <v>1</v>
      </c>
      <c r="M106" s="4">
        <f>SUM(M102:M105)</f>
        <v>1</v>
      </c>
      <c r="N106" s="4">
        <f t="shared" ref="N106" si="38">SUM(N102:N105)</f>
        <v>1</v>
      </c>
      <c r="O106" s="4">
        <f t="shared" ref="O106" si="39">SUM(O102:O105)</f>
        <v>1</v>
      </c>
      <c r="P106" s="4">
        <f t="shared" ref="P106" si="40">SUM(P102:P105)</f>
        <v>1</v>
      </c>
      <c r="Q106" s="4">
        <f t="shared" ref="Q106:R106" si="41">SUM(Q102:Q105)</f>
        <v>1</v>
      </c>
      <c r="R106" s="4">
        <f t="shared" si="41"/>
        <v>1</v>
      </c>
      <c r="S106" s="4">
        <f t="shared" ref="S106" si="42">SUM(S102:S105)</f>
        <v>0.99999999999999989</v>
      </c>
      <c r="T106" s="4">
        <f t="shared" ref="T106" si="43">SUM(T102:T105)</f>
        <v>1</v>
      </c>
    </row>
    <row r="107" spans="1:20" x14ac:dyDescent="0.3">
      <c r="A107" s="3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 x14ac:dyDescent="0.3">
      <c r="A108" s="15" t="s">
        <v>155</v>
      </c>
      <c r="B108" s="1">
        <f t="shared" ref="B108:T108" si="44">+B77</f>
        <v>43769</v>
      </c>
      <c r="C108" s="1">
        <f t="shared" si="44"/>
        <v>43861</v>
      </c>
      <c r="D108" s="1">
        <f t="shared" si="44"/>
        <v>43951</v>
      </c>
      <c r="E108" s="1">
        <f t="shared" si="44"/>
        <v>44043</v>
      </c>
      <c r="F108" s="1">
        <f t="shared" si="44"/>
        <v>44134</v>
      </c>
      <c r="G108" s="1">
        <f t="shared" si="44"/>
        <v>44225</v>
      </c>
      <c r="H108" s="1">
        <f t="shared" si="44"/>
        <v>44316</v>
      </c>
      <c r="I108" s="1">
        <f t="shared" si="44"/>
        <v>44407</v>
      </c>
      <c r="J108" s="1">
        <f t="shared" si="44"/>
        <v>44498</v>
      </c>
      <c r="K108" s="1">
        <f t="shared" si="44"/>
        <v>44592</v>
      </c>
      <c r="L108" s="1">
        <f t="shared" si="44"/>
        <v>44680</v>
      </c>
      <c r="M108" s="1">
        <f t="shared" si="44"/>
        <v>44771</v>
      </c>
      <c r="N108" s="1">
        <f t="shared" si="44"/>
        <v>44865</v>
      </c>
      <c r="O108" s="1">
        <f t="shared" si="44"/>
        <v>44957</v>
      </c>
      <c r="P108" s="1">
        <f t="shared" si="44"/>
        <v>45044</v>
      </c>
      <c r="Q108" s="1">
        <f t="shared" si="44"/>
        <v>45138</v>
      </c>
      <c r="R108" s="1">
        <f t="shared" si="44"/>
        <v>45230</v>
      </c>
      <c r="S108" s="1">
        <f t="shared" si="44"/>
        <v>45322</v>
      </c>
      <c r="T108" s="1">
        <f t="shared" si="44"/>
        <v>45412</v>
      </c>
    </row>
    <row r="109" spans="1:20" x14ac:dyDescent="0.3">
      <c r="A109" s="13" t="s">
        <v>27</v>
      </c>
      <c r="B109" s="4">
        <v>0.69637394708019129</v>
      </c>
      <c r="C109" s="4">
        <v>0.69678374665508713</v>
      </c>
      <c r="D109" s="4">
        <v>0.6940663417623425</v>
      </c>
      <c r="E109" s="4">
        <v>0.69458117962668087</v>
      </c>
      <c r="F109" s="4">
        <v>0.69333641256290801</v>
      </c>
      <c r="G109" s="4">
        <v>0.69075245523844264</v>
      </c>
      <c r="H109" s="4">
        <v>0.69071362141581161</v>
      </c>
      <c r="I109" s="4">
        <v>0.69050055920504672</v>
      </c>
      <c r="J109" s="4">
        <v>0.68944102381443628</v>
      </c>
      <c r="K109" s="4">
        <v>0.68549399790667997</v>
      </c>
      <c r="L109" s="4">
        <v>0.68572724298354126</v>
      </c>
      <c r="M109" s="4">
        <v>0.68460330188013696</v>
      </c>
      <c r="N109" s="4">
        <v>0.68408353077491835</v>
      </c>
      <c r="O109" s="4">
        <v>0.68178095928380178</v>
      </c>
      <c r="P109" s="4">
        <v>0.68293844151761318</v>
      </c>
      <c r="Q109" s="4">
        <v>0.68218483271154617</v>
      </c>
      <c r="R109" s="4">
        <v>0.68175477811865959</v>
      </c>
      <c r="S109" s="4">
        <v>0.68429727944290886</v>
      </c>
      <c r="T109" s="4">
        <v>0.67520577914357316</v>
      </c>
    </row>
    <row r="110" spans="1:20" x14ac:dyDescent="0.3">
      <c r="A110" s="13" t="s">
        <v>28</v>
      </c>
      <c r="B110" s="4">
        <v>0.61600202862439291</v>
      </c>
      <c r="C110" s="4">
        <v>0.62289995830942235</v>
      </c>
      <c r="D110" s="4">
        <v>0.61133555984070176</v>
      </c>
      <c r="E110" s="4">
        <v>0.60233177183082709</v>
      </c>
      <c r="F110" s="4">
        <v>0.58657949744044335</v>
      </c>
      <c r="G110" s="4">
        <v>0.57195773042758591</v>
      </c>
      <c r="H110" s="4">
        <v>0.56741260125431481</v>
      </c>
      <c r="I110" s="4">
        <v>0.54003019112817829</v>
      </c>
      <c r="J110" s="4">
        <v>0.53293933472793009</v>
      </c>
      <c r="K110" s="4">
        <v>0.5197008181601509</v>
      </c>
      <c r="L110" s="4">
        <v>0.50675642644469954</v>
      </c>
      <c r="M110" s="4">
        <v>0.48789722378764955</v>
      </c>
      <c r="N110" s="4">
        <v>0.48435753642534374</v>
      </c>
      <c r="O110" s="4">
        <v>0.49388483110478476</v>
      </c>
      <c r="P110" s="4">
        <v>0.5089218745967139</v>
      </c>
      <c r="Q110" s="4">
        <v>0.50399911253717111</v>
      </c>
      <c r="R110" s="4">
        <v>0.50464157337429016</v>
      </c>
      <c r="S110" s="4">
        <v>0.50935666581416073</v>
      </c>
      <c r="T110" s="4">
        <v>0.50292466482332532</v>
      </c>
    </row>
    <row r="111" spans="1:20" x14ac:dyDescent="0.3">
      <c r="A111" s="13" t="s">
        <v>181</v>
      </c>
      <c r="B111" s="4">
        <v>0.10499601894868932</v>
      </c>
      <c r="C111" s="4">
        <v>0.11767542569116524</v>
      </c>
      <c r="D111" s="4">
        <v>5.4540753797030064E-2</v>
      </c>
      <c r="E111" s="4">
        <v>5.5950982496048247E-2</v>
      </c>
      <c r="F111" s="4">
        <v>5.7238550986248242E-2</v>
      </c>
      <c r="G111" s="4">
        <v>5.8117336295937835E-2</v>
      </c>
      <c r="H111" s="4">
        <v>6.0585730823339921E-2</v>
      </c>
      <c r="I111" s="4">
        <v>6.3380177433932719E-2</v>
      </c>
      <c r="J111" s="4">
        <v>6.1379486762258906E-2</v>
      </c>
      <c r="K111" s="4">
        <v>6.1976504287269862E-2</v>
      </c>
      <c r="L111" s="4">
        <v>1.6148721824642647E-2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</row>
    <row r="112" spans="1:20" x14ac:dyDescent="0.3">
      <c r="A112" s="13" t="s">
        <v>118</v>
      </c>
      <c r="B112" s="4">
        <v>0.44909973261549146</v>
      </c>
      <c r="C112" s="4">
        <v>0.47117992874261311</v>
      </c>
      <c r="D112" s="4">
        <v>0.52698894319267231</v>
      </c>
      <c r="E112" s="4">
        <v>0.50744114409044927</v>
      </c>
      <c r="F112" s="4">
        <v>0.51175470290746405</v>
      </c>
      <c r="G112" s="4">
        <v>0.54427448297833958</v>
      </c>
      <c r="H112" s="4">
        <v>0.56897809846345249</v>
      </c>
      <c r="I112" s="4">
        <v>0.58527906939369401</v>
      </c>
      <c r="J112" s="4">
        <v>0.59536243559345792</v>
      </c>
      <c r="K112" s="4">
        <v>0.60508341120390452</v>
      </c>
      <c r="L112" s="4">
        <v>0.67305703084510604</v>
      </c>
      <c r="M112" s="4">
        <v>0.68925949172344358</v>
      </c>
      <c r="N112" s="4">
        <v>0.7098356291914768</v>
      </c>
      <c r="O112" s="4">
        <v>0.69408700936016776</v>
      </c>
      <c r="P112" s="4">
        <v>0.67492256237414805</v>
      </c>
      <c r="Q112" s="4">
        <v>0.67979704480421821</v>
      </c>
      <c r="R112" s="4">
        <v>0.67603195916726344</v>
      </c>
      <c r="S112" s="4">
        <v>0.67697935848663138</v>
      </c>
      <c r="T112" s="4">
        <v>0.63973631378740015</v>
      </c>
    </row>
    <row r="113" spans="1:20" x14ac:dyDescent="0.3">
      <c r="A113" s="13" t="s">
        <v>182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</row>
    <row r="114" spans="1:20" x14ac:dyDescent="0.3">
      <c r="A114" s="13" t="s">
        <v>183</v>
      </c>
      <c r="B114" s="4">
        <v>0.2976714272289922</v>
      </c>
      <c r="C114" s="4">
        <v>0.27523640748600142</v>
      </c>
      <c r="D114" s="4">
        <v>0.27637834617339763</v>
      </c>
      <c r="E114" s="4">
        <v>0.28110302791332531</v>
      </c>
      <c r="F114" s="4">
        <v>0.25955445996601134</v>
      </c>
      <c r="G114" s="4">
        <v>0.22525601462490091</v>
      </c>
      <c r="H114" s="4">
        <v>0.21804769999566864</v>
      </c>
      <c r="I114" s="4">
        <v>0.2111773147172647</v>
      </c>
      <c r="J114" s="4">
        <v>0.20506297253574354</v>
      </c>
      <c r="K114" s="4">
        <v>0.19746234104642515</v>
      </c>
      <c r="L114" s="4">
        <v>0.18670188286112366</v>
      </c>
      <c r="M114" s="4">
        <v>0.17544442241607594</v>
      </c>
      <c r="N114" s="4">
        <v>0.14370569816596432</v>
      </c>
      <c r="O114" s="4">
        <v>0.10987104495931357</v>
      </c>
      <c r="P114" s="4">
        <v>9.9693395948828381E-2</v>
      </c>
      <c r="Q114" s="4">
        <v>9.0104832116961839E-2</v>
      </c>
      <c r="R114" s="4">
        <v>8.5113082441117552E-2</v>
      </c>
      <c r="S114" s="4">
        <v>8.86786106329185E-2</v>
      </c>
      <c r="T114" s="4">
        <v>8.3123174028753744E-2</v>
      </c>
    </row>
    <row r="115" spans="1:20" x14ac:dyDescent="0.3">
      <c r="A115" s="13" t="s">
        <v>180</v>
      </c>
      <c r="B115" s="4">
        <v>4.1119807577350696E-2</v>
      </c>
      <c r="C115" s="4">
        <v>4.3226708514973594E-2</v>
      </c>
      <c r="D115" s="4">
        <v>4.5344775718998261E-2</v>
      </c>
      <c r="E115" s="4">
        <v>4.6441798395172533E-2</v>
      </c>
      <c r="F115" s="4">
        <v>4.7429749096997542E-2</v>
      </c>
      <c r="G115" s="4">
        <v>4.9325962172211087E-2</v>
      </c>
      <c r="H115" s="4">
        <v>5.1321896012150953E-2</v>
      </c>
      <c r="I115" s="4">
        <v>4.298289837046243E-2</v>
      </c>
      <c r="J115" s="4">
        <v>4.3799869040769636E-2</v>
      </c>
      <c r="K115" s="4">
        <v>4.4098530228711443E-2</v>
      </c>
      <c r="L115" s="4">
        <v>4.1165072599226804E-2</v>
      </c>
      <c r="M115" s="4">
        <v>3.1880610463418488E-2</v>
      </c>
      <c r="N115" s="4">
        <v>3.2466774749954505E-2</v>
      </c>
      <c r="O115" s="4">
        <v>3.3648376480892722E-2</v>
      </c>
      <c r="P115" s="4">
        <v>3.1329756775610666E-2</v>
      </c>
      <c r="Q115" s="4">
        <v>3.1379134122412437E-2</v>
      </c>
      <c r="R115" s="4">
        <v>2.866442084070419E-2</v>
      </c>
      <c r="S115" s="4">
        <v>9.8228234208892224E-3</v>
      </c>
      <c r="T115" s="4">
        <v>1.0128407265851343E-2</v>
      </c>
    </row>
    <row r="116" spans="1:20" x14ac:dyDescent="0.3">
      <c r="A116" s="13" t="s">
        <v>141</v>
      </c>
      <c r="B116" s="4">
        <v>0.10711301362947634</v>
      </c>
      <c r="C116" s="4">
        <v>9.2681529565246515E-2</v>
      </c>
      <c r="D116" s="4">
        <v>9.6747181117901829E-2</v>
      </c>
      <c r="E116" s="4">
        <v>0.10906304710500463</v>
      </c>
      <c r="F116" s="4">
        <v>0.12402253704327876</v>
      </c>
      <c r="G116" s="4">
        <v>0.12302620392861055</v>
      </c>
      <c r="H116" s="4">
        <v>0.10106657470538793</v>
      </c>
      <c r="I116" s="4">
        <v>9.7180540084646189E-2</v>
      </c>
      <c r="J116" s="4">
        <v>9.4395236067769936E-2</v>
      </c>
      <c r="K116" s="4">
        <v>9.1379213233689111E-2</v>
      </c>
      <c r="L116" s="4">
        <v>8.2927291869900832E-2</v>
      </c>
      <c r="M116" s="4">
        <v>0.10341547539706208</v>
      </c>
      <c r="N116" s="4">
        <v>0.11399189789260449</v>
      </c>
      <c r="O116" s="4">
        <v>0.16239356919962597</v>
      </c>
      <c r="P116" s="4">
        <v>0.19405428490141294</v>
      </c>
      <c r="Q116" s="4">
        <v>0.19871898895640736</v>
      </c>
      <c r="R116" s="4">
        <v>0.21019053755091491</v>
      </c>
      <c r="S116" s="4">
        <v>0.22451920745956094</v>
      </c>
      <c r="T116" s="4">
        <v>0.2670121049179946</v>
      </c>
    </row>
    <row r="117" spans="1:20" x14ac:dyDescent="0.3">
      <c r="A117" s="13" t="s">
        <v>33</v>
      </c>
      <c r="B117" s="29">
        <v>147356.38592592595</v>
      </c>
      <c r="C117" s="29">
        <v>149828.30582781456</v>
      </c>
      <c r="D117" s="29">
        <v>148795.57792727274</v>
      </c>
      <c r="E117" s="29">
        <v>147458.1937037037</v>
      </c>
      <c r="F117" s="29">
        <v>146586.13698113206</v>
      </c>
      <c r="G117" s="29">
        <v>146522.20657480313</v>
      </c>
      <c r="H117" s="29">
        <v>146057.79069672132</v>
      </c>
      <c r="I117" s="29">
        <v>146584.05008620687</v>
      </c>
      <c r="J117" s="29">
        <v>148287.49388392858</v>
      </c>
      <c r="K117" s="29">
        <v>149929.58917808218</v>
      </c>
      <c r="L117" s="29">
        <v>147903.69640000002</v>
      </c>
      <c r="M117" s="29">
        <v>149604.80215789477</v>
      </c>
      <c r="N117" s="29">
        <v>149404.81786885246</v>
      </c>
      <c r="O117" s="29">
        <v>144966.69301136362</v>
      </c>
      <c r="P117" s="29">
        <v>148467.08078313255</v>
      </c>
      <c r="Q117" s="29">
        <v>147856.98945454546</v>
      </c>
      <c r="R117" s="29">
        <v>148495.81369426753</v>
      </c>
      <c r="S117" s="29">
        <v>145966.55143790852</v>
      </c>
      <c r="T117" s="29">
        <v>149376.22244755246</v>
      </c>
    </row>
    <row r="118" spans="1:20" x14ac:dyDescent="0.3">
      <c r="A118" s="13" t="s">
        <v>34</v>
      </c>
      <c r="B118" s="3">
        <v>4.5927872854607331E-2</v>
      </c>
      <c r="C118" s="3">
        <v>4.493865536090192E-2</v>
      </c>
      <c r="D118" s="3">
        <v>4.4521418901927755E-2</v>
      </c>
      <c r="E118" s="3">
        <v>4.2698110451307995E-2</v>
      </c>
      <c r="F118" s="3">
        <v>4.2194545322946614E-2</v>
      </c>
      <c r="G118" s="3">
        <v>4.169263581111729E-2</v>
      </c>
      <c r="H118" s="3">
        <v>4.1548265669328961E-2</v>
      </c>
      <c r="I118" s="3">
        <v>4.1361043454302616E-2</v>
      </c>
      <c r="J118" s="3">
        <v>4.1201458673757484E-2</v>
      </c>
      <c r="K118" s="3">
        <v>4.1739439401625271E-2</v>
      </c>
      <c r="L118" s="3">
        <v>4.3362039454005172E-2</v>
      </c>
      <c r="M118" s="3">
        <v>4.5019097314713596E-2</v>
      </c>
      <c r="N118" s="3">
        <v>4.8425494823226597E-2</v>
      </c>
      <c r="O118" s="3">
        <v>5.0971838636647462E-2</v>
      </c>
      <c r="P118" s="3">
        <v>5.2703974260870021E-2</v>
      </c>
      <c r="Q118" s="3">
        <v>5.5491999366344323E-2</v>
      </c>
      <c r="R118" s="3">
        <v>5.5869276939469803E-2</v>
      </c>
      <c r="S118" s="3">
        <v>5.5708926509247539E-2</v>
      </c>
      <c r="T118" s="3">
        <v>5.8253535297281556E-2</v>
      </c>
    </row>
    <row r="119" spans="1:20" x14ac:dyDescent="0.3">
      <c r="A119" s="13" t="s">
        <v>35</v>
      </c>
      <c r="B119" s="90">
        <v>15.809846753492216</v>
      </c>
      <c r="C119" s="90">
        <v>15.486732827693695</v>
      </c>
      <c r="D119" s="90">
        <v>15.303762541846226</v>
      </c>
      <c r="E119" s="90">
        <v>14.932586702672291</v>
      </c>
      <c r="F119" s="90">
        <v>14.696785693988796</v>
      </c>
      <c r="G119" s="90">
        <v>14.488667789694601</v>
      </c>
      <c r="H119" s="90">
        <v>14.441211216708339</v>
      </c>
      <c r="I119" s="90">
        <v>14.246126264016118</v>
      </c>
      <c r="J119" s="90">
        <v>13.98839539005135</v>
      </c>
      <c r="K119" s="90">
        <v>13.777370715061551</v>
      </c>
      <c r="L119" s="90">
        <v>13.646693797206773</v>
      </c>
      <c r="M119" s="90">
        <v>13.385823409561032</v>
      </c>
      <c r="N119" s="90">
        <v>13.06991601099543</v>
      </c>
      <c r="O119" s="90">
        <v>12.550409493742082</v>
      </c>
      <c r="P119" s="90">
        <v>12.440991862320162</v>
      </c>
      <c r="Q119" s="90">
        <v>12.272775199684631</v>
      </c>
      <c r="R119" s="90">
        <v>12.092547656942287</v>
      </c>
      <c r="S119" s="90">
        <v>11.786191485232814</v>
      </c>
      <c r="T119" s="90">
        <v>11.548591817686249</v>
      </c>
    </row>
    <row r="120" spans="1:20" x14ac:dyDescent="0.3">
      <c r="A120" s="13" t="s">
        <v>36</v>
      </c>
      <c r="B120" s="91">
        <v>59.519568855770551</v>
      </c>
      <c r="C120" s="91">
        <v>63.218876974928833</v>
      </c>
      <c r="D120" s="91">
        <v>66.488843362468842</v>
      </c>
      <c r="E120" s="91">
        <v>69.601450803616288</v>
      </c>
      <c r="F120" s="91">
        <v>72.207405638939562</v>
      </c>
      <c r="G120" s="91">
        <v>75.212030482750293</v>
      </c>
      <c r="H120" s="91">
        <v>78.06842642571975</v>
      </c>
      <c r="I120" s="91">
        <v>81.095263130621134</v>
      </c>
      <c r="J120" s="91">
        <v>84.012789213740376</v>
      </c>
      <c r="K120" s="91">
        <v>87.221321925883728</v>
      </c>
      <c r="L120" s="91">
        <v>89.354647335739799</v>
      </c>
      <c r="M120" s="91">
        <v>92.174105547417639</v>
      </c>
      <c r="N120" s="91">
        <v>95.795201433677505</v>
      </c>
      <c r="O120" s="91">
        <v>99.739309803819623</v>
      </c>
      <c r="P120" s="91">
        <v>103.44320399947421</v>
      </c>
      <c r="Q120" s="91">
        <v>106.0115787643069</v>
      </c>
      <c r="R120" s="91">
        <v>109.15555583131848</v>
      </c>
      <c r="S120" s="91">
        <v>112.32617524580786</v>
      </c>
      <c r="T120" s="91">
        <v>115.88734133313265</v>
      </c>
    </row>
    <row r="121" spans="1:20" x14ac:dyDescent="0.3">
      <c r="A121" s="13" t="s">
        <v>119</v>
      </c>
      <c r="B121" s="3">
        <v>0.88490923427880008</v>
      </c>
      <c r="C121" s="3">
        <v>0.89708604442880235</v>
      </c>
      <c r="D121" s="3">
        <v>0.89175976569643878</v>
      </c>
      <c r="E121" s="3">
        <v>0.89810538918271132</v>
      </c>
      <c r="F121" s="3">
        <v>0.89359692416845515</v>
      </c>
      <c r="G121" s="3">
        <v>0.8935628135700987</v>
      </c>
      <c r="H121" s="3">
        <v>0.89351317744303838</v>
      </c>
      <c r="I121" s="3">
        <v>0.89510093450381101</v>
      </c>
      <c r="J121" s="3">
        <v>0.89423188651081043</v>
      </c>
      <c r="K121" s="3">
        <v>0.89795072125367459</v>
      </c>
      <c r="L121" s="3">
        <v>0.89446639279530538</v>
      </c>
      <c r="M121" s="3">
        <v>0.89721539092686342</v>
      </c>
      <c r="N121" s="3">
        <v>0.89694802553874242</v>
      </c>
      <c r="O121" s="3">
        <v>0.89500860490957035</v>
      </c>
      <c r="P121" s="3">
        <v>0.89776724554429155</v>
      </c>
      <c r="Q121" s="3">
        <v>0.89975596222375287</v>
      </c>
      <c r="R121" s="3">
        <v>0.90354963898004326</v>
      </c>
      <c r="S121" s="3">
        <v>0.90466037411900813</v>
      </c>
      <c r="T121" s="3">
        <v>0.90971967402188769</v>
      </c>
    </row>
    <row r="122" spans="1:20" x14ac:dyDescent="0.3">
      <c r="A122" s="13" t="s">
        <v>38</v>
      </c>
      <c r="B122" s="4">
        <v>0.11509076572119988</v>
      </c>
      <c r="C122" s="4">
        <v>0.10291395557119763</v>
      </c>
      <c r="D122" s="4">
        <v>0.10824023430356132</v>
      </c>
      <c r="E122" s="4">
        <v>0.10189461081728871</v>
      </c>
      <c r="F122" s="4">
        <v>0.1064030758315448</v>
      </c>
      <c r="G122" s="4">
        <v>0.1064371864299013</v>
      </c>
      <c r="H122" s="4">
        <v>0.10648682255696167</v>
      </c>
      <c r="I122" s="4">
        <v>0.10489906549618896</v>
      </c>
      <c r="J122" s="4">
        <v>0.10576811348918953</v>
      </c>
      <c r="K122" s="4">
        <v>0.10204927874632545</v>
      </c>
      <c r="L122" s="4">
        <v>0.10553360720469455</v>
      </c>
      <c r="M122" s="4">
        <v>0.10278460907313666</v>
      </c>
      <c r="N122" s="4">
        <v>0.10305197446125766</v>
      </c>
      <c r="O122" s="4">
        <v>0.10499139509042958</v>
      </c>
      <c r="P122" s="4">
        <v>0.10223275445570851</v>
      </c>
      <c r="Q122" s="4">
        <v>0.10024403777624719</v>
      </c>
      <c r="R122" s="4">
        <v>9.6450361019956687E-2</v>
      </c>
      <c r="S122" s="4">
        <v>9.5339625880991916E-2</v>
      </c>
      <c r="T122" s="4">
        <v>9.0280325978112322E-2</v>
      </c>
    </row>
    <row r="123" spans="1:20" x14ac:dyDescent="0.3">
      <c r="A123" s="13" t="s">
        <v>39</v>
      </c>
      <c r="B123" s="4">
        <v>0.19867619510540704</v>
      </c>
      <c r="C123" s="4">
        <v>0.20119988087839624</v>
      </c>
      <c r="D123" s="4">
        <v>0.21255439689700475</v>
      </c>
      <c r="E123" s="4">
        <v>0.2068620531524763</v>
      </c>
      <c r="F123" s="4">
        <v>0.21194715360133301</v>
      </c>
      <c r="G123" s="4">
        <v>0.20894916337944244</v>
      </c>
      <c r="H123" s="4">
        <v>0.20327416896397457</v>
      </c>
      <c r="I123" s="4">
        <v>0.21298017469477223</v>
      </c>
      <c r="J123" s="4">
        <v>0.21801051946250685</v>
      </c>
      <c r="K123" s="4">
        <v>0.22915551662684081</v>
      </c>
      <c r="L123" s="4">
        <v>0.23219273071528188</v>
      </c>
      <c r="M123" s="4">
        <v>0.2415323565811473</v>
      </c>
      <c r="N123" s="4">
        <v>0.24303412352888082</v>
      </c>
      <c r="O123" s="4">
        <v>0.22875861519847379</v>
      </c>
      <c r="P123" s="4">
        <v>0.24608828694949419</v>
      </c>
      <c r="Q123" s="4">
        <v>0.24872704124993217</v>
      </c>
      <c r="R123" s="4">
        <v>0.26044947823970377</v>
      </c>
      <c r="S123" s="4">
        <v>0.2383866525510204</v>
      </c>
      <c r="T123" s="4">
        <v>0.24303845858663098</v>
      </c>
    </row>
    <row r="124" spans="1:20" x14ac:dyDescent="0.3">
      <c r="A124" s="13" t="s">
        <v>40</v>
      </c>
      <c r="B124" s="4">
        <v>0.33613727621163242</v>
      </c>
      <c r="C124" s="4">
        <v>0.33084322635473257</v>
      </c>
      <c r="D124" s="4">
        <v>0.31699588927641914</v>
      </c>
      <c r="E124" s="4">
        <v>0.31727799620433789</v>
      </c>
      <c r="F124" s="4">
        <v>0.31434369132844686</v>
      </c>
      <c r="G124" s="4">
        <v>0.32108418624277829</v>
      </c>
      <c r="H124" s="4">
        <v>0.32377876735532324</v>
      </c>
      <c r="I124" s="4">
        <v>0.30906508762610402</v>
      </c>
      <c r="J124" s="4">
        <v>0.31606557372291511</v>
      </c>
      <c r="K124" s="4">
        <v>0.31534467687845125</v>
      </c>
      <c r="L124" s="4">
        <v>0.32398537268741312</v>
      </c>
      <c r="M124" s="4">
        <v>0.32879879118684679</v>
      </c>
      <c r="N124" s="4">
        <v>0.31494929732236882</v>
      </c>
      <c r="O124" s="4">
        <v>0.30421337923022918</v>
      </c>
      <c r="P124" s="4">
        <v>0.28753502945302828</v>
      </c>
      <c r="Q124" s="4">
        <v>0.28909462328669511</v>
      </c>
      <c r="R124" s="4">
        <v>0.2821665651836826</v>
      </c>
      <c r="S124" s="4">
        <v>0.29425200209837488</v>
      </c>
      <c r="T124" s="4">
        <v>0.29589511377008687</v>
      </c>
    </row>
    <row r="125" spans="1:20" x14ac:dyDescent="0.3">
      <c r="A125" s="13" t="s">
        <v>41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</row>
    <row r="126" spans="1:20" x14ac:dyDescent="0.3">
      <c r="A126" s="13" t="s">
        <v>42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</row>
    <row r="127" spans="1:20" x14ac:dyDescent="0.3">
      <c r="A127" s="13" t="s">
        <v>43</v>
      </c>
      <c r="B127" s="4">
        <v>1</v>
      </c>
      <c r="C127" s="4">
        <v>1</v>
      </c>
      <c r="D127" s="4">
        <v>1</v>
      </c>
      <c r="E127" s="4">
        <v>1</v>
      </c>
      <c r="F127" s="4">
        <v>1</v>
      </c>
      <c r="G127" s="4">
        <v>1</v>
      </c>
      <c r="H127" s="4">
        <v>1</v>
      </c>
      <c r="I127" s="4">
        <v>1</v>
      </c>
      <c r="J127" s="4">
        <v>1</v>
      </c>
      <c r="K127" s="4">
        <v>1</v>
      </c>
      <c r="L127" s="4">
        <v>1</v>
      </c>
      <c r="M127" s="4">
        <v>1</v>
      </c>
      <c r="N127" s="4">
        <v>1</v>
      </c>
      <c r="O127" s="4">
        <v>1</v>
      </c>
      <c r="P127" s="4">
        <v>1</v>
      </c>
      <c r="Q127" s="4">
        <v>1</v>
      </c>
      <c r="R127" s="4">
        <v>1</v>
      </c>
      <c r="S127" s="4">
        <v>1</v>
      </c>
      <c r="T127" s="4">
        <v>1</v>
      </c>
    </row>
    <row r="128" spans="1:20" x14ac:dyDescent="0.3">
      <c r="A128" s="13" t="s">
        <v>112</v>
      </c>
      <c r="B128" s="90">
        <v>1.5558018843931591</v>
      </c>
      <c r="C128" s="90">
        <v>1.5625117193899558</v>
      </c>
      <c r="D128" s="90">
        <v>1.5772374013477579</v>
      </c>
      <c r="E128" s="90">
        <v>1.5835376977387141</v>
      </c>
      <c r="F128" s="90">
        <v>1.5851367809123185</v>
      </c>
      <c r="G128" s="90">
        <v>1.5893114741625551</v>
      </c>
      <c r="H128" s="90">
        <v>1.5947388299418988</v>
      </c>
      <c r="I128" s="90">
        <v>1.6020569645676144</v>
      </c>
      <c r="J128" s="90">
        <v>1.5999681422656364</v>
      </c>
      <c r="K128" s="90">
        <v>1.6016354662270673</v>
      </c>
      <c r="L128" s="90">
        <v>1.5821092241585388</v>
      </c>
      <c r="M128" s="90">
        <v>1.5687204590702748</v>
      </c>
      <c r="N128" s="90">
        <v>1.5992013548432835</v>
      </c>
      <c r="O128" s="90">
        <v>1.6026466756095983</v>
      </c>
      <c r="P128" s="90">
        <v>1.6224961163500533</v>
      </c>
      <c r="Q128" s="90">
        <v>1.5940733800798081</v>
      </c>
      <c r="R128" s="90">
        <v>1.6014423107724713</v>
      </c>
      <c r="S128" s="90">
        <v>1.6122476104278258</v>
      </c>
      <c r="T128" s="90">
        <v>1.616212140212157</v>
      </c>
    </row>
    <row r="129" spans="1:20" s="31" customFormat="1" x14ac:dyDescent="0.3">
      <c r="A129" s="13" t="s">
        <v>19</v>
      </c>
      <c r="B129" s="83">
        <v>0</v>
      </c>
      <c r="C129" s="83">
        <v>0</v>
      </c>
      <c r="D129" s="83">
        <v>0</v>
      </c>
      <c r="E129" s="83">
        <v>0</v>
      </c>
      <c r="F129" s="83">
        <v>0</v>
      </c>
      <c r="G129" s="83">
        <v>0</v>
      </c>
      <c r="H129" s="83">
        <v>0</v>
      </c>
      <c r="I129" s="83">
        <v>0</v>
      </c>
      <c r="J129" s="83">
        <v>0</v>
      </c>
      <c r="K129" s="83">
        <v>0</v>
      </c>
      <c r="L129" s="83">
        <v>0</v>
      </c>
      <c r="M129" s="83">
        <v>0</v>
      </c>
      <c r="N129" s="83">
        <v>0</v>
      </c>
      <c r="O129" s="83">
        <v>0</v>
      </c>
      <c r="P129" s="83">
        <v>0</v>
      </c>
      <c r="Q129" s="83">
        <v>0</v>
      </c>
      <c r="R129" s="83">
        <v>0</v>
      </c>
      <c r="S129" s="83">
        <v>0</v>
      </c>
      <c r="T129" s="83">
        <v>0</v>
      </c>
    </row>
    <row r="130" spans="1:20" s="31" customFormat="1" x14ac:dyDescent="0.3">
      <c r="A130" s="13" t="s">
        <v>18</v>
      </c>
      <c r="B130" s="84">
        <v>0</v>
      </c>
      <c r="C130" s="22">
        <v>0</v>
      </c>
      <c r="D130" s="22">
        <v>0</v>
      </c>
      <c r="E130" s="84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1</v>
      </c>
      <c r="Q130" s="22">
        <v>2</v>
      </c>
      <c r="R130" s="22">
        <v>2</v>
      </c>
      <c r="S130" s="22">
        <v>2</v>
      </c>
      <c r="T130" s="22">
        <v>2</v>
      </c>
    </row>
    <row r="131" spans="1:20" s="31" customFormat="1" x14ac:dyDescent="0.3">
      <c r="A131" s="13" t="s">
        <v>51</v>
      </c>
      <c r="B131" s="5">
        <v>0</v>
      </c>
      <c r="C131" s="5">
        <v>0</v>
      </c>
      <c r="D131" s="5">
        <v>0</v>
      </c>
      <c r="E131" s="5">
        <v>0</v>
      </c>
      <c r="F131" s="87">
        <v>0</v>
      </c>
      <c r="G131" s="87">
        <v>0</v>
      </c>
      <c r="H131" s="87">
        <v>11</v>
      </c>
      <c r="I131" s="87">
        <v>0</v>
      </c>
      <c r="J131" s="87">
        <v>0</v>
      </c>
      <c r="K131" s="87">
        <v>0</v>
      </c>
      <c r="L131" s="87">
        <v>0</v>
      </c>
      <c r="M131" s="87">
        <v>0</v>
      </c>
      <c r="N131" s="87">
        <v>0</v>
      </c>
      <c r="O131" s="87">
        <v>0</v>
      </c>
      <c r="P131" s="87">
        <v>0</v>
      </c>
      <c r="Q131" s="87">
        <v>0</v>
      </c>
      <c r="R131" s="87">
        <v>0</v>
      </c>
      <c r="S131" s="87">
        <v>0</v>
      </c>
      <c r="T131" s="87">
        <v>0</v>
      </c>
    </row>
    <row r="132" spans="1:20" s="31" customFormat="1" x14ac:dyDescent="0.3">
      <c r="A132" s="16" t="s">
        <v>54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1:20" s="31" customFormat="1" x14ac:dyDescent="0.3">
      <c r="A133" s="13" t="s">
        <v>21</v>
      </c>
      <c r="B133" s="4">
        <v>0.99382738611320653</v>
      </c>
      <c r="C133" s="4">
        <v>0.99348698210465292</v>
      </c>
      <c r="D133" s="4">
        <v>0.99279787980737288</v>
      </c>
      <c r="E133" s="4">
        <v>1</v>
      </c>
      <c r="F133" s="4">
        <v>1</v>
      </c>
      <c r="G133" s="4">
        <v>1</v>
      </c>
      <c r="H133" s="4">
        <v>0.99712768617494341</v>
      </c>
      <c r="I133" s="4">
        <v>1</v>
      </c>
      <c r="J133" s="4">
        <v>0.99171272379446396</v>
      </c>
      <c r="K133" s="4">
        <v>0.98992885397961961</v>
      </c>
      <c r="L133" s="4">
        <v>0.99069416530146981</v>
      </c>
      <c r="M133" s="4">
        <v>0.99031576716826908</v>
      </c>
      <c r="N133" s="4">
        <v>0.98440850493242393</v>
      </c>
      <c r="O133" s="4">
        <v>0.98329207357500226</v>
      </c>
      <c r="P133" s="4">
        <v>0.982161914499186</v>
      </c>
      <c r="Q133" s="4">
        <v>0.98329828830146659</v>
      </c>
      <c r="R133" s="4">
        <v>0.99827791919741105</v>
      </c>
      <c r="S133" s="4">
        <v>0.99820001675160808</v>
      </c>
      <c r="T133" s="4">
        <v>0.98463512196351477</v>
      </c>
    </row>
    <row r="134" spans="1:20" s="31" customFormat="1" x14ac:dyDescent="0.3">
      <c r="A134" s="13" t="s">
        <v>22</v>
      </c>
      <c r="B134" s="4">
        <v>0</v>
      </c>
      <c r="C134" s="4">
        <v>0</v>
      </c>
      <c r="D134" s="4">
        <v>7.202120192627141E-3</v>
      </c>
      <c r="E134" s="4">
        <v>0</v>
      </c>
      <c r="F134" s="4">
        <v>0</v>
      </c>
      <c r="G134" s="4">
        <v>0</v>
      </c>
      <c r="H134" s="4">
        <v>2.8723138250565578E-3</v>
      </c>
      <c r="I134" s="4">
        <v>0</v>
      </c>
      <c r="J134" s="4">
        <v>0</v>
      </c>
      <c r="K134" s="4">
        <v>1.6875007979202104E-3</v>
      </c>
      <c r="L134" s="4">
        <v>0</v>
      </c>
      <c r="M134" s="4">
        <v>0</v>
      </c>
      <c r="N134" s="4">
        <v>1.5591495067576091E-2</v>
      </c>
      <c r="O134" s="4">
        <v>0</v>
      </c>
      <c r="P134" s="4">
        <v>8.6771896497276207E-3</v>
      </c>
      <c r="Q134" s="4">
        <v>6.2088461903903932E-3</v>
      </c>
      <c r="R134" s="4">
        <v>0</v>
      </c>
      <c r="S134" s="4">
        <v>0</v>
      </c>
      <c r="T134" s="4">
        <v>1.3425016814139832E-2</v>
      </c>
    </row>
    <row r="135" spans="1:20" s="31" customFormat="1" x14ac:dyDescent="0.3">
      <c r="A135" s="13" t="s">
        <v>23</v>
      </c>
      <c r="B135" s="4">
        <v>0</v>
      </c>
      <c r="C135" s="4">
        <v>6.5130178953470893E-3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1.6707926424997698E-2</v>
      </c>
      <c r="P135" s="4">
        <v>9.1608958510864223E-3</v>
      </c>
      <c r="Q135" s="4">
        <v>8.849285524380553E-3</v>
      </c>
      <c r="R135" s="4">
        <v>0</v>
      </c>
      <c r="S135" s="4">
        <v>0</v>
      </c>
      <c r="T135" s="4">
        <v>0</v>
      </c>
    </row>
    <row r="136" spans="1:20" x14ac:dyDescent="0.3">
      <c r="A136" s="13" t="s">
        <v>24</v>
      </c>
      <c r="B136" s="4">
        <v>6.1726138867935071E-3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8.2872762055360739E-3</v>
      </c>
      <c r="K136" s="4">
        <v>8.383645222460304E-3</v>
      </c>
      <c r="L136" s="4">
        <v>9.3058346985302291E-3</v>
      </c>
      <c r="M136" s="4">
        <v>9.6842328317310045E-3</v>
      </c>
      <c r="N136" s="4">
        <v>0</v>
      </c>
      <c r="O136" s="4">
        <v>0</v>
      </c>
      <c r="P136" s="4">
        <v>0</v>
      </c>
      <c r="Q136" s="4">
        <v>1.6435799837624379E-3</v>
      </c>
      <c r="R136" s="4">
        <v>1.7220808025889209E-3</v>
      </c>
      <c r="S136" s="4">
        <v>1.799983248391841E-3</v>
      </c>
      <c r="T136" s="4">
        <v>1.9398612223455822E-3</v>
      </c>
    </row>
    <row r="137" spans="1:20" x14ac:dyDescent="0.3">
      <c r="A137" s="13" t="s">
        <v>25</v>
      </c>
      <c r="B137" s="4">
        <v>1</v>
      </c>
      <c r="C137" s="4">
        <f>SUM(C133:C136)</f>
        <v>1</v>
      </c>
      <c r="D137" s="4">
        <v>1</v>
      </c>
      <c r="E137" s="4">
        <v>1</v>
      </c>
      <c r="F137" s="4">
        <f t="shared" ref="F137:T137" si="45">SUM(F133:F136)</f>
        <v>1</v>
      </c>
      <c r="G137" s="4">
        <f t="shared" si="45"/>
        <v>1</v>
      </c>
      <c r="H137" s="4">
        <f t="shared" si="45"/>
        <v>1</v>
      </c>
      <c r="I137" s="4">
        <f t="shared" si="45"/>
        <v>1</v>
      </c>
      <c r="J137" s="4">
        <f t="shared" si="45"/>
        <v>1</v>
      </c>
      <c r="K137" s="4">
        <f t="shared" si="45"/>
        <v>1.0000000000000002</v>
      </c>
      <c r="L137" s="4">
        <f t="shared" si="45"/>
        <v>1</v>
      </c>
      <c r="M137" s="4">
        <f t="shared" si="45"/>
        <v>1</v>
      </c>
      <c r="N137" s="4">
        <f t="shared" si="45"/>
        <v>1</v>
      </c>
      <c r="O137" s="4">
        <f t="shared" si="45"/>
        <v>1</v>
      </c>
      <c r="P137" s="4">
        <f t="shared" si="45"/>
        <v>1</v>
      </c>
      <c r="Q137" s="4">
        <f t="shared" si="45"/>
        <v>1</v>
      </c>
      <c r="R137" s="4">
        <f t="shared" si="45"/>
        <v>1</v>
      </c>
      <c r="S137" s="4">
        <f t="shared" si="45"/>
        <v>0.99999999999999989</v>
      </c>
      <c r="T137" s="4">
        <f t="shared" si="45"/>
        <v>1.0000000000000002</v>
      </c>
    </row>
    <row r="138" spans="1:20" x14ac:dyDescent="0.3">
      <c r="A138" s="1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1:20" x14ac:dyDescent="0.3">
      <c r="A139" s="15" t="s">
        <v>156</v>
      </c>
      <c r="B139" s="1">
        <f t="shared" ref="B139:T139" si="46">+B108</f>
        <v>43769</v>
      </c>
      <c r="C139" s="1">
        <f t="shared" si="46"/>
        <v>43861</v>
      </c>
      <c r="D139" s="1">
        <f t="shared" si="46"/>
        <v>43951</v>
      </c>
      <c r="E139" s="1">
        <f t="shared" si="46"/>
        <v>44043</v>
      </c>
      <c r="F139" s="1">
        <f t="shared" si="46"/>
        <v>44134</v>
      </c>
      <c r="G139" s="1">
        <f t="shared" si="46"/>
        <v>44225</v>
      </c>
      <c r="H139" s="1">
        <f t="shared" si="46"/>
        <v>44316</v>
      </c>
      <c r="I139" s="1">
        <f t="shared" si="46"/>
        <v>44407</v>
      </c>
      <c r="J139" s="1">
        <f t="shared" si="46"/>
        <v>44498</v>
      </c>
      <c r="K139" s="1">
        <f t="shared" si="46"/>
        <v>44592</v>
      </c>
      <c r="L139" s="1">
        <f t="shared" si="46"/>
        <v>44680</v>
      </c>
      <c r="M139" s="1">
        <f t="shared" si="46"/>
        <v>44771</v>
      </c>
      <c r="N139" s="1">
        <f t="shared" si="46"/>
        <v>44865</v>
      </c>
      <c r="O139" s="1">
        <f t="shared" si="46"/>
        <v>44957</v>
      </c>
      <c r="P139" s="1">
        <f t="shared" si="46"/>
        <v>45044</v>
      </c>
      <c r="Q139" s="1">
        <f t="shared" si="46"/>
        <v>45138</v>
      </c>
      <c r="R139" s="1">
        <f t="shared" si="46"/>
        <v>45230</v>
      </c>
      <c r="S139" s="1">
        <f t="shared" si="46"/>
        <v>45322</v>
      </c>
      <c r="T139" s="1">
        <f t="shared" si="46"/>
        <v>45412</v>
      </c>
    </row>
    <row r="140" spans="1:20" x14ac:dyDescent="0.3">
      <c r="A140" s="13" t="s">
        <v>27</v>
      </c>
      <c r="B140" s="85">
        <v>0.71514687886584449</v>
      </c>
      <c r="C140" s="4">
        <v>0.71682519935217948</v>
      </c>
      <c r="D140" s="4">
        <v>0.71877532898542518</v>
      </c>
      <c r="E140" s="4">
        <v>0.72068618886044034</v>
      </c>
      <c r="F140" s="4">
        <v>0.7207841753912364</v>
      </c>
      <c r="G140" s="4">
        <v>0.72117347376524643</v>
      </c>
      <c r="H140" s="4">
        <v>0.7209710046538278</v>
      </c>
      <c r="I140" s="4">
        <v>0.72020565418845073</v>
      </c>
      <c r="J140" s="4">
        <v>0.72037529542703549</v>
      </c>
      <c r="K140" s="4">
        <v>0.72088774554397206</v>
      </c>
      <c r="L140" s="4">
        <v>0.71879841751591744</v>
      </c>
      <c r="M140" s="4">
        <v>0.71608700482108145</v>
      </c>
      <c r="N140" s="4">
        <v>0.71766084307253997</v>
      </c>
      <c r="O140" s="4">
        <v>0.71746231356440715</v>
      </c>
      <c r="P140" s="4">
        <v>0.71736075342825789</v>
      </c>
      <c r="Q140" s="4">
        <v>0.71738231923584861</v>
      </c>
      <c r="R140" s="4">
        <v>0.72016830514887786</v>
      </c>
      <c r="S140" s="4">
        <v>0.72032310889987772</v>
      </c>
      <c r="T140" s="4">
        <v>0.72115313978646312</v>
      </c>
    </row>
    <row r="141" spans="1:20" x14ac:dyDescent="0.3">
      <c r="A141" s="13" t="s">
        <v>28</v>
      </c>
      <c r="B141" s="85">
        <v>0.69186519127106139</v>
      </c>
      <c r="C141" s="4">
        <v>0.69972045897532986</v>
      </c>
      <c r="D141" s="4">
        <v>0.69285846772507931</v>
      </c>
      <c r="E141" s="4">
        <v>0.68379286397318817</v>
      </c>
      <c r="F141" s="4">
        <v>0.66735547213510127</v>
      </c>
      <c r="G141" s="4">
        <v>0.65514980847094217</v>
      </c>
      <c r="H141" s="4">
        <v>0.65267519076216729</v>
      </c>
      <c r="I141" s="4">
        <v>0.62102138914525762</v>
      </c>
      <c r="J141" s="4">
        <v>0.61503371394196582</v>
      </c>
      <c r="K141" s="4">
        <v>0.60047723451894508</v>
      </c>
      <c r="L141" s="4">
        <v>0.5849112072312761</v>
      </c>
      <c r="M141" s="4">
        <v>0.56096447298331631</v>
      </c>
      <c r="N141" s="4">
        <v>0.55762190536494216</v>
      </c>
      <c r="O141" s="4">
        <v>0.57136880656260269</v>
      </c>
      <c r="P141" s="4">
        <v>0.59019165576508725</v>
      </c>
      <c r="Q141" s="4">
        <v>0.5823106600353235</v>
      </c>
      <c r="R141" s="4">
        <v>0.58784766933351751</v>
      </c>
      <c r="S141" s="4">
        <v>0.5936121032301338</v>
      </c>
      <c r="T141" s="4">
        <v>0.59169179253492565</v>
      </c>
    </row>
    <row r="142" spans="1:20" x14ac:dyDescent="0.3">
      <c r="A142" s="13" t="s">
        <v>181</v>
      </c>
      <c r="B142" s="85">
        <v>2.9527753205545751E-2</v>
      </c>
      <c r="C142" s="4">
        <v>1.4318759953112659E-2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</row>
    <row r="143" spans="1:20" x14ac:dyDescent="0.3">
      <c r="A143" s="13" t="s">
        <v>118</v>
      </c>
      <c r="B143" s="85">
        <v>0.88813837986157074</v>
      </c>
      <c r="C143" s="4">
        <v>0.91088385001889971</v>
      </c>
      <c r="D143" s="4">
        <v>0.94309078717492678</v>
      </c>
      <c r="E143" s="4">
        <v>0.92256963029994599</v>
      </c>
      <c r="F143" s="4">
        <v>0.92188867147903963</v>
      </c>
      <c r="G143" s="4">
        <v>0.93202805644720477</v>
      </c>
      <c r="H143" s="4">
        <v>0.94020229095444674</v>
      </c>
      <c r="I143" s="4">
        <v>0.93570907261767566</v>
      </c>
      <c r="J143" s="4">
        <v>0.93363906088016857</v>
      </c>
      <c r="K143" s="4">
        <v>0.93706142684621552</v>
      </c>
      <c r="L143" s="4">
        <v>0.94850991462945833</v>
      </c>
      <c r="M143" s="4">
        <v>0.86350459828047643</v>
      </c>
      <c r="N143" s="4">
        <v>0.86785513810812642</v>
      </c>
      <c r="O143" s="4">
        <v>0.90001237636844411</v>
      </c>
      <c r="P143" s="4">
        <v>0.90033249726189257</v>
      </c>
      <c r="Q143" s="4">
        <v>0.9059247237375182</v>
      </c>
      <c r="R143" s="4">
        <v>0.92181451497721922</v>
      </c>
      <c r="S143" s="4">
        <v>0.90767641379218944</v>
      </c>
      <c r="T143" s="4">
        <v>0.91021674895453475</v>
      </c>
    </row>
    <row r="144" spans="1:20" x14ac:dyDescent="0.3">
      <c r="A144" s="13" t="s">
        <v>182</v>
      </c>
      <c r="B144" s="85">
        <v>0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</row>
    <row r="145" spans="1:20" x14ac:dyDescent="0.3">
      <c r="A145" s="13" t="s">
        <v>183</v>
      </c>
      <c r="B145" s="85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</row>
    <row r="146" spans="1:20" x14ac:dyDescent="0.3">
      <c r="A146" s="13" t="s">
        <v>180</v>
      </c>
      <c r="B146" s="85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</row>
    <row r="147" spans="1:20" x14ac:dyDescent="0.3">
      <c r="A147" s="13" t="s">
        <v>141</v>
      </c>
      <c r="B147" s="85">
        <v>8.2333866932883512E-2</v>
      </c>
      <c r="C147" s="4">
        <v>7.4797390027987576E-2</v>
      </c>
      <c r="D147" s="4">
        <v>5.6909212825073253E-2</v>
      </c>
      <c r="E147" s="4">
        <v>7.7430369700054111E-2</v>
      </c>
      <c r="F147" s="4">
        <v>7.8111328520960449E-2</v>
      </c>
      <c r="G147" s="4">
        <v>6.7971943552795178E-2</v>
      </c>
      <c r="H147" s="4">
        <v>5.9797709045553281E-2</v>
      </c>
      <c r="I147" s="4">
        <v>6.4290927382324337E-2</v>
      </c>
      <c r="J147" s="4">
        <v>6.6360939119831319E-2</v>
      </c>
      <c r="K147" s="4">
        <v>6.2938573153784524E-2</v>
      </c>
      <c r="L147" s="4">
        <v>5.1490085370541755E-2</v>
      </c>
      <c r="M147" s="4">
        <v>0.13649540171952354</v>
      </c>
      <c r="N147" s="4">
        <v>0.13214486189187361</v>
      </c>
      <c r="O147" s="4">
        <v>9.998762363155593E-2</v>
      </c>
      <c r="P147" s="4">
        <v>9.9667502738107427E-2</v>
      </c>
      <c r="Q147" s="4">
        <v>9.4075276262481841E-2</v>
      </c>
      <c r="R147" s="4">
        <v>7.8185485022780846E-2</v>
      </c>
      <c r="S147" s="4">
        <v>9.2323586207810657E-2</v>
      </c>
      <c r="T147" s="4">
        <v>8.9783251045465209E-2</v>
      </c>
    </row>
    <row r="148" spans="1:20" x14ac:dyDescent="0.3">
      <c r="A148" s="13" t="s">
        <v>33</v>
      </c>
      <c r="B148" s="112">
        <v>179115.01205814845</v>
      </c>
      <c r="C148" s="29">
        <v>183087.64536565324</v>
      </c>
      <c r="D148" s="29">
        <v>185604.34950257291</v>
      </c>
      <c r="E148" s="29">
        <v>186979.70605004468</v>
      </c>
      <c r="F148" s="29">
        <v>188260.83166821129</v>
      </c>
      <c r="G148" s="29">
        <v>189172.29626185956</v>
      </c>
      <c r="H148" s="29">
        <v>189349.92805582288</v>
      </c>
      <c r="I148" s="29">
        <v>189161.69717948715</v>
      </c>
      <c r="J148" s="29">
        <v>190253.15408862036</v>
      </c>
      <c r="K148" s="29">
        <v>191832.55588785044</v>
      </c>
      <c r="L148" s="29">
        <v>193986.09959617429</v>
      </c>
      <c r="M148" s="29">
        <v>192435.95765258215</v>
      </c>
      <c r="N148" s="29">
        <v>187290.6937799718</v>
      </c>
      <c r="O148" s="29">
        <v>185705.02418128657</v>
      </c>
      <c r="P148" s="29">
        <v>186411.57956780927</v>
      </c>
      <c r="Q148" s="29">
        <v>186563.39821212119</v>
      </c>
      <c r="R148" s="29">
        <v>188217.49931034484</v>
      </c>
      <c r="S148" s="29">
        <v>189515.10326923078</v>
      </c>
      <c r="T148" s="29">
        <v>191047.75642156863</v>
      </c>
    </row>
    <row r="149" spans="1:20" x14ac:dyDescent="0.3">
      <c r="A149" s="13" t="s">
        <v>34</v>
      </c>
      <c r="B149" s="23">
        <v>3.7832556069949133E-2</v>
      </c>
      <c r="C149" s="3">
        <v>3.8278061623516525E-2</v>
      </c>
      <c r="D149" s="3">
        <v>3.809246681491351E-2</v>
      </c>
      <c r="E149" s="3">
        <v>3.7773492928855387E-2</v>
      </c>
      <c r="F149" s="3">
        <v>3.7759099831782592E-2</v>
      </c>
      <c r="G149" s="3">
        <v>3.7664377238741269E-2</v>
      </c>
      <c r="H149" s="3">
        <v>3.7499799617052736E-2</v>
      </c>
      <c r="I149" s="3">
        <v>3.7526415184624178E-2</v>
      </c>
      <c r="J149" s="3">
        <v>3.7453093689625135E-2</v>
      </c>
      <c r="K149" s="3">
        <v>3.7464219406041444E-2</v>
      </c>
      <c r="L149" s="3">
        <v>3.7528757925236932E-2</v>
      </c>
      <c r="M149" s="3">
        <v>3.9581927055901654E-2</v>
      </c>
      <c r="N149" s="3">
        <v>4.0218414983512883E-2</v>
      </c>
      <c r="O149" s="3">
        <v>3.9553093040633688E-2</v>
      </c>
      <c r="P149" s="3">
        <v>4.0018628952304285E-2</v>
      </c>
      <c r="Q149" s="3">
        <v>4.041634303625212E-2</v>
      </c>
      <c r="R149" s="3">
        <v>4.0571456115858412E-2</v>
      </c>
      <c r="S149" s="3">
        <v>4.1778348402080251E-2</v>
      </c>
      <c r="T149" s="3">
        <v>4.2350822090445196E-2</v>
      </c>
    </row>
    <row r="150" spans="1:20" x14ac:dyDescent="0.3">
      <c r="A150" s="13" t="s">
        <v>35</v>
      </c>
      <c r="B150" s="113">
        <v>18.392592728849937</v>
      </c>
      <c r="C150" s="90">
        <v>18.187348326353327</v>
      </c>
      <c r="D150" s="90">
        <v>17.978726695606344</v>
      </c>
      <c r="E150" s="90">
        <v>17.794408723313797</v>
      </c>
      <c r="F150" s="90">
        <v>17.550118217357404</v>
      </c>
      <c r="G150" s="90">
        <v>17.302950752836342</v>
      </c>
      <c r="H150" s="90">
        <v>17.07106201522485</v>
      </c>
      <c r="I150" s="90">
        <v>16.852340871421905</v>
      </c>
      <c r="J150" s="90">
        <v>16.586591122305926</v>
      </c>
      <c r="K150" s="90">
        <v>16.331063858972552</v>
      </c>
      <c r="L150" s="90">
        <v>16.113437667926338</v>
      </c>
      <c r="M150" s="90">
        <v>15.855469230843946</v>
      </c>
      <c r="N150" s="90">
        <v>15.605029025780929</v>
      </c>
      <c r="O150" s="90">
        <v>15.395041802851585</v>
      </c>
      <c r="P150" s="90">
        <v>15.109836191744314</v>
      </c>
      <c r="Q150" s="90">
        <v>14.880239548325244</v>
      </c>
      <c r="R150" s="90">
        <v>14.643565591502691</v>
      </c>
      <c r="S150" s="90">
        <v>14.424806054069949</v>
      </c>
      <c r="T150" s="90">
        <v>14.206814527630444</v>
      </c>
    </row>
    <row r="151" spans="1:20" x14ac:dyDescent="0.3">
      <c r="A151" s="13" t="s">
        <v>36</v>
      </c>
      <c r="B151" s="114">
        <v>31.231307916154154</v>
      </c>
      <c r="C151" s="91">
        <v>34.441307369272899</v>
      </c>
      <c r="D151" s="91">
        <v>37.467677565316848</v>
      </c>
      <c r="E151" s="91">
        <v>40.076555957970058</v>
      </c>
      <c r="F151" s="91">
        <v>42.902635699362762</v>
      </c>
      <c r="G151" s="91">
        <v>45.783270615879708</v>
      </c>
      <c r="H151" s="91">
        <v>48.60800911704122</v>
      </c>
      <c r="I151" s="91">
        <v>51.516139185065569</v>
      </c>
      <c r="J151" s="91">
        <v>54.536725320017069</v>
      </c>
      <c r="K151" s="91">
        <v>57.546612109198875</v>
      </c>
      <c r="L151" s="91">
        <v>60.463090641932872</v>
      </c>
      <c r="M151" s="91">
        <v>63.426384177601761</v>
      </c>
      <c r="N151" s="91">
        <v>66.50770502981932</v>
      </c>
      <c r="O151" s="91">
        <v>69.493592250167637</v>
      </c>
      <c r="P151" s="91">
        <v>72.405480923035938</v>
      </c>
      <c r="Q151" s="91">
        <v>75.404694929239753</v>
      </c>
      <c r="R151" s="91">
        <v>78.453287770924405</v>
      </c>
      <c r="S151" s="91">
        <v>81.446557878061526</v>
      </c>
      <c r="T151" s="91">
        <v>84.412370871020997</v>
      </c>
    </row>
    <row r="152" spans="1:20" x14ac:dyDescent="0.3">
      <c r="A152" s="13" t="s">
        <v>119</v>
      </c>
      <c r="B152" s="23">
        <v>0.9432633246855272</v>
      </c>
      <c r="C152" s="3">
        <v>0.94377854088377289</v>
      </c>
      <c r="D152" s="3">
        <v>0.94513749836548044</v>
      </c>
      <c r="E152" s="3">
        <v>0.94764179075612454</v>
      </c>
      <c r="F152" s="3">
        <v>0.94864911294244403</v>
      </c>
      <c r="G152" s="3">
        <v>0.95151846314718269</v>
      </c>
      <c r="H152" s="3">
        <v>0.95153398899058028</v>
      </c>
      <c r="I152" s="3">
        <v>0.95286795557594672</v>
      </c>
      <c r="J152" s="3">
        <v>0.95075869141425406</v>
      </c>
      <c r="K152" s="3">
        <v>0.95200684935211677</v>
      </c>
      <c r="L152" s="3">
        <v>0.9503836102398705</v>
      </c>
      <c r="M152" s="3">
        <v>0.95015744727129747</v>
      </c>
      <c r="N152" s="3">
        <v>0.9444142920997054</v>
      </c>
      <c r="O152" s="3">
        <v>0.94535096791644013</v>
      </c>
      <c r="P152" s="3">
        <v>0.94708411114213364</v>
      </c>
      <c r="Q152" s="3">
        <v>0.94692947632114399</v>
      </c>
      <c r="R152" s="3">
        <v>0.95083943701970353</v>
      </c>
      <c r="S152" s="3">
        <v>0.95145734758571077</v>
      </c>
      <c r="T152" s="3">
        <v>0.95314794726470298</v>
      </c>
    </row>
    <row r="153" spans="1:20" x14ac:dyDescent="0.3">
      <c r="A153" s="13" t="s">
        <v>38</v>
      </c>
      <c r="B153" s="85">
        <v>5.6736675314472719E-2</v>
      </c>
      <c r="C153" s="4">
        <v>5.6221459116227036E-2</v>
      </c>
      <c r="D153" s="4">
        <v>5.4862501634519466E-2</v>
      </c>
      <c r="E153" s="4">
        <v>5.2358209243875423E-2</v>
      </c>
      <c r="F153" s="4">
        <v>5.1350887057556062E-2</v>
      </c>
      <c r="G153" s="4">
        <v>4.8481536852817357E-2</v>
      </c>
      <c r="H153" s="4">
        <v>4.8466011009419663E-2</v>
      </c>
      <c r="I153" s="4">
        <v>4.7132044424053283E-2</v>
      </c>
      <c r="J153" s="4">
        <v>4.9241308585745977E-2</v>
      </c>
      <c r="K153" s="4">
        <v>4.7993150647883238E-2</v>
      </c>
      <c r="L153" s="4">
        <v>4.9616389760129394E-2</v>
      </c>
      <c r="M153" s="4">
        <v>4.9842552728702444E-2</v>
      </c>
      <c r="N153" s="4">
        <v>5.5585707900294601E-2</v>
      </c>
      <c r="O153" s="4">
        <v>5.4649032083559895E-2</v>
      </c>
      <c r="P153" s="4">
        <v>5.2915888857866342E-2</v>
      </c>
      <c r="Q153" s="4">
        <v>5.3070523678856077E-2</v>
      </c>
      <c r="R153" s="4">
        <v>4.9160562980296502E-2</v>
      </c>
      <c r="S153" s="4">
        <v>4.8542652414289247E-2</v>
      </c>
      <c r="T153" s="4">
        <v>4.6852052735297071E-2</v>
      </c>
    </row>
    <row r="154" spans="1:20" x14ac:dyDescent="0.3">
      <c r="A154" s="13" t="s">
        <v>39</v>
      </c>
      <c r="B154" s="85">
        <v>0.22448764395733217</v>
      </c>
      <c r="C154" s="4">
        <v>0.22984251942325604</v>
      </c>
      <c r="D154" s="4">
        <v>0.23544141135223901</v>
      </c>
      <c r="E154" s="4">
        <v>0.23749817698898626</v>
      </c>
      <c r="F154" s="4">
        <v>0.23737450812773592</v>
      </c>
      <c r="G154" s="4">
        <v>0.23646749506247361</v>
      </c>
      <c r="H154" s="4">
        <v>0.2396251029087984</v>
      </c>
      <c r="I154" s="4">
        <v>0.23811237469719698</v>
      </c>
      <c r="J154" s="4">
        <v>0.2432120574238012</v>
      </c>
      <c r="K154" s="4">
        <v>0.245131907648268</v>
      </c>
      <c r="L154" s="4">
        <v>0.24793861797904165</v>
      </c>
      <c r="M154" s="4">
        <v>0.25754724680555147</v>
      </c>
      <c r="N154" s="4">
        <v>0.2622570861940785</v>
      </c>
      <c r="O154" s="4">
        <v>0.26610365854608342</v>
      </c>
      <c r="P154" s="4">
        <v>0.27017366487740901</v>
      </c>
      <c r="Q154" s="4">
        <v>0.2662962192317167</v>
      </c>
      <c r="R154" s="4">
        <v>0.26664636250942758</v>
      </c>
      <c r="S154" s="4">
        <v>0.26892721823259086</v>
      </c>
      <c r="T154" s="4">
        <v>0.27245191866718638</v>
      </c>
    </row>
    <row r="155" spans="1:20" x14ac:dyDescent="0.3">
      <c r="A155" s="13" t="s">
        <v>40</v>
      </c>
      <c r="B155" s="85">
        <v>0.45613738841181561</v>
      </c>
      <c r="C155" s="4">
        <v>0.45481607249740053</v>
      </c>
      <c r="D155" s="4">
        <v>0.44873595721547588</v>
      </c>
      <c r="E155" s="4">
        <v>0.44814569004556731</v>
      </c>
      <c r="F155" s="4">
        <v>0.44677094783117743</v>
      </c>
      <c r="G155" s="4">
        <v>0.44955580865166883</v>
      </c>
      <c r="H155" s="4">
        <v>0.44549127665346661</v>
      </c>
      <c r="I155" s="4">
        <v>0.44743722562378413</v>
      </c>
      <c r="J155" s="4">
        <v>0.44633985726155972</v>
      </c>
      <c r="K155" s="4">
        <v>0.4515279979753839</v>
      </c>
      <c r="L155" s="4">
        <v>0.45464890550185511</v>
      </c>
      <c r="M155" s="4">
        <v>0.42683885866490634</v>
      </c>
      <c r="N155" s="4">
        <v>0.38338910750501798</v>
      </c>
      <c r="O155" s="4">
        <v>0.38410377851153532</v>
      </c>
      <c r="P155" s="4">
        <v>0.38452206739215855</v>
      </c>
      <c r="Q155" s="4">
        <v>0.38815364511248041</v>
      </c>
      <c r="R155" s="4">
        <v>0.38707006638555352</v>
      </c>
      <c r="S155" s="4">
        <v>0.38702353900174274</v>
      </c>
      <c r="T155" s="4">
        <v>0.38905304600706681</v>
      </c>
    </row>
    <row r="156" spans="1:20" x14ac:dyDescent="0.3">
      <c r="A156" s="13" t="s">
        <v>41</v>
      </c>
      <c r="B156" s="85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</row>
    <row r="157" spans="1:20" x14ac:dyDescent="0.3">
      <c r="A157" s="13" t="s">
        <v>42</v>
      </c>
      <c r="B157" s="85">
        <v>1</v>
      </c>
      <c r="C157" s="4">
        <v>1</v>
      </c>
      <c r="D157" s="4">
        <v>1</v>
      </c>
      <c r="E157" s="4">
        <v>1</v>
      </c>
      <c r="F157" s="4">
        <v>1</v>
      </c>
      <c r="G157" s="4">
        <v>1</v>
      </c>
      <c r="H157" s="4">
        <v>1</v>
      </c>
      <c r="I157" s="4">
        <v>1</v>
      </c>
      <c r="J157" s="4">
        <v>1</v>
      </c>
      <c r="K157" s="4">
        <v>1</v>
      </c>
      <c r="L157" s="4">
        <v>1</v>
      </c>
      <c r="M157" s="4">
        <v>1</v>
      </c>
      <c r="N157" s="4">
        <v>1</v>
      </c>
      <c r="O157" s="4">
        <v>1</v>
      </c>
      <c r="P157" s="4">
        <v>1</v>
      </c>
      <c r="Q157" s="4">
        <v>1</v>
      </c>
      <c r="R157" s="4">
        <v>1</v>
      </c>
      <c r="S157" s="4">
        <v>1</v>
      </c>
      <c r="T157" s="4">
        <v>1</v>
      </c>
    </row>
    <row r="158" spans="1:20" x14ac:dyDescent="0.3">
      <c r="A158" s="13" t="s">
        <v>43</v>
      </c>
      <c r="B158" s="85">
        <v>0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</row>
    <row r="159" spans="1:20" x14ac:dyDescent="0.3">
      <c r="A159" s="13" t="s">
        <v>112</v>
      </c>
      <c r="B159" s="113">
        <v>1.613960836213715</v>
      </c>
      <c r="C159" s="90">
        <v>1.6197422508025059</v>
      </c>
      <c r="D159" s="90">
        <v>1.6222792663102119</v>
      </c>
      <c r="E159" s="90">
        <v>1.6300093371153825</v>
      </c>
      <c r="F159" s="90">
        <v>1.6356667728170453</v>
      </c>
      <c r="G159" s="90">
        <v>1.6393072887317899</v>
      </c>
      <c r="H159" s="90">
        <v>1.6415369705978973</v>
      </c>
      <c r="I159" s="90">
        <v>1.6511473020456671</v>
      </c>
      <c r="J159" s="90">
        <v>1.6517877136284229</v>
      </c>
      <c r="K159" s="90">
        <v>1.6516207313665416</v>
      </c>
      <c r="L159" s="90">
        <v>1.6496538311125422</v>
      </c>
      <c r="M159" s="90">
        <v>1.6584549448918471</v>
      </c>
      <c r="N159" s="90">
        <v>1.676103036812238</v>
      </c>
      <c r="O159" s="90">
        <v>1.6713146353135198</v>
      </c>
      <c r="P159" s="90">
        <v>1.6718475418816614</v>
      </c>
      <c r="Q159" s="90">
        <v>1.6741117363827254</v>
      </c>
      <c r="R159" s="90">
        <v>1.6758877707442048</v>
      </c>
      <c r="S159" s="90">
        <v>1.6791397806149049</v>
      </c>
      <c r="T159" s="90">
        <v>1.6807910133723754</v>
      </c>
    </row>
    <row r="160" spans="1:20" x14ac:dyDescent="0.3">
      <c r="A160" s="13" t="s">
        <v>19</v>
      </c>
      <c r="B160" s="115">
        <v>0</v>
      </c>
      <c r="C160" s="83">
        <v>0</v>
      </c>
      <c r="D160" s="83">
        <v>0</v>
      </c>
      <c r="E160" s="83">
        <v>0</v>
      </c>
      <c r="F160" s="83">
        <v>0</v>
      </c>
      <c r="G160" s="83">
        <v>0</v>
      </c>
      <c r="H160" s="83">
        <v>0</v>
      </c>
      <c r="I160" s="83">
        <v>0</v>
      </c>
      <c r="J160" s="83">
        <v>0</v>
      </c>
      <c r="K160" s="83">
        <v>0</v>
      </c>
      <c r="L160" s="83">
        <v>0</v>
      </c>
      <c r="M160" s="83">
        <v>0</v>
      </c>
      <c r="N160" s="83">
        <v>0</v>
      </c>
      <c r="O160" s="83">
        <v>0</v>
      </c>
      <c r="P160" s="83">
        <v>0</v>
      </c>
      <c r="Q160" s="83">
        <v>0</v>
      </c>
      <c r="R160" s="83">
        <v>1</v>
      </c>
      <c r="S160" s="83">
        <v>1</v>
      </c>
      <c r="T160" s="83">
        <v>1</v>
      </c>
    </row>
    <row r="161" spans="1:20" x14ac:dyDescent="0.3">
      <c r="A161" s="13" t="s">
        <v>18</v>
      </c>
      <c r="B161" s="116">
        <v>0</v>
      </c>
      <c r="C161" s="22">
        <v>0</v>
      </c>
      <c r="D161" s="22">
        <v>0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1</v>
      </c>
      <c r="R161" s="22">
        <v>0</v>
      </c>
      <c r="S161" s="22">
        <v>0</v>
      </c>
      <c r="T161" s="22">
        <v>0</v>
      </c>
    </row>
    <row r="162" spans="1:20" x14ac:dyDescent="0.3">
      <c r="A162" s="13" t="s">
        <v>136</v>
      </c>
      <c r="B162" s="87">
        <v>0</v>
      </c>
      <c r="C162" s="5">
        <v>0</v>
      </c>
      <c r="D162" s="5">
        <v>0</v>
      </c>
      <c r="E162" s="87">
        <v>0</v>
      </c>
      <c r="F162" s="87">
        <v>2</v>
      </c>
      <c r="G162" s="87">
        <v>-2</v>
      </c>
      <c r="H162" s="87">
        <v>0</v>
      </c>
      <c r="I162" s="87">
        <v>0</v>
      </c>
      <c r="J162" s="87">
        <v>0</v>
      </c>
      <c r="K162" s="87">
        <v>0</v>
      </c>
      <c r="L162" s="87">
        <v>0</v>
      </c>
      <c r="M162" s="87">
        <v>19</v>
      </c>
      <c r="N162" s="87">
        <v>-19</v>
      </c>
      <c r="O162" s="87">
        <v>0</v>
      </c>
      <c r="P162" s="87">
        <v>0</v>
      </c>
      <c r="Q162" s="87">
        <v>0</v>
      </c>
      <c r="R162" s="87">
        <v>0</v>
      </c>
      <c r="S162" s="87">
        <v>0</v>
      </c>
      <c r="T162" s="87">
        <v>0</v>
      </c>
    </row>
    <row r="163" spans="1:20" x14ac:dyDescent="0.3">
      <c r="A163" s="16" t="s">
        <v>54</v>
      </c>
      <c r="B163" s="85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1:20" x14ac:dyDescent="0.3">
      <c r="A164" s="13" t="s">
        <v>21</v>
      </c>
      <c r="B164" s="85">
        <v>1</v>
      </c>
      <c r="C164" s="4">
        <v>0.99874926711606138</v>
      </c>
      <c r="D164" s="4">
        <v>0.99871226207519748</v>
      </c>
      <c r="E164" s="4">
        <v>0.99866804477222293</v>
      </c>
      <c r="F164" s="4">
        <v>0.99466290644200894</v>
      </c>
      <c r="G164" s="4">
        <v>0.99456264001078154</v>
      </c>
      <c r="H164" s="4">
        <v>0.99448931557342002</v>
      </c>
      <c r="I164" s="4">
        <v>0.99643263896907819</v>
      </c>
      <c r="J164" s="4">
        <v>0.99637809456653359</v>
      </c>
      <c r="K164" s="4">
        <v>0.99483863922089921</v>
      </c>
      <c r="L164" s="4">
        <v>0.99622869512733925</v>
      </c>
      <c r="M164" s="4">
        <v>0.99580119160955471</v>
      </c>
      <c r="N164" s="4">
        <v>0.9948157081401886</v>
      </c>
      <c r="O164" s="4">
        <v>0.99677432793532206</v>
      </c>
      <c r="P164" s="4">
        <v>0.99672429667345608</v>
      </c>
      <c r="Q164" s="4">
        <v>0.99666713218556213</v>
      </c>
      <c r="R164" s="4">
        <v>0.99658236808080169</v>
      </c>
      <c r="S164" s="4">
        <v>0.99835063209837649</v>
      </c>
      <c r="T164" s="4">
        <v>0.99461030288044039</v>
      </c>
    </row>
    <row r="165" spans="1:20" x14ac:dyDescent="0.3">
      <c r="A165" s="13" t="s">
        <v>22</v>
      </c>
      <c r="B165" s="85">
        <v>0</v>
      </c>
      <c r="C165" s="4">
        <v>1.2507328839386803E-3</v>
      </c>
      <c r="D165" s="4">
        <v>0</v>
      </c>
      <c r="E165" s="4">
        <v>0</v>
      </c>
      <c r="F165" s="4">
        <v>3.9651609820046075E-3</v>
      </c>
      <c r="G165" s="4">
        <v>0</v>
      </c>
      <c r="H165" s="4">
        <v>0</v>
      </c>
      <c r="I165" s="4">
        <v>0</v>
      </c>
      <c r="J165" s="4">
        <v>0</v>
      </c>
      <c r="K165" s="4">
        <v>1.457372357265045E-3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3.7214799350378295E-3</v>
      </c>
    </row>
    <row r="166" spans="1:20" x14ac:dyDescent="0.3">
      <c r="A166" s="13" t="s">
        <v>23</v>
      </c>
      <c r="B166" s="85">
        <v>0</v>
      </c>
      <c r="C166" s="4">
        <v>0</v>
      </c>
      <c r="D166" s="4">
        <v>0</v>
      </c>
      <c r="E166" s="4">
        <v>0</v>
      </c>
      <c r="F166" s="4">
        <v>0</v>
      </c>
      <c r="G166" s="4">
        <v>2.0340783452488516E-3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3.4176319191983754E-3</v>
      </c>
      <c r="S166" s="4">
        <v>0</v>
      </c>
      <c r="T166" s="4">
        <v>0</v>
      </c>
    </row>
    <row r="167" spans="1:20" x14ac:dyDescent="0.3">
      <c r="A167" s="13" t="s">
        <v>24</v>
      </c>
      <c r="B167" s="85">
        <v>0</v>
      </c>
      <c r="C167" s="4">
        <v>0</v>
      </c>
      <c r="D167" s="4">
        <v>1.2877379248025943E-3</v>
      </c>
      <c r="E167" s="4">
        <v>1.3319552277770504E-3</v>
      </c>
      <c r="F167" s="4">
        <v>1.3719325759864202E-3</v>
      </c>
      <c r="G167" s="4">
        <v>3.4032816439695714E-3</v>
      </c>
      <c r="H167" s="4">
        <v>5.5106844265799702E-3</v>
      </c>
      <c r="I167" s="4">
        <v>3.5673610309218612E-3</v>
      </c>
      <c r="J167" s="4">
        <v>3.6219054334664003E-3</v>
      </c>
      <c r="K167" s="4">
        <v>3.7039884218358268E-3</v>
      </c>
      <c r="L167" s="4">
        <v>3.7713048726606933E-3</v>
      </c>
      <c r="M167" s="4">
        <v>4.1988083904452196E-3</v>
      </c>
      <c r="N167" s="4">
        <v>5.1842918598114466E-3</v>
      </c>
      <c r="O167" s="4">
        <v>3.2256720646780057E-3</v>
      </c>
      <c r="P167" s="4">
        <v>3.2757033265438809E-3</v>
      </c>
      <c r="Q167" s="4">
        <v>3.3328678144379123E-3</v>
      </c>
      <c r="R167" s="4">
        <v>0</v>
      </c>
      <c r="S167" s="4">
        <v>1.6493679016234787E-3</v>
      </c>
      <c r="T167" s="4">
        <v>1.668217184521807E-3</v>
      </c>
    </row>
    <row r="168" spans="1:20" x14ac:dyDescent="0.3">
      <c r="A168" s="13" t="s">
        <v>25</v>
      </c>
      <c r="B168" s="85">
        <v>1</v>
      </c>
      <c r="C168" s="85">
        <f>SUM(C164:C167)</f>
        <v>1</v>
      </c>
      <c r="D168" s="85">
        <v>1</v>
      </c>
      <c r="E168" s="85">
        <f t="shared" ref="E168:P168" si="47">SUM(E164:E167)</f>
        <v>1</v>
      </c>
      <c r="F168" s="85">
        <f t="shared" si="47"/>
        <v>1</v>
      </c>
      <c r="G168" s="85">
        <f t="shared" si="47"/>
        <v>0.99999999999999989</v>
      </c>
      <c r="H168" s="85">
        <f t="shared" si="47"/>
        <v>1</v>
      </c>
      <c r="I168" s="85">
        <f t="shared" si="47"/>
        <v>1</v>
      </c>
      <c r="J168" s="85">
        <f t="shared" si="47"/>
        <v>1</v>
      </c>
      <c r="K168" s="85">
        <f t="shared" si="47"/>
        <v>1</v>
      </c>
      <c r="L168" s="85">
        <f t="shared" si="47"/>
        <v>0.99999999999999989</v>
      </c>
      <c r="M168" s="85">
        <f t="shared" si="47"/>
        <v>0.99999999999999989</v>
      </c>
      <c r="N168" s="85">
        <f t="shared" si="47"/>
        <v>1</v>
      </c>
      <c r="O168" s="85">
        <f t="shared" si="47"/>
        <v>1</v>
      </c>
      <c r="P168" s="85">
        <f t="shared" si="47"/>
        <v>1</v>
      </c>
      <c r="Q168" s="85">
        <f>SUM(Q164:Q167)</f>
        <v>1</v>
      </c>
      <c r="R168" s="85">
        <v>1</v>
      </c>
      <c r="S168" s="85">
        <f t="shared" ref="S168:T168" si="48">SUM(S164:S167)</f>
        <v>1</v>
      </c>
      <c r="T168" s="85">
        <f t="shared" si="48"/>
        <v>1</v>
      </c>
    </row>
    <row r="169" spans="1:20" x14ac:dyDescent="0.3">
      <c r="C169" s="4"/>
      <c r="D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1:20" x14ac:dyDescent="0.3">
      <c r="A170" s="15" t="s">
        <v>157</v>
      </c>
      <c r="B170" s="1">
        <f t="shared" ref="B170:T170" si="49">+B139</f>
        <v>43769</v>
      </c>
      <c r="C170" s="1">
        <f t="shared" si="49"/>
        <v>43861</v>
      </c>
      <c r="D170" s="1">
        <f t="shared" si="49"/>
        <v>43951</v>
      </c>
      <c r="E170" s="1">
        <f t="shared" si="49"/>
        <v>44043</v>
      </c>
      <c r="F170" s="1">
        <f t="shared" si="49"/>
        <v>44134</v>
      </c>
      <c r="G170" s="1">
        <f t="shared" si="49"/>
        <v>44225</v>
      </c>
      <c r="H170" s="1">
        <f t="shared" si="49"/>
        <v>44316</v>
      </c>
      <c r="I170" s="1">
        <f t="shared" si="49"/>
        <v>44407</v>
      </c>
      <c r="J170" s="1">
        <f t="shared" si="49"/>
        <v>44498</v>
      </c>
      <c r="K170" s="1">
        <f t="shared" si="49"/>
        <v>44592</v>
      </c>
      <c r="L170" s="1">
        <f t="shared" si="49"/>
        <v>44680</v>
      </c>
      <c r="M170" s="1">
        <f t="shared" si="49"/>
        <v>44771</v>
      </c>
      <c r="N170" s="1">
        <f t="shared" si="49"/>
        <v>44865</v>
      </c>
      <c r="O170" s="1">
        <f t="shared" si="49"/>
        <v>44957</v>
      </c>
      <c r="P170" s="1">
        <f t="shared" si="49"/>
        <v>45044</v>
      </c>
      <c r="Q170" s="1">
        <f t="shared" si="49"/>
        <v>45138</v>
      </c>
      <c r="R170" s="1">
        <f t="shared" si="49"/>
        <v>45230</v>
      </c>
      <c r="S170" s="1">
        <f t="shared" si="49"/>
        <v>45322</v>
      </c>
      <c r="T170" s="1">
        <f t="shared" si="49"/>
        <v>45412</v>
      </c>
    </row>
    <row r="171" spans="1:20" x14ac:dyDescent="0.3">
      <c r="A171" s="13" t="s">
        <v>27</v>
      </c>
      <c r="B171" s="85">
        <v>0.71011400927922552</v>
      </c>
      <c r="C171" s="85">
        <v>0.71041866973405965</v>
      </c>
      <c r="D171" s="85">
        <v>0.7114798916282653</v>
      </c>
      <c r="E171" s="85">
        <v>0.71232468877983268</v>
      </c>
      <c r="F171" s="85">
        <v>0.71332797064110598</v>
      </c>
      <c r="G171" s="85">
        <v>0.71370289778811991</v>
      </c>
      <c r="H171" s="85">
        <v>0.71373270047570647</v>
      </c>
      <c r="I171" s="85">
        <v>0.71394162645430015</v>
      </c>
      <c r="J171" s="85">
        <v>0.7138385457644264</v>
      </c>
      <c r="K171" s="85">
        <v>0.71305938925430934</v>
      </c>
      <c r="L171" s="85">
        <v>0.71212494038545093</v>
      </c>
      <c r="M171" s="85">
        <v>0.71123528063655128</v>
      </c>
      <c r="N171" s="85">
        <v>0.71481869616727522</v>
      </c>
      <c r="O171" s="85">
        <v>0.71560520726431132</v>
      </c>
      <c r="P171" s="85">
        <v>0.7148935534656341</v>
      </c>
      <c r="Q171" s="85">
        <v>0.713994676887167</v>
      </c>
      <c r="R171" s="85">
        <v>0.71654312319954916</v>
      </c>
      <c r="S171" s="85">
        <v>0.71694651311241719</v>
      </c>
      <c r="T171" s="85">
        <v>0.7165652764518744</v>
      </c>
    </row>
    <row r="172" spans="1:20" x14ac:dyDescent="0.3">
      <c r="A172" s="13" t="s">
        <v>28</v>
      </c>
      <c r="B172" s="85">
        <v>0.68560986925169409</v>
      </c>
      <c r="C172" s="85">
        <v>0.69188023990161207</v>
      </c>
      <c r="D172" s="85">
        <v>0.68435782875859996</v>
      </c>
      <c r="E172" s="85">
        <v>0.67530067995810228</v>
      </c>
      <c r="F172" s="85">
        <v>0.66182860428239332</v>
      </c>
      <c r="G172" s="85">
        <v>0.65069548307980218</v>
      </c>
      <c r="H172" s="85">
        <v>0.64855422160251064</v>
      </c>
      <c r="I172" s="85">
        <v>0.61787281743097011</v>
      </c>
      <c r="J172" s="85">
        <v>0.6120762496660368</v>
      </c>
      <c r="K172" s="85">
        <v>0.59692713684877974</v>
      </c>
      <c r="L172" s="85">
        <v>0.58266284867327356</v>
      </c>
      <c r="M172" s="85">
        <v>0.56138643081515438</v>
      </c>
      <c r="N172" s="85">
        <v>0.55768489887517725</v>
      </c>
      <c r="O172" s="85">
        <v>0.57259141758624066</v>
      </c>
      <c r="P172" s="85">
        <v>0.59265257462092902</v>
      </c>
      <c r="Q172" s="85">
        <v>0.58357024432088556</v>
      </c>
      <c r="R172" s="85">
        <v>0.58804275509260096</v>
      </c>
      <c r="S172" s="85">
        <v>0.59415343020710099</v>
      </c>
      <c r="T172" s="85">
        <v>0.59102640550001739</v>
      </c>
    </row>
    <row r="173" spans="1:20" x14ac:dyDescent="0.3">
      <c r="A173" s="13" t="s">
        <v>181</v>
      </c>
      <c r="B173" s="85">
        <v>2.22474973281221E-2</v>
      </c>
      <c r="C173" s="85">
        <v>7.6003556598705562E-3</v>
      </c>
      <c r="D173" s="85">
        <v>0</v>
      </c>
      <c r="E173" s="85">
        <v>0</v>
      </c>
      <c r="F173" s="85">
        <v>0</v>
      </c>
      <c r="G173" s="85">
        <v>0</v>
      </c>
      <c r="H173" s="85">
        <v>0</v>
      </c>
      <c r="I173" s="85">
        <v>0</v>
      </c>
      <c r="J173" s="85">
        <v>0</v>
      </c>
      <c r="K173" s="85">
        <v>0</v>
      </c>
      <c r="L173" s="85">
        <v>0</v>
      </c>
      <c r="M173" s="85">
        <v>0</v>
      </c>
      <c r="N173" s="85">
        <v>0</v>
      </c>
      <c r="O173" s="85">
        <v>0</v>
      </c>
      <c r="P173" s="85">
        <v>0</v>
      </c>
      <c r="Q173" s="85">
        <v>0</v>
      </c>
      <c r="R173" s="85">
        <v>0</v>
      </c>
      <c r="S173" s="85">
        <v>0</v>
      </c>
      <c r="T173" s="85">
        <v>0</v>
      </c>
    </row>
    <row r="174" spans="1:20" x14ac:dyDescent="0.3">
      <c r="A174" s="13" t="s">
        <v>118</v>
      </c>
      <c r="B174" s="85">
        <v>0.90960894050581309</v>
      </c>
      <c r="C174" s="85">
        <v>0.91376731197888916</v>
      </c>
      <c r="D174" s="85">
        <v>0.93194416838118344</v>
      </c>
      <c r="E174" s="85">
        <v>0.90601705562436763</v>
      </c>
      <c r="F174" s="85">
        <v>0.92525174807831845</v>
      </c>
      <c r="G174" s="85">
        <v>0.93028252491498242</v>
      </c>
      <c r="H174" s="85">
        <v>0.93434092897814658</v>
      </c>
      <c r="I174" s="85">
        <v>0.9296145287932629</v>
      </c>
      <c r="J174" s="85">
        <v>0.93274629891307237</v>
      </c>
      <c r="K174" s="85">
        <v>0.93411495652486642</v>
      </c>
      <c r="L174" s="85">
        <v>0.94096645162439374</v>
      </c>
      <c r="M174" s="85">
        <v>0.79451763267824549</v>
      </c>
      <c r="N174" s="85">
        <v>0.79038434281101588</v>
      </c>
      <c r="O174" s="85">
        <v>0.83629851348938411</v>
      </c>
      <c r="P174" s="85">
        <v>0.85871354029192615</v>
      </c>
      <c r="Q174" s="85">
        <v>0.85457688857753444</v>
      </c>
      <c r="R174" s="85">
        <v>0.84660340782688059</v>
      </c>
      <c r="S174" s="85">
        <v>0.84698241869541391</v>
      </c>
      <c r="T174" s="85">
        <v>0.83853575242031331</v>
      </c>
    </row>
    <row r="175" spans="1:20" x14ac:dyDescent="0.3">
      <c r="A175" s="13" t="s">
        <v>182</v>
      </c>
      <c r="B175" s="85">
        <v>0</v>
      </c>
      <c r="C175" s="85">
        <v>0</v>
      </c>
      <c r="D175" s="85">
        <v>0</v>
      </c>
      <c r="E175" s="85">
        <v>0</v>
      </c>
      <c r="F175" s="85">
        <v>0</v>
      </c>
      <c r="G175" s="85">
        <v>0</v>
      </c>
      <c r="H175" s="85">
        <v>0</v>
      </c>
      <c r="I175" s="85">
        <v>0</v>
      </c>
      <c r="J175" s="85">
        <v>0</v>
      </c>
      <c r="K175" s="85">
        <v>0</v>
      </c>
      <c r="L175" s="85">
        <v>0</v>
      </c>
      <c r="M175" s="85">
        <v>0</v>
      </c>
      <c r="N175" s="85">
        <v>0</v>
      </c>
      <c r="O175" s="85">
        <v>0</v>
      </c>
      <c r="P175" s="85">
        <v>0</v>
      </c>
      <c r="Q175" s="85">
        <v>0</v>
      </c>
      <c r="R175" s="85">
        <v>0</v>
      </c>
      <c r="S175" s="85">
        <v>0</v>
      </c>
      <c r="T175" s="85">
        <v>0</v>
      </c>
    </row>
    <row r="176" spans="1:20" x14ac:dyDescent="0.3">
      <c r="A176" s="13" t="s">
        <v>183</v>
      </c>
      <c r="B176" s="85">
        <v>0</v>
      </c>
      <c r="C176" s="85">
        <v>0</v>
      </c>
      <c r="D176" s="85">
        <v>0</v>
      </c>
      <c r="E176" s="85">
        <v>0</v>
      </c>
      <c r="F176" s="85">
        <v>0</v>
      </c>
      <c r="G176" s="85">
        <v>0</v>
      </c>
      <c r="H176" s="85">
        <v>0</v>
      </c>
      <c r="I176" s="85">
        <v>0</v>
      </c>
      <c r="J176" s="85">
        <v>0</v>
      </c>
      <c r="K176" s="85">
        <v>0</v>
      </c>
      <c r="L176" s="85">
        <v>0</v>
      </c>
      <c r="M176" s="85">
        <v>0</v>
      </c>
      <c r="N176" s="85">
        <v>0</v>
      </c>
      <c r="O176" s="85">
        <v>0</v>
      </c>
      <c r="P176" s="85">
        <v>0</v>
      </c>
      <c r="Q176" s="85">
        <v>0</v>
      </c>
      <c r="R176" s="85">
        <v>0</v>
      </c>
      <c r="S176" s="85">
        <v>0</v>
      </c>
      <c r="T176" s="85">
        <v>0</v>
      </c>
    </row>
    <row r="177" spans="1:20" x14ac:dyDescent="0.3">
      <c r="A177" s="13" t="s">
        <v>180</v>
      </c>
      <c r="B177" s="85">
        <v>0</v>
      </c>
      <c r="C177" s="85">
        <v>0</v>
      </c>
      <c r="D177" s="85">
        <v>0</v>
      </c>
      <c r="E177" s="85">
        <v>0</v>
      </c>
      <c r="F177" s="85">
        <v>0</v>
      </c>
      <c r="G177" s="85">
        <v>0</v>
      </c>
      <c r="H177" s="85">
        <v>0</v>
      </c>
      <c r="I177" s="85">
        <v>0</v>
      </c>
      <c r="J177" s="85">
        <v>0</v>
      </c>
      <c r="K177" s="85">
        <v>0</v>
      </c>
      <c r="L177" s="85">
        <v>0</v>
      </c>
      <c r="M177" s="85">
        <v>0</v>
      </c>
      <c r="N177" s="85">
        <v>0</v>
      </c>
      <c r="O177" s="85">
        <v>0</v>
      </c>
      <c r="P177" s="85">
        <v>0</v>
      </c>
      <c r="Q177" s="85">
        <v>0</v>
      </c>
      <c r="R177" s="85">
        <v>0</v>
      </c>
      <c r="S177" s="85">
        <v>0</v>
      </c>
      <c r="T177" s="85">
        <v>0</v>
      </c>
    </row>
    <row r="178" spans="1:20" x14ac:dyDescent="0.3">
      <c r="A178" s="13" t="s">
        <v>141</v>
      </c>
      <c r="B178" s="85">
        <v>6.8143562166064806E-2</v>
      </c>
      <c r="C178" s="85">
        <v>7.8632332361240259E-2</v>
      </c>
      <c r="D178" s="85">
        <v>6.8055831618816509E-2</v>
      </c>
      <c r="E178" s="85">
        <v>9.3982944375632441E-2</v>
      </c>
      <c r="F178" s="85">
        <v>7.4748251921681483E-2</v>
      </c>
      <c r="G178" s="85">
        <v>6.9717475085017688E-2</v>
      </c>
      <c r="H178" s="85">
        <v>6.5659071021853407E-2</v>
      </c>
      <c r="I178" s="85">
        <v>7.0385471206737008E-2</v>
      </c>
      <c r="J178" s="85">
        <v>6.7253701086927575E-2</v>
      </c>
      <c r="K178" s="85">
        <v>6.5885043475133562E-2</v>
      </c>
      <c r="L178" s="85">
        <v>5.9033548375606232E-2</v>
      </c>
      <c r="M178" s="85">
        <v>0.20548236732175457</v>
      </c>
      <c r="N178" s="85">
        <v>0.20961565718898417</v>
      </c>
      <c r="O178" s="85">
        <v>0.163701486510616</v>
      </c>
      <c r="P178" s="85">
        <v>0.14128645970807388</v>
      </c>
      <c r="Q178" s="85">
        <v>0.14542311142246561</v>
      </c>
      <c r="R178" s="85">
        <v>0.15339659217311943</v>
      </c>
      <c r="S178" s="85">
        <v>0.1530175813045862</v>
      </c>
      <c r="T178" s="85">
        <v>0.16146424757968664</v>
      </c>
    </row>
    <row r="179" spans="1:20" x14ac:dyDescent="0.3">
      <c r="A179" s="13" t="s">
        <v>33</v>
      </c>
      <c r="B179" s="112">
        <v>178291.88435972627</v>
      </c>
      <c r="C179" s="86">
        <v>184520.342803532</v>
      </c>
      <c r="D179" s="86">
        <v>185492.79472385428</v>
      </c>
      <c r="E179" s="86">
        <v>188840.97085568329</v>
      </c>
      <c r="F179" s="86">
        <v>189919.14793758481</v>
      </c>
      <c r="G179" s="86">
        <v>190798.72807799446</v>
      </c>
      <c r="H179" s="86">
        <v>192169.9037733142</v>
      </c>
      <c r="I179" s="86">
        <v>193339.20418569256</v>
      </c>
      <c r="J179" s="86">
        <v>193871.56979332273</v>
      </c>
      <c r="K179" s="86">
        <v>196200.24004983393</v>
      </c>
      <c r="L179" s="86">
        <v>197042.17704778156</v>
      </c>
      <c r="M179" s="86">
        <v>192914.83507186855</v>
      </c>
      <c r="N179" s="86">
        <v>182323.69122448977</v>
      </c>
      <c r="O179" s="86">
        <v>181631.10517520219</v>
      </c>
      <c r="P179" s="86">
        <v>182203.25058333331</v>
      </c>
      <c r="Q179" s="86">
        <v>182102.86002832864</v>
      </c>
      <c r="R179" s="86">
        <v>183802.02614035088</v>
      </c>
      <c r="S179" s="86">
        <v>185272.96265671647</v>
      </c>
      <c r="T179" s="86">
        <v>186442.60598765433</v>
      </c>
    </row>
    <row r="180" spans="1:20" x14ac:dyDescent="0.3">
      <c r="A180" s="13" t="s">
        <v>34</v>
      </c>
      <c r="B180" s="23">
        <v>3.5779310488136103E-2</v>
      </c>
      <c r="C180" s="85">
        <v>3.7168657441839302E-2</v>
      </c>
      <c r="D180" s="85">
        <v>3.7200423505809287E-2</v>
      </c>
      <c r="E180" s="85">
        <v>3.6686612560146527E-2</v>
      </c>
      <c r="F180" s="85">
        <v>3.6343141714505374E-2</v>
      </c>
      <c r="G180" s="85">
        <v>3.6244943241548283E-2</v>
      </c>
      <c r="H180" s="85">
        <v>3.6171494519947583E-2</v>
      </c>
      <c r="I180" s="85">
        <v>3.6317651681717945E-2</v>
      </c>
      <c r="J180" s="85">
        <v>3.6332111685972501E-2</v>
      </c>
      <c r="K180" s="85">
        <v>3.6480094884639429E-2</v>
      </c>
      <c r="L180" s="85">
        <v>3.6656856764707972E-2</v>
      </c>
      <c r="M180" s="85">
        <v>4.0720334682559672E-2</v>
      </c>
      <c r="N180" s="85">
        <v>4.3262843673194024E-2</v>
      </c>
      <c r="O180" s="85">
        <v>4.2357328333024968E-2</v>
      </c>
      <c r="P180" s="85">
        <v>4.1980974243004204E-2</v>
      </c>
      <c r="Q180" s="85">
        <v>4.3062726936862056E-2</v>
      </c>
      <c r="R180" s="85">
        <v>4.3949568096874357E-2</v>
      </c>
      <c r="S180" s="85">
        <v>4.4598427919289613E-2</v>
      </c>
      <c r="T180" s="85">
        <v>4.5580520225080738E-2</v>
      </c>
    </row>
    <row r="181" spans="1:20" x14ac:dyDescent="0.3">
      <c r="A181" s="13" t="s">
        <v>35</v>
      </c>
      <c r="B181" s="113">
        <v>19.622113074452383</v>
      </c>
      <c r="C181" s="134">
        <v>19.379377717800963</v>
      </c>
      <c r="D181" s="134">
        <v>19.209628436498814</v>
      </c>
      <c r="E181" s="134">
        <v>19.067810908224484</v>
      </c>
      <c r="F181" s="134">
        <v>18.9299484494416</v>
      </c>
      <c r="G181" s="134">
        <v>18.694101957926801</v>
      </c>
      <c r="H181" s="134">
        <v>18.490995882880473</v>
      </c>
      <c r="I181" s="134">
        <v>18.321673263407114</v>
      </c>
      <c r="J181" s="134">
        <v>18.09157664737166</v>
      </c>
      <c r="K181" s="134">
        <v>17.827975438178129</v>
      </c>
      <c r="L181" s="134">
        <v>17.633329691677833</v>
      </c>
      <c r="M181" s="134">
        <v>17.34045107718509</v>
      </c>
      <c r="N181" s="134">
        <v>17.033812187933503</v>
      </c>
      <c r="O181" s="134">
        <v>16.691910481714938</v>
      </c>
      <c r="P181" s="134">
        <v>16.430719120380697</v>
      </c>
      <c r="Q181" s="134">
        <v>16.174921490558091</v>
      </c>
      <c r="R181" s="134">
        <v>15.935588236776679</v>
      </c>
      <c r="S181" s="134">
        <v>15.710744151513227</v>
      </c>
      <c r="T181" s="134">
        <v>15.467703582703983</v>
      </c>
    </row>
    <row r="182" spans="1:20" x14ac:dyDescent="0.3">
      <c r="A182" s="13" t="s">
        <v>36</v>
      </c>
      <c r="B182" s="114">
        <v>32.080948633168454</v>
      </c>
      <c r="C182" s="134">
        <v>35.595558203782645</v>
      </c>
      <c r="D182" s="134">
        <v>38.740205861317378</v>
      </c>
      <c r="E182" s="134">
        <v>41.181464833717008</v>
      </c>
      <c r="F182" s="134">
        <v>43.700193729307337</v>
      </c>
      <c r="G182" s="134">
        <v>46.650201526029932</v>
      </c>
      <c r="H182" s="134">
        <v>49.485651639199517</v>
      </c>
      <c r="I182" s="134">
        <v>52.369607905653126</v>
      </c>
      <c r="J182" s="134">
        <v>55.469883367655179</v>
      </c>
      <c r="K182" s="134">
        <v>58.544688559902461</v>
      </c>
      <c r="L182" s="134">
        <v>61.471551741354475</v>
      </c>
      <c r="M182" s="134">
        <v>64.683699093237735</v>
      </c>
      <c r="N182" s="134">
        <v>68.368273836612531</v>
      </c>
      <c r="O182" s="134">
        <v>71.534430592401094</v>
      </c>
      <c r="P182" s="134">
        <v>74.539675609576932</v>
      </c>
      <c r="Q182" s="134">
        <v>77.418718434900399</v>
      </c>
      <c r="R182" s="134">
        <v>80.51358301174912</v>
      </c>
      <c r="S182" s="134">
        <v>83.629354386239442</v>
      </c>
      <c r="T182" s="134">
        <v>86.68193051757909</v>
      </c>
    </row>
    <row r="183" spans="1:20" x14ac:dyDescent="0.3">
      <c r="A183" s="13" t="s">
        <v>119</v>
      </c>
      <c r="B183" s="23">
        <v>0.91060487001331847</v>
      </c>
      <c r="C183" s="85">
        <v>0.91467120520934619</v>
      </c>
      <c r="D183" s="85">
        <v>0.91396868078221127</v>
      </c>
      <c r="E183" s="85">
        <v>0.91844757347962414</v>
      </c>
      <c r="F183" s="85">
        <v>0.91883574074522922</v>
      </c>
      <c r="G183" s="85">
        <v>0.92436470532243287</v>
      </c>
      <c r="H183" s="85">
        <v>0.92778639203014157</v>
      </c>
      <c r="I183" s="85">
        <v>0.92908049525403658</v>
      </c>
      <c r="J183" s="85">
        <v>0.93122054288944989</v>
      </c>
      <c r="K183" s="85">
        <v>0.93301102856750229</v>
      </c>
      <c r="L183" s="85">
        <v>0.93401174441908374</v>
      </c>
      <c r="M183" s="85">
        <v>0.92777569537353399</v>
      </c>
      <c r="N183" s="85">
        <v>0.92398927449941359</v>
      </c>
      <c r="O183" s="85">
        <v>0.9348557220672522</v>
      </c>
      <c r="P183" s="85">
        <v>0.93478494443392757</v>
      </c>
      <c r="Q183" s="85">
        <v>0.9377341312792119</v>
      </c>
      <c r="R183" s="85">
        <v>0.93982855673914401</v>
      </c>
      <c r="S183" s="85">
        <v>0.93983469117628826</v>
      </c>
      <c r="T183" s="85">
        <v>0.93779619417429849</v>
      </c>
    </row>
    <row r="184" spans="1:20" x14ac:dyDescent="0.3">
      <c r="A184" s="13" t="s">
        <v>38</v>
      </c>
      <c r="B184" s="85">
        <v>8.9395129986681462E-2</v>
      </c>
      <c r="C184" s="85">
        <v>8.532879479065375E-2</v>
      </c>
      <c r="D184" s="85">
        <v>8.6031319217788713E-2</v>
      </c>
      <c r="E184" s="85">
        <v>8.1552426520375962E-2</v>
      </c>
      <c r="F184" s="85">
        <v>8.1164259254770679E-2</v>
      </c>
      <c r="G184" s="85">
        <v>7.5635294677567202E-2</v>
      </c>
      <c r="H184" s="85">
        <v>7.221360796985847E-2</v>
      </c>
      <c r="I184" s="85">
        <v>7.0919504745963369E-2</v>
      </c>
      <c r="J184" s="85">
        <v>6.877945711055003E-2</v>
      </c>
      <c r="K184" s="85">
        <v>6.6988971432497657E-2</v>
      </c>
      <c r="L184" s="85">
        <v>6.5988255580916172E-2</v>
      </c>
      <c r="M184" s="85">
        <v>7.2224304626465965E-2</v>
      </c>
      <c r="N184" s="85">
        <v>7.6010725500586421E-2</v>
      </c>
      <c r="O184" s="85">
        <v>6.5144277932747643E-2</v>
      </c>
      <c r="P184" s="85">
        <v>6.5215055566072447E-2</v>
      </c>
      <c r="Q184" s="85">
        <v>6.2265868720788105E-2</v>
      </c>
      <c r="R184" s="85">
        <v>6.0171443260856008E-2</v>
      </c>
      <c r="S184" s="85">
        <v>6.0165308823711787E-2</v>
      </c>
      <c r="T184" s="85">
        <v>6.220380582570148E-2</v>
      </c>
    </row>
    <row r="185" spans="1:20" x14ac:dyDescent="0.3">
      <c r="A185" s="13" t="s">
        <v>39</v>
      </c>
      <c r="B185" s="85">
        <v>0.23105023099300928</v>
      </c>
      <c r="C185" s="85">
        <v>0.24224389187752374</v>
      </c>
      <c r="D185" s="85">
        <v>0.24705125026007593</v>
      </c>
      <c r="E185" s="85">
        <v>0.2574571986325247</v>
      </c>
      <c r="F185" s="85">
        <v>0.26380931694396748</v>
      </c>
      <c r="G185" s="85">
        <v>0.2643877084715206</v>
      </c>
      <c r="H185" s="85">
        <v>0.26792307944701438</v>
      </c>
      <c r="I185" s="85">
        <v>0.27326689024259404</v>
      </c>
      <c r="J185" s="85">
        <v>0.27551280079968099</v>
      </c>
      <c r="K185" s="85">
        <v>0.27571934831395323</v>
      </c>
      <c r="L185" s="85">
        <v>0.27903564140300746</v>
      </c>
      <c r="M185" s="85">
        <v>0.29739620615609053</v>
      </c>
      <c r="N185" s="85">
        <v>0.27091472952947387</v>
      </c>
      <c r="O185" s="85">
        <v>0.284592939842644</v>
      </c>
      <c r="P185" s="85">
        <v>0.28519429370632959</v>
      </c>
      <c r="Q185" s="85">
        <v>0.28739521118379291</v>
      </c>
      <c r="R185" s="85">
        <v>0.2889184192529155</v>
      </c>
      <c r="S185" s="85">
        <v>0.29280407094265221</v>
      </c>
      <c r="T185" s="85">
        <v>0.29315486658435685</v>
      </c>
    </row>
    <row r="186" spans="1:20" x14ac:dyDescent="0.3">
      <c r="A186" s="13" t="s">
        <v>40</v>
      </c>
      <c r="B186" s="85">
        <v>0.47211021228851091</v>
      </c>
      <c r="C186" s="85">
        <v>0.48069083394132328</v>
      </c>
      <c r="D186" s="85">
        <v>0.48343198954200661</v>
      </c>
      <c r="E186" s="85">
        <v>0.48595385294855264</v>
      </c>
      <c r="F186" s="85">
        <v>0.48362561342958138</v>
      </c>
      <c r="G186" s="85">
        <v>0.48358582657335086</v>
      </c>
      <c r="H186" s="85">
        <v>0.48805670078227553</v>
      </c>
      <c r="I186" s="85">
        <v>0.4981201018426169</v>
      </c>
      <c r="J186" s="85">
        <v>0.49843274033967983</v>
      </c>
      <c r="K186" s="85">
        <v>0.50516904379236638</v>
      </c>
      <c r="L186" s="85">
        <v>0.50717271041806711</v>
      </c>
      <c r="M186" s="85">
        <v>0.47857069903379101</v>
      </c>
      <c r="N186" s="85">
        <v>0.47338584588904614</v>
      </c>
      <c r="O186" s="85">
        <v>0.4601274318165316</v>
      </c>
      <c r="P186" s="85">
        <v>0.4643092311668281</v>
      </c>
      <c r="Q186" s="85">
        <v>0.4637577576185527</v>
      </c>
      <c r="R186" s="85">
        <v>0.46452392733631426</v>
      </c>
      <c r="S186" s="85">
        <v>0.46573673550981043</v>
      </c>
      <c r="T186" s="85">
        <v>0.46676777537566344</v>
      </c>
    </row>
    <row r="187" spans="1:20" x14ac:dyDescent="0.3">
      <c r="A187" s="13" t="s">
        <v>41</v>
      </c>
      <c r="B187" s="85">
        <v>0</v>
      </c>
      <c r="C187" s="85">
        <v>0</v>
      </c>
      <c r="D187" s="85">
        <v>0</v>
      </c>
      <c r="E187" s="85">
        <v>0</v>
      </c>
      <c r="F187" s="85">
        <v>0</v>
      </c>
      <c r="G187" s="85">
        <v>0</v>
      </c>
      <c r="H187" s="85">
        <v>0</v>
      </c>
      <c r="I187" s="85">
        <v>0</v>
      </c>
      <c r="J187" s="85">
        <v>0</v>
      </c>
      <c r="K187" s="85">
        <v>0</v>
      </c>
      <c r="L187" s="85">
        <v>0</v>
      </c>
      <c r="M187" s="85">
        <v>0</v>
      </c>
      <c r="N187" s="85">
        <v>0</v>
      </c>
      <c r="O187" s="85">
        <v>0</v>
      </c>
      <c r="P187" s="85">
        <v>0</v>
      </c>
      <c r="Q187" s="85">
        <v>0</v>
      </c>
      <c r="R187" s="85">
        <v>0</v>
      </c>
      <c r="S187" s="85">
        <v>0</v>
      </c>
      <c r="T187" s="85">
        <v>0</v>
      </c>
    </row>
    <row r="188" spans="1:20" x14ac:dyDescent="0.3">
      <c r="A188" s="13" t="s">
        <v>42</v>
      </c>
      <c r="B188" s="85">
        <v>0</v>
      </c>
      <c r="C188" s="85">
        <v>0</v>
      </c>
      <c r="D188" s="85">
        <v>0</v>
      </c>
      <c r="E188" s="85">
        <v>0</v>
      </c>
      <c r="F188" s="85">
        <v>0</v>
      </c>
      <c r="G188" s="85">
        <v>0</v>
      </c>
      <c r="H188" s="85">
        <v>0</v>
      </c>
      <c r="I188" s="85">
        <v>0</v>
      </c>
      <c r="J188" s="85">
        <v>0</v>
      </c>
      <c r="K188" s="85">
        <v>0</v>
      </c>
      <c r="L188" s="85">
        <v>0</v>
      </c>
      <c r="M188" s="85">
        <v>0</v>
      </c>
      <c r="N188" s="85">
        <v>0</v>
      </c>
      <c r="O188" s="85">
        <v>0</v>
      </c>
      <c r="P188" s="85">
        <v>0</v>
      </c>
      <c r="Q188" s="85">
        <v>0</v>
      </c>
      <c r="R188" s="85">
        <v>0</v>
      </c>
      <c r="S188" s="85">
        <v>0</v>
      </c>
      <c r="T188" s="85">
        <v>0</v>
      </c>
    </row>
    <row r="189" spans="1:20" x14ac:dyDescent="0.3">
      <c r="A189" s="13" t="s">
        <v>43</v>
      </c>
      <c r="B189" s="85">
        <v>1</v>
      </c>
      <c r="C189" s="85">
        <v>1</v>
      </c>
      <c r="D189" s="85">
        <v>1</v>
      </c>
      <c r="E189" s="85">
        <v>1</v>
      </c>
      <c r="F189" s="85">
        <v>1</v>
      </c>
      <c r="G189" s="85">
        <v>1</v>
      </c>
      <c r="H189" s="85">
        <v>1</v>
      </c>
      <c r="I189" s="85">
        <v>1</v>
      </c>
      <c r="J189" s="85">
        <v>1</v>
      </c>
      <c r="K189" s="85">
        <v>1</v>
      </c>
      <c r="L189" s="85">
        <v>1</v>
      </c>
      <c r="M189" s="85">
        <v>1</v>
      </c>
      <c r="N189" s="85">
        <v>1</v>
      </c>
      <c r="O189" s="85">
        <v>1</v>
      </c>
      <c r="P189" s="85">
        <v>1</v>
      </c>
      <c r="Q189" s="85">
        <v>1</v>
      </c>
      <c r="R189" s="85">
        <v>1</v>
      </c>
      <c r="S189" s="85">
        <v>1</v>
      </c>
      <c r="T189" s="85">
        <v>1</v>
      </c>
    </row>
    <row r="190" spans="1:20" x14ac:dyDescent="0.3">
      <c r="A190" s="13" t="s">
        <v>112</v>
      </c>
      <c r="B190" s="113">
        <v>1.4825675040038324</v>
      </c>
      <c r="C190" s="134">
        <v>1.4875900854443906</v>
      </c>
      <c r="D190" s="134">
        <v>1.4887224074539729</v>
      </c>
      <c r="E190" s="134">
        <v>1.4950707266583254</v>
      </c>
      <c r="F190" s="134">
        <v>1.49979598067515</v>
      </c>
      <c r="G190" s="134">
        <v>1.5005982509316875</v>
      </c>
      <c r="H190" s="134">
        <v>1.5015817432356984</v>
      </c>
      <c r="I190" s="134">
        <v>1.4965222021574425</v>
      </c>
      <c r="J190" s="134">
        <v>1.4976049819649926</v>
      </c>
      <c r="K190" s="134">
        <v>1.5011262340618325</v>
      </c>
      <c r="L190" s="134">
        <v>1.5029223074046403</v>
      </c>
      <c r="M190" s="134">
        <v>1.5049565807524155</v>
      </c>
      <c r="N190" s="134">
        <v>1.497299672207036</v>
      </c>
      <c r="O190" s="134">
        <v>1.4944982644234999</v>
      </c>
      <c r="P190" s="134">
        <v>1.4951036806003943</v>
      </c>
      <c r="Q190" s="134">
        <v>1.4969445729005333</v>
      </c>
      <c r="R190" s="134">
        <v>1.4977118441874198</v>
      </c>
      <c r="S190" s="134">
        <v>1.4980315802279316</v>
      </c>
      <c r="T190" s="134">
        <v>1.4980617283097486</v>
      </c>
    </row>
    <row r="191" spans="1:20" x14ac:dyDescent="0.3">
      <c r="A191" s="13" t="s">
        <v>19</v>
      </c>
      <c r="B191" s="115">
        <v>0</v>
      </c>
      <c r="C191" s="88">
        <v>0</v>
      </c>
      <c r="D191" s="88">
        <v>0</v>
      </c>
      <c r="E191" s="88">
        <v>0</v>
      </c>
      <c r="F191" s="88">
        <v>0</v>
      </c>
      <c r="G191" s="88">
        <v>0</v>
      </c>
      <c r="H191" s="88">
        <v>0</v>
      </c>
      <c r="I191" s="88">
        <v>0</v>
      </c>
      <c r="J191" s="88">
        <v>0</v>
      </c>
      <c r="K191" s="88">
        <v>0</v>
      </c>
      <c r="L191" s="88">
        <v>0</v>
      </c>
      <c r="M191" s="88">
        <v>0</v>
      </c>
      <c r="N191" s="88">
        <v>0</v>
      </c>
      <c r="O191" s="88">
        <v>0</v>
      </c>
      <c r="P191" s="88">
        <v>0</v>
      </c>
      <c r="Q191" s="88">
        <v>0</v>
      </c>
      <c r="R191" s="88">
        <v>0</v>
      </c>
      <c r="S191" s="88">
        <v>0</v>
      </c>
      <c r="T191" s="88">
        <v>0</v>
      </c>
    </row>
    <row r="192" spans="1:20" x14ac:dyDescent="0.3">
      <c r="A192" s="13" t="s">
        <v>18</v>
      </c>
      <c r="B192" s="116">
        <v>0</v>
      </c>
      <c r="C192" s="88">
        <v>0</v>
      </c>
      <c r="D192" s="88">
        <v>0</v>
      </c>
      <c r="E192" s="88">
        <v>0</v>
      </c>
      <c r="F192" s="88">
        <v>0</v>
      </c>
      <c r="G192" s="88">
        <v>0</v>
      </c>
      <c r="H192" s="88">
        <v>0</v>
      </c>
      <c r="I192" s="88">
        <v>0</v>
      </c>
      <c r="J192" s="88">
        <v>0</v>
      </c>
      <c r="K192" s="88">
        <v>0</v>
      </c>
      <c r="L192" s="88">
        <v>0</v>
      </c>
      <c r="M192" s="88">
        <v>1</v>
      </c>
      <c r="N192" s="88">
        <v>1</v>
      </c>
      <c r="O192" s="88">
        <v>2</v>
      </c>
      <c r="P192" s="88">
        <v>1</v>
      </c>
      <c r="Q192" s="88">
        <v>0</v>
      </c>
      <c r="R192" s="88">
        <v>0</v>
      </c>
      <c r="S192" s="88">
        <v>1</v>
      </c>
      <c r="T192" s="88">
        <v>1</v>
      </c>
    </row>
    <row r="193" spans="1:20" x14ac:dyDescent="0.3">
      <c r="A193" s="13" t="s">
        <v>136</v>
      </c>
      <c r="B193" s="87">
        <v>0</v>
      </c>
      <c r="C193" s="88">
        <v>0</v>
      </c>
      <c r="D193" s="88">
        <v>0</v>
      </c>
      <c r="E193" s="88">
        <v>4</v>
      </c>
      <c r="F193" s="88">
        <v>0</v>
      </c>
      <c r="G193" s="88">
        <v>-2</v>
      </c>
      <c r="H193" s="88">
        <v>0</v>
      </c>
      <c r="I193" s="88">
        <v>1</v>
      </c>
      <c r="J193" s="88">
        <v>0</v>
      </c>
      <c r="K193" s="88">
        <v>0</v>
      </c>
      <c r="L193" s="88">
        <v>0</v>
      </c>
      <c r="M193" s="88">
        <v>1</v>
      </c>
      <c r="N193" s="88">
        <v>0</v>
      </c>
      <c r="O193" s="88">
        <v>-1</v>
      </c>
      <c r="P193" s="88">
        <v>0</v>
      </c>
      <c r="Q193" s="88">
        <v>19</v>
      </c>
      <c r="R193" s="88">
        <v>0</v>
      </c>
      <c r="S193" s="88">
        <v>0</v>
      </c>
      <c r="T193" s="88">
        <v>0</v>
      </c>
    </row>
    <row r="194" spans="1:20" x14ac:dyDescent="0.3">
      <c r="A194" s="16" t="s">
        <v>54</v>
      </c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</row>
    <row r="195" spans="1:20" x14ac:dyDescent="0.3">
      <c r="A195" s="13" t="s">
        <v>21</v>
      </c>
      <c r="B195" s="85">
        <v>1</v>
      </c>
      <c r="C195" s="85">
        <v>1</v>
      </c>
      <c r="D195" s="85">
        <v>1</v>
      </c>
      <c r="E195" s="85">
        <v>0.99895776805710013</v>
      </c>
      <c r="F195" s="85">
        <v>0.99573240521809725</v>
      </c>
      <c r="G195" s="85">
        <v>0.99242088419999863</v>
      </c>
      <c r="H195" s="85">
        <v>0.99039086779344998</v>
      </c>
      <c r="I195" s="85">
        <v>0.99002454847120824</v>
      </c>
      <c r="J195" s="85">
        <v>0.99351343294255345</v>
      </c>
      <c r="K195" s="85">
        <v>0.99293088212209912</v>
      </c>
      <c r="L195" s="85">
        <v>0.99045250977444554</v>
      </c>
      <c r="M195" s="85">
        <v>0.9952753436854942</v>
      </c>
      <c r="N195" s="85">
        <v>0.98695301225086951</v>
      </c>
      <c r="O195" s="85">
        <v>0.99563195818428507</v>
      </c>
      <c r="P195" s="85">
        <v>0.99252881948920835</v>
      </c>
      <c r="Q195" s="85">
        <v>0.99545310658773423</v>
      </c>
      <c r="R195" s="85">
        <v>0.98590876881777378</v>
      </c>
      <c r="S195" s="85">
        <v>0.99525719980943861</v>
      </c>
      <c r="T195" s="85">
        <v>0.98967430442755688</v>
      </c>
    </row>
    <row r="196" spans="1:20" x14ac:dyDescent="0.3">
      <c r="A196" s="13" t="s">
        <v>22</v>
      </c>
      <c r="B196" s="85">
        <v>0</v>
      </c>
      <c r="C196" s="85">
        <v>0</v>
      </c>
      <c r="D196" s="85">
        <v>0</v>
      </c>
      <c r="E196" s="85">
        <v>1.0422319428999034E-3</v>
      </c>
      <c r="F196" s="85">
        <v>3.1665978085783034E-3</v>
      </c>
      <c r="G196" s="85">
        <v>3.2187844139809968E-3</v>
      </c>
      <c r="H196" s="85">
        <v>3.3011357442076393E-3</v>
      </c>
      <c r="I196" s="85">
        <v>4.1911286741303294E-3</v>
      </c>
      <c r="J196" s="85">
        <v>9.0336736732079474E-4</v>
      </c>
      <c r="K196" s="85">
        <v>1.3047471006515528E-3</v>
      </c>
      <c r="L196" s="85">
        <v>4.5188549497650358E-3</v>
      </c>
      <c r="M196" s="85">
        <v>0</v>
      </c>
      <c r="N196" s="85">
        <v>2.1603741548503934E-3</v>
      </c>
      <c r="O196" s="85">
        <v>4.3680418157149327E-3</v>
      </c>
      <c r="P196" s="85">
        <v>0</v>
      </c>
      <c r="Q196" s="85">
        <v>0</v>
      </c>
      <c r="R196" s="85">
        <v>2.4515794119364777E-3</v>
      </c>
      <c r="S196" s="85">
        <v>0</v>
      </c>
      <c r="T196" s="85">
        <v>0</v>
      </c>
    </row>
    <row r="197" spans="1:20" x14ac:dyDescent="0.3">
      <c r="A197" s="13" t="s">
        <v>23</v>
      </c>
      <c r="B197" s="85">
        <v>0</v>
      </c>
      <c r="C197" s="85">
        <v>0</v>
      </c>
      <c r="D197" s="85">
        <v>0</v>
      </c>
      <c r="E197" s="85">
        <v>0</v>
      </c>
      <c r="F197" s="85">
        <v>1.1009969733244062E-3</v>
      </c>
      <c r="G197" s="85">
        <v>0</v>
      </c>
      <c r="H197" s="85">
        <v>1.8483414334634208E-3</v>
      </c>
      <c r="I197" s="85">
        <v>0</v>
      </c>
      <c r="J197" s="85">
        <v>8.2171734272540623E-4</v>
      </c>
      <c r="K197" s="85">
        <v>0</v>
      </c>
      <c r="L197" s="85">
        <v>0</v>
      </c>
      <c r="M197" s="85">
        <v>0</v>
      </c>
      <c r="N197" s="85">
        <v>6.2134921622920428E-3</v>
      </c>
      <c r="O197" s="85">
        <v>0</v>
      </c>
      <c r="P197" s="85">
        <v>3.0058010077154661E-3</v>
      </c>
      <c r="Q197" s="85">
        <v>0</v>
      </c>
      <c r="R197" s="85">
        <v>6.9898991787931018E-3</v>
      </c>
      <c r="S197" s="85">
        <v>0</v>
      </c>
      <c r="T197" s="85">
        <v>0</v>
      </c>
    </row>
    <row r="198" spans="1:20" x14ac:dyDescent="0.3">
      <c r="A198" s="13" t="s">
        <v>24</v>
      </c>
      <c r="B198" s="85">
        <v>0</v>
      </c>
      <c r="C198" s="85">
        <v>0</v>
      </c>
      <c r="D198" s="85">
        <v>0</v>
      </c>
      <c r="E198" s="85">
        <v>0</v>
      </c>
      <c r="F198" s="85">
        <v>0</v>
      </c>
      <c r="G198" s="85">
        <v>4.3603313860204138E-3</v>
      </c>
      <c r="H198" s="85">
        <v>4.4596550288789069E-3</v>
      </c>
      <c r="I198" s="85">
        <v>5.7843228546614785E-3</v>
      </c>
      <c r="J198" s="85">
        <v>4.7614823474003646E-3</v>
      </c>
      <c r="K198" s="85">
        <v>5.7643707772492888E-3</v>
      </c>
      <c r="L198" s="85">
        <v>5.0286352757894209E-3</v>
      </c>
      <c r="M198" s="85">
        <v>4.7246563145057563E-3</v>
      </c>
      <c r="N198" s="85">
        <v>4.6731214319880258E-3</v>
      </c>
      <c r="O198" s="85">
        <v>0</v>
      </c>
      <c r="P198" s="85">
        <v>4.4653795030761261E-3</v>
      </c>
      <c r="Q198" s="85">
        <v>4.5468934122657716E-3</v>
      </c>
      <c r="R198" s="85">
        <v>4.6497525914965913E-3</v>
      </c>
      <c r="S198" s="85">
        <v>4.7428001905613654E-3</v>
      </c>
      <c r="T198" s="85">
        <v>1.0325695572443047E-2</v>
      </c>
    </row>
    <row r="199" spans="1:20" x14ac:dyDescent="0.3">
      <c r="A199" s="13" t="s">
        <v>25</v>
      </c>
      <c r="B199" s="85">
        <v>1</v>
      </c>
      <c r="C199" s="85">
        <f>SUM(C195:C198)</f>
        <v>1</v>
      </c>
      <c r="D199" s="85">
        <v>1</v>
      </c>
      <c r="E199" s="85">
        <f t="shared" ref="E199:Q199" si="50">SUM(E195:E198)</f>
        <v>1</v>
      </c>
      <c r="F199" s="85">
        <f t="shared" si="50"/>
        <v>1</v>
      </c>
      <c r="G199" s="85">
        <f t="shared" si="50"/>
        <v>1</v>
      </c>
      <c r="H199" s="85">
        <f t="shared" si="50"/>
        <v>1</v>
      </c>
      <c r="I199" s="85">
        <f t="shared" si="50"/>
        <v>1</v>
      </c>
      <c r="J199" s="85">
        <f t="shared" si="50"/>
        <v>1</v>
      </c>
      <c r="K199" s="85">
        <f t="shared" si="50"/>
        <v>1</v>
      </c>
      <c r="L199" s="85">
        <f t="shared" si="50"/>
        <v>1</v>
      </c>
      <c r="M199" s="85">
        <f t="shared" si="50"/>
        <v>1</v>
      </c>
      <c r="N199" s="85">
        <f t="shared" si="50"/>
        <v>1</v>
      </c>
      <c r="O199" s="85">
        <f t="shared" si="50"/>
        <v>1</v>
      </c>
      <c r="P199" s="85">
        <f t="shared" si="50"/>
        <v>0.99999999999999989</v>
      </c>
      <c r="Q199" s="85">
        <f t="shared" si="50"/>
        <v>1</v>
      </c>
      <c r="R199" s="85">
        <v>1</v>
      </c>
      <c r="S199" s="85">
        <f t="shared" ref="S199:T199" si="51">SUM(S195:S198)</f>
        <v>1</v>
      </c>
      <c r="T199" s="85">
        <f t="shared" si="51"/>
        <v>0.99999999999999989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3:BT132"/>
  <sheetViews>
    <sheetView zoomScaleNormal="100" workbookViewId="0"/>
  </sheetViews>
  <sheetFormatPr defaultColWidth="9.33203125" defaultRowHeight="13.8" x14ac:dyDescent="0.3"/>
  <cols>
    <col min="1" max="1" width="64" style="26" customWidth="1"/>
    <col min="2" max="9" width="10.33203125" style="26" bestFit="1" customWidth="1"/>
    <col min="10" max="10" width="10.33203125" style="26" customWidth="1"/>
    <col min="11" max="12" width="10.33203125" style="26" bestFit="1" customWidth="1"/>
    <col min="13" max="13" width="10.33203125" style="26" customWidth="1"/>
    <col min="14" max="20" width="10.33203125" style="26" bestFit="1" customWidth="1"/>
    <col min="21" max="21" width="10.44140625" style="26" customWidth="1"/>
    <col min="22" max="27" width="9.33203125" style="26"/>
    <col min="28" max="28" width="9.44140625" style="26" bestFit="1" customWidth="1"/>
    <col min="29" max="41" width="9.33203125" style="26"/>
    <col min="42" max="42" width="9.5546875" style="26" customWidth="1"/>
    <col min="43" max="43" width="10.44140625" style="26" customWidth="1"/>
    <col min="44" max="44" width="9.6640625" style="26" customWidth="1"/>
    <col min="45" max="16384" width="9.33203125" style="26"/>
  </cols>
  <sheetData>
    <row r="3" spans="1:72" x14ac:dyDescent="0.3">
      <c r="A3" s="8" t="s">
        <v>128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72" x14ac:dyDescent="0.3">
      <c r="A4" s="10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AK4" s="9"/>
    </row>
    <row r="5" spans="1:72" x14ac:dyDescent="0.3">
      <c r="A5" s="11" t="s">
        <v>109</v>
      </c>
      <c r="B5" s="1">
        <v>39021</v>
      </c>
      <c r="C5" s="1">
        <v>39113</v>
      </c>
      <c r="D5" s="1">
        <v>39202</v>
      </c>
      <c r="E5" s="1">
        <v>39294</v>
      </c>
      <c r="F5" s="1">
        <v>39386</v>
      </c>
      <c r="G5" s="1">
        <v>39478</v>
      </c>
      <c r="H5" s="1">
        <v>39568</v>
      </c>
      <c r="I5" s="1">
        <v>39660</v>
      </c>
      <c r="J5" s="1">
        <v>39752</v>
      </c>
      <c r="K5" s="1">
        <v>39843</v>
      </c>
      <c r="L5" s="1">
        <v>39933</v>
      </c>
      <c r="M5" s="1">
        <v>40025</v>
      </c>
      <c r="N5" s="1">
        <v>40116</v>
      </c>
      <c r="O5" s="1">
        <v>40207</v>
      </c>
      <c r="P5" s="1">
        <v>40298</v>
      </c>
      <c r="Q5" s="1">
        <v>40389</v>
      </c>
      <c r="R5" s="1">
        <v>40480</v>
      </c>
      <c r="S5" s="1">
        <v>40574</v>
      </c>
      <c r="T5" s="1">
        <v>40661</v>
      </c>
      <c r="U5" s="1">
        <v>40753</v>
      </c>
      <c r="V5" s="1">
        <v>40847</v>
      </c>
      <c r="W5" s="1">
        <v>40939</v>
      </c>
      <c r="X5" s="1">
        <v>41029</v>
      </c>
      <c r="Y5" s="1">
        <v>41121</v>
      </c>
      <c r="Z5" s="1">
        <v>41213</v>
      </c>
      <c r="AA5" s="1">
        <v>41305</v>
      </c>
      <c r="AB5" s="1">
        <v>41394</v>
      </c>
      <c r="AC5" s="1">
        <v>41486</v>
      </c>
      <c r="AD5" s="1">
        <v>41578</v>
      </c>
      <c r="AE5" s="1">
        <v>41670</v>
      </c>
      <c r="AF5" s="1">
        <v>41759</v>
      </c>
      <c r="AG5" s="1">
        <v>41851</v>
      </c>
      <c r="AH5" s="1">
        <v>41943</v>
      </c>
      <c r="AI5" s="1">
        <v>42034</v>
      </c>
      <c r="AJ5" s="1">
        <v>42124</v>
      </c>
      <c r="AK5" s="1">
        <v>42216</v>
      </c>
      <c r="AL5" s="1">
        <v>42307</v>
      </c>
      <c r="AM5" s="1">
        <v>42398</v>
      </c>
      <c r="AN5" s="1">
        <v>42489</v>
      </c>
      <c r="AO5" s="1">
        <v>42580</v>
      </c>
      <c r="AP5" s="1">
        <v>42674</v>
      </c>
      <c r="AQ5" s="1">
        <v>42766</v>
      </c>
      <c r="AR5" s="1">
        <v>42853</v>
      </c>
      <c r="AS5" s="1">
        <v>42947</v>
      </c>
      <c r="AT5" s="1">
        <v>43039</v>
      </c>
      <c r="AU5" s="1">
        <v>43131</v>
      </c>
      <c r="AV5" s="1">
        <v>43220</v>
      </c>
      <c r="AW5" s="1">
        <v>43312</v>
      </c>
      <c r="AX5" s="1">
        <v>43404</v>
      </c>
      <c r="AY5" s="1">
        <v>43496</v>
      </c>
      <c r="AZ5" s="1">
        <v>43585</v>
      </c>
      <c r="BA5" s="1">
        <v>43677</v>
      </c>
      <c r="BB5" s="1">
        <v>43769</v>
      </c>
      <c r="BC5" s="148">
        <v>43861</v>
      </c>
      <c r="BD5" s="1">
        <v>43951</v>
      </c>
      <c r="BE5" s="1">
        <v>44043</v>
      </c>
      <c r="BF5" s="1">
        <v>44134</v>
      </c>
      <c r="BG5" s="1">
        <v>44225</v>
      </c>
      <c r="BH5" s="1">
        <v>44316</v>
      </c>
      <c r="BI5" s="1">
        <v>44407</v>
      </c>
      <c r="BJ5" s="1">
        <v>44498</v>
      </c>
      <c r="BK5" s="1">
        <v>44592</v>
      </c>
      <c r="BL5" s="1">
        <v>44680</v>
      </c>
      <c r="BM5" s="1">
        <v>44771</v>
      </c>
      <c r="BN5" s="1">
        <v>44865</v>
      </c>
      <c r="BO5" s="1">
        <v>44957</v>
      </c>
      <c r="BP5" s="1">
        <v>45044</v>
      </c>
      <c r="BQ5" s="1">
        <v>45138</v>
      </c>
      <c r="BR5" s="1">
        <v>45230</v>
      </c>
      <c r="BS5" s="1">
        <v>45322</v>
      </c>
      <c r="BT5" s="1">
        <v>45412</v>
      </c>
    </row>
    <row r="6" spans="1:72" x14ac:dyDescent="0.3">
      <c r="A6" s="12" t="s">
        <v>0</v>
      </c>
      <c r="B6" s="2">
        <v>1475202</v>
      </c>
      <c r="C6" s="2">
        <v>1452056</v>
      </c>
      <c r="D6" s="2">
        <v>1423468</v>
      </c>
      <c r="E6" s="2">
        <v>1398734</v>
      </c>
      <c r="F6" s="2">
        <v>1372734</v>
      </c>
      <c r="G6" s="2">
        <v>1350386</v>
      </c>
      <c r="H6" s="2">
        <v>1262221</v>
      </c>
      <c r="I6" s="2">
        <v>1141187</v>
      </c>
      <c r="J6" s="2">
        <v>1096269</v>
      </c>
      <c r="K6" s="2">
        <v>1078766</v>
      </c>
      <c r="L6" s="2">
        <v>1069098</v>
      </c>
      <c r="M6" s="2">
        <v>1059907</v>
      </c>
      <c r="N6" s="2">
        <v>1054577</v>
      </c>
      <c r="O6" s="2">
        <v>1047847</v>
      </c>
      <c r="P6" s="2">
        <v>1039490</v>
      </c>
      <c r="Q6" s="2">
        <v>1031753</v>
      </c>
      <c r="R6" s="2">
        <v>1023583</v>
      </c>
      <c r="S6" s="2">
        <v>1015503</v>
      </c>
      <c r="T6" s="2">
        <v>1009088</v>
      </c>
      <c r="U6" s="2">
        <v>1003700</v>
      </c>
      <c r="V6" s="2">
        <v>998237</v>
      </c>
      <c r="W6" s="2">
        <v>991483</v>
      </c>
      <c r="X6" s="2">
        <v>987594</v>
      </c>
      <c r="Y6" s="2">
        <v>982858</v>
      </c>
      <c r="Z6" s="2">
        <v>977873</v>
      </c>
      <c r="AA6" s="2">
        <v>970797</v>
      </c>
      <c r="AB6" s="2">
        <v>964489</v>
      </c>
      <c r="AC6" s="2">
        <v>957357</v>
      </c>
      <c r="AD6" s="2">
        <v>950795</v>
      </c>
      <c r="AE6" s="2">
        <v>941885</v>
      </c>
      <c r="AF6" s="2">
        <v>931987</v>
      </c>
      <c r="AG6" s="2">
        <v>923068</v>
      </c>
      <c r="AH6" s="2">
        <v>913506.83187000337</v>
      </c>
      <c r="AI6" s="2">
        <v>905468</v>
      </c>
      <c r="AJ6" s="2">
        <v>897606.53886000381</v>
      </c>
      <c r="AK6" s="2">
        <v>881862.57591000374</v>
      </c>
      <c r="AL6" s="2">
        <v>871282.07209000294</v>
      </c>
      <c r="AM6" s="2">
        <v>859256.5359600035</v>
      </c>
      <c r="AN6" s="2">
        <v>835229.61057000339</v>
      </c>
      <c r="AO6" s="2">
        <v>820865.94780000346</v>
      </c>
      <c r="AP6" s="2">
        <v>810415.46463000227</v>
      </c>
      <c r="AQ6" s="2">
        <v>800477.75067000382</v>
      </c>
      <c r="AR6" s="2">
        <v>790812.56193000393</v>
      </c>
      <c r="AS6" s="2">
        <v>778460</v>
      </c>
      <c r="AT6" s="2">
        <f>767011</f>
        <v>767011</v>
      </c>
      <c r="AU6" s="2">
        <v>751988.95239000372</v>
      </c>
      <c r="AV6" s="2">
        <v>740150.9413600039</v>
      </c>
      <c r="AW6" s="2">
        <v>729444.35587000253</v>
      </c>
      <c r="AX6" s="2">
        <v>716164.83388000261</v>
      </c>
      <c r="AY6" s="2">
        <v>704807.74429000227</v>
      </c>
      <c r="AZ6" s="2">
        <v>691470</v>
      </c>
      <c r="BA6" s="2">
        <v>678581.18021000118</v>
      </c>
      <c r="BB6" s="2">
        <v>666367.27683000255</v>
      </c>
      <c r="BC6" s="2">
        <v>653392.22243000171</v>
      </c>
      <c r="BD6" s="2">
        <v>642608.84187000256</v>
      </c>
      <c r="BE6" s="2">
        <v>634616.75816000055</v>
      </c>
      <c r="BF6" s="2">
        <v>623161.51321000187</v>
      </c>
      <c r="BG6" s="2">
        <v>602167</v>
      </c>
      <c r="BH6" s="2">
        <v>575245</v>
      </c>
      <c r="BI6" s="2">
        <v>551517.05380000139</v>
      </c>
      <c r="BJ6" s="2">
        <v>536042.98137000191</v>
      </c>
      <c r="BK6" s="2">
        <v>522506.52012000181</v>
      </c>
      <c r="BL6" s="2">
        <v>503730</v>
      </c>
      <c r="BM6" s="2">
        <v>482631.22308000148</v>
      </c>
      <c r="BN6" s="2">
        <v>446599.60378000088</v>
      </c>
      <c r="BO6" s="2">
        <v>420030.74605000135</v>
      </c>
      <c r="BP6" s="2">
        <v>400355.76898000075</v>
      </c>
      <c r="BQ6" s="2">
        <v>369449.93246000068</v>
      </c>
      <c r="BR6" s="2">
        <v>349020.14619000099</v>
      </c>
      <c r="BS6" s="2">
        <v>336071.58835999976</v>
      </c>
      <c r="BT6" s="2">
        <v>317780</v>
      </c>
    </row>
    <row r="7" spans="1:72" x14ac:dyDescent="0.3">
      <c r="A7" s="12" t="s">
        <v>52</v>
      </c>
      <c r="B7" s="2">
        <f t="shared" ref="B7:G7" si="0">SUM(B8:B15)</f>
        <v>1475202</v>
      </c>
      <c r="C7" s="2">
        <f t="shared" si="0"/>
        <v>1452056</v>
      </c>
      <c r="D7" s="2">
        <f t="shared" si="0"/>
        <v>1423468</v>
      </c>
      <c r="E7" s="2">
        <f t="shared" si="0"/>
        <v>1398734</v>
      </c>
      <c r="F7" s="2">
        <f t="shared" si="0"/>
        <v>1372734</v>
      </c>
      <c r="G7" s="2">
        <f t="shared" si="0"/>
        <v>1350386</v>
      </c>
      <c r="H7" s="2">
        <f>SUM(H8:H15)-1</f>
        <v>1262221</v>
      </c>
      <c r="I7" s="2">
        <f>SUM(I8:I15)-1</f>
        <v>1141187</v>
      </c>
      <c r="J7" s="2">
        <f>SUM(J8:J15)+1</f>
        <v>1096269</v>
      </c>
      <c r="K7" s="2">
        <f>SUM(K8:K15)</f>
        <v>1078766</v>
      </c>
      <c r="L7" s="2">
        <f>SUM(L8:L15)-1</f>
        <v>1069098</v>
      </c>
      <c r="M7" s="2">
        <f>SUM(M8:M15)-1</f>
        <v>1059907</v>
      </c>
      <c r="N7" s="2">
        <f>SUM(N8:N15)-1</f>
        <v>1054577</v>
      </c>
      <c r="O7" s="2">
        <f>SUM(O8:O15)</f>
        <v>1047847</v>
      </c>
      <c r="P7" s="2">
        <f>SUM(P8:P15)</f>
        <v>1039490</v>
      </c>
      <c r="Q7" s="2">
        <f>SUM(Q8:Q15)+1</f>
        <v>1031753</v>
      </c>
      <c r="R7" s="2">
        <f>SUM(R8:R15)</f>
        <v>1023583</v>
      </c>
      <c r="S7" s="2">
        <f>SUM(S8:S15)+1</f>
        <v>1015503</v>
      </c>
      <c r="T7" s="2">
        <f>SUM(T8:T15)-1</f>
        <v>1009088</v>
      </c>
      <c r="U7" s="2">
        <f>SUM(U8:U15)</f>
        <v>1003700</v>
      </c>
      <c r="V7" s="2">
        <f>SUM(V8:V15)</f>
        <v>998237</v>
      </c>
      <c r="W7" s="2">
        <f>SUM(W8:W15)-1</f>
        <v>991483</v>
      </c>
      <c r="X7" s="2">
        <f>SUM(X8:X15)-1</f>
        <v>987594</v>
      </c>
      <c r="Y7" s="2">
        <f>SUM(Y8:Y15)-1</f>
        <v>982858</v>
      </c>
      <c r="Z7" s="2">
        <f>SUM(Z8:Z15)</f>
        <v>977873</v>
      </c>
      <c r="AA7" s="2">
        <f>SUM(AA8:AA15)-1</f>
        <v>970797</v>
      </c>
      <c r="AB7" s="2">
        <f>SUM(AB8:AB15)-2</f>
        <v>964489</v>
      </c>
      <c r="AC7" s="2">
        <f>SUM(AC8:AC15)-1</f>
        <v>957357</v>
      </c>
      <c r="AD7" s="2">
        <f>SUM(AD8:AD15)</f>
        <v>950795</v>
      </c>
      <c r="AE7" s="2">
        <f>SUM(AE8:AE15)-1</f>
        <v>941885</v>
      </c>
      <c r="AF7" s="2">
        <f>SUM(AF8:AF15)-1</f>
        <v>931987</v>
      </c>
      <c r="AG7" s="2">
        <f>SUM(AG8:AG15)-1</f>
        <v>923068</v>
      </c>
      <c r="AH7" s="2">
        <f>SUM(AH8:AH15)</f>
        <v>913507</v>
      </c>
      <c r="AI7" s="2">
        <f>SUM(AI8:AI15)+1</f>
        <v>905468</v>
      </c>
      <c r="AJ7" s="2">
        <f>SUM(AJ8:AJ15)</f>
        <v>897607</v>
      </c>
      <c r="AK7" s="2">
        <f>SUM(AK8:AK15)</f>
        <v>881863</v>
      </c>
      <c r="AL7" s="2">
        <f>SUM(AL8:AL15)</f>
        <v>871282</v>
      </c>
      <c r="AM7" s="2">
        <f>SUM(AM8:AM15)-1</f>
        <v>859257</v>
      </c>
      <c r="AN7" s="2">
        <f>SUM(AN8:AN15)+1</f>
        <v>835230</v>
      </c>
      <c r="AO7" s="2">
        <f>SUM(AO8:AO15)</f>
        <v>820866</v>
      </c>
      <c r="AP7" s="2">
        <f>SUM(AP8:AP15)-2</f>
        <v>810415</v>
      </c>
      <c r="AQ7" s="2">
        <f>SUM(AQ8:AQ15)</f>
        <v>800478</v>
      </c>
      <c r="AR7" s="2">
        <f>SUM(AR8:AR15)+1</f>
        <v>790813</v>
      </c>
      <c r="AS7" s="2">
        <f>SUM(AS8:AS15)-1</f>
        <v>778460</v>
      </c>
      <c r="AT7" s="2">
        <f>SUM(AT8:AT15)+1</f>
        <v>767011</v>
      </c>
      <c r="AU7" s="2">
        <f>SUM(AU8:AU15)</f>
        <v>751989</v>
      </c>
      <c r="AV7" s="2">
        <f>SUM(AV8:AV15)-1</f>
        <v>740151</v>
      </c>
      <c r="AW7" s="2">
        <f>SUM(AW8:AW15)-1</f>
        <v>729444</v>
      </c>
      <c r="AX7" s="2">
        <f>SUM(AX8:AX15)</f>
        <v>715165</v>
      </c>
      <c r="AY7" s="2">
        <f>SUM(AY8:AY15)</f>
        <v>704808</v>
      </c>
      <c r="AZ7" s="2">
        <f>SUM(AZ8:AZ15)-1</f>
        <v>691470</v>
      </c>
      <c r="BA7" s="2">
        <f>SUM(BA8:BA15)</f>
        <v>678581</v>
      </c>
      <c r="BB7" s="2">
        <f>SUM(BB8:BB15)-1</f>
        <v>666367</v>
      </c>
      <c r="BC7" s="2">
        <f>SUM(BC8:BC15)</f>
        <v>653392</v>
      </c>
      <c r="BD7" s="2">
        <f>SUM(BD8:BD15)</f>
        <v>642609</v>
      </c>
      <c r="BE7" s="2">
        <f>SUM(BE8:BE15)-1</f>
        <v>634617</v>
      </c>
      <c r="BF7" s="2">
        <f>SUM(BF8:BF15)</f>
        <v>623162</v>
      </c>
      <c r="BG7" s="2">
        <f>SUM(BG8:BG15)+1</f>
        <v>602167</v>
      </c>
      <c r="BH7" s="2">
        <f>SUM(BH8:BH15)+1</f>
        <v>575245</v>
      </c>
      <c r="BI7" s="2">
        <f>SUM(BI8:BI15)</f>
        <v>551517</v>
      </c>
      <c r="BJ7" s="2">
        <f>SUM(BJ8:BJ15)-1</f>
        <v>536043</v>
      </c>
      <c r="BK7" s="2">
        <f>SUM(BK8:BK15)</f>
        <v>522507</v>
      </c>
      <c r="BL7" s="2">
        <f>SUM(BL8:BL15)+1</f>
        <v>503730</v>
      </c>
      <c r="BM7" s="2">
        <f>SUM(BM8:BM15)-1</f>
        <v>482631</v>
      </c>
      <c r="BN7" s="2">
        <f>SUM(BN8:BN15)+1</f>
        <v>446600</v>
      </c>
      <c r="BO7" s="2">
        <f>SUM(BO8:BO15)-1</f>
        <v>420031</v>
      </c>
      <c r="BP7" s="2">
        <f>SUM(BP8:BP15)</f>
        <v>400356</v>
      </c>
      <c r="BQ7" s="86">
        <f>SUM(BQ8:BQ15)-1</f>
        <v>369450</v>
      </c>
      <c r="BR7" s="86">
        <f>SUM(BR8:BR15)+1</f>
        <v>349020</v>
      </c>
      <c r="BS7" s="86">
        <f>SUM(BS8:BS15)</f>
        <v>336072</v>
      </c>
      <c r="BT7" s="86">
        <f>SUM(BT8:BT15)+1</f>
        <v>314780</v>
      </c>
    </row>
    <row r="8" spans="1:72" x14ac:dyDescent="0.3">
      <c r="A8" s="12" t="s">
        <v>58</v>
      </c>
      <c r="B8" s="2">
        <v>799516</v>
      </c>
      <c r="C8" s="2">
        <v>784982</v>
      </c>
      <c r="D8" s="2">
        <v>767030</v>
      </c>
      <c r="E8" s="2">
        <v>751498</v>
      </c>
      <c r="F8" s="2">
        <v>735171</v>
      </c>
      <c r="G8" s="2">
        <v>721137</v>
      </c>
      <c r="H8" s="2">
        <v>665774</v>
      </c>
      <c r="I8" s="2">
        <v>589770</v>
      </c>
      <c r="J8" s="2">
        <v>561562</v>
      </c>
      <c r="K8" s="2">
        <v>550572</v>
      </c>
      <c r="L8" s="2">
        <v>544501</v>
      </c>
      <c r="M8" s="2">
        <v>538729</v>
      </c>
      <c r="N8" s="2">
        <v>535382</v>
      </c>
      <c r="O8" s="2">
        <v>531156</v>
      </c>
      <c r="P8" s="2">
        <v>525908</v>
      </c>
      <c r="Q8" s="2">
        <v>521049</v>
      </c>
      <c r="R8" s="2">
        <v>515919</v>
      </c>
      <c r="S8" s="2">
        <v>510845</v>
      </c>
      <c r="T8" s="2">
        <v>506817</v>
      </c>
      <c r="U8" s="2">
        <v>503433</v>
      </c>
      <c r="V8" s="2">
        <v>500003</v>
      </c>
      <c r="W8" s="2">
        <v>495762</v>
      </c>
      <c r="X8" s="2">
        <v>493320</v>
      </c>
      <c r="Y8" s="2">
        <v>490346</v>
      </c>
      <c r="Z8" s="2">
        <v>487215</v>
      </c>
      <c r="AA8" s="2">
        <v>482772</v>
      </c>
      <c r="AB8" s="2">
        <v>478811</v>
      </c>
      <c r="AC8" s="2">
        <v>474332</v>
      </c>
      <c r="AD8" s="2">
        <v>470211</v>
      </c>
      <c r="AE8" s="2">
        <v>464616</v>
      </c>
      <c r="AF8" s="2">
        <v>458401</v>
      </c>
      <c r="AG8" s="2">
        <v>452800</v>
      </c>
      <c r="AH8" s="2">
        <v>446796</v>
      </c>
      <c r="AI8" s="2">
        <v>441747</v>
      </c>
      <c r="AJ8" s="2">
        <v>436811</v>
      </c>
      <c r="AK8" s="2">
        <v>426924</v>
      </c>
      <c r="AL8" s="2">
        <v>420280</v>
      </c>
      <c r="AM8" s="2">
        <v>412729</v>
      </c>
      <c r="AN8" s="2">
        <v>397641</v>
      </c>
      <c r="AO8" s="2">
        <v>388621</v>
      </c>
      <c r="AP8" s="2">
        <v>382059</v>
      </c>
      <c r="AQ8" s="2">
        <v>375818</v>
      </c>
      <c r="AR8" s="2">
        <v>369749</v>
      </c>
      <c r="AS8" s="2">
        <v>361992</v>
      </c>
      <c r="AT8" s="2">
        <v>354802</v>
      </c>
      <c r="AU8" s="2">
        <v>345369</v>
      </c>
      <c r="AV8" s="2">
        <v>337936</v>
      </c>
      <c r="AW8" s="2">
        <v>334841</v>
      </c>
      <c r="AX8" s="2">
        <v>328745</v>
      </c>
      <c r="AY8" s="2">
        <v>323532</v>
      </c>
      <c r="AZ8" s="2">
        <v>317409</v>
      </c>
      <c r="BA8" s="2">
        <v>311493</v>
      </c>
      <c r="BB8" s="2">
        <v>305886</v>
      </c>
      <c r="BC8" s="2">
        <v>299930</v>
      </c>
      <c r="BD8" s="2">
        <v>294980</v>
      </c>
      <c r="BE8" s="2">
        <v>291312</v>
      </c>
      <c r="BF8" s="2">
        <v>286053</v>
      </c>
      <c r="BG8" s="2">
        <v>276416</v>
      </c>
      <c r="BH8" s="2">
        <v>264058</v>
      </c>
      <c r="BI8" s="2">
        <v>253166</v>
      </c>
      <c r="BJ8" s="2">
        <v>246063</v>
      </c>
      <c r="BK8" s="2">
        <v>239849</v>
      </c>
      <c r="BL8" s="2">
        <v>231230</v>
      </c>
      <c r="BM8" s="2">
        <v>221545</v>
      </c>
      <c r="BN8" s="2">
        <v>205005</v>
      </c>
      <c r="BO8" s="2">
        <v>192809</v>
      </c>
      <c r="BP8" s="2">
        <v>183777</v>
      </c>
      <c r="BQ8" s="86">
        <v>169590</v>
      </c>
      <c r="BR8" s="86">
        <v>160212</v>
      </c>
      <c r="BS8" s="86">
        <v>154268</v>
      </c>
      <c r="BT8" s="86">
        <v>144494</v>
      </c>
    </row>
    <row r="9" spans="1:72" x14ac:dyDescent="0.3">
      <c r="A9" s="12" t="s">
        <v>53</v>
      </c>
      <c r="B9" s="2">
        <v>142207</v>
      </c>
      <c r="C9" s="2">
        <v>139622</v>
      </c>
      <c r="D9" s="2">
        <v>136429</v>
      </c>
      <c r="E9" s="2">
        <v>133666</v>
      </c>
      <c r="F9" s="2">
        <v>130762</v>
      </c>
      <c r="G9" s="2">
        <v>128266</v>
      </c>
      <c r="H9" s="2">
        <v>118419</v>
      </c>
      <c r="I9" s="2">
        <v>104900</v>
      </c>
      <c r="J9" s="2">
        <v>99883</v>
      </c>
      <c r="K9" s="2">
        <v>97928</v>
      </c>
      <c r="L9" s="2">
        <v>96849</v>
      </c>
      <c r="M9" s="2">
        <v>95822</v>
      </c>
      <c r="N9" s="2">
        <v>95227</v>
      </c>
      <c r="O9" s="2">
        <v>94475</v>
      </c>
      <c r="P9" s="2">
        <v>93542</v>
      </c>
      <c r="Q9" s="2">
        <v>92677</v>
      </c>
      <c r="R9" s="2">
        <v>91765</v>
      </c>
      <c r="S9" s="2">
        <v>90862</v>
      </c>
      <c r="T9" s="2">
        <v>90146</v>
      </c>
      <c r="U9" s="2">
        <v>89544</v>
      </c>
      <c r="V9" s="2">
        <v>88934</v>
      </c>
      <c r="W9" s="2">
        <v>88180</v>
      </c>
      <c r="X9" s="2">
        <v>87745</v>
      </c>
      <c r="Y9" s="2">
        <v>87216</v>
      </c>
      <c r="Z9" s="2">
        <v>86659</v>
      </c>
      <c r="AA9" s="2">
        <v>85869</v>
      </c>
      <c r="AB9" s="2">
        <v>85165</v>
      </c>
      <c r="AC9" s="2">
        <v>84368</v>
      </c>
      <c r="AD9" s="2">
        <v>83635</v>
      </c>
      <c r="AE9" s="2">
        <v>82640</v>
      </c>
      <c r="AF9" s="2">
        <v>81534</v>
      </c>
      <c r="AG9" s="2">
        <v>80538</v>
      </c>
      <c r="AH9" s="2">
        <v>79470</v>
      </c>
      <c r="AI9" s="2">
        <v>78572</v>
      </c>
      <c r="AJ9" s="2">
        <v>77694</v>
      </c>
      <c r="AK9" s="2">
        <v>75936</v>
      </c>
      <c r="AL9" s="2">
        <v>74754</v>
      </c>
      <c r="AM9" s="2">
        <v>73411</v>
      </c>
      <c r="AN9" s="2">
        <v>70727</v>
      </c>
      <c r="AO9" s="2">
        <v>69123</v>
      </c>
      <c r="AP9" s="2">
        <v>67956</v>
      </c>
      <c r="AQ9" s="2">
        <v>66846</v>
      </c>
      <c r="AR9" s="2">
        <v>65766</v>
      </c>
      <c r="AS9" s="2">
        <v>64387</v>
      </c>
      <c r="AT9" s="2">
        <v>63108</v>
      </c>
      <c r="AU9" s="2">
        <v>61430</v>
      </c>
      <c r="AV9" s="2">
        <v>60108</v>
      </c>
      <c r="AW9" s="2">
        <v>59557</v>
      </c>
      <c r="AX9" s="2">
        <v>58473</v>
      </c>
      <c r="AY9" s="2">
        <v>57546</v>
      </c>
      <c r="AZ9" s="2">
        <v>56457</v>
      </c>
      <c r="BA9" s="2">
        <v>55405</v>
      </c>
      <c r="BB9" s="2">
        <v>54407</v>
      </c>
      <c r="BC9" s="2">
        <v>53348</v>
      </c>
      <c r="BD9" s="2">
        <v>52468</v>
      </c>
      <c r="BE9" s="2">
        <v>51815</v>
      </c>
      <c r="BF9" s="2">
        <v>50880</v>
      </c>
      <c r="BG9" s="2">
        <v>49166</v>
      </c>
      <c r="BH9" s="2">
        <v>46967</v>
      </c>
      <c r="BI9" s="2">
        <v>45030</v>
      </c>
      <c r="BJ9" s="2">
        <v>43767</v>
      </c>
      <c r="BK9" s="2">
        <v>42662</v>
      </c>
      <c r="BL9" s="2">
        <v>41128</v>
      </c>
      <c r="BM9" s="2">
        <v>39406</v>
      </c>
      <c r="BN9" s="2">
        <v>36464</v>
      </c>
      <c r="BO9" s="2">
        <v>34295</v>
      </c>
      <c r="BP9" s="2">
        <v>32688</v>
      </c>
      <c r="BQ9" s="86">
        <v>30165</v>
      </c>
      <c r="BR9" s="86">
        <v>28497</v>
      </c>
      <c r="BS9" s="86">
        <v>27440</v>
      </c>
      <c r="BT9" s="86">
        <v>25701</v>
      </c>
    </row>
    <row r="10" spans="1:72" x14ac:dyDescent="0.3">
      <c r="A10" s="12" t="s">
        <v>59</v>
      </c>
      <c r="B10" s="2">
        <v>165712</v>
      </c>
      <c r="C10" s="2">
        <v>162699</v>
      </c>
      <c r="D10" s="2">
        <v>158978</v>
      </c>
      <c r="E10" s="2">
        <v>155759</v>
      </c>
      <c r="F10" s="2">
        <v>152375</v>
      </c>
      <c r="G10" s="2">
        <v>149467</v>
      </c>
      <c r="H10" s="2">
        <v>137992</v>
      </c>
      <c r="I10" s="2">
        <v>122239</v>
      </c>
      <c r="J10" s="2">
        <v>116392</v>
      </c>
      <c r="K10" s="2">
        <v>114114</v>
      </c>
      <c r="L10" s="2">
        <v>112856</v>
      </c>
      <c r="M10" s="2">
        <v>111660</v>
      </c>
      <c r="N10" s="2">
        <v>110966</v>
      </c>
      <c r="O10" s="2">
        <v>110090</v>
      </c>
      <c r="P10" s="2">
        <v>109002</v>
      </c>
      <c r="Q10" s="2">
        <v>107995</v>
      </c>
      <c r="R10" s="2">
        <v>106932</v>
      </c>
      <c r="S10" s="2">
        <v>105880</v>
      </c>
      <c r="T10" s="2">
        <v>105046</v>
      </c>
      <c r="U10" s="2">
        <v>104344</v>
      </c>
      <c r="V10" s="2">
        <v>103633</v>
      </c>
      <c r="W10" s="2">
        <v>102754</v>
      </c>
      <c r="X10" s="2">
        <v>102248</v>
      </c>
      <c r="Y10" s="2">
        <v>101632</v>
      </c>
      <c r="Z10" s="2">
        <v>100983</v>
      </c>
      <c r="AA10" s="2">
        <v>100062</v>
      </c>
      <c r="AB10" s="2">
        <v>99241</v>
      </c>
      <c r="AC10" s="2">
        <v>98313</v>
      </c>
      <c r="AD10" s="2">
        <v>97458</v>
      </c>
      <c r="AE10" s="2">
        <v>96299</v>
      </c>
      <c r="AF10" s="2">
        <v>95011</v>
      </c>
      <c r="AG10" s="2">
        <v>93850</v>
      </c>
      <c r="AH10" s="2">
        <v>92605</v>
      </c>
      <c r="AI10" s="2">
        <v>91559</v>
      </c>
      <c r="AJ10" s="2">
        <v>90536</v>
      </c>
      <c r="AK10" s="2">
        <v>88487</v>
      </c>
      <c r="AL10" s="2">
        <v>87110</v>
      </c>
      <c r="AM10" s="2">
        <v>85545</v>
      </c>
      <c r="AN10" s="2">
        <v>82417</v>
      </c>
      <c r="AO10" s="2">
        <v>80548</v>
      </c>
      <c r="AP10" s="2">
        <v>79188</v>
      </c>
      <c r="AQ10" s="2">
        <v>77894</v>
      </c>
      <c r="AR10" s="2">
        <v>76636</v>
      </c>
      <c r="AS10" s="2">
        <v>75029</v>
      </c>
      <c r="AT10" s="2">
        <v>73538</v>
      </c>
      <c r="AU10" s="2">
        <v>71583</v>
      </c>
      <c r="AV10" s="2">
        <v>70043</v>
      </c>
      <c r="AW10" s="2">
        <v>69401</v>
      </c>
      <c r="AX10" s="2">
        <v>68138</v>
      </c>
      <c r="AY10" s="2">
        <v>67057</v>
      </c>
      <c r="AZ10" s="2">
        <v>65788</v>
      </c>
      <c r="BA10" s="2">
        <v>64562</v>
      </c>
      <c r="BB10" s="2">
        <v>63400</v>
      </c>
      <c r="BC10" s="2">
        <v>62165</v>
      </c>
      <c r="BD10" s="2">
        <v>61140</v>
      </c>
      <c r="BE10" s="2">
        <v>60379</v>
      </c>
      <c r="BF10" s="2">
        <v>59289</v>
      </c>
      <c r="BG10" s="2">
        <v>57292</v>
      </c>
      <c r="BH10" s="2">
        <v>54730</v>
      </c>
      <c r="BI10" s="2">
        <v>52473</v>
      </c>
      <c r="BJ10" s="2">
        <v>51001</v>
      </c>
      <c r="BK10" s="2">
        <v>49713</v>
      </c>
      <c r="BL10" s="2">
        <v>47926</v>
      </c>
      <c r="BM10" s="2">
        <v>45919</v>
      </c>
      <c r="BN10" s="2">
        <v>42491</v>
      </c>
      <c r="BO10" s="2">
        <v>39963</v>
      </c>
      <c r="BP10" s="2">
        <v>38091</v>
      </c>
      <c r="BQ10" s="86">
        <v>35151</v>
      </c>
      <c r="BR10" s="86">
        <v>33207</v>
      </c>
      <c r="BS10" s="86">
        <v>31975</v>
      </c>
      <c r="BT10" s="86">
        <v>29949</v>
      </c>
    </row>
    <row r="11" spans="1:72" x14ac:dyDescent="0.3">
      <c r="A11" s="12" t="s">
        <v>62</v>
      </c>
      <c r="B11" s="2">
        <v>165767</v>
      </c>
      <c r="C11" s="2">
        <v>162753</v>
      </c>
      <c r="D11" s="2">
        <v>159031</v>
      </c>
      <c r="E11" s="2">
        <v>155811</v>
      </c>
      <c r="F11" s="2">
        <v>152426</v>
      </c>
      <c r="G11" s="2">
        <v>149516</v>
      </c>
      <c r="H11" s="2">
        <v>138037</v>
      </c>
      <c r="I11" s="2">
        <v>122279</v>
      </c>
      <c r="J11" s="2">
        <v>116431</v>
      </c>
      <c r="K11" s="2">
        <v>114152</v>
      </c>
      <c r="L11" s="2">
        <v>112893</v>
      </c>
      <c r="M11" s="2">
        <v>111697</v>
      </c>
      <c r="N11" s="2">
        <v>111003</v>
      </c>
      <c r="O11" s="2">
        <v>110126</v>
      </c>
      <c r="P11" s="2">
        <v>109038</v>
      </c>
      <c r="Q11" s="2">
        <v>108031</v>
      </c>
      <c r="R11" s="2">
        <v>106967</v>
      </c>
      <c r="S11" s="2">
        <v>105915</v>
      </c>
      <c r="T11" s="2">
        <v>105080</v>
      </c>
      <c r="U11" s="2">
        <v>104379</v>
      </c>
      <c r="V11" s="2">
        <v>103667</v>
      </c>
      <c r="W11" s="2">
        <v>102788</v>
      </c>
      <c r="X11" s="2">
        <v>102282</v>
      </c>
      <c r="Y11" s="2">
        <v>101665</v>
      </c>
      <c r="Z11" s="2">
        <v>101016</v>
      </c>
      <c r="AA11" s="2">
        <v>100095</v>
      </c>
      <c r="AB11" s="2">
        <v>99274</v>
      </c>
      <c r="AC11" s="2">
        <v>98345</v>
      </c>
      <c r="AD11" s="2">
        <v>97491</v>
      </c>
      <c r="AE11" s="2">
        <v>96331</v>
      </c>
      <c r="AF11" s="2">
        <v>95042</v>
      </c>
      <c r="AG11" s="2">
        <v>93881</v>
      </c>
      <c r="AH11" s="2">
        <v>92636</v>
      </c>
      <c r="AI11" s="2">
        <v>91589</v>
      </c>
      <c r="AJ11" s="2">
        <v>90566</v>
      </c>
      <c r="AK11" s="2">
        <v>88516</v>
      </c>
      <c r="AL11" s="2">
        <v>87138</v>
      </c>
      <c r="AM11" s="2">
        <v>85573</v>
      </c>
      <c r="AN11" s="2">
        <v>82444</v>
      </c>
      <c r="AO11" s="2">
        <v>80574</v>
      </c>
      <c r="AP11" s="2">
        <v>79214</v>
      </c>
      <c r="AQ11" s="2">
        <v>77920</v>
      </c>
      <c r="AR11" s="2">
        <v>76661</v>
      </c>
      <c r="AS11" s="2">
        <v>75053</v>
      </c>
      <c r="AT11" s="2">
        <v>73562</v>
      </c>
      <c r="AU11" s="2">
        <v>71607</v>
      </c>
      <c r="AV11" s="2">
        <v>70065</v>
      </c>
      <c r="AW11" s="2">
        <v>69424</v>
      </c>
      <c r="AX11" s="2">
        <v>68160</v>
      </c>
      <c r="AY11" s="2">
        <v>67079</v>
      </c>
      <c r="AZ11" s="2">
        <v>65810</v>
      </c>
      <c r="BA11" s="2">
        <v>64583</v>
      </c>
      <c r="BB11" s="2">
        <v>63421</v>
      </c>
      <c r="BC11" s="2">
        <v>62186</v>
      </c>
      <c r="BD11" s="2">
        <v>61159</v>
      </c>
      <c r="BE11" s="2">
        <v>60399</v>
      </c>
      <c r="BF11" s="2">
        <v>59309</v>
      </c>
      <c r="BG11" s="2">
        <v>57310</v>
      </c>
      <c r="BH11" s="2">
        <v>54748</v>
      </c>
      <c r="BI11" s="2">
        <v>52490</v>
      </c>
      <c r="BJ11" s="2">
        <v>51017</v>
      </c>
      <c r="BK11" s="2">
        <v>49729</v>
      </c>
      <c r="BL11" s="2">
        <v>47942</v>
      </c>
      <c r="BM11" s="2">
        <v>45934</v>
      </c>
      <c r="BN11" s="2">
        <v>42504</v>
      </c>
      <c r="BO11" s="2">
        <v>39976</v>
      </c>
      <c r="BP11" s="2">
        <v>38103</v>
      </c>
      <c r="BQ11" s="86">
        <v>35162</v>
      </c>
      <c r="BR11" s="86">
        <v>33217</v>
      </c>
      <c r="BS11" s="86">
        <v>31985</v>
      </c>
      <c r="BT11" s="86">
        <v>29959</v>
      </c>
    </row>
    <row r="12" spans="1:72" x14ac:dyDescent="0.3">
      <c r="A12" s="12" t="s">
        <v>60</v>
      </c>
      <c r="B12" s="2">
        <v>25000</v>
      </c>
      <c r="C12" s="2">
        <v>25000</v>
      </c>
      <c r="D12" s="2">
        <v>25000</v>
      </c>
      <c r="E12" s="2">
        <v>25000</v>
      </c>
      <c r="F12" s="2">
        <v>25000</v>
      </c>
      <c r="G12" s="2">
        <v>25000</v>
      </c>
      <c r="H12" s="2">
        <v>25000</v>
      </c>
      <c r="I12" s="2">
        <v>25000</v>
      </c>
      <c r="J12" s="2">
        <v>25000</v>
      </c>
      <c r="K12" s="2">
        <v>25000</v>
      </c>
      <c r="L12" s="2">
        <v>25000</v>
      </c>
      <c r="M12" s="2">
        <v>25000</v>
      </c>
      <c r="N12" s="2">
        <v>25000</v>
      </c>
      <c r="O12" s="2">
        <v>25000</v>
      </c>
      <c r="P12" s="2">
        <v>25000</v>
      </c>
      <c r="Q12" s="2">
        <v>25000</v>
      </c>
      <c r="R12" s="2">
        <v>25000</v>
      </c>
      <c r="S12" s="2">
        <v>25000</v>
      </c>
      <c r="T12" s="2">
        <v>25000</v>
      </c>
      <c r="U12" s="2">
        <v>25000</v>
      </c>
      <c r="V12" s="2">
        <v>25000</v>
      </c>
      <c r="W12" s="2">
        <v>25000</v>
      </c>
      <c r="X12" s="2">
        <v>25000</v>
      </c>
      <c r="Y12" s="2">
        <v>25000</v>
      </c>
      <c r="Z12" s="2">
        <v>25000</v>
      </c>
      <c r="AA12" s="2">
        <v>25000</v>
      </c>
      <c r="AB12" s="2">
        <v>25000</v>
      </c>
      <c r="AC12" s="2">
        <v>25000</v>
      </c>
      <c r="AD12" s="2">
        <v>25000</v>
      </c>
      <c r="AE12" s="2">
        <v>25000</v>
      </c>
      <c r="AF12" s="2">
        <v>25000</v>
      </c>
      <c r="AG12" s="2">
        <v>25000</v>
      </c>
      <c r="AH12" s="2">
        <v>25000</v>
      </c>
      <c r="AI12" s="2">
        <v>25000</v>
      </c>
      <c r="AJ12" s="2">
        <v>25000</v>
      </c>
      <c r="AK12" s="2">
        <v>25000</v>
      </c>
      <c r="AL12" s="2">
        <v>25000</v>
      </c>
      <c r="AM12" s="2">
        <v>25000</v>
      </c>
      <c r="AN12" s="2">
        <v>25000</v>
      </c>
      <c r="AO12" s="2">
        <v>25000</v>
      </c>
      <c r="AP12" s="2">
        <v>25000</v>
      </c>
      <c r="AQ12" s="2">
        <v>25000</v>
      </c>
      <c r="AR12" s="2">
        <v>25000</v>
      </c>
      <c r="AS12" s="2">
        <v>25000</v>
      </c>
      <c r="AT12" s="2">
        <v>25000</v>
      </c>
      <c r="AU12" s="2">
        <v>25000</v>
      </c>
      <c r="AV12" s="2">
        <v>25000</v>
      </c>
      <c r="AW12" s="2">
        <v>24285</v>
      </c>
      <c r="AX12" s="2">
        <v>23843</v>
      </c>
      <c r="AY12" s="2">
        <v>23465</v>
      </c>
      <c r="AZ12" s="2">
        <v>23021</v>
      </c>
      <c r="BA12" s="2">
        <v>22591</v>
      </c>
      <c r="BB12" s="2">
        <v>22185</v>
      </c>
      <c r="BC12" s="2">
        <v>21753</v>
      </c>
      <c r="BD12" s="2">
        <v>21394</v>
      </c>
      <c r="BE12" s="2">
        <v>21128</v>
      </c>
      <c r="BF12" s="2">
        <v>20746</v>
      </c>
      <c r="BG12" s="2">
        <v>20047</v>
      </c>
      <c r="BH12" s="2">
        <v>19151</v>
      </c>
      <c r="BI12" s="2">
        <v>18361</v>
      </c>
      <c r="BJ12" s="2">
        <v>17846</v>
      </c>
      <c r="BK12" s="2">
        <v>17395</v>
      </c>
      <c r="BL12" s="2">
        <v>16770</v>
      </c>
      <c r="BM12" s="2">
        <v>16068</v>
      </c>
      <c r="BN12" s="2">
        <v>14868</v>
      </c>
      <c r="BO12" s="2">
        <v>13984</v>
      </c>
      <c r="BP12" s="2">
        <v>13329</v>
      </c>
      <c r="BQ12" s="86">
        <v>12300</v>
      </c>
      <c r="BR12" s="86">
        <v>11620</v>
      </c>
      <c r="BS12" s="86">
        <v>11189</v>
      </c>
      <c r="BT12" s="86">
        <v>10480</v>
      </c>
    </row>
    <row r="13" spans="1:72" x14ac:dyDescent="0.3">
      <c r="A13" s="12" t="s">
        <v>1</v>
      </c>
      <c r="B13" s="2">
        <v>86897</v>
      </c>
      <c r="C13" s="2">
        <v>86897</v>
      </c>
      <c r="D13" s="2">
        <v>86897</v>
      </c>
      <c r="E13" s="2">
        <v>86897</v>
      </c>
      <c r="F13" s="2">
        <v>86897</v>
      </c>
      <c r="G13" s="2">
        <v>86897</v>
      </c>
      <c r="H13" s="2">
        <v>86897</v>
      </c>
      <c r="I13" s="2">
        <v>86897</v>
      </c>
      <c r="J13" s="2">
        <v>86897</v>
      </c>
      <c r="K13" s="2">
        <v>86897</v>
      </c>
      <c r="L13" s="2">
        <v>86897</v>
      </c>
      <c r="M13" s="2">
        <v>86897</v>
      </c>
      <c r="N13" s="2">
        <v>86897</v>
      </c>
      <c r="O13" s="2">
        <v>86897</v>
      </c>
      <c r="P13" s="2">
        <v>86897</v>
      </c>
      <c r="Q13" s="2">
        <v>86897</v>
      </c>
      <c r="R13" s="2">
        <v>86897</v>
      </c>
      <c r="S13" s="2">
        <v>86897</v>
      </c>
      <c r="T13" s="2">
        <v>86897</v>
      </c>
      <c r="U13" s="2">
        <v>86897</v>
      </c>
      <c r="V13" s="2">
        <v>86897</v>
      </c>
      <c r="W13" s="2">
        <v>86897</v>
      </c>
      <c r="X13" s="2">
        <v>86897</v>
      </c>
      <c r="Y13" s="2">
        <v>86897</v>
      </c>
      <c r="Z13" s="2">
        <v>86897</v>
      </c>
      <c r="AA13" s="2">
        <v>86897</v>
      </c>
      <c r="AB13" s="2">
        <v>86897</v>
      </c>
      <c r="AC13" s="2">
        <v>86897</v>
      </c>
      <c r="AD13" s="2">
        <v>86897</v>
      </c>
      <c r="AE13" s="2">
        <v>86897</v>
      </c>
      <c r="AF13" s="2">
        <v>86897</v>
      </c>
      <c r="AG13" s="2">
        <v>86897</v>
      </c>
      <c r="AH13" s="2">
        <v>86897</v>
      </c>
      <c r="AI13" s="2">
        <v>86897</v>
      </c>
      <c r="AJ13" s="2">
        <v>86897</v>
      </c>
      <c r="AK13" s="2">
        <v>86897</v>
      </c>
      <c r="AL13" s="2">
        <v>86897</v>
      </c>
      <c r="AM13" s="2">
        <v>86897</v>
      </c>
      <c r="AN13" s="2">
        <v>86897</v>
      </c>
      <c r="AO13" s="2">
        <v>86897</v>
      </c>
      <c r="AP13" s="2">
        <v>86897</v>
      </c>
      <c r="AQ13" s="2">
        <v>86897</v>
      </c>
      <c r="AR13" s="2">
        <v>86897</v>
      </c>
      <c r="AS13" s="2">
        <v>86897</v>
      </c>
      <c r="AT13" s="2">
        <v>86897</v>
      </c>
      <c r="AU13" s="2">
        <v>86897</v>
      </c>
      <c r="AV13" s="2">
        <v>86897</v>
      </c>
      <c r="AW13" s="2">
        <v>84411</v>
      </c>
      <c r="AX13" s="2">
        <v>82874</v>
      </c>
      <c r="AY13" s="2">
        <v>81560</v>
      </c>
      <c r="AZ13" s="2">
        <v>80017</v>
      </c>
      <c r="BA13" s="2">
        <v>78525</v>
      </c>
      <c r="BB13" s="2">
        <v>77112</v>
      </c>
      <c r="BC13" s="2">
        <v>75610</v>
      </c>
      <c r="BD13" s="2">
        <v>74362</v>
      </c>
      <c r="BE13" s="2">
        <v>73438</v>
      </c>
      <c r="BF13" s="2">
        <v>72112</v>
      </c>
      <c r="BG13" s="2">
        <v>69682</v>
      </c>
      <c r="BH13" s="2">
        <v>66567</v>
      </c>
      <c r="BI13" s="2">
        <v>63821</v>
      </c>
      <c r="BJ13" s="2">
        <v>62031</v>
      </c>
      <c r="BK13" s="2">
        <v>60464</v>
      </c>
      <c r="BL13" s="2">
        <v>58291</v>
      </c>
      <c r="BM13" s="2">
        <v>55850</v>
      </c>
      <c r="BN13" s="2">
        <v>51680</v>
      </c>
      <c r="BO13" s="2">
        <v>48606</v>
      </c>
      <c r="BP13" s="2">
        <v>46329</v>
      </c>
      <c r="BQ13" s="86">
        <v>42753</v>
      </c>
      <c r="BR13" s="86">
        <v>40388</v>
      </c>
      <c r="BS13" s="86">
        <v>38890</v>
      </c>
      <c r="BT13" s="86">
        <v>36426</v>
      </c>
    </row>
    <row r="14" spans="1:72" x14ac:dyDescent="0.3">
      <c r="A14" s="12" t="s">
        <v>63</v>
      </c>
      <c r="B14" s="2">
        <v>17000</v>
      </c>
      <c r="C14" s="2">
        <v>17000</v>
      </c>
      <c r="D14" s="2">
        <v>17000</v>
      </c>
      <c r="E14" s="2">
        <v>17000</v>
      </c>
      <c r="F14" s="2">
        <v>17000</v>
      </c>
      <c r="G14" s="2">
        <v>17000</v>
      </c>
      <c r="H14" s="2">
        <v>17000</v>
      </c>
      <c r="I14" s="2">
        <v>17000</v>
      </c>
      <c r="J14" s="2">
        <v>17000</v>
      </c>
      <c r="K14" s="2">
        <v>17000</v>
      </c>
      <c r="L14" s="2">
        <v>17000</v>
      </c>
      <c r="M14" s="2">
        <v>17000</v>
      </c>
      <c r="N14" s="2">
        <v>17000</v>
      </c>
      <c r="O14" s="2">
        <v>17000</v>
      </c>
      <c r="P14" s="2">
        <v>17000</v>
      </c>
      <c r="Q14" s="2">
        <v>17000</v>
      </c>
      <c r="R14" s="2">
        <v>17000</v>
      </c>
      <c r="S14" s="2">
        <v>17000</v>
      </c>
      <c r="T14" s="2">
        <v>17000</v>
      </c>
      <c r="U14" s="2">
        <v>17000</v>
      </c>
      <c r="V14" s="2">
        <v>17000</v>
      </c>
      <c r="W14" s="2">
        <v>17000</v>
      </c>
      <c r="X14" s="2">
        <v>17000</v>
      </c>
      <c r="Y14" s="2">
        <v>17000</v>
      </c>
      <c r="Z14" s="2">
        <v>17000</v>
      </c>
      <c r="AA14" s="2">
        <v>17000</v>
      </c>
      <c r="AB14" s="2">
        <v>17000</v>
      </c>
      <c r="AC14" s="2">
        <v>17000</v>
      </c>
      <c r="AD14" s="2">
        <v>17000</v>
      </c>
      <c r="AE14" s="2">
        <v>17000</v>
      </c>
      <c r="AF14" s="2">
        <v>17000</v>
      </c>
      <c r="AG14" s="2">
        <v>17000</v>
      </c>
      <c r="AH14" s="2">
        <v>17000</v>
      </c>
      <c r="AI14" s="2">
        <v>17000</v>
      </c>
      <c r="AJ14" s="2">
        <v>17000</v>
      </c>
      <c r="AK14" s="2">
        <v>17000</v>
      </c>
      <c r="AL14" s="2">
        <v>17000</v>
      </c>
      <c r="AM14" s="2">
        <v>17000</v>
      </c>
      <c r="AN14" s="2">
        <v>17000</v>
      </c>
      <c r="AO14" s="2">
        <v>17000</v>
      </c>
      <c r="AP14" s="2">
        <v>17000</v>
      </c>
      <c r="AQ14" s="2">
        <v>17000</v>
      </c>
      <c r="AR14" s="2">
        <v>17000</v>
      </c>
      <c r="AS14" s="2">
        <v>17000</v>
      </c>
      <c r="AT14" s="2">
        <v>17000</v>
      </c>
      <c r="AU14" s="2">
        <v>17000</v>
      </c>
      <c r="AV14" s="2">
        <v>17000</v>
      </c>
      <c r="AW14" s="2">
        <v>16514</v>
      </c>
      <c r="AX14" s="2">
        <v>16213</v>
      </c>
      <c r="AY14" s="2">
        <v>15956</v>
      </c>
      <c r="AZ14" s="2">
        <v>15654</v>
      </c>
      <c r="BA14" s="2">
        <v>15362</v>
      </c>
      <c r="BB14" s="2">
        <v>15086</v>
      </c>
      <c r="BC14" s="2">
        <v>14792</v>
      </c>
      <c r="BD14" s="2">
        <v>14548</v>
      </c>
      <c r="BE14" s="2">
        <v>14367</v>
      </c>
      <c r="BF14" s="2">
        <v>14108</v>
      </c>
      <c r="BG14" s="2">
        <v>13632</v>
      </c>
      <c r="BH14" s="2">
        <v>13023</v>
      </c>
      <c r="BI14" s="2">
        <v>12486</v>
      </c>
      <c r="BJ14" s="2">
        <v>12135</v>
      </c>
      <c r="BK14" s="2">
        <v>11829</v>
      </c>
      <c r="BL14" s="2">
        <v>11404</v>
      </c>
      <c r="BM14" s="2">
        <v>10926</v>
      </c>
      <c r="BN14" s="2">
        <v>10110</v>
      </c>
      <c r="BO14" s="2">
        <v>9509</v>
      </c>
      <c r="BP14" s="2">
        <v>9064</v>
      </c>
      <c r="BQ14" s="86">
        <v>8364</v>
      </c>
      <c r="BR14" s="86">
        <v>7901</v>
      </c>
      <c r="BS14" s="86">
        <v>7608</v>
      </c>
      <c r="BT14" s="86">
        <v>7126</v>
      </c>
    </row>
    <row r="15" spans="1:72" x14ac:dyDescent="0.3">
      <c r="A15" s="12" t="s">
        <v>61</v>
      </c>
      <c r="B15" s="2">
        <v>73103</v>
      </c>
      <c r="C15" s="2">
        <v>73103</v>
      </c>
      <c r="D15" s="2">
        <v>73103</v>
      </c>
      <c r="E15" s="2">
        <v>73103</v>
      </c>
      <c r="F15" s="2">
        <v>73103</v>
      </c>
      <c r="G15" s="2">
        <v>73103</v>
      </c>
      <c r="H15" s="2">
        <v>73103</v>
      </c>
      <c r="I15" s="2">
        <v>73103</v>
      </c>
      <c r="J15" s="2">
        <v>73103</v>
      </c>
      <c r="K15" s="2">
        <v>73103</v>
      </c>
      <c r="L15" s="2">
        <v>73103</v>
      </c>
      <c r="M15" s="2">
        <v>73103</v>
      </c>
      <c r="N15" s="2">
        <v>73103</v>
      </c>
      <c r="O15" s="2">
        <v>73103</v>
      </c>
      <c r="P15" s="2">
        <v>73103</v>
      </c>
      <c r="Q15" s="2">
        <v>73103</v>
      </c>
      <c r="R15" s="2">
        <v>73103</v>
      </c>
      <c r="S15" s="2">
        <v>73103</v>
      </c>
      <c r="T15" s="2">
        <v>73103</v>
      </c>
      <c r="U15" s="2">
        <v>73103</v>
      </c>
      <c r="V15" s="2">
        <v>73103</v>
      </c>
      <c r="W15" s="2">
        <v>73103</v>
      </c>
      <c r="X15" s="2">
        <v>73103</v>
      </c>
      <c r="Y15" s="2">
        <v>73103</v>
      </c>
      <c r="Z15" s="2">
        <v>73103</v>
      </c>
      <c r="AA15" s="2">
        <v>73103</v>
      </c>
      <c r="AB15" s="2">
        <v>73103</v>
      </c>
      <c r="AC15" s="2">
        <v>73103</v>
      </c>
      <c r="AD15" s="2">
        <v>73103</v>
      </c>
      <c r="AE15" s="2">
        <v>73103</v>
      </c>
      <c r="AF15" s="2">
        <v>73103</v>
      </c>
      <c r="AG15" s="2">
        <v>73103</v>
      </c>
      <c r="AH15" s="2">
        <v>73103</v>
      </c>
      <c r="AI15" s="2">
        <v>73103</v>
      </c>
      <c r="AJ15" s="2">
        <v>73103</v>
      </c>
      <c r="AK15" s="2">
        <v>73103</v>
      </c>
      <c r="AL15" s="2">
        <v>73103</v>
      </c>
      <c r="AM15" s="2">
        <v>73103</v>
      </c>
      <c r="AN15" s="2">
        <v>73103</v>
      </c>
      <c r="AO15" s="2">
        <v>73103</v>
      </c>
      <c r="AP15" s="2">
        <v>73103</v>
      </c>
      <c r="AQ15" s="2">
        <v>73103</v>
      </c>
      <c r="AR15" s="2">
        <v>73103</v>
      </c>
      <c r="AS15" s="2">
        <v>73103</v>
      </c>
      <c r="AT15" s="2">
        <v>73103</v>
      </c>
      <c r="AU15" s="2">
        <v>73103</v>
      </c>
      <c r="AV15" s="2">
        <v>73103</v>
      </c>
      <c r="AW15" s="2">
        <v>71012</v>
      </c>
      <c r="AX15" s="2">
        <v>68719</v>
      </c>
      <c r="AY15" s="2">
        <v>68613</v>
      </c>
      <c r="AZ15" s="2">
        <v>67315</v>
      </c>
      <c r="BA15" s="2">
        <v>66060</v>
      </c>
      <c r="BB15" s="2">
        <v>64871</v>
      </c>
      <c r="BC15" s="2">
        <v>63608</v>
      </c>
      <c r="BD15" s="2">
        <v>62558</v>
      </c>
      <c r="BE15" s="2">
        <v>61780</v>
      </c>
      <c r="BF15" s="2">
        <v>60665</v>
      </c>
      <c r="BG15" s="2">
        <v>58621</v>
      </c>
      <c r="BH15" s="2">
        <v>56000</v>
      </c>
      <c r="BI15" s="2">
        <v>53690</v>
      </c>
      <c r="BJ15" s="2">
        <v>52184</v>
      </c>
      <c r="BK15" s="2">
        <v>50866</v>
      </c>
      <c r="BL15" s="2">
        <v>49038</v>
      </c>
      <c r="BM15" s="2">
        <v>46984</v>
      </c>
      <c r="BN15" s="2">
        <v>43477</v>
      </c>
      <c r="BO15" s="2">
        <v>40890</v>
      </c>
      <c r="BP15" s="2">
        <v>38975</v>
      </c>
      <c r="BQ15" s="86">
        <v>35966</v>
      </c>
      <c r="BR15" s="86">
        <v>33977</v>
      </c>
      <c r="BS15" s="86">
        <v>32717</v>
      </c>
      <c r="BT15" s="86">
        <v>30644</v>
      </c>
    </row>
    <row r="16" spans="1:72" x14ac:dyDescent="0.3">
      <c r="A16" s="13" t="s">
        <v>56</v>
      </c>
      <c r="B16" s="3">
        <f t="shared" ref="B16:V16" si="1">SUM(B12:B15)/B7</f>
        <v>0.1369304000401301</v>
      </c>
      <c r="C16" s="3">
        <f t="shared" si="1"/>
        <v>0.13911309205705566</v>
      </c>
      <c r="D16" s="3">
        <f t="shared" si="1"/>
        <v>0.14190694838240128</v>
      </c>
      <c r="E16" s="3">
        <f t="shared" si="1"/>
        <v>0.14441630788984897</v>
      </c>
      <c r="F16" s="3">
        <f t="shared" si="1"/>
        <v>0.14715159674051928</v>
      </c>
      <c r="G16" s="3">
        <f t="shared" si="1"/>
        <v>0.14958685886850132</v>
      </c>
      <c r="H16" s="3">
        <f t="shared" si="1"/>
        <v>0.16003536623142858</v>
      </c>
      <c r="I16" s="3">
        <f t="shared" si="1"/>
        <v>0.17700867605396836</v>
      </c>
      <c r="J16" s="3">
        <f t="shared" si="1"/>
        <v>0.18426134461523586</v>
      </c>
      <c r="K16" s="3">
        <f t="shared" si="1"/>
        <v>0.18725098862960085</v>
      </c>
      <c r="L16" s="3">
        <f t="shared" si="1"/>
        <v>0.18894432502913672</v>
      </c>
      <c r="M16" s="3">
        <f t="shared" si="1"/>
        <v>0.19058275867599705</v>
      </c>
      <c r="N16" s="3">
        <f t="shared" si="1"/>
        <v>0.19154599427068864</v>
      </c>
      <c r="O16" s="3">
        <f t="shared" si="1"/>
        <v>0.19277623546185654</v>
      </c>
      <c r="P16" s="3">
        <f t="shared" si="1"/>
        <v>0.19432606374279696</v>
      </c>
      <c r="Q16" s="3">
        <f t="shared" si="1"/>
        <v>0.19578329309437434</v>
      </c>
      <c r="R16" s="3">
        <f t="shared" si="1"/>
        <v>0.19734598952893903</v>
      </c>
      <c r="S16" s="3">
        <f t="shared" si="1"/>
        <v>0.19891620211855601</v>
      </c>
      <c r="T16" s="3">
        <f t="shared" si="1"/>
        <v>0.20018075727785881</v>
      </c>
      <c r="U16" s="3">
        <f t="shared" si="1"/>
        <v>0.2012553551858125</v>
      </c>
      <c r="V16" s="3">
        <f t="shared" si="1"/>
        <v>0.20235675495899269</v>
      </c>
      <c r="W16" s="3">
        <f t="shared" ref="W16:AB16" si="2">SUM(W12:W15)/W7</f>
        <v>0.20373521280748133</v>
      </c>
      <c r="X16" s="3">
        <f t="shared" si="2"/>
        <v>0.20453749212733169</v>
      </c>
      <c r="Y16" s="3">
        <f t="shared" si="2"/>
        <v>0.2055230765787123</v>
      </c>
      <c r="Z16" s="3">
        <f t="shared" si="2"/>
        <v>0.20657079191265124</v>
      </c>
      <c r="AA16" s="3">
        <f t="shared" si="2"/>
        <v>0.20807645676696571</v>
      </c>
      <c r="AB16" s="3">
        <f t="shared" si="2"/>
        <v>0.2094373289897552</v>
      </c>
      <c r="AC16" s="3">
        <f t="shared" ref="AC16:AU16" si="3">SUM(AC12:AC15)/AC7</f>
        <v>0.21099756934978278</v>
      </c>
      <c r="AD16" s="3">
        <f t="shared" si="3"/>
        <v>0.21245378867158535</v>
      </c>
      <c r="AE16" s="3">
        <f t="shared" si="3"/>
        <v>0.21446354915939844</v>
      </c>
      <c r="AF16" s="3">
        <f t="shared" si="3"/>
        <v>0.21674122063934367</v>
      </c>
      <c r="AG16" s="3">
        <f t="shared" si="3"/>
        <v>0.21883544874267119</v>
      </c>
      <c r="AH16" s="3">
        <f t="shared" si="3"/>
        <v>0.22112583702150065</v>
      </c>
      <c r="AI16" s="3">
        <f t="shared" si="3"/>
        <v>0.22308905449999336</v>
      </c>
      <c r="AJ16" s="3">
        <f t="shared" si="3"/>
        <v>0.22504280826686957</v>
      </c>
      <c r="AK16" s="3">
        <f t="shared" si="3"/>
        <v>0.22906052300640803</v>
      </c>
      <c r="AL16" s="3">
        <f t="shared" si="3"/>
        <v>0.23184227379883895</v>
      </c>
      <c r="AM16" s="3">
        <f t="shared" si="3"/>
        <v>0.23508682501277267</v>
      </c>
      <c r="AN16" s="3">
        <f t="shared" si="3"/>
        <v>0.24184955042323672</v>
      </c>
      <c r="AO16" s="3">
        <f t="shared" si="3"/>
        <v>0.24608157726108768</v>
      </c>
      <c r="AP16" s="3">
        <f t="shared" si="3"/>
        <v>0.24925501132136005</v>
      </c>
      <c r="AQ16" s="3">
        <f t="shared" si="3"/>
        <v>0.25234922134024917</v>
      </c>
      <c r="AR16" s="3">
        <f t="shared" si="3"/>
        <v>0.25543333253246975</v>
      </c>
      <c r="AS16" s="3">
        <f t="shared" si="3"/>
        <v>0.25948667882742849</v>
      </c>
      <c r="AT16" s="3">
        <f t="shared" si="3"/>
        <v>0.26335997788819193</v>
      </c>
      <c r="AU16" s="3">
        <f t="shared" si="3"/>
        <v>0.26862095057241531</v>
      </c>
      <c r="AV16" s="3">
        <f t="shared" ref="AV16:BB16" si="4">SUM(AV12:AV15)/AV7</f>
        <v>0.27291728309493601</v>
      </c>
      <c r="AW16" s="3">
        <f t="shared" si="4"/>
        <v>0.26900214409879303</v>
      </c>
      <c r="AX16" s="3">
        <f t="shared" si="4"/>
        <v>0.26797871819789837</v>
      </c>
      <c r="AY16" s="3">
        <f t="shared" si="4"/>
        <v>0.2690009193993258</v>
      </c>
      <c r="AZ16" s="3">
        <f t="shared" si="4"/>
        <v>0.26900227052511316</v>
      </c>
      <c r="BA16" s="3">
        <f t="shared" si="4"/>
        <v>0.26899957411127046</v>
      </c>
      <c r="BB16" s="3">
        <f t="shared" si="4"/>
        <v>0.26900191636140447</v>
      </c>
      <c r="BC16" s="3">
        <f t="shared" ref="BC16:BT16" si="5">SUM(BC12:BC15)/BC7</f>
        <v>0.26900084482209763</v>
      </c>
      <c r="BD16" s="3">
        <f t="shared" si="5"/>
        <v>0.26900027855196551</v>
      </c>
      <c r="BE16" s="3">
        <f t="shared" si="5"/>
        <v>0.269001618298911</v>
      </c>
      <c r="BF16" s="3">
        <f t="shared" si="5"/>
        <v>0.26900067719148474</v>
      </c>
      <c r="BG16" s="3">
        <f t="shared" si="5"/>
        <v>0.26899846720261988</v>
      </c>
      <c r="BH16" s="3">
        <f t="shared" si="5"/>
        <v>0.26900016514702429</v>
      </c>
      <c r="BI16" s="3">
        <f t="shared" si="5"/>
        <v>0.26899986763780626</v>
      </c>
      <c r="BJ16" s="3">
        <f t="shared" si="5"/>
        <v>0.26900080777101837</v>
      </c>
      <c r="BK16" s="3">
        <f t="shared" si="5"/>
        <v>0.26899926699546611</v>
      </c>
      <c r="BL16" s="3">
        <f t="shared" si="5"/>
        <v>0.26899926547952274</v>
      </c>
      <c r="BM16" s="3">
        <f t="shared" si="5"/>
        <v>0.26900054078581775</v>
      </c>
      <c r="BN16" s="3">
        <f t="shared" si="5"/>
        <v>0.26899910434393193</v>
      </c>
      <c r="BO16" s="3">
        <f t="shared" si="5"/>
        <v>0.26900157369337024</v>
      </c>
      <c r="BP16" s="3">
        <f t="shared" si="5"/>
        <v>0.2690030872523454</v>
      </c>
      <c r="BQ16" s="23">
        <f t="shared" si="5"/>
        <v>0.26900257138990391</v>
      </c>
      <c r="BR16" s="23">
        <f t="shared" si="5"/>
        <v>0.2689989112371784</v>
      </c>
      <c r="BS16" s="23">
        <f t="shared" si="5"/>
        <v>0.2690018805494061</v>
      </c>
      <c r="BT16" s="23">
        <f t="shared" si="5"/>
        <v>0.26900057182794335</v>
      </c>
    </row>
    <row r="17" spans="1:72" x14ac:dyDescent="0.3">
      <c r="A17" s="13" t="s">
        <v>2</v>
      </c>
      <c r="B17" s="3">
        <v>7.7100000000000002E-2</v>
      </c>
      <c r="C17" s="3">
        <v>7.8899999999999998E-2</v>
      </c>
      <c r="D17" s="3">
        <v>8.3099999999999993E-2</v>
      </c>
      <c r="E17" s="3">
        <v>8.3699999999999997E-2</v>
      </c>
      <c r="F17" s="3">
        <v>8.4500000000000006E-2</v>
      </c>
      <c r="G17" s="3">
        <v>8.2500000000000004E-2</v>
      </c>
      <c r="H17" s="3">
        <v>0.1077</v>
      </c>
      <c r="I17" s="3">
        <v>0.14069999999999999</v>
      </c>
      <c r="J17" s="3">
        <v>0.1421</v>
      </c>
      <c r="K17" s="3">
        <v>0.13469999999999999</v>
      </c>
      <c r="L17" s="3">
        <v>0.1265</v>
      </c>
      <c r="M17" s="3">
        <v>0.11940000000000001</v>
      </c>
      <c r="N17" s="3">
        <v>0.11260000000000001</v>
      </c>
      <c r="O17" s="3">
        <v>0.10680000000000001</v>
      </c>
      <c r="P17" s="3">
        <v>0.1021</v>
      </c>
      <c r="Q17" s="3">
        <v>9.7699999999999995E-2</v>
      </c>
      <c r="R17" s="3">
        <v>9.4E-2</v>
      </c>
      <c r="S17" s="3">
        <v>9.0700000000000003E-2</v>
      </c>
      <c r="T17" s="3">
        <v>8.7499999999999994E-2</v>
      </c>
      <c r="U17" s="3">
        <v>8.43E-2</v>
      </c>
      <c r="V17" s="3">
        <v>8.1500000000000003E-2</v>
      </c>
      <c r="W17" s="3">
        <v>7.9100000000000004E-2</v>
      </c>
      <c r="X17" s="3">
        <v>7.6399999999999996E-2</v>
      </c>
      <c r="Y17" s="3">
        <v>7.4200000000000002E-2</v>
      </c>
      <c r="Z17" s="3">
        <v>7.2099999999999997E-2</v>
      </c>
      <c r="AA17" s="3">
        <v>7.0499999999999993E-2</v>
      </c>
      <c r="AB17" s="3">
        <v>6.8900000000000003E-2</v>
      </c>
      <c r="AC17" s="3">
        <v>6.7500000000000004E-2</v>
      </c>
      <c r="AD17" s="3">
        <v>6.6199999999999995E-2</v>
      </c>
      <c r="AE17" s="3">
        <v>6.5299999999999997E-2</v>
      </c>
      <c r="AF17" s="3">
        <v>6.4600000000000005E-2</v>
      </c>
      <c r="AG17" s="3">
        <v>6.3799999999999996E-2</v>
      </c>
      <c r="AH17" s="3">
        <v>6.3100000000000003E-2</v>
      </c>
      <c r="AI17" s="3">
        <v>6.2300000000000001E-2</v>
      </c>
      <c r="AJ17" s="3">
        <v>6.1499999999999999E-2</v>
      </c>
      <c r="AK17" s="3">
        <v>6.1800000000000001E-2</v>
      </c>
      <c r="AL17" s="3">
        <v>6.1400000000000003E-2</v>
      </c>
      <c r="AM17" s="3">
        <v>6.13E-2</v>
      </c>
      <c r="AN17" s="3">
        <v>6.2600000000000003E-2</v>
      </c>
      <c r="AO17" s="3">
        <v>6.2700000000000006E-2</v>
      </c>
      <c r="AP17" s="3">
        <v>6.2600000000000003E-2</v>
      </c>
      <c r="AQ17" s="3">
        <v>6.2199999999999998E-2</v>
      </c>
      <c r="AR17" s="3">
        <v>6.1899999999999997E-2</v>
      </c>
      <c r="AS17" s="3">
        <v>6.1899999999999997E-2</v>
      </c>
      <c r="AT17" s="3">
        <v>6.1800000000000001E-2</v>
      </c>
      <c r="AU17" s="3">
        <v>6.2199999999999998E-2</v>
      </c>
      <c r="AV17" s="3">
        <v>6.2300000000000001E-2</v>
      </c>
      <c r="AW17" s="3">
        <v>6.2199999999999998E-2</v>
      </c>
      <c r="AX17" s="3">
        <v>6.2399999999999997E-2</v>
      </c>
      <c r="AY17" s="3">
        <v>6.2399999999999997E-2</v>
      </c>
      <c r="AZ17" s="3">
        <v>6.2600000000000003E-2</v>
      </c>
      <c r="BA17" s="3">
        <v>6.2799999999999995E-2</v>
      </c>
      <c r="BB17" s="3">
        <v>6.3E-2</v>
      </c>
      <c r="BC17" s="3">
        <v>6.3200000000000006E-2</v>
      </c>
      <c r="BD17" s="3">
        <v>6.3200000000000006E-2</v>
      </c>
      <c r="BE17" s="23">
        <v>6.3E-2</v>
      </c>
      <c r="BF17" s="23">
        <v>6.3100000000000003E-2</v>
      </c>
      <c r="BG17" s="23">
        <v>6.4299999999999996E-2</v>
      </c>
      <c r="BH17" s="23">
        <v>6.6100000000000006E-2</v>
      </c>
      <c r="BI17" s="23">
        <v>6.7599999999999993E-2</v>
      </c>
      <c r="BJ17" s="23">
        <v>6.83E-2</v>
      </c>
      <c r="BK17" s="23">
        <v>6.88E-2</v>
      </c>
      <c r="BL17" s="23">
        <v>6.9900000000000004E-2</v>
      </c>
      <c r="BM17" s="23">
        <v>7.1300000000000002E-2</v>
      </c>
      <c r="BN17" s="23">
        <v>7.4700000000000003E-2</v>
      </c>
      <c r="BO17" s="23">
        <v>7.6999999999999999E-2</v>
      </c>
      <c r="BP17" s="23">
        <v>7.8600000000000003E-2</v>
      </c>
      <c r="BQ17" s="23">
        <v>8.1799999999999998E-2</v>
      </c>
      <c r="BR17" s="23">
        <v>8.3699999999999997E-2</v>
      </c>
      <c r="BS17" s="23">
        <v>8.4500000000000006E-2</v>
      </c>
      <c r="BT17" s="23">
        <v>8.6800000000000002E-2</v>
      </c>
    </row>
    <row r="18" spans="1:72" x14ac:dyDescent="0.3">
      <c r="A18" s="13" t="s">
        <v>3</v>
      </c>
      <c r="B18" s="4">
        <v>2.2599999999999999E-2</v>
      </c>
      <c r="C18" s="4">
        <v>2.0899999999999998E-2</v>
      </c>
      <c r="D18" s="4">
        <v>2.3800000000000002E-2</v>
      </c>
      <c r="E18" s="4">
        <v>2.2100000000000002E-2</v>
      </c>
      <c r="F18" s="4">
        <v>2.2700000000000001E-2</v>
      </c>
      <c r="G18" s="4">
        <v>1.8599999999999998E-2</v>
      </c>
      <c r="H18" s="4">
        <v>6.8900000000000003E-2</v>
      </c>
      <c r="I18" s="4">
        <v>9.9900000000000003E-2</v>
      </c>
      <c r="J18" s="4">
        <v>4.0800000000000003E-2</v>
      </c>
      <c r="K18" s="4">
        <v>1.6500000000000001E-2</v>
      </c>
      <c r="L18" s="4">
        <v>1.0200000000000001E-2</v>
      </c>
      <c r="M18" s="4">
        <v>9.5999999999999992E-3</v>
      </c>
      <c r="N18" s="4">
        <v>6.6E-3</v>
      </c>
      <c r="O18" s="4">
        <v>6.7999999999999996E-3</v>
      </c>
      <c r="P18" s="4">
        <v>8.5000000000000006E-3</v>
      </c>
      <c r="Q18" s="4">
        <v>7.6E-3</v>
      </c>
      <c r="R18" s="4">
        <v>8.3000000000000001E-3</v>
      </c>
      <c r="S18" s="4">
        <v>8.0000000000000002E-3</v>
      </c>
      <c r="T18" s="4">
        <v>6.7999999999999996E-3</v>
      </c>
      <c r="U18" s="4">
        <v>5.5999999999999999E-3</v>
      </c>
      <c r="V18" s="4">
        <v>5.4999999999999997E-3</v>
      </c>
      <c r="W18" s="4">
        <v>6.7999999999999996E-3</v>
      </c>
      <c r="X18" s="4">
        <v>4.0000000000000001E-3</v>
      </c>
      <c r="Y18" s="4">
        <v>5.3E-3</v>
      </c>
      <c r="Z18" s="4">
        <v>5.1999999999999998E-3</v>
      </c>
      <c r="AA18" s="4">
        <v>7.3000000000000001E-3</v>
      </c>
      <c r="AB18" s="4">
        <v>6.4999999999999997E-3</v>
      </c>
      <c r="AC18" s="4">
        <v>7.6E-3</v>
      </c>
      <c r="AD18" s="4">
        <v>7.1000000000000004E-3</v>
      </c>
      <c r="AE18" s="4">
        <v>9.4999999999999998E-3</v>
      </c>
      <c r="AF18" s="4">
        <v>1.09E-2</v>
      </c>
      <c r="AG18" s="4">
        <v>9.7999999999999997E-3</v>
      </c>
      <c r="AH18" s="4">
        <v>1.04E-2</v>
      </c>
      <c r="AI18" s="4">
        <v>8.9999999999999993E-3</v>
      </c>
      <c r="AJ18" s="4">
        <v>8.9999999999999993E-3</v>
      </c>
      <c r="AK18" s="4">
        <v>1.7999999999999999E-2</v>
      </c>
      <c r="AL18" s="4">
        <v>1.2500000000000001E-2</v>
      </c>
      <c r="AM18" s="4">
        <v>1.41E-2</v>
      </c>
      <c r="AN18" s="4">
        <v>2.92E-2</v>
      </c>
      <c r="AO18" s="4">
        <v>1.7399999999999999E-2</v>
      </c>
      <c r="AP18" s="4">
        <v>1.43E-2</v>
      </c>
      <c r="AQ18" s="4">
        <v>1.23E-2</v>
      </c>
      <c r="AR18" s="4">
        <v>1.23E-2</v>
      </c>
      <c r="AS18" s="4">
        <v>1.5900000000000001E-2</v>
      </c>
      <c r="AT18" s="4">
        <v>1.4999999999999999E-2</v>
      </c>
      <c r="AU18" s="4">
        <v>2.0400000000000001E-2</v>
      </c>
      <c r="AV18" s="4">
        <v>1.6799999999999999E-2</v>
      </c>
      <c r="AW18" s="4">
        <v>1.4999999999999999E-2</v>
      </c>
      <c r="AX18" s="4">
        <v>1.8599999999999998E-2</v>
      </c>
      <c r="AY18" s="4">
        <v>1.5900000000000001E-2</v>
      </c>
      <c r="AZ18" s="4">
        <v>1.89E-2</v>
      </c>
      <c r="BA18" s="4">
        <v>1.8599999999999998E-2</v>
      </c>
      <c r="BB18" s="4">
        <v>1.7999999999999999E-2</v>
      </c>
      <c r="BC18" s="4">
        <v>0</v>
      </c>
      <c r="BD18" s="4">
        <v>1.6500000000000001E-2</v>
      </c>
      <c r="BE18" s="85">
        <v>1.24E-2</v>
      </c>
      <c r="BF18" s="85">
        <v>1.8100000000000002E-2</v>
      </c>
      <c r="BG18" s="85">
        <v>3.3700000000000001E-2</v>
      </c>
      <c r="BH18" s="85">
        <v>4.4699999999999997E-2</v>
      </c>
      <c r="BI18" s="85">
        <v>4.1200000000000001E-2</v>
      </c>
      <c r="BJ18" s="85">
        <v>2.81E-2</v>
      </c>
      <c r="BK18" s="85">
        <v>2.53E-2</v>
      </c>
      <c r="BL18" s="85">
        <v>3.5900000000000001E-2</v>
      </c>
      <c r="BM18" s="85">
        <v>4.19E-2</v>
      </c>
      <c r="BN18" s="85">
        <v>7.4700000000000003E-2</v>
      </c>
      <c r="BO18" s="85">
        <v>5.9499999999999997E-2</v>
      </c>
      <c r="BP18" s="85">
        <v>4.6800000000000001E-2</v>
      </c>
      <c r="BQ18" s="85">
        <v>7.7200000000000005E-2</v>
      </c>
      <c r="BR18" s="85">
        <v>5.5300000000000002E-2</v>
      </c>
      <c r="BS18" s="85">
        <v>3.7100000000000001E-2</v>
      </c>
      <c r="BT18" s="85">
        <v>6.3399999999999998E-2</v>
      </c>
    </row>
    <row r="19" spans="1:72" x14ac:dyDescent="0.3">
      <c r="A19" s="13" t="s">
        <v>4</v>
      </c>
      <c r="B19" s="2">
        <v>5154</v>
      </c>
      <c r="C19" s="2">
        <v>6375</v>
      </c>
      <c r="D19" s="2">
        <v>5524</v>
      </c>
      <c r="E19" s="2">
        <v>6236</v>
      </c>
      <c r="F19" s="2">
        <v>5716</v>
      </c>
      <c r="G19" s="2">
        <v>2899</v>
      </c>
      <c r="H19" s="2">
        <v>4362</v>
      </c>
      <c r="I19" s="2">
        <v>4655</v>
      </c>
      <c r="J19" s="2">
        <v>1359</v>
      </c>
      <c r="K19" s="2">
        <v>319</v>
      </c>
      <c r="L19" s="2">
        <v>1311</v>
      </c>
      <c r="M19" s="2">
        <v>890</v>
      </c>
      <c r="N19" s="2">
        <v>1588</v>
      </c>
      <c r="O19" s="2">
        <v>403</v>
      </c>
      <c r="P19" s="2">
        <v>502</v>
      </c>
      <c r="Q19" s="2">
        <v>95</v>
      </c>
      <c r="R19" s="2">
        <v>386</v>
      </c>
      <c r="S19" s="2">
        <v>70</v>
      </c>
      <c r="T19" s="2">
        <v>428</v>
      </c>
      <c r="U19" s="2">
        <v>156</v>
      </c>
      <c r="V19" s="2">
        <v>55</v>
      </c>
      <c r="W19" s="2">
        <v>0</v>
      </c>
      <c r="X19" s="2">
        <v>41</v>
      </c>
      <c r="Y19" s="2">
        <v>515</v>
      </c>
      <c r="Z19" s="2">
        <v>69</v>
      </c>
      <c r="AA19" s="2">
        <v>45</v>
      </c>
      <c r="AB19" s="2">
        <v>20</v>
      </c>
      <c r="AC19" s="2">
        <v>187</v>
      </c>
      <c r="AD19" s="2">
        <v>158</v>
      </c>
      <c r="AE19" s="2">
        <v>81</v>
      </c>
      <c r="AF19" s="2">
        <v>414</v>
      </c>
      <c r="AG19" s="2">
        <v>250</v>
      </c>
      <c r="AH19" s="2">
        <v>85</v>
      </c>
      <c r="AI19" s="2">
        <v>141</v>
      </c>
      <c r="AJ19" s="2">
        <v>289</v>
      </c>
      <c r="AK19" s="2">
        <v>380</v>
      </c>
      <c r="AL19" s="2">
        <v>439</v>
      </c>
      <c r="AM19" s="2">
        <v>222</v>
      </c>
      <c r="AN19" s="2">
        <v>1051</v>
      </c>
      <c r="AO19" s="2">
        <v>171</v>
      </c>
      <c r="AP19" s="2">
        <v>1255</v>
      </c>
      <c r="AQ19" s="2">
        <v>56</v>
      </c>
      <c r="AR19" s="2">
        <v>141</v>
      </c>
      <c r="AS19" s="2">
        <v>192</v>
      </c>
      <c r="AT19" s="2">
        <v>233</v>
      </c>
      <c r="AU19" s="2">
        <v>633</v>
      </c>
      <c r="AV19" s="2">
        <v>825</v>
      </c>
      <c r="AW19" s="2">
        <v>396</v>
      </c>
      <c r="AX19" s="2">
        <v>306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</row>
    <row r="20" spans="1:72" x14ac:dyDescent="0.3">
      <c r="A20" s="12" t="s">
        <v>5</v>
      </c>
      <c r="B20" s="2">
        <v>28504</v>
      </c>
      <c r="C20" s="2">
        <v>28504</v>
      </c>
      <c r="D20" s="2">
        <v>28504</v>
      </c>
      <c r="E20" s="2">
        <v>28504</v>
      </c>
      <c r="F20" s="2">
        <v>28504</v>
      </c>
      <c r="G20" s="2">
        <v>28504</v>
      </c>
      <c r="H20" s="2">
        <v>28504</v>
      </c>
      <c r="I20" s="2">
        <v>28504</v>
      </c>
      <c r="J20" s="2">
        <v>28504</v>
      </c>
      <c r="K20" s="2">
        <v>28504</v>
      </c>
      <c r="L20" s="2">
        <v>28504</v>
      </c>
      <c r="M20" s="2">
        <v>28504</v>
      </c>
      <c r="N20" s="2">
        <v>28504</v>
      </c>
      <c r="O20" s="2">
        <v>28504</v>
      </c>
      <c r="P20" s="2">
        <v>28504</v>
      </c>
      <c r="Q20" s="2">
        <v>28504</v>
      </c>
      <c r="R20" s="2">
        <v>28504</v>
      </c>
      <c r="S20" s="2">
        <v>28504</v>
      </c>
      <c r="T20" s="2">
        <v>28504</v>
      </c>
      <c r="U20" s="2">
        <v>28504</v>
      </c>
      <c r="V20" s="2">
        <v>28504</v>
      </c>
      <c r="W20" s="2">
        <v>28504</v>
      </c>
      <c r="X20" s="2">
        <v>28504</v>
      </c>
      <c r="Y20" s="2">
        <v>28504</v>
      </c>
      <c r="Z20" s="2">
        <v>28504</v>
      </c>
      <c r="AA20" s="2">
        <v>28504</v>
      </c>
      <c r="AB20" s="2">
        <v>28504</v>
      </c>
      <c r="AC20" s="2">
        <v>28504</v>
      </c>
      <c r="AD20" s="2">
        <v>28504</v>
      </c>
      <c r="AE20" s="2">
        <v>28504</v>
      </c>
      <c r="AF20" s="2">
        <v>28504</v>
      </c>
      <c r="AG20" s="2">
        <v>28504</v>
      </c>
      <c r="AH20" s="2">
        <v>28504</v>
      </c>
      <c r="AI20" s="2">
        <v>28504</v>
      </c>
      <c r="AJ20" s="2">
        <v>28504</v>
      </c>
      <c r="AK20" s="2">
        <v>28504</v>
      </c>
      <c r="AL20" s="2">
        <v>28504</v>
      </c>
      <c r="AM20" s="2">
        <v>28504</v>
      </c>
      <c r="AN20" s="2">
        <v>28504</v>
      </c>
      <c r="AO20" s="2">
        <v>28504</v>
      </c>
      <c r="AP20" s="2">
        <v>28504</v>
      </c>
      <c r="AQ20" s="2">
        <v>28504</v>
      </c>
      <c r="AR20" s="2">
        <v>28504</v>
      </c>
      <c r="AS20" s="2">
        <v>28504</v>
      </c>
      <c r="AT20" s="2">
        <v>28504</v>
      </c>
      <c r="AU20" s="2">
        <v>28504</v>
      </c>
      <c r="AV20" s="2">
        <v>28504</v>
      </c>
      <c r="AW20" s="2">
        <v>28504</v>
      </c>
      <c r="AX20" s="2">
        <v>28504</v>
      </c>
      <c r="AY20" s="2">
        <v>28504</v>
      </c>
      <c r="AZ20" s="2">
        <v>28504</v>
      </c>
      <c r="BA20" s="2">
        <v>28504</v>
      </c>
      <c r="BB20" s="2">
        <v>20504</v>
      </c>
      <c r="BC20" s="2">
        <v>20504</v>
      </c>
      <c r="BD20" s="2">
        <v>20504</v>
      </c>
      <c r="BE20" s="2">
        <v>20504</v>
      </c>
      <c r="BF20" s="2">
        <v>20504</v>
      </c>
      <c r="BG20" s="2">
        <v>20504</v>
      </c>
      <c r="BH20" s="2">
        <v>20504</v>
      </c>
      <c r="BI20" s="2">
        <v>20504</v>
      </c>
      <c r="BJ20" s="2">
        <v>20504</v>
      </c>
      <c r="BK20" s="2">
        <v>20504</v>
      </c>
      <c r="BL20" s="2">
        <v>20504</v>
      </c>
      <c r="BM20" s="2">
        <v>20504</v>
      </c>
      <c r="BN20" s="2">
        <v>20504</v>
      </c>
      <c r="BO20" s="2">
        <v>20504</v>
      </c>
      <c r="BP20" s="2">
        <v>20504</v>
      </c>
      <c r="BQ20" s="2">
        <v>20504</v>
      </c>
      <c r="BR20" s="2">
        <f>20504+1025</f>
        <v>21529</v>
      </c>
      <c r="BS20" s="86">
        <v>22510</v>
      </c>
      <c r="BT20" s="86">
        <v>23872</v>
      </c>
    </row>
    <row r="21" spans="1:72" x14ac:dyDescent="0.3">
      <c r="A21" s="13" t="s">
        <v>6</v>
      </c>
      <c r="B21" s="3">
        <f t="shared" ref="B21:V21" si="6">+B20/B6</f>
        <v>1.9322099617543904E-2</v>
      </c>
      <c r="C21" s="3">
        <f t="shared" si="6"/>
        <v>1.963009691086294E-2</v>
      </c>
      <c r="D21" s="3">
        <f t="shared" si="6"/>
        <v>2.0024334934118645E-2</v>
      </c>
      <c r="E21" s="3">
        <f t="shared" si="6"/>
        <v>2.0378427921248787E-2</v>
      </c>
      <c r="F21" s="3">
        <f t="shared" si="6"/>
        <v>2.0764401551939413E-2</v>
      </c>
      <c r="G21" s="3">
        <f t="shared" si="6"/>
        <v>2.1108038738553273E-2</v>
      </c>
      <c r="H21" s="3">
        <f t="shared" si="6"/>
        <v>2.2582416232973464E-2</v>
      </c>
      <c r="I21" s="3">
        <f t="shared" si="6"/>
        <v>2.4977501496249083E-2</v>
      </c>
      <c r="J21" s="3">
        <f t="shared" si="6"/>
        <v>2.6000917657983579E-2</v>
      </c>
      <c r="K21" s="3">
        <f t="shared" si="6"/>
        <v>2.6422783068802688E-2</v>
      </c>
      <c r="L21" s="3">
        <f t="shared" si="6"/>
        <v>2.6661727923913432E-2</v>
      </c>
      <c r="M21" s="3">
        <f t="shared" si="6"/>
        <v>2.6892925511389207E-2</v>
      </c>
      <c r="N21" s="3">
        <f t="shared" si="6"/>
        <v>2.7028846637087666E-2</v>
      </c>
      <c r="O21" s="3">
        <f t="shared" si="6"/>
        <v>2.7202444631706728E-2</v>
      </c>
      <c r="P21" s="3">
        <f t="shared" si="6"/>
        <v>2.7421139212498436E-2</v>
      </c>
      <c r="Q21" s="3">
        <f t="shared" si="6"/>
        <v>2.762676725921805E-2</v>
      </c>
      <c r="R21" s="3">
        <f t="shared" si="6"/>
        <v>2.7847277651152861E-2</v>
      </c>
      <c r="S21" s="3">
        <f t="shared" si="6"/>
        <v>2.8068848639541191E-2</v>
      </c>
      <c r="T21" s="3">
        <f t="shared" si="6"/>
        <v>2.8247288640832119E-2</v>
      </c>
      <c r="U21" s="3">
        <f t="shared" si="6"/>
        <v>2.8398923981269305E-2</v>
      </c>
      <c r="V21" s="3">
        <f t="shared" si="6"/>
        <v>2.8554341303718457E-2</v>
      </c>
      <c r="W21" s="3">
        <f t="shared" ref="W21:AB21" si="7">+W20/W6</f>
        <v>2.8748853989427958E-2</v>
      </c>
      <c r="X21" s="3">
        <f t="shared" si="7"/>
        <v>2.8862062750482486E-2</v>
      </c>
      <c r="Y21" s="3">
        <f t="shared" si="7"/>
        <v>2.9001137499007994E-2</v>
      </c>
      <c r="Z21" s="3">
        <f t="shared" si="7"/>
        <v>2.9148979468704015E-2</v>
      </c>
      <c r="AA21" s="3">
        <f t="shared" si="7"/>
        <v>2.9361442196463319E-2</v>
      </c>
      <c r="AB21" s="3">
        <f t="shared" si="7"/>
        <v>2.9553473393683079E-2</v>
      </c>
      <c r="AC21" s="3">
        <f t="shared" ref="AC21:BA21" si="8">+AC20/AC6</f>
        <v>2.9773637211614894E-2</v>
      </c>
      <c r="AD21" s="3">
        <f t="shared" si="8"/>
        <v>2.9979122734133015E-2</v>
      </c>
      <c r="AE21" s="3">
        <f t="shared" si="8"/>
        <v>3.0262717847720264E-2</v>
      </c>
      <c r="AF21" s="3">
        <f t="shared" si="8"/>
        <v>3.0584117589623032E-2</v>
      </c>
      <c r="AG21" s="3">
        <f t="shared" si="8"/>
        <v>3.0879631836441084E-2</v>
      </c>
      <c r="AH21" s="3">
        <f t="shared" si="8"/>
        <v>3.1202831774832598E-2</v>
      </c>
      <c r="AI21" s="3">
        <f t="shared" si="8"/>
        <v>3.1479853512216889E-2</v>
      </c>
      <c r="AJ21" s="3">
        <f t="shared" si="8"/>
        <v>3.1755561892631956E-2</v>
      </c>
      <c r="AK21" s="3">
        <f t="shared" si="8"/>
        <v>3.2322496473542274E-2</v>
      </c>
      <c r="AL21" s="3">
        <f t="shared" si="8"/>
        <v>3.2715008047423194E-2</v>
      </c>
      <c r="AM21" s="3">
        <f t="shared" si="8"/>
        <v>3.3172863757334047E-2</v>
      </c>
      <c r="AN21" s="3">
        <f t="shared" si="8"/>
        <v>3.4127142571666505E-2</v>
      </c>
      <c r="AO21" s="3">
        <f t="shared" si="8"/>
        <v>3.4724305565839775E-2</v>
      </c>
      <c r="AP21" s="3">
        <f t="shared" si="8"/>
        <v>3.5172083016719813E-2</v>
      </c>
      <c r="AQ21" s="3">
        <f t="shared" si="8"/>
        <v>3.5608734878817071E-2</v>
      </c>
      <c r="AR21" s="3">
        <f t="shared" si="8"/>
        <v>3.6043939325438958E-2</v>
      </c>
      <c r="AS21" s="3">
        <f t="shared" si="8"/>
        <v>3.6615882640084266E-2</v>
      </c>
      <c r="AT21" s="3">
        <f t="shared" si="8"/>
        <v>3.7162439652104078E-2</v>
      </c>
      <c r="AU21" s="3">
        <f t="shared" si="8"/>
        <v>3.7904812177635534E-2</v>
      </c>
      <c r="AV21" s="3">
        <f t="shared" si="8"/>
        <v>3.8511063632000256E-2</v>
      </c>
      <c r="AW21" s="3">
        <f t="shared" si="8"/>
        <v>3.9076318530155058E-2</v>
      </c>
      <c r="AX21" s="3">
        <f t="shared" si="8"/>
        <v>3.9800893106650366E-2</v>
      </c>
      <c r="AY21" s="3">
        <f t="shared" si="8"/>
        <v>4.0442234397855395E-2</v>
      </c>
      <c r="AZ21" s="3">
        <f t="shared" si="8"/>
        <v>4.1222323455825993E-2</v>
      </c>
      <c r="BA21" s="3">
        <f t="shared" si="8"/>
        <v>4.200529108570155E-2</v>
      </c>
      <c r="BB21" s="3">
        <f t="shared" ref="BB21:BG21" si="9">+BB20/BB6</f>
        <v>3.0769818256292904E-2</v>
      </c>
      <c r="BC21" s="3">
        <f t="shared" si="9"/>
        <v>3.1380844913862754E-2</v>
      </c>
      <c r="BD21" s="3">
        <f t="shared" si="9"/>
        <v>3.1907435229700569E-2</v>
      </c>
      <c r="BE21" s="3">
        <f t="shared" si="9"/>
        <v>3.2309263404025172E-2</v>
      </c>
      <c r="BF21" s="3">
        <f t="shared" si="9"/>
        <v>3.2903187320379765E-2</v>
      </c>
      <c r="BG21" s="3">
        <f t="shared" si="9"/>
        <v>3.4050354801907115E-2</v>
      </c>
      <c r="BH21" s="3">
        <f t="shared" ref="BH21:BT21" si="10">+BH20/BH6</f>
        <v>3.5643943015584663E-2</v>
      </c>
      <c r="BI21" s="3">
        <f t="shared" si="10"/>
        <v>3.7177454185189057E-2</v>
      </c>
      <c r="BJ21" s="3">
        <f t="shared" si="10"/>
        <v>3.8250664056073483E-2</v>
      </c>
      <c r="BK21" s="3">
        <f t="shared" si="10"/>
        <v>3.9241615578865761E-2</v>
      </c>
      <c r="BL21" s="3">
        <f t="shared" si="10"/>
        <v>4.0704345581958588E-2</v>
      </c>
      <c r="BM21" s="3">
        <f t="shared" si="10"/>
        <v>4.2483782688467371E-2</v>
      </c>
      <c r="BN21" s="3">
        <f t="shared" si="10"/>
        <v>4.5911370781467287E-2</v>
      </c>
      <c r="BO21" s="3">
        <f t="shared" si="10"/>
        <v>4.8815474088078209E-2</v>
      </c>
      <c r="BP21" s="3">
        <f t="shared" si="10"/>
        <v>5.1214448719544364E-2</v>
      </c>
      <c r="BQ21" s="3">
        <f t="shared" si="10"/>
        <v>5.5498724450896771E-2</v>
      </c>
      <c r="BR21" s="3">
        <f t="shared" si="10"/>
        <v>6.1684118338200332E-2</v>
      </c>
      <c r="BS21" s="23">
        <f t="shared" si="10"/>
        <v>6.6979776867919269E-2</v>
      </c>
      <c r="BT21" s="23">
        <f t="shared" si="10"/>
        <v>7.5121152998930074E-2</v>
      </c>
    </row>
    <row r="22" spans="1:72" x14ac:dyDescent="0.3">
      <c r="A22" s="13" t="s">
        <v>7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5">
        <v>0</v>
      </c>
      <c r="BS22" s="87">
        <v>0</v>
      </c>
      <c r="BT22" s="87">
        <v>0</v>
      </c>
    </row>
    <row r="23" spans="1:72" x14ac:dyDescent="0.3">
      <c r="A23" s="13" t="s">
        <v>8</v>
      </c>
      <c r="B23" s="5">
        <v>0</v>
      </c>
      <c r="C23" s="5">
        <f t="shared" ref="C23:H23" si="11">SUM(C93+C125)</f>
        <v>0</v>
      </c>
      <c r="D23" s="5">
        <f t="shared" si="11"/>
        <v>0</v>
      </c>
      <c r="E23" s="5">
        <f t="shared" si="11"/>
        <v>20</v>
      </c>
      <c r="F23" s="5">
        <f t="shared" si="11"/>
        <v>62</v>
      </c>
      <c r="G23" s="5">
        <f t="shared" si="11"/>
        <v>9</v>
      </c>
      <c r="H23" s="5">
        <f t="shared" si="11"/>
        <v>51</v>
      </c>
      <c r="I23" s="5">
        <f t="shared" ref="I23:N23" si="12">SUM(I93+I125)</f>
        <v>1</v>
      </c>
      <c r="J23" s="5">
        <f t="shared" si="12"/>
        <v>168</v>
      </c>
      <c r="K23" s="5">
        <f t="shared" si="12"/>
        <v>52</v>
      </c>
      <c r="L23" s="5">
        <f t="shared" si="12"/>
        <v>319</v>
      </c>
      <c r="M23" s="5">
        <f t="shared" si="12"/>
        <v>220</v>
      </c>
      <c r="N23" s="5">
        <f t="shared" si="12"/>
        <v>258</v>
      </c>
      <c r="O23" s="5">
        <f t="shared" ref="O23:T23" si="13">SUM(O93+O125)</f>
        <v>240</v>
      </c>
      <c r="P23" s="5">
        <f t="shared" si="13"/>
        <v>234</v>
      </c>
      <c r="Q23" s="5">
        <f t="shared" si="13"/>
        <v>200</v>
      </c>
      <c r="R23" s="5">
        <f t="shared" si="13"/>
        <v>536</v>
      </c>
      <c r="S23" s="5">
        <f t="shared" si="13"/>
        <v>461</v>
      </c>
      <c r="T23" s="5">
        <f t="shared" si="13"/>
        <v>191</v>
      </c>
      <c r="U23" s="5">
        <f t="shared" ref="U23:Z23" si="14">SUM(U93+U125)</f>
        <v>38</v>
      </c>
      <c r="V23" s="5">
        <f t="shared" si="14"/>
        <v>114</v>
      </c>
      <c r="W23" s="5">
        <f t="shared" si="14"/>
        <v>284</v>
      </c>
      <c r="X23" s="5">
        <f t="shared" si="14"/>
        <v>305</v>
      </c>
      <c r="Y23" s="5">
        <f t="shared" si="14"/>
        <v>150</v>
      </c>
      <c r="Z23" s="5">
        <f t="shared" si="14"/>
        <v>4</v>
      </c>
      <c r="AA23" s="5">
        <f t="shared" ref="AA23:AG23" si="15">SUM(AA93+AA125)</f>
        <v>425</v>
      </c>
      <c r="AB23" s="5">
        <f t="shared" si="15"/>
        <v>361</v>
      </c>
      <c r="AC23" s="5">
        <f t="shared" si="15"/>
        <v>199</v>
      </c>
      <c r="AD23" s="5">
        <f t="shared" si="15"/>
        <v>285</v>
      </c>
      <c r="AE23" s="5">
        <f t="shared" si="15"/>
        <v>413</v>
      </c>
      <c r="AF23" s="5">
        <f t="shared" si="15"/>
        <v>889</v>
      </c>
      <c r="AG23" s="5">
        <f t="shared" si="15"/>
        <v>56</v>
      </c>
      <c r="AH23" s="5">
        <f t="shared" ref="AH23:AU23" si="16">SUM(AH93+AH125)</f>
        <v>16</v>
      </c>
      <c r="AI23" s="5">
        <f t="shared" si="16"/>
        <v>235</v>
      </c>
      <c r="AJ23" s="5">
        <f t="shared" si="16"/>
        <v>229</v>
      </c>
      <c r="AK23" s="5">
        <f t="shared" si="16"/>
        <v>17</v>
      </c>
      <c r="AL23" s="5">
        <f t="shared" si="16"/>
        <v>53</v>
      </c>
      <c r="AM23" s="5">
        <f t="shared" si="16"/>
        <v>196</v>
      </c>
      <c r="AN23" s="5">
        <f t="shared" si="16"/>
        <v>-297</v>
      </c>
      <c r="AO23" s="5">
        <f t="shared" si="16"/>
        <v>100</v>
      </c>
      <c r="AP23" s="5">
        <f t="shared" si="16"/>
        <v>77</v>
      </c>
      <c r="AQ23" s="5">
        <f t="shared" si="16"/>
        <v>-66</v>
      </c>
      <c r="AR23" s="5">
        <f t="shared" si="16"/>
        <v>43</v>
      </c>
      <c r="AS23" s="5">
        <f t="shared" si="16"/>
        <v>-39</v>
      </c>
      <c r="AT23" s="5">
        <f t="shared" si="16"/>
        <v>-9</v>
      </c>
      <c r="AU23" s="5">
        <f t="shared" si="16"/>
        <v>80</v>
      </c>
      <c r="AV23" s="5">
        <f t="shared" ref="AV23:BA23" si="17">SUM(AV93+AV125)</f>
        <v>62</v>
      </c>
      <c r="AW23" s="5">
        <f t="shared" si="17"/>
        <v>-9</v>
      </c>
      <c r="AX23" s="5">
        <f t="shared" si="17"/>
        <v>159</v>
      </c>
      <c r="AY23" s="5">
        <f t="shared" si="17"/>
        <v>205</v>
      </c>
      <c r="AZ23" s="5">
        <f t="shared" si="17"/>
        <v>65</v>
      </c>
      <c r="BA23" s="5">
        <f t="shared" si="17"/>
        <v>47</v>
      </c>
      <c r="BB23" s="5">
        <f t="shared" ref="BB23:BT23" si="18">SUM(BB93+BB125)</f>
        <v>90</v>
      </c>
      <c r="BC23" s="5">
        <f t="shared" si="18"/>
        <v>-65</v>
      </c>
      <c r="BD23" s="5">
        <f t="shared" si="18"/>
        <v>859</v>
      </c>
      <c r="BE23" s="5">
        <f t="shared" si="18"/>
        <v>-21</v>
      </c>
      <c r="BF23" s="5">
        <f t="shared" si="18"/>
        <v>59</v>
      </c>
      <c r="BG23" s="5">
        <f t="shared" si="18"/>
        <v>66</v>
      </c>
      <c r="BH23" s="5">
        <f t="shared" si="18"/>
        <v>127</v>
      </c>
      <c r="BI23" s="5">
        <f t="shared" si="18"/>
        <v>25</v>
      </c>
      <c r="BJ23" s="5">
        <f t="shared" si="18"/>
        <v>56</v>
      </c>
      <c r="BK23" s="5">
        <f t="shared" si="18"/>
        <v>-1</v>
      </c>
      <c r="BL23" s="5">
        <f t="shared" si="18"/>
        <v>19</v>
      </c>
      <c r="BM23" s="5">
        <f t="shared" si="18"/>
        <v>75</v>
      </c>
      <c r="BN23" s="5">
        <f t="shared" si="18"/>
        <v>-46</v>
      </c>
      <c r="BO23" s="5">
        <f t="shared" si="18"/>
        <v>-14</v>
      </c>
      <c r="BP23" s="5">
        <f t="shared" si="18"/>
        <v>82</v>
      </c>
      <c r="BQ23" s="5">
        <f t="shared" si="18"/>
        <v>378</v>
      </c>
      <c r="BR23" s="5">
        <f t="shared" si="18"/>
        <v>159</v>
      </c>
      <c r="BS23" s="87">
        <f t="shared" si="18"/>
        <v>119</v>
      </c>
      <c r="BT23" s="87">
        <f t="shared" si="18"/>
        <v>145</v>
      </c>
    </row>
    <row r="24" spans="1:72" x14ac:dyDescent="0.3">
      <c r="A24" s="13" t="s">
        <v>9</v>
      </c>
      <c r="B24" s="4">
        <v>0</v>
      </c>
      <c r="C24" s="4">
        <f t="shared" ref="C24:V24" si="19">1-(1-C23/C6)^4</f>
        <v>0</v>
      </c>
      <c r="D24" s="4">
        <f t="shared" si="19"/>
        <v>0</v>
      </c>
      <c r="E24" s="4">
        <f t="shared" si="19"/>
        <v>5.7193350686435274E-5</v>
      </c>
      <c r="F24" s="4">
        <f t="shared" si="19"/>
        <v>1.8064912721527104E-4</v>
      </c>
      <c r="G24" s="4">
        <f t="shared" si="19"/>
        <v>2.6658777641852538E-5</v>
      </c>
      <c r="H24" s="4">
        <f t="shared" si="19"/>
        <v>1.616100797026121E-4</v>
      </c>
      <c r="I24" s="4">
        <f t="shared" si="19"/>
        <v>3.5051176910938509E-6</v>
      </c>
      <c r="J24" s="4">
        <f t="shared" si="19"/>
        <v>6.1284734198074897E-4</v>
      </c>
      <c r="K24" s="4">
        <f t="shared" si="19"/>
        <v>1.9279895832546856E-4</v>
      </c>
      <c r="L24" s="4">
        <f t="shared" si="19"/>
        <v>1.1929954127042341E-3</v>
      </c>
      <c r="M24" s="4">
        <f t="shared" si="19"/>
        <v>8.3000305838965005E-4</v>
      </c>
      <c r="N24" s="4">
        <f t="shared" si="19"/>
        <v>9.7823235940686093E-4</v>
      </c>
      <c r="O24" s="4">
        <f t="shared" si="19"/>
        <v>9.1584957652690591E-4</v>
      </c>
      <c r="P24" s="4">
        <f t="shared" si="19"/>
        <v>9.0013756018825219E-4</v>
      </c>
      <c r="Q24" s="4">
        <f t="shared" si="19"/>
        <v>7.7515395278293653E-4</v>
      </c>
      <c r="R24" s="4">
        <f t="shared" si="19"/>
        <v>2.0929582916435763E-3</v>
      </c>
      <c r="S24" s="4">
        <f t="shared" si="19"/>
        <v>1.8146127785549915E-3</v>
      </c>
      <c r="T24" s="4">
        <f t="shared" si="19"/>
        <v>7.5690436581454801E-4</v>
      </c>
      <c r="U24" s="4">
        <f t="shared" si="19"/>
        <v>1.5143107318571492E-4</v>
      </c>
      <c r="V24" s="4">
        <f t="shared" si="19"/>
        <v>4.5672710211341894E-4</v>
      </c>
      <c r="W24" s="4">
        <f t="shared" ref="W24:AB24" si="20">1-(1-W23/W6)^4</f>
        <v>1.1452662326137952E-3</v>
      </c>
      <c r="X24" s="4">
        <f t="shared" si="20"/>
        <v>1.2347533044534398E-3</v>
      </c>
      <c r="Y24" s="4">
        <f t="shared" si="20"/>
        <v>6.1032484798728692E-4</v>
      </c>
      <c r="Z24" s="4">
        <f t="shared" si="20"/>
        <v>1.6361942530296325E-5</v>
      </c>
      <c r="AA24" s="4">
        <f t="shared" si="20"/>
        <v>1.7499889008579794E-3</v>
      </c>
      <c r="AB24" s="4">
        <f t="shared" si="20"/>
        <v>1.4963255018620725E-3</v>
      </c>
      <c r="AC24" s="4">
        <f t="shared" ref="AC24:AM24" si="21">1-(1-AC23/AC6)^4</f>
        <v>8.3119655974128737E-4</v>
      </c>
      <c r="AD24" s="4">
        <f t="shared" si="21"/>
        <v>1.1984576395142055E-3</v>
      </c>
      <c r="AE24" s="4">
        <f t="shared" si="21"/>
        <v>1.7527763561265841E-3</v>
      </c>
      <c r="AF24" s="4">
        <f t="shared" si="21"/>
        <v>3.8100480589927654E-3</v>
      </c>
      <c r="AG24" s="4">
        <f t="shared" si="21"/>
        <v>2.4264693026687656E-4</v>
      </c>
      <c r="AH24" s="4">
        <f t="shared" si="21"/>
        <v>7.0057843416404531E-5</v>
      </c>
      <c r="AI24" s="4">
        <f t="shared" si="21"/>
        <v>1.0377331059242545E-3</v>
      </c>
      <c r="AJ24" s="4">
        <f t="shared" si="21"/>
        <v>1.0201012148253197E-3</v>
      </c>
      <c r="AK24" s="4">
        <f t="shared" si="21"/>
        <v>7.7107290398781281E-5</v>
      </c>
      <c r="AL24" s="4">
        <f t="shared" si="21"/>
        <v>2.4329739319484123E-4</v>
      </c>
      <c r="AM24" s="4">
        <f t="shared" si="21"/>
        <v>9.1210454327195212E-4</v>
      </c>
      <c r="AN24" s="4">
        <v>0</v>
      </c>
      <c r="AO24" s="4">
        <v>0</v>
      </c>
      <c r="AP24" s="4">
        <f>1-(1-AP23/AP6)^4</f>
        <v>3.7999781620356998E-4</v>
      </c>
      <c r="AQ24" s="4">
        <v>0</v>
      </c>
      <c r="AR24" s="4">
        <f>1-(1-AR23/AR6)^4</f>
        <v>2.1748007072630582E-4</v>
      </c>
      <c r="AS24" s="4">
        <v>0</v>
      </c>
      <c r="AT24" s="4">
        <f t="shared" ref="AT24:BB24" si="22">1-(1-AT23/AT6)^4</f>
        <v>-4.6936267710684376E-5</v>
      </c>
      <c r="AU24" s="4">
        <f t="shared" si="22"/>
        <v>4.2547026525419085E-4</v>
      </c>
      <c r="AV24" s="4">
        <f t="shared" si="22"/>
        <v>3.3502469114354838E-4</v>
      </c>
      <c r="AW24" s="4">
        <f t="shared" si="22"/>
        <v>-4.9353546951458327E-5</v>
      </c>
      <c r="AX24" s="4">
        <f t="shared" si="22"/>
        <v>8.8776800825018931E-4</v>
      </c>
      <c r="AY24" s="4">
        <f t="shared" si="22"/>
        <v>1.1629303435876093E-3</v>
      </c>
      <c r="AZ24" s="4">
        <f t="shared" si="22"/>
        <v>3.7595751264829502E-4</v>
      </c>
      <c r="BA24" s="4">
        <f t="shared" si="22"/>
        <v>2.7701986800432454E-4</v>
      </c>
      <c r="BB24" s="4">
        <f t="shared" si="22"/>
        <v>5.401331762954209E-4</v>
      </c>
      <c r="BC24" s="4">
        <v>0</v>
      </c>
      <c r="BD24" s="4">
        <f>1-(1-BD23/BD6)^4</f>
        <v>5.3362424601254288E-3</v>
      </c>
      <c r="BE24" s="4">
        <v>0</v>
      </c>
      <c r="BF24" s="4">
        <f t="shared" ref="BF24:BM24" si="23">1-(1-BF23/BF6)^4</f>
        <v>3.7866023642818547E-4</v>
      </c>
      <c r="BG24" s="4">
        <f t="shared" si="23"/>
        <v>4.3834451228552673E-4</v>
      </c>
      <c r="BH24" s="4">
        <f t="shared" si="23"/>
        <v>8.828095747581699E-4</v>
      </c>
      <c r="BI24" s="4">
        <f t="shared" si="23"/>
        <v>1.8130572770025388E-4</v>
      </c>
      <c r="BJ24" s="4">
        <f t="shared" si="23"/>
        <v>4.1781146021069304E-4</v>
      </c>
      <c r="BK24" s="4">
        <f t="shared" si="23"/>
        <v>-7.655428840180889E-6</v>
      </c>
      <c r="BL24" s="4">
        <f t="shared" si="23"/>
        <v>1.5086594045543578E-4</v>
      </c>
      <c r="BM24" s="4">
        <f t="shared" si="23"/>
        <v>6.2144773013617094E-4</v>
      </c>
      <c r="BN24" s="4">
        <v>0</v>
      </c>
      <c r="BO24" s="4">
        <v>0</v>
      </c>
      <c r="BP24" s="4">
        <f t="shared" ref="BP24:BT24" si="24">1-(1-BP23/BP6)^4</f>
        <v>8.1901965399888699E-4</v>
      </c>
      <c r="BQ24" s="4">
        <f t="shared" si="24"/>
        <v>4.0862941419453902E-3</v>
      </c>
      <c r="BR24" s="4">
        <f t="shared" si="24"/>
        <v>1.8209995429520065E-3</v>
      </c>
      <c r="BS24" s="85">
        <f t="shared" si="24"/>
        <v>1.4156127891191694E-3</v>
      </c>
      <c r="BT24" s="85">
        <f t="shared" si="24"/>
        <v>1.8239132355539756E-3</v>
      </c>
    </row>
    <row r="25" spans="1:72" x14ac:dyDescent="0.3">
      <c r="A25" s="13" t="s">
        <v>113</v>
      </c>
      <c r="B25" s="5">
        <v>0</v>
      </c>
      <c r="C25" s="5">
        <v>0</v>
      </c>
      <c r="D25" s="5">
        <v>0</v>
      </c>
      <c r="E25" s="5">
        <v>20</v>
      </c>
      <c r="F25" s="5">
        <v>62</v>
      </c>
      <c r="G25" s="5">
        <v>9</v>
      </c>
      <c r="H25" s="5">
        <v>51</v>
      </c>
      <c r="I25" s="5">
        <v>1</v>
      </c>
      <c r="J25" s="5">
        <v>168</v>
      </c>
      <c r="K25" s="5">
        <v>52</v>
      </c>
      <c r="L25" s="5">
        <v>319</v>
      </c>
      <c r="M25" s="5">
        <v>220</v>
      </c>
      <c r="N25" s="5">
        <v>258</v>
      </c>
      <c r="O25" s="5">
        <v>240</v>
      </c>
      <c r="P25" s="5">
        <v>234</v>
      </c>
      <c r="Q25" s="5">
        <v>200</v>
      </c>
      <c r="R25" s="5">
        <v>536</v>
      </c>
      <c r="S25" s="5">
        <v>461</v>
      </c>
      <c r="T25" s="5">
        <v>191</v>
      </c>
      <c r="U25" s="5">
        <v>38</v>
      </c>
      <c r="V25" s="5">
        <v>114</v>
      </c>
      <c r="W25" s="5">
        <v>284</v>
      </c>
      <c r="X25" s="5">
        <v>305</v>
      </c>
      <c r="Y25" s="5">
        <v>150</v>
      </c>
      <c r="Z25" s="5">
        <v>4</v>
      </c>
      <c r="AA25" s="5">
        <v>425</v>
      </c>
      <c r="AB25" s="5">
        <v>361</v>
      </c>
      <c r="AC25" s="5">
        <v>199</v>
      </c>
      <c r="AD25" s="5">
        <v>285</v>
      </c>
      <c r="AE25" s="5">
        <v>413</v>
      </c>
      <c r="AF25" s="5">
        <v>889</v>
      </c>
      <c r="AG25" s="5">
        <v>56</v>
      </c>
      <c r="AH25" s="5">
        <v>16</v>
      </c>
      <c r="AI25" s="5">
        <v>235</v>
      </c>
      <c r="AJ25" s="5">
        <v>229</v>
      </c>
      <c r="AK25" s="5">
        <v>17</v>
      </c>
      <c r="AL25" s="5">
        <v>53</v>
      </c>
      <c r="AM25" s="5">
        <v>196</v>
      </c>
      <c r="AN25" s="5">
        <v>-297</v>
      </c>
      <c r="AO25" s="5">
        <v>100</v>
      </c>
      <c r="AP25" s="5">
        <v>77</v>
      </c>
      <c r="AQ25" s="5">
        <v>-66</v>
      </c>
      <c r="AR25" s="5">
        <v>43</v>
      </c>
      <c r="AS25" s="5">
        <v>-39</v>
      </c>
      <c r="AT25" s="5">
        <v>-9</v>
      </c>
      <c r="AU25" s="5">
        <v>80</v>
      </c>
      <c r="AV25" s="5">
        <v>62</v>
      </c>
      <c r="AW25" s="5">
        <v>-9</v>
      </c>
      <c r="AX25" s="5">
        <v>159</v>
      </c>
      <c r="AY25" s="5">
        <v>205</v>
      </c>
      <c r="AZ25" s="5">
        <v>65</v>
      </c>
      <c r="BA25" s="5">
        <v>47</v>
      </c>
      <c r="BB25" s="5">
        <v>90</v>
      </c>
      <c r="BC25" s="5">
        <v>-65</v>
      </c>
      <c r="BD25" s="5">
        <v>859</v>
      </c>
      <c r="BE25" s="5">
        <v>-21</v>
      </c>
      <c r="BF25" s="5">
        <v>59</v>
      </c>
      <c r="BG25" s="5">
        <v>66</v>
      </c>
      <c r="BH25" s="5">
        <v>127</v>
      </c>
      <c r="BI25" s="5">
        <v>25</v>
      </c>
      <c r="BJ25" s="5">
        <v>56</v>
      </c>
      <c r="BK25" s="5">
        <v>-1</v>
      </c>
      <c r="BL25" s="5">
        <v>19</v>
      </c>
      <c r="BM25" s="5">
        <v>75</v>
      </c>
      <c r="BN25" s="5">
        <v>-46</v>
      </c>
      <c r="BO25" s="5">
        <v>-14</v>
      </c>
      <c r="BP25" s="5">
        <v>82</v>
      </c>
      <c r="BQ25" s="5">
        <v>378</v>
      </c>
      <c r="BR25" s="5">
        <v>159</v>
      </c>
      <c r="BS25" s="87">
        <v>119</v>
      </c>
      <c r="BT25" s="87">
        <v>145</v>
      </c>
    </row>
    <row r="26" spans="1:72" x14ac:dyDescent="0.3">
      <c r="A26" s="13" t="s">
        <v>10</v>
      </c>
      <c r="B26" s="5">
        <f t="shared" ref="B26:V26" si="25">B22+B23-B25</f>
        <v>0</v>
      </c>
      <c r="C26" s="5">
        <f t="shared" si="25"/>
        <v>0</v>
      </c>
      <c r="D26" s="5">
        <f t="shared" si="25"/>
        <v>0</v>
      </c>
      <c r="E26" s="5">
        <f t="shared" si="25"/>
        <v>0</v>
      </c>
      <c r="F26" s="5">
        <f t="shared" si="25"/>
        <v>0</v>
      </c>
      <c r="G26" s="5">
        <f t="shared" si="25"/>
        <v>0</v>
      </c>
      <c r="H26" s="5">
        <f t="shared" si="25"/>
        <v>0</v>
      </c>
      <c r="I26" s="5">
        <f t="shared" si="25"/>
        <v>0</v>
      </c>
      <c r="J26" s="5">
        <f t="shared" si="25"/>
        <v>0</v>
      </c>
      <c r="K26" s="5">
        <f t="shared" si="25"/>
        <v>0</v>
      </c>
      <c r="L26" s="5">
        <f t="shared" si="25"/>
        <v>0</v>
      </c>
      <c r="M26" s="5">
        <f t="shared" si="25"/>
        <v>0</v>
      </c>
      <c r="N26" s="5">
        <f t="shared" si="25"/>
        <v>0</v>
      </c>
      <c r="O26" s="5">
        <f t="shared" si="25"/>
        <v>0</v>
      </c>
      <c r="P26" s="5">
        <f t="shared" si="25"/>
        <v>0</v>
      </c>
      <c r="Q26" s="5">
        <f t="shared" si="25"/>
        <v>0</v>
      </c>
      <c r="R26" s="5">
        <f t="shared" si="25"/>
        <v>0</v>
      </c>
      <c r="S26" s="5">
        <f t="shared" si="25"/>
        <v>0</v>
      </c>
      <c r="T26" s="5">
        <f t="shared" si="25"/>
        <v>0</v>
      </c>
      <c r="U26" s="5">
        <f t="shared" si="25"/>
        <v>0</v>
      </c>
      <c r="V26" s="5">
        <f t="shared" si="25"/>
        <v>0</v>
      </c>
      <c r="W26" s="5">
        <f t="shared" ref="W26:AB26" si="26">W22+W23-W25</f>
        <v>0</v>
      </c>
      <c r="X26" s="5">
        <f t="shared" si="26"/>
        <v>0</v>
      </c>
      <c r="Y26" s="5">
        <f t="shared" si="26"/>
        <v>0</v>
      </c>
      <c r="Z26" s="5">
        <f t="shared" si="26"/>
        <v>0</v>
      </c>
      <c r="AA26" s="5">
        <f t="shared" si="26"/>
        <v>0</v>
      </c>
      <c r="AB26" s="5">
        <f t="shared" si="26"/>
        <v>0</v>
      </c>
      <c r="AC26" s="5">
        <f t="shared" ref="AC26:BB26" si="27">AC22+AC23-AC25</f>
        <v>0</v>
      </c>
      <c r="AD26" s="5">
        <f t="shared" si="27"/>
        <v>0</v>
      </c>
      <c r="AE26" s="5">
        <f t="shared" si="27"/>
        <v>0</v>
      </c>
      <c r="AF26" s="5">
        <f t="shared" si="27"/>
        <v>0</v>
      </c>
      <c r="AG26" s="5">
        <f t="shared" si="27"/>
        <v>0</v>
      </c>
      <c r="AH26" s="5">
        <f t="shared" si="27"/>
        <v>0</v>
      </c>
      <c r="AI26" s="5">
        <f t="shared" si="27"/>
        <v>0</v>
      </c>
      <c r="AJ26" s="5">
        <f t="shared" si="27"/>
        <v>0</v>
      </c>
      <c r="AK26" s="5">
        <f t="shared" si="27"/>
        <v>0</v>
      </c>
      <c r="AL26" s="5">
        <f t="shared" si="27"/>
        <v>0</v>
      </c>
      <c r="AM26" s="5">
        <f t="shared" si="27"/>
        <v>0</v>
      </c>
      <c r="AN26" s="5">
        <f t="shared" si="27"/>
        <v>0</v>
      </c>
      <c r="AO26" s="5">
        <f t="shared" si="27"/>
        <v>0</v>
      </c>
      <c r="AP26" s="5">
        <f t="shared" si="27"/>
        <v>0</v>
      </c>
      <c r="AQ26" s="5">
        <f t="shared" si="27"/>
        <v>0</v>
      </c>
      <c r="AR26" s="5">
        <f t="shared" si="27"/>
        <v>0</v>
      </c>
      <c r="AS26" s="5">
        <f t="shared" si="27"/>
        <v>0</v>
      </c>
      <c r="AT26" s="5">
        <f t="shared" si="27"/>
        <v>0</v>
      </c>
      <c r="AU26" s="5">
        <f t="shared" si="27"/>
        <v>0</v>
      </c>
      <c r="AV26" s="5">
        <f t="shared" si="27"/>
        <v>0</v>
      </c>
      <c r="AW26" s="5">
        <f t="shared" si="27"/>
        <v>0</v>
      </c>
      <c r="AX26" s="5">
        <f t="shared" si="27"/>
        <v>0</v>
      </c>
      <c r="AY26" s="5">
        <f t="shared" si="27"/>
        <v>0</v>
      </c>
      <c r="AZ26" s="5">
        <f t="shared" si="27"/>
        <v>0</v>
      </c>
      <c r="BA26" s="5">
        <f t="shared" si="27"/>
        <v>0</v>
      </c>
      <c r="BB26" s="5">
        <f t="shared" si="27"/>
        <v>0</v>
      </c>
      <c r="BC26" s="5">
        <f t="shared" ref="BC26:BT26" si="28">BC22+BC23-BC25</f>
        <v>0</v>
      </c>
      <c r="BD26" s="5">
        <f t="shared" si="28"/>
        <v>0</v>
      </c>
      <c r="BE26" s="5">
        <f t="shared" si="28"/>
        <v>0</v>
      </c>
      <c r="BF26" s="5">
        <f t="shared" si="28"/>
        <v>0</v>
      </c>
      <c r="BG26" s="5">
        <f t="shared" si="28"/>
        <v>0</v>
      </c>
      <c r="BH26" s="5">
        <f t="shared" si="28"/>
        <v>0</v>
      </c>
      <c r="BI26" s="5">
        <f t="shared" si="28"/>
        <v>0</v>
      </c>
      <c r="BJ26" s="5">
        <f t="shared" si="28"/>
        <v>0</v>
      </c>
      <c r="BK26" s="5">
        <f t="shared" si="28"/>
        <v>0</v>
      </c>
      <c r="BL26" s="5">
        <f t="shared" si="28"/>
        <v>0</v>
      </c>
      <c r="BM26" s="5">
        <f t="shared" si="28"/>
        <v>0</v>
      </c>
      <c r="BN26" s="5">
        <f t="shared" si="28"/>
        <v>0</v>
      </c>
      <c r="BO26" s="5">
        <f t="shared" si="28"/>
        <v>0</v>
      </c>
      <c r="BP26" s="5">
        <f t="shared" si="28"/>
        <v>0</v>
      </c>
      <c r="BQ26" s="5">
        <f t="shared" si="28"/>
        <v>0</v>
      </c>
      <c r="BR26" s="5">
        <f t="shared" si="28"/>
        <v>0</v>
      </c>
      <c r="BS26" s="87">
        <f t="shared" si="28"/>
        <v>0</v>
      </c>
      <c r="BT26" s="87">
        <f t="shared" si="28"/>
        <v>0</v>
      </c>
    </row>
    <row r="27" spans="1:72" x14ac:dyDescent="0.3">
      <c r="A27" s="13" t="s">
        <v>11</v>
      </c>
      <c r="B27" s="5" t="s">
        <v>12</v>
      </c>
      <c r="C27" s="5" t="s">
        <v>12</v>
      </c>
      <c r="D27" s="5" t="s">
        <v>12</v>
      </c>
      <c r="E27" s="5" t="s">
        <v>12</v>
      </c>
      <c r="F27" s="5" t="s">
        <v>12</v>
      </c>
      <c r="G27" s="5" t="s">
        <v>12</v>
      </c>
      <c r="H27" s="5" t="s">
        <v>12</v>
      </c>
      <c r="I27" s="5" t="s">
        <v>12</v>
      </c>
      <c r="J27" s="5" t="s">
        <v>12</v>
      </c>
      <c r="K27" s="5" t="s">
        <v>12</v>
      </c>
      <c r="L27" s="5" t="s">
        <v>12</v>
      </c>
      <c r="M27" s="5" t="s">
        <v>12</v>
      </c>
      <c r="N27" s="5" t="s">
        <v>12</v>
      </c>
      <c r="O27" s="5" t="s">
        <v>12</v>
      </c>
      <c r="P27" s="5" t="s">
        <v>12</v>
      </c>
      <c r="Q27" s="5" t="s">
        <v>12</v>
      </c>
      <c r="R27" s="5" t="s">
        <v>12</v>
      </c>
      <c r="S27" s="5" t="s">
        <v>12</v>
      </c>
      <c r="T27" s="5" t="s">
        <v>12</v>
      </c>
      <c r="U27" s="5" t="s">
        <v>12</v>
      </c>
      <c r="V27" s="5" t="s">
        <v>12</v>
      </c>
      <c r="W27" s="5" t="s">
        <v>12</v>
      </c>
      <c r="X27" s="5" t="s">
        <v>12</v>
      </c>
      <c r="Y27" s="5" t="s">
        <v>12</v>
      </c>
      <c r="Z27" s="5" t="s">
        <v>12</v>
      </c>
      <c r="AA27" s="5" t="s">
        <v>12</v>
      </c>
      <c r="AB27" s="5" t="s">
        <v>12</v>
      </c>
      <c r="AC27" s="5" t="s">
        <v>12</v>
      </c>
      <c r="AD27" s="5" t="s">
        <v>12</v>
      </c>
      <c r="AE27" s="5" t="s">
        <v>12</v>
      </c>
      <c r="AF27" s="5" t="s">
        <v>12</v>
      </c>
      <c r="AG27" s="5" t="s">
        <v>12</v>
      </c>
      <c r="AH27" s="5" t="s">
        <v>12</v>
      </c>
      <c r="AI27" s="5" t="s">
        <v>12</v>
      </c>
      <c r="AJ27" s="5" t="s">
        <v>12</v>
      </c>
      <c r="AK27" s="5" t="s">
        <v>12</v>
      </c>
      <c r="AL27" s="5" t="s">
        <v>12</v>
      </c>
      <c r="AM27" s="5" t="s">
        <v>12</v>
      </c>
      <c r="AN27" s="5" t="s">
        <v>12</v>
      </c>
      <c r="AO27" s="5" t="s">
        <v>12</v>
      </c>
      <c r="AP27" s="5" t="s">
        <v>12</v>
      </c>
      <c r="AQ27" s="5" t="s">
        <v>12</v>
      </c>
      <c r="AR27" s="5" t="s">
        <v>12</v>
      </c>
      <c r="AS27" s="5" t="s">
        <v>12</v>
      </c>
      <c r="AT27" s="5" t="s">
        <v>12</v>
      </c>
      <c r="AU27" s="5" t="s">
        <v>12</v>
      </c>
      <c r="AV27" s="5" t="s">
        <v>12</v>
      </c>
      <c r="AW27" s="5" t="s">
        <v>12</v>
      </c>
      <c r="AX27" s="5" t="s">
        <v>12</v>
      </c>
      <c r="AY27" s="5" t="s">
        <v>12</v>
      </c>
      <c r="AZ27" s="5" t="s">
        <v>12</v>
      </c>
      <c r="BA27" s="5" t="s">
        <v>12</v>
      </c>
      <c r="BB27" s="5" t="s">
        <v>12</v>
      </c>
      <c r="BC27" s="5" t="s">
        <v>12</v>
      </c>
      <c r="BD27" s="5" t="s">
        <v>12</v>
      </c>
      <c r="BE27" s="5" t="s">
        <v>12</v>
      </c>
      <c r="BF27" s="5" t="s">
        <v>12</v>
      </c>
      <c r="BG27" s="5" t="s">
        <v>12</v>
      </c>
      <c r="BH27" s="5" t="s">
        <v>12</v>
      </c>
      <c r="BI27" s="5" t="s">
        <v>12</v>
      </c>
      <c r="BJ27" s="5" t="s">
        <v>12</v>
      </c>
      <c r="BK27" s="5" t="s">
        <v>12</v>
      </c>
      <c r="BL27" s="5" t="s">
        <v>12</v>
      </c>
      <c r="BM27" s="5" t="s">
        <v>12</v>
      </c>
      <c r="BN27" s="5" t="s">
        <v>12</v>
      </c>
      <c r="BO27" s="5" t="s">
        <v>12</v>
      </c>
      <c r="BP27" s="5" t="s">
        <v>12</v>
      </c>
      <c r="BQ27" s="5" t="s">
        <v>12</v>
      </c>
      <c r="BR27" s="5" t="s">
        <v>12</v>
      </c>
      <c r="BS27" s="87" t="s">
        <v>12</v>
      </c>
      <c r="BT27" s="87" t="s">
        <v>12</v>
      </c>
    </row>
    <row r="28" spans="1:72" x14ac:dyDescent="0.3">
      <c r="A28" s="13" t="s">
        <v>13</v>
      </c>
      <c r="B28" s="3">
        <v>3.8E-3</v>
      </c>
      <c r="C28" s="3">
        <v>-5.0000000000000001E-4</v>
      </c>
      <c r="D28" s="3">
        <v>-3.0000000000000001E-3</v>
      </c>
      <c r="E28" s="3">
        <v>-4.3E-3</v>
      </c>
      <c r="F28" s="3">
        <v>-0.01</v>
      </c>
      <c r="G28" s="3">
        <v>-9.7999999999999997E-3</v>
      </c>
      <c r="H28" s="3">
        <v>-1.5E-3</v>
      </c>
      <c r="I28" s="3">
        <v>-8.0000000000000004E-4</v>
      </c>
      <c r="J28" s="3">
        <v>6.9999999999999999E-4</v>
      </c>
      <c r="K28" s="3">
        <v>5.1999999999999998E-3</v>
      </c>
      <c r="L28" s="3">
        <v>1.6400000000000001E-2</v>
      </c>
      <c r="M28" s="3">
        <v>1.8100000000000002E-2</v>
      </c>
      <c r="N28" s="3">
        <v>1.84E-2</v>
      </c>
      <c r="O28" s="3">
        <v>2.01E-2</v>
      </c>
      <c r="P28" s="3">
        <v>1.8499999999999999E-2</v>
      </c>
      <c r="Q28" s="3">
        <v>1.7000000000000001E-2</v>
      </c>
      <c r="R28" s="3">
        <v>1.67E-2</v>
      </c>
      <c r="S28" s="3">
        <v>1.6199999999999999E-2</v>
      </c>
      <c r="T28" s="3">
        <v>1.6E-2</v>
      </c>
      <c r="U28" s="3">
        <v>1.54E-2</v>
      </c>
      <c r="V28" s="3">
        <v>1.4800000000000001E-2</v>
      </c>
      <c r="W28" s="3">
        <v>1.43E-2</v>
      </c>
      <c r="X28" s="3">
        <v>1.37E-2</v>
      </c>
      <c r="Y28" s="3">
        <v>1.24E-2</v>
      </c>
      <c r="Z28" s="3">
        <v>1.26E-2</v>
      </c>
      <c r="AA28" s="3">
        <v>1.38E-2</v>
      </c>
      <c r="AB28" s="3">
        <v>1.38E-2</v>
      </c>
      <c r="AC28" s="3">
        <v>1.37E-2</v>
      </c>
      <c r="AD28" s="3">
        <v>1.37E-2</v>
      </c>
      <c r="AE28" s="3">
        <v>1.3599999999999999E-2</v>
      </c>
      <c r="AF28" s="3">
        <v>1.3599999999999999E-2</v>
      </c>
      <c r="AG28" s="3">
        <v>1.3599999999999999E-2</v>
      </c>
      <c r="AH28" s="3">
        <v>1.34E-2</v>
      </c>
      <c r="AI28" s="3">
        <v>1.34E-2</v>
      </c>
      <c r="AJ28" s="3">
        <v>1.34E-2</v>
      </c>
      <c r="AK28" s="3">
        <v>1.3299999999999999E-2</v>
      </c>
      <c r="AL28" s="3">
        <v>1.32E-2</v>
      </c>
      <c r="AM28" s="3">
        <v>1.3299999999999999E-2</v>
      </c>
      <c r="AN28" s="3">
        <v>1.32E-2</v>
      </c>
      <c r="AO28" s="3">
        <v>1.3299999999999999E-2</v>
      </c>
      <c r="AP28" s="3">
        <v>1.34E-2</v>
      </c>
      <c r="AQ28" s="3">
        <v>1.32E-2</v>
      </c>
      <c r="AR28" s="3">
        <v>1.35E-2</v>
      </c>
      <c r="AS28" s="3">
        <v>1.3899999999999999E-2</v>
      </c>
      <c r="AT28" s="23">
        <v>1.4E-2</v>
      </c>
      <c r="AU28" s="23">
        <v>1.37E-2</v>
      </c>
      <c r="AV28" s="23">
        <v>1.4800000000000001E-2</v>
      </c>
      <c r="AW28" s="23">
        <v>1.3599999999999999E-2</v>
      </c>
      <c r="AX28" s="23">
        <v>1.4E-2</v>
      </c>
      <c r="AY28" s="23">
        <v>1.4E-2</v>
      </c>
      <c r="AZ28" s="23">
        <v>1.35E-2</v>
      </c>
      <c r="BA28" s="23">
        <v>1.35E-2</v>
      </c>
      <c r="BB28" s="23">
        <v>1.37E-2</v>
      </c>
      <c r="BC28" s="23">
        <v>1.3599999999999999E-2</v>
      </c>
      <c r="BD28" s="23">
        <v>1.17E-2</v>
      </c>
      <c r="BE28" s="23">
        <v>1.26E-2</v>
      </c>
      <c r="BF28" s="23">
        <v>1.37E-2</v>
      </c>
      <c r="BG28" s="23">
        <v>1.3899999999999999E-2</v>
      </c>
      <c r="BH28" s="23">
        <v>1.3899999999999999E-2</v>
      </c>
      <c r="BI28" s="23">
        <v>1.3380135131381218E-2</v>
      </c>
      <c r="BJ28" s="23">
        <v>1.3592634997293442E-2</v>
      </c>
      <c r="BK28" s="23">
        <v>1.4800000000000001E-2</v>
      </c>
      <c r="BL28" s="23">
        <v>1.5190994232567083E-2</v>
      </c>
      <c r="BM28" s="149">
        <v>1.5900000000000001E-2</v>
      </c>
      <c r="BN28" s="149">
        <v>2.196757700486214E-2</v>
      </c>
      <c r="BO28" s="23">
        <v>1.6334380517078945E-2</v>
      </c>
      <c r="BP28" s="23">
        <v>1.3825768141940156E-2</v>
      </c>
      <c r="BQ28" s="23">
        <v>1.590947099695561E-2</v>
      </c>
      <c r="BR28" s="23">
        <v>1.303402046819338E-2</v>
      </c>
      <c r="BS28" s="23">
        <v>1.23E-2</v>
      </c>
      <c r="BT28" s="23">
        <v>1.1599999999999999E-2</v>
      </c>
    </row>
    <row r="29" spans="1:72" x14ac:dyDescent="0.3">
      <c r="A29" s="13" t="s">
        <v>14</v>
      </c>
      <c r="B29" s="3">
        <v>1.8499999999999999E-2</v>
      </c>
      <c r="C29" s="3">
        <v>1.7000000000000001E-2</v>
      </c>
      <c r="D29" s="3">
        <v>1.7600000000000001E-2</v>
      </c>
      <c r="E29" s="3">
        <v>1.8499999999999999E-2</v>
      </c>
      <c r="F29" s="3">
        <v>0.02</v>
      </c>
      <c r="G29" s="3">
        <v>1.9099999999999999E-2</v>
      </c>
      <c r="H29" s="3">
        <v>1.84E-2</v>
      </c>
      <c r="I29" s="3">
        <v>1.8499999999999999E-2</v>
      </c>
      <c r="J29" s="3">
        <v>1.78E-2</v>
      </c>
      <c r="K29" s="3">
        <v>1.43E-2</v>
      </c>
      <c r="L29" s="3">
        <v>1.2E-2</v>
      </c>
      <c r="M29" s="3">
        <v>9.7999999999999997E-3</v>
      </c>
      <c r="N29" s="3">
        <v>8.0000000000000002E-3</v>
      </c>
      <c r="O29" s="3">
        <v>7.3000000000000001E-3</v>
      </c>
      <c r="P29" s="3">
        <v>7.4000000000000003E-3</v>
      </c>
      <c r="Q29" s="3">
        <v>7.1000000000000004E-3</v>
      </c>
      <c r="R29" s="3">
        <v>6.4999999999999997E-3</v>
      </c>
      <c r="S29" s="3">
        <v>7.0000000000000001E-3</v>
      </c>
      <c r="T29" s="3">
        <v>6.7999999999999996E-3</v>
      </c>
      <c r="U29" s="3">
        <v>6.4000000000000003E-3</v>
      </c>
      <c r="V29" s="3">
        <v>7.1000000000000004E-3</v>
      </c>
      <c r="W29" s="3">
        <v>8.2000000000000007E-3</v>
      </c>
      <c r="X29" s="3">
        <v>6.8999999999999999E-3</v>
      </c>
      <c r="Y29" s="3">
        <v>7.7000000000000002E-3</v>
      </c>
      <c r="Z29" s="3">
        <v>7.1999999999999998E-3</v>
      </c>
      <c r="AA29" s="3">
        <v>6.4999999999999997E-3</v>
      </c>
      <c r="AB29" s="3">
        <v>6.3E-3</v>
      </c>
      <c r="AC29" s="3">
        <v>6.4999999999999997E-3</v>
      </c>
      <c r="AD29" s="3">
        <v>5.7999999999999996E-3</v>
      </c>
      <c r="AE29" s="3">
        <v>6.4000000000000003E-3</v>
      </c>
      <c r="AF29" s="3">
        <v>7.0000000000000001E-3</v>
      </c>
      <c r="AG29" s="3">
        <v>6.4000000000000003E-3</v>
      </c>
      <c r="AH29" s="3">
        <v>6.6E-3</v>
      </c>
      <c r="AI29" s="3">
        <v>6.4999999999999997E-3</v>
      </c>
      <c r="AJ29" s="3">
        <v>6.4000000000000003E-3</v>
      </c>
      <c r="AK29" s="3">
        <v>6.4999999999999997E-3</v>
      </c>
      <c r="AL29" s="3">
        <v>6.4999999999999997E-3</v>
      </c>
      <c r="AM29" s="3">
        <v>6.4999999999999997E-3</v>
      </c>
      <c r="AN29" s="3">
        <v>6.4999999999999997E-3</v>
      </c>
      <c r="AO29" s="3">
        <v>6.6E-3</v>
      </c>
      <c r="AP29" s="3">
        <v>6.1000000000000004E-3</v>
      </c>
      <c r="AQ29" s="3">
        <v>6.1999999999999998E-3</v>
      </c>
      <c r="AR29" s="3">
        <v>6.1000000000000004E-3</v>
      </c>
      <c r="AS29" s="3">
        <v>5.7000000000000002E-3</v>
      </c>
      <c r="AT29" s="23">
        <v>6.1999999999999998E-3</v>
      </c>
      <c r="AU29" s="23">
        <v>6.1000000000000004E-3</v>
      </c>
      <c r="AV29" s="23">
        <v>6.1999999999999998E-3</v>
      </c>
      <c r="AW29" s="23">
        <v>6.7000000000000002E-3</v>
      </c>
      <c r="AX29" s="23">
        <v>7.1999999999999998E-3</v>
      </c>
      <c r="AY29" s="23">
        <v>7.4000000000000003E-3</v>
      </c>
      <c r="AZ29" s="23">
        <v>7.1999999999999998E-3</v>
      </c>
      <c r="BA29" s="23">
        <v>7.0000000000000001E-3</v>
      </c>
      <c r="BB29" s="23">
        <v>7.0000000000000001E-3</v>
      </c>
      <c r="BC29" s="23">
        <v>7.0000000000000001E-3</v>
      </c>
      <c r="BD29" s="23">
        <v>6.4999999999999997E-3</v>
      </c>
      <c r="BE29" s="23">
        <v>5.0000000000000001E-3</v>
      </c>
      <c r="BF29" s="23">
        <v>5.0000000000000001E-3</v>
      </c>
      <c r="BG29" s="23">
        <v>5.3E-3</v>
      </c>
      <c r="BH29" s="23">
        <v>5.4000000000000003E-3</v>
      </c>
      <c r="BI29" s="23">
        <v>5.409868838494902E-3</v>
      </c>
      <c r="BJ29" s="23">
        <v>5.3633886172139754E-3</v>
      </c>
      <c r="BK29" s="23">
        <v>5.4000000000000003E-3</v>
      </c>
      <c r="BL29" s="23">
        <v>6.9128260482634683E-3</v>
      </c>
      <c r="BM29" s="149">
        <v>8.2000000000000007E-3</v>
      </c>
      <c r="BN29" s="149">
        <v>1.0952466791399641E-2</v>
      </c>
      <c r="BO29" s="23">
        <v>1.2798925212718316E-2</v>
      </c>
      <c r="BP29" s="23">
        <v>1.5070316238563345E-2</v>
      </c>
      <c r="BQ29" s="23">
        <v>1.7709238777488034E-2</v>
      </c>
      <c r="BR29" s="23">
        <v>1.8181079983759642E-2</v>
      </c>
      <c r="BS29" s="23">
        <v>1.83E-2</v>
      </c>
      <c r="BT29" s="23">
        <v>1.9300000000000001E-2</v>
      </c>
    </row>
    <row r="30" spans="1:72" x14ac:dyDescent="0.3">
      <c r="A30" s="12" t="s">
        <v>15</v>
      </c>
      <c r="B30" s="2">
        <v>2193</v>
      </c>
      <c r="C30" s="2">
        <v>4235</v>
      </c>
      <c r="D30" s="2">
        <v>4563</v>
      </c>
      <c r="E30" s="2">
        <v>4250</v>
      </c>
      <c r="F30" s="2">
        <v>3930</v>
      </c>
      <c r="G30" s="2">
        <v>2884</v>
      </c>
      <c r="H30" s="2">
        <v>4608</v>
      </c>
      <c r="I30" s="2">
        <v>3127</v>
      </c>
      <c r="J30" s="2">
        <v>1760</v>
      </c>
      <c r="K30" s="2">
        <v>1034</v>
      </c>
      <c r="L30" s="2">
        <v>1899</v>
      </c>
      <c r="M30" s="2">
        <v>2484</v>
      </c>
      <c r="N30" s="2">
        <v>2814</v>
      </c>
      <c r="O30" s="2">
        <v>2464</v>
      </c>
      <c r="P30" s="2">
        <v>2499</v>
      </c>
      <c r="Q30" s="2">
        <v>2638</v>
      </c>
      <c r="R30" s="2">
        <v>1899</v>
      </c>
      <c r="S30" s="2">
        <v>2956</v>
      </c>
      <c r="T30" s="2">
        <v>2881</v>
      </c>
      <c r="U30" s="2">
        <v>2734</v>
      </c>
      <c r="V30" s="2">
        <v>3092</v>
      </c>
      <c r="W30" s="2">
        <v>3593</v>
      </c>
      <c r="X30" s="2">
        <v>2150</v>
      </c>
      <c r="Y30" s="2">
        <v>3097</v>
      </c>
      <c r="Z30" s="2">
        <v>3466</v>
      </c>
      <c r="AA30" s="2">
        <v>2765</v>
      </c>
      <c r="AB30" s="2">
        <v>2763</v>
      </c>
      <c r="AC30" s="2">
        <v>3022</v>
      </c>
      <c r="AD30" s="2">
        <v>2284</v>
      </c>
      <c r="AE30" s="2">
        <v>2663</v>
      </c>
      <c r="AF30" s="2">
        <v>2908</v>
      </c>
      <c r="AG30" s="2">
        <v>3029</v>
      </c>
      <c r="AH30" s="2">
        <v>3027</v>
      </c>
      <c r="AI30" s="2">
        <v>2729</v>
      </c>
      <c r="AJ30" s="2">
        <v>2701</v>
      </c>
      <c r="AK30" s="2">
        <v>2828</v>
      </c>
      <c r="AL30" s="2">
        <v>2823</v>
      </c>
      <c r="AM30" s="2">
        <v>2650</v>
      </c>
      <c r="AN30" s="2">
        <v>3050</v>
      </c>
      <c r="AO30" s="2">
        <v>2679</v>
      </c>
      <c r="AP30" s="2">
        <v>2626</v>
      </c>
      <c r="AQ30" s="2">
        <v>2759</v>
      </c>
      <c r="AR30" s="2">
        <v>2596</v>
      </c>
      <c r="AS30" s="2">
        <v>2526</v>
      </c>
      <c r="AT30" s="2">
        <v>2770</v>
      </c>
      <c r="AU30" s="2">
        <v>2109</v>
      </c>
      <c r="AV30" s="2">
        <v>2184</v>
      </c>
      <c r="AW30" s="2">
        <v>2442</v>
      </c>
      <c r="AX30" s="2">
        <v>2219</v>
      </c>
      <c r="AY30" s="2">
        <v>2146</v>
      </c>
      <c r="AZ30" s="2">
        <v>2273</v>
      </c>
      <c r="BA30" s="2">
        <v>2163</v>
      </c>
      <c r="BB30" s="2">
        <v>2081</v>
      </c>
      <c r="BC30" s="2">
        <v>2114</v>
      </c>
      <c r="BD30" s="2">
        <v>1042</v>
      </c>
      <c r="BE30" s="2">
        <v>1551</v>
      </c>
      <c r="BF30" s="2">
        <v>1886</v>
      </c>
      <c r="BG30" s="2">
        <v>1955</v>
      </c>
      <c r="BH30" s="2">
        <v>1929</v>
      </c>
      <c r="BI30" s="2">
        <v>1911</v>
      </c>
      <c r="BJ30" s="2">
        <v>1796</v>
      </c>
      <c r="BK30" s="2">
        <v>1751</v>
      </c>
      <c r="BL30" s="2">
        <v>1682</v>
      </c>
      <c r="BM30" s="150">
        <v>1558</v>
      </c>
      <c r="BN30" s="150">
        <v>1851</v>
      </c>
      <c r="BO30" s="86">
        <v>1080</v>
      </c>
      <c r="BP30" s="86">
        <v>1183</v>
      </c>
      <c r="BQ30" s="86">
        <v>1053</v>
      </c>
      <c r="BR30" s="86">
        <v>0</v>
      </c>
      <c r="BS30" s="86">
        <v>0</v>
      </c>
      <c r="BT30" s="86">
        <v>0</v>
      </c>
    </row>
    <row r="31" spans="1:72" x14ac:dyDescent="0.3">
      <c r="A31" s="13" t="s">
        <v>16</v>
      </c>
      <c r="B31" s="4">
        <f>B30/1500000</f>
        <v>1.462E-3</v>
      </c>
      <c r="C31" s="4">
        <f t="shared" ref="C31:BN31" si="29">C30/B6</f>
        <v>2.8707932879700544E-3</v>
      </c>
      <c r="D31" s="4">
        <f t="shared" si="29"/>
        <v>3.142440787407648E-3</v>
      </c>
      <c r="E31" s="4">
        <f t="shared" si="29"/>
        <v>2.9856659931940866E-3</v>
      </c>
      <c r="F31" s="4">
        <f t="shared" si="29"/>
        <v>2.8096836138965663E-3</v>
      </c>
      <c r="G31" s="4">
        <f t="shared" si="29"/>
        <v>2.1009168564339485E-3</v>
      </c>
      <c r="H31" s="4">
        <f t="shared" si="29"/>
        <v>3.4123576518121485E-3</v>
      </c>
      <c r="I31" s="4">
        <f t="shared" si="29"/>
        <v>2.4773791594340454E-3</v>
      </c>
      <c r="J31" s="4">
        <f t="shared" si="29"/>
        <v>1.5422538111632888E-3</v>
      </c>
      <c r="K31" s="4">
        <f t="shared" si="29"/>
        <v>9.4319916006016774E-4</v>
      </c>
      <c r="L31" s="4">
        <f t="shared" si="29"/>
        <v>1.7603446901366933E-3</v>
      </c>
      <c r="M31" s="4">
        <f t="shared" si="29"/>
        <v>2.3234539770909681E-3</v>
      </c>
      <c r="N31" s="4">
        <f t="shared" si="29"/>
        <v>2.6549499154171073E-3</v>
      </c>
      <c r="O31" s="4">
        <f t="shared" si="29"/>
        <v>2.3364818311038455E-3</v>
      </c>
      <c r="P31" s="4">
        <f t="shared" si="29"/>
        <v>2.3848901604909879E-3</v>
      </c>
      <c r="Q31" s="4">
        <f t="shared" si="29"/>
        <v>2.5377829512549421E-3</v>
      </c>
      <c r="R31" s="4">
        <f t="shared" si="29"/>
        <v>1.8405567999317666E-3</v>
      </c>
      <c r="S31" s="4">
        <f t="shared" si="29"/>
        <v>2.8878947774630881E-3</v>
      </c>
      <c r="T31" s="4">
        <f t="shared" si="29"/>
        <v>2.8370177143740589E-3</v>
      </c>
      <c r="U31" s="4">
        <f t="shared" si="29"/>
        <v>2.7093771801864654E-3</v>
      </c>
      <c r="V31" s="4">
        <f t="shared" si="29"/>
        <v>3.0806017734382784E-3</v>
      </c>
      <c r="W31" s="4">
        <f t="shared" si="29"/>
        <v>3.5993456463745584E-3</v>
      </c>
      <c r="X31" s="4">
        <f t="shared" si="29"/>
        <v>2.1684688491885387E-3</v>
      </c>
      <c r="Y31" s="4">
        <f t="shared" si="29"/>
        <v>3.1359040253383474E-3</v>
      </c>
      <c r="Z31" s="4">
        <f t="shared" si="29"/>
        <v>3.5264504129792909E-3</v>
      </c>
      <c r="AA31" s="4">
        <f t="shared" si="29"/>
        <v>2.8275655427647556E-3</v>
      </c>
      <c r="AB31" s="4">
        <f t="shared" si="29"/>
        <v>2.8461150992431994E-3</v>
      </c>
      <c r="AC31" s="4">
        <f t="shared" si="29"/>
        <v>3.1332653871635652E-3</v>
      </c>
      <c r="AD31" s="4">
        <f t="shared" si="29"/>
        <v>2.3857348930440788E-3</v>
      </c>
      <c r="AE31" s="4">
        <f t="shared" si="29"/>
        <v>2.8008140556060978E-3</v>
      </c>
      <c r="AF31" s="4">
        <f t="shared" si="29"/>
        <v>3.0874257473046071E-3</v>
      </c>
      <c r="AG31" s="4">
        <f t="shared" si="29"/>
        <v>3.2500453332503566E-3</v>
      </c>
      <c r="AH31" s="4">
        <f t="shared" si="29"/>
        <v>3.2792816997230974E-3</v>
      </c>
      <c r="AI31" s="4">
        <f t="shared" si="29"/>
        <v>2.9873887143389757E-3</v>
      </c>
      <c r="AJ31" s="4">
        <f t="shared" si="29"/>
        <v>2.9829878029924858E-3</v>
      </c>
      <c r="AK31" s="4">
        <f t="shared" si="29"/>
        <v>3.1506009343377477E-3</v>
      </c>
      <c r="AL31" s="4">
        <f t="shared" si="29"/>
        <v>3.2011790466183634E-3</v>
      </c>
      <c r="AM31" s="4">
        <f t="shared" si="29"/>
        <v>3.0414949244201325E-3</v>
      </c>
      <c r="AN31" s="4">
        <f t="shared" si="29"/>
        <v>3.5495802154037626E-3</v>
      </c>
      <c r="AO31" s="4">
        <f t="shared" si="29"/>
        <v>3.2075012261259671E-3</v>
      </c>
      <c r="AP31" s="4">
        <f t="shared" si="29"/>
        <v>3.1990607078268046E-3</v>
      </c>
      <c r="AQ31" s="4">
        <f t="shared" si="29"/>
        <v>3.4044266433879444E-3</v>
      </c>
      <c r="AR31" s="4">
        <f t="shared" si="29"/>
        <v>3.2430632804311367E-3</v>
      </c>
      <c r="AS31" s="4">
        <f t="shared" si="29"/>
        <v>3.1941829475182013E-3</v>
      </c>
      <c r="AT31" s="4">
        <f t="shared" si="29"/>
        <v>3.5583074274850345E-3</v>
      </c>
      <c r="AU31" s="4">
        <f t="shared" si="29"/>
        <v>2.7496346206247369E-3</v>
      </c>
      <c r="AV31" s="4">
        <f t="shared" si="29"/>
        <v>2.9042979861056695E-3</v>
      </c>
      <c r="AW31" s="4">
        <f t="shared" si="29"/>
        <v>3.2993270203951945E-3</v>
      </c>
      <c r="AX31" s="4">
        <f t="shared" si="29"/>
        <v>3.0420414965764129E-3</v>
      </c>
      <c r="AY31" s="4">
        <f t="shared" si="29"/>
        <v>2.9965168610325459E-3</v>
      </c>
      <c r="AZ31" s="4">
        <f t="shared" si="29"/>
        <v>3.2249929408618198E-3</v>
      </c>
      <c r="BA31" s="4">
        <f t="shared" si="29"/>
        <v>3.1281183565447525E-3</v>
      </c>
      <c r="BB31" s="4">
        <f t="shared" si="29"/>
        <v>3.0666927711670267E-3</v>
      </c>
      <c r="BC31" s="4" t="e">
        <f>BC30/#REF!</f>
        <v>#REF!</v>
      </c>
      <c r="BD31" s="4">
        <f t="shared" si="29"/>
        <v>1.5947542138238875E-3</v>
      </c>
      <c r="BE31" s="4">
        <f t="shared" si="29"/>
        <v>2.4135989095428003E-3</v>
      </c>
      <c r="BF31" s="4">
        <f t="shared" si="29"/>
        <v>2.9718723556375086E-3</v>
      </c>
      <c r="BG31" s="4">
        <f t="shared" si="29"/>
        <v>3.1372284047669935E-3</v>
      </c>
      <c r="BH31" s="4">
        <f t="shared" si="29"/>
        <v>3.2034302776472309E-3</v>
      </c>
      <c r="BI31" s="4">
        <f t="shared" si="29"/>
        <v>3.3220627732531358E-3</v>
      </c>
      <c r="BJ31" s="4">
        <f t="shared" si="29"/>
        <v>3.2564722842664626E-3</v>
      </c>
      <c r="BK31" s="4">
        <f t="shared" si="29"/>
        <v>3.2665291046715113E-3</v>
      </c>
      <c r="BL31" s="4">
        <f t="shared" si="29"/>
        <v>3.2190985858199478E-3</v>
      </c>
      <c r="BM31" s="151">
        <f t="shared" si="29"/>
        <v>3.0929267663232286E-3</v>
      </c>
      <c r="BN31" s="151">
        <f t="shared" si="29"/>
        <v>3.8352263829668893E-3</v>
      </c>
      <c r="BO31" s="151">
        <f t="shared" ref="BO31:BT31" si="30">BO30/BN6</f>
        <v>2.4182735292618352E-3</v>
      </c>
      <c r="BP31" s="151">
        <f t="shared" si="30"/>
        <v>2.8164604880119254E-3</v>
      </c>
      <c r="BQ31" s="151">
        <f t="shared" si="30"/>
        <v>2.630160676047611E-3</v>
      </c>
      <c r="BR31" s="151">
        <f t="shared" si="30"/>
        <v>0</v>
      </c>
      <c r="BS31" s="85">
        <f t="shared" si="30"/>
        <v>0</v>
      </c>
      <c r="BT31" s="85">
        <f t="shared" si="30"/>
        <v>0</v>
      </c>
    </row>
    <row r="32" spans="1:72" x14ac:dyDescent="0.3">
      <c r="A32" s="13" t="s">
        <v>159</v>
      </c>
      <c r="B32" s="4" t="s">
        <v>12</v>
      </c>
      <c r="C32" s="4" t="s">
        <v>12</v>
      </c>
      <c r="D32" s="4" t="s">
        <v>12</v>
      </c>
      <c r="E32" s="4" t="s">
        <v>12</v>
      </c>
      <c r="F32" s="4" t="s">
        <v>12</v>
      </c>
      <c r="G32" s="4" t="s">
        <v>12</v>
      </c>
      <c r="H32" s="4" t="s">
        <v>12</v>
      </c>
      <c r="I32" s="4" t="s">
        <v>12</v>
      </c>
      <c r="J32" s="4" t="s">
        <v>12</v>
      </c>
      <c r="K32" s="4" t="s">
        <v>12</v>
      </c>
      <c r="L32" s="4" t="s">
        <v>12</v>
      </c>
      <c r="M32" s="4" t="s">
        <v>12</v>
      </c>
      <c r="N32" s="4" t="s">
        <v>12</v>
      </c>
      <c r="O32" s="4" t="s">
        <v>12</v>
      </c>
      <c r="P32" s="4" t="s">
        <v>12</v>
      </c>
      <c r="Q32" s="4" t="s">
        <v>12</v>
      </c>
      <c r="R32" s="4" t="s">
        <v>12</v>
      </c>
      <c r="S32" s="4" t="s">
        <v>12</v>
      </c>
      <c r="T32" s="4" t="s">
        <v>12</v>
      </c>
      <c r="U32" s="4" t="s">
        <v>12</v>
      </c>
      <c r="V32" s="4" t="s">
        <v>12</v>
      </c>
      <c r="W32" s="4" t="s">
        <v>12</v>
      </c>
      <c r="X32" s="4" t="s">
        <v>12</v>
      </c>
      <c r="Y32" s="4" t="s">
        <v>12</v>
      </c>
      <c r="Z32" s="4" t="s">
        <v>12</v>
      </c>
      <c r="AA32" s="4" t="s">
        <v>12</v>
      </c>
      <c r="AB32" s="4" t="s">
        <v>12</v>
      </c>
      <c r="AC32" s="4" t="s">
        <v>12</v>
      </c>
      <c r="AD32" s="4" t="s">
        <v>12</v>
      </c>
      <c r="AE32" s="4" t="s">
        <v>12</v>
      </c>
      <c r="AF32" s="4" t="s">
        <v>12</v>
      </c>
      <c r="AG32" s="4" t="s">
        <v>12</v>
      </c>
      <c r="AH32" s="4" t="s">
        <v>12</v>
      </c>
      <c r="AI32" s="4" t="s">
        <v>12</v>
      </c>
      <c r="AJ32" s="4" t="s">
        <v>12</v>
      </c>
      <c r="AK32" s="4" t="s">
        <v>12</v>
      </c>
      <c r="AL32" s="4" t="s">
        <v>12</v>
      </c>
      <c r="AM32" s="4" t="s">
        <v>12</v>
      </c>
      <c r="AN32" s="4" t="s">
        <v>12</v>
      </c>
      <c r="AO32" s="4" t="s">
        <v>12</v>
      </c>
      <c r="AP32" s="4" t="s">
        <v>12</v>
      </c>
      <c r="AQ32" s="4" t="s">
        <v>12</v>
      </c>
      <c r="AR32" s="4" t="s">
        <v>12</v>
      </c>
      <c r="AS32" s="4" t="s">
        <v>12</v>
      </c>
      <c r="AT32" s="4" t="s">
        <v>12</v>
      </c>
      <c r="AU32" s="4" t="s">
        <v>12</v>
      </c>
      <c r="AV32" s="4" t="s">
        <v>12</v>
      </c>
      <c r="AW32" s="4" t="s">
        <v>12</v>
      </c>
      <c r="AX32" s="4" t="s">
        <v>12</v>
      </c>
      <c r="AY32" s="4" t="s">
        <v>12</v>
      </c>
      <c r="AZ32" s="4" t="s">
        <v>12</v>
      </c>
      <c r="BA32" s="4" t="s">
        <v>12</v>
      </c>
      <c r="BB32" s="4" t="s">
        <v>12</v>
      </c>
      <c r="BC32" s="4" t="s">
        <v>12</v>
      </c>
      <c r="BD32" s="4">
        <v>0.19606800725516385</v>
      </c>
      <c r="BE32" s="4">
        <v>9.3913878137730625E-2</v>
      </c>
      <c r="BF32" s="4">
        <v>8.6907048577227145E-3</v>
      </c>
      <c r="BG32" s="4">
        <v>9.731154246996384E-3</v>
      </c>
      <c r="BH32" s="4">
        <v>6.0260812881754843E-3</v>
      </c>
      <c r="BI32" s="4">
        <v>0</v>
      </c>
      <c r="BJ32" s="4">
        <v>0</v>
      </c>
      <c r="BK32" s="4">
        <v>0</v>
      </c>
      <c r="BL32" s="4">
        <v>0</v>
      </c>
      <c r="BM32" s="151">
        <v>0</v>
      </c>
      <c r="BN32" s="151">
        <v>0</v>
      </c>
      <c r="BO32" s="151">
        <v>0</v>
      </c>
      <c r="BP32" s="151">
        <v>0</v>
      </c>
      <c r="BQ32" s="151">
        <v>0</v>
      </c>
      <c r="BR32" s="151">
        <v>0</v>
      </c>
      <c r="BS32" s="151">
        <v>0</v>
      </c>
      <c r="BT32" s="151">
        <v>0</v>
      </c>
    </row>
    <row r="33" spans="1:72" x14ac:dyDescent="0.3">
      <c r="A33" s="13" t="s">
        <v>17</v>
      </c>
      <c r="B33" s="4">
        <f>+B23/1500000</f>
        <v>0</v>
      </c>
      <c r="C33" s="4">
        <f t="shared" ref="C33:AM33" si="31">+C23/B6</f>
        <v>0</v>
      </c>
      <c r="D33" s="4">
        <f t="shared" si="31"/>
        <v>0</v>
      </c>
      <c r="E33" s="4">
        <f t="shared" si="31"/>
        <v>1.4050192909148643E-5</v>
      </c>
      <c r="F33" s="4">
        <f t="shared" si="31"/>
        <v>4.4325797471141762E-5</v>
      </c>
      <c r="G33" s="4">
        <f t="shared" si="31"/>
        <v>6.5562592607162056E-6</v>
      </c>
      <c r="H33" s="4">
        <f t="shared" si="31"/>
        <v>3.776697921927508E-5</v>
      </c>
      <c r="I33" s="4">
        <f t="shared" si="31"/>
        <v>7.9225428827439887E-7</v>
      </c>
      <c r="J33" s="4">
        <f t="shared" si="31"/>
        <v>1.4721513652013211E-4</v>
      </c>
      <c r="K33" s="4">
        <f t="shared" si="31"/>
        <v>4.7433613465308241E-5</v>
      </c>
      <c r="L33" s="4">
        <f t="shared" si="31"/>
        <v>2.9570824442001325E-4</v>
      </c>
      <c r="M33" s="4">
        <f t="shared" si="31"/>
        <v>2.0578094805153503E-4</v>
      </c>
      <c r="N33" s="4">
        <f t="shared" si="31"/>
        <v>2.4341758286340216E-4</v>
      </c>
      <c r="O33" s="4">
        <f t="shared" si="31"/>
        <v>2.2757939913349145E-4</v>
      </c>
      <c r="P33" s="4">
        <f t="shared" si="31"/>
        <v>2.2331504503997243E-4</v>
      </c>
      <c r="Q33" s="4">
        <f t="shared" si="31"/>
        <v>1.9240204330969995E-4</v>
      </c>
      <c r="R33" s="4">
        <f t="shared" si="31"/>
        <v>5.195041836563596E-4</v>
      </c>
      <c r="S33" s="4">
        <f t="shared" si="31"/>
        <v>4.5037871867743015E-4</v>
      </c>
      <c r="T33" s="4">
        <f t="shared" si="31"/>
        <v>1.8808413170615942E-4</v>
      </c>
      <c r="U33" s="4">
        <f t="shared" si="31"/>
        <v>3.7657766220587306E-5</v>
      </c>
      <c r="V33" s="4">
        <f t="shared" si="31"/>
        <v>1.1357975490684467E-4</v>
      </c>
      <c r="W33" s="4">
        <f t="shared" si="31"/>
        <v>2.8450157627897982E-4</v>
      </c>
      <c r="X33" s="4">
        <f t="shared" si="31"/>
        <v>3.0761999953604852E-4</v>
      </c>
      <c r="Y33" s="4">
        <f t="shared" si="31"/>
        <v>1.51884276332177E-4</v>
      </c>
      <c r="Z33" s="4">
        <f t="shared" si="31"/>
        <v>4.0697638926477679E-6</v>
      </c>
      <c r="AA33" s="4">
        <f t="shared" si="31"/>
        <v>4.3461676516275632E-4</v>
      </c>
      <c r="AB33" s="4">
        <f t="shared" si="31"/>
        <v>3.7185941036076543E-4</v>
      </c>
      <c r="AC33" s="4">
        <f t="shared" si="31"/>
        <v>2.0632687360871922E-4</v>
      </c>
      <c r="AD33" s="4">
        <f t="shared" si="31"/>
        <v>2.9769459041924798E-4</v>
      </c>
      <c r="AE33" s="4">
        <f t="shared" si="31"/>
        <v>4.3437334020477602E-4</v>
      </c>
      <c r="AF33" s="4">
        <f t="shared" si="31"/>
        <v>9.4385195644903575E-4</v>
      </c>
      <c r="AG33" s="4">
        <f t="shared" si="31"/>
        <v>6.0086675028728939E-5</v>
      </c>
      <c r="AH33" s="4">
        <f t="shared" si="31"/>
        <v>1.7333500890508607E-5</v>
      </c>
      <c r="AI33" s="4">
        <f t="shared" si="31"/>
        <v>2.5725040229742003E-4</v>
      </c>
      <c r="AJ33" s="4">
        <f t="shared" si="31"/>
        <v>2.529078885173192E-4</v>
      </c>
      <c r="AK33" s="4">
        <f t="shared" si="31"/>
        <v>1.8939255970205697E-5</v>
      </c>
      <c r="AL33" s="4">
        <f t="shared" si="31"/>
        <v>6.0100067116816605E-5</v>
      </c>
      <c r="AM33" s="4">
        <f t="shared" si="31"/>
        <v>2.2495585101371546E-4</v>
      </c>
      <c r="AN33" s="4">
        <v>0</v>
      </c>
      <c r="AO33" s="4">
        <v>0</v>
      </c>
      <c r="AP33" s="4">
        <f>+AP23/AO6</f>
        <v>9.3803379475500362E-5</v>
      </c>
      <c r="AQ33" s="4">
        <v>0</v>
      </c>
      <c r="AR33" s="4">
        <f t="shared" ref="AR33:BB33" si="32">+AR23/AQ6</f>
        <v>5.371792028449109E-5</v>
      </c>
      <c r="AS33" s="4">
        <f t="shared" si="32"/>
        <v>-4.9316363797786953E-5</v>
      </c>
      <c r="AT33" s="4">
        <f t="shared" si="32"/>
        <v>-1.1561287670528993E-5</v>
      </c>
      <c r="AU33" s="4">
        <f t="shared" si="32"/>
        <v>1.043009813418582E-4</v>
      </c>
      <c r="AV33" s="4">
        <f t="shared" si="32"/>
        <v>8.2448019752084023E-5</v>
      </c>
      <c r="AW33" s="4">
        <f t="shared" si="32"/>
        <v>-1.2159681893348383E-5</v>
      </c>
      <c r="AX33" s="4">
        <f t="shared" si="32"/>
        <v>2.1797413157082003E-4</v>
      </c>
      <c r="AY33" s="4">
        <f t="shared" si="32"/>
        <v>2.8624695084420869E-4</v>
      </c>
      <c r="AZ33" s="4">
        <f t="shared" si="32"/>
        <v>9.222373126089674E-5</v>
      </c>
      <c r="BA33" s="4">
        <f t="shared" si="32"/>
        <v>6.7971133960981675E-5</v>
      </c>
      <c r="BB33" s="4">
        <f t="shared" si="32"/>
        <v>1.3262967294811744E-4</v>
      </c>
      <c r="BC33" s="4">
        <v>0</v>
      </c>
      <c r="BD33" s="4">
        <f t="shared" ref="BD33:BM33" si="33">+BD23/BC6</f>
        <v>1.3146774181139341E-3</v>
      </c>
      <c r="BE33" s="4">
        <f t="shared" si="33"/>
        <v>-3.267928891063753E-5</v>
      </c>
      <c r="BF33" s="4">
        <f t="shared" si="33"/>
        <v>9.2969495748999479E-5</v>
      </c>
      <c r="BG33" s="4">
        <f t="shared" si="33"/>
        <v>1.0591154716860439E-4</v>
      </c>
      <c r="BH33" s="4">
        <f t="shared" si="33"/>
        <v>2.1090494829507429E-4</v>
      </c>
      <c r="BI33" s="4">
        <f t="shared" si="33"/>
        <v>4.3459743239836936E-5</v>
      </c>
      <c r="BJ33" s="4">
        <f t="shared" si="33"/>
        <v>1.015381113134309E-4</v>
      </c>
      <c r="BK33" s="4">
        <f t="shared" si="33"/>
        <v>-1.8655220472138843E-6</v>
      </c>
      <c r="BL33" s="4">
        <f t="shared" si="33"/>
        <v>3.6363182598441742E-5</v>
      </c>
      <c r="BM33" s="151">
        <f t="shared" si="33"/>
        <v>1.488892859269847E-4</v>
      </c>
      <c r="BN33" s="151">
        <v>0</v>
      </c>
      <c r="BO33" s="151">
        <v>0</v>
      </c>
      <c r="BP33" s="151">
        <f t="shared" ref="BP33:BT33" si="34">+BP23/BO6</f>
        <v>1.9522380390277083E-4</v>
      </c>
      <c r="BQ33" s="151">
        <f t="shared" si="34"/>
        <v>9.4416024268375784E-4</v>
      </c>
      <c r="BR33" s="151">
        <f t="shared" si="34"/>
        <v>4.3036954680513979E-4</v>
      </c>
      <c r="BS33" s="151">
        <f t="shared" si="34"/>
        <v>3.4095453027292673E-4</v>
      </c>
      <c r="BT33" s="151">
        <f t="shared" si="34"/>
        <v>4.3145569284088381E-4</v>
      </c>
    </row>
    <row r="34" spans="1:72" x14ac:dyDescent="0.3">
      <c r="A34" s="13" t="s">
        <v>19</v>
      </c>
      <c r="B34" s="5">
        <v>0</v>
      </c>
      <c r="C34" s="5">
        <f t="shared" ref="C34:H35" si="35">SUM(C91+C123)</f>
        <v>0</v>
      </c>
      <c r="D34" s="5">
        <f t="shared" si="35"/>
        <v>0</v>
      </c>
      <c r="E34" s="5">
        <f t="shared" si="35"/>
        <v>0</v>
      </c>
      <c r="F34" s="5">
        <f t="shared" si="35"/>
        <v>0</v>
      </c>
      <c r="G34" s="5">
        <f t="shared" si="35"/>
        <v>0</v>
      </c>
      <c r="H34" s="5">
        <f t="shared" si="35"/>
        <v>0</v>
      </c>
      <c r="I34" s="5">
        <f t="shared" ref="I34:K35" si="36">SUM(I91+I123)</f>
        <v>0</v>
      </c>
      <c r="J34" s="5">
        <f t="shared" si="36"/>
        <v>0</v>
      </c>
      <c r="K34" s="5">
        <f t="shared" si="36"/>
        <v>0</v>
      </c>
      <c r="L34" s="5">
        <f t="shared" ref="L34:N35" si="37">SUM(L91+L123)</f>
        <v>0</v>
      </c>
      <c r="M34" s="5">
        <f t="shared" si="37"/>
        <v>0</v>
      </c>
      <c r="N34" s="5">
        <f t="shared" si="37"/>
        <v>0</v>
      </c>
      <c r="O34" s="5">
        <f t="shared" ref="O34:Q35" si="38">SUM(O91+O123)</f>
        <v>0</v>
      </c>
      <c r="P34" s="5">
        <f t="shared" si="38"/>
        <v>0</v>
      </c>
      <c r="Q34" s="5">
        <f t="shared" si="38"/>
        <v>0</v>
      </c>
      <c r="R34" s="5">
        <f t="shared" ref="R34:T35" si="39">SUM(R91+R123)</f>
        <v>0</v>
      </c>
      <c r="S34" s="5">
        <f t="shared" si="39"/>
        <v>0</v>
      </c>
      <c r="T34" s="5">
        <f t="shared" si="39"/>
        <v>0</v>
      </c>
      <c r="U34" s="5">
        <f t="shared" ref="U34:W35" si="40">SUM(U91+U123)</f>
        <v>0</v>
      </c>
      <c r="V34" s="5">
        <f t="shared" si="40"/>
        <v>0</v>
      </c>
      <c r="W34" s="5">
        <f t="shared" si="40"/>
        <v>0</v>
      </c>
      <c r="X34" s="5">
        <f t="shared" ref="X34:Z35" si="41">SUM(X91+X123)</f>
        <v>1</v>
      </c>
      <c r="Y34" s="5">
        <f t="shared" si="41"/>
        <v>2</v>
      </c>
      <c r="Z34" s="5">
        <f t="shared" si="41"/>
        <v>3</v>
      </c>
      <c r="AA34" s="5">
        <f t="shared" ref="AA34:AC35" si="42">SUM(AA91+AA123)</f>
        <v>3</v>
      </c>
      <c r="AB34" s="5">
        <f t="shared" si="42"/>
        <v>2</v>
      </c>
      <c r="AC34" s="5">
        <f t="shared" si="42"/>
        <v>1</v>
      </c>
      <c r="AD34" s="5">
        <f t="shared" ref="AD34:AN35" si="43">SUM(AD91+AD123)</f>
        <v>0</v>
      </c>
      <c r="AE34" s="5">
        <f t="shared" si="43"/>
        <v>0</v>
      </c>
      <c r="AF34" s="5">
        <f t="shared" si="43"/>
        <v>0</v>
      </c>
      <c r="AG34" s="5">
        <f t="shared" si="43"/>
        <v>0</v>
      </c>
      <c r="AH34" s="5">
        <f t="shared" si="43"/>
        <v>2</v>
      </c>
      <c r="AI34" s="5">
        <f t="shared" si="43"/>
        <v>3</v>
      </c>
      <c r="AJ34" s="5">
        <f t="shared" si="43"/>
        <v>1</v>
      </c>
      <c r="AK34" s="5">
        <f t="shared" si="43"/>
        <v>1</v>
      </c>
      <c r="AL34" s="5">
        <f t="shared" si="43"/>
        <v>1</v>
      </c>
      <c r="AM34" s="5">
        <f t="shared" si="43"/>
        <v>0</v>
      </c>
      <c r="AN34" s="5">
        <f t="shared" si="43"/>
        <v>0</v>
      </c>
      <c r="AO34" s="5">
        <v>0</v>
      </c>
      <c r="AP34" s="5">
        <f t="shared" ref="AP34:BB35" si="44">SUM(AP91+AP123)</f>
        <v>0</v>
      </c>
      <c r="AQ34" s="5">
        <f t="shared" si="44"/>
        <v>0</v>
      </c>
      <c r="AR34" s="5">
        <f t="shared" si="44"/>
        <v>1</v>
      </c>
      <c r="AS34" s="5">
        <f t="shared" si="44"/>
        <v>0</v>
      </c>
      <c r="AT34" s="5">
        <f t="shared" si="44"/>
        <v>0</v>
      </c>
      <c r="AU34" s="5">
        <f t="shared" si="44"/>
        <v>0</v>
      </c>
      <c r="AV34" s="5">
        <f t="shared" si="44"/>
        <v>0</v>
      </c>
      <c r="AW34" s="5">
        <f t="shared" si="44"/>
        <v>0</v>
      </c>
      <c r="AX34" s="5">
        <f t="shared" si="44"/>
        <v>0</v>
      </c>
      <c r="AY34" s="5">
        <f t="shared" si="44"/>
        <v>0</v>
      </c>
      <c r="AZ34" s="5">
        <f t="shared" si="44"/>
        <v>0</v>
      </c>
      <c r="BA34" s="5">
        <f t="shared" si="44"/>
        <v>1</v>
      </c>
      <c r="BB34" s="5">
        <f t="shared" si="44"/>
        <v>0</v>
      </c>
      <c r="BC34" s="5">
        <f t="shared" ref="BC34:BR35" si="45">SUM(BC91+BC123)</f>
        <v>0</v>
      </c>
      <c r="BD34" s="5">
        <f t="shared" si="45"/>
        <v>0</v>
      </c>
      <c r="BE34" s="5">
        <f t="shared" si="45"/>
        <v>0</v>
      </c>
      <c r="BF34" s="5">
        <f t="shared" si="45"/>
        <v>0</v>
      </c>
      <c r="BG34" s="5">
        <f t="shared" si="45"/>
        <v>0</v>
      </c>
      <c r="BH34" s="5">
        <f t="shared" si="45"/>
        <v>0</v>
      </c>
      <c r="BI34" s="5">
        <f t="shared" si="45"/>
        <v>0</v>
      </c>
      <c r="BJ34" s="5">
        <f t="shared" si="45"/>
        <v>0</v>
      </c>
      <c r="BK34" s="5">
        <f t="shared" si="45"/>
        <v>0</v>
      </c>
      <c r="BL34" s="5">
        <f t="shared" si="45"/>
        <v>0</v>
      </c>
      <c r="BM34" s="152">
        <f t="shared" si="45"/>
        <v>0</v>
      </c>
      <c r="BN34" s="152">
        <f t="shared" si="45"/>
        <v>0</v>
      </c>
      <c r="BO34" s="152">
        <f t="shared" si="45"/>
        <v>0</v>
      </c>
      <c r="BP34" s="152">
        <f t="shared" si="45"/>
        <v>0</v>
      </c>
      <c r="BQ34" s="152">
        <f t="shared" si="45"/>
        <v>0</v>
      </c>
      <c r="BR34" s="152">
        <f t="shared" si="45"/>
        <v>0</v>
      </c>
      <c r="BS34" s="152">
        <f t="shared" ref="BS34:BT35" si="46">SUM(BS91+BS123)</f>
        <v>18</v>
      </c>
      <c r="BT34" s="152">
        <f t="shared" si="46"/>
        <v>18</v>
      </c>
    </row>
    <row r="35" spans="1:72" x14ac:dyDescent="0.3">
      <c r="A35" s="13" t="s">
        <v>18</v>
      </c>
      <c r="B35" s="5">
        <v>7</v>
      </c>
      <c r="C35" s="5">
        <f t="shared" si="35"/>
        <v>10</v>
      </c>
      <c r="D35" s="5">
        <f t="shared" si="35"/>
        <v>11</v>
      </c>
      <c r="E35" s="5">
        <f t="shared" si="35"/>
        <v>16</v>
      </c>
      <c r="F35" s="5">
        <f t="shared" si="35"/>
        <v>15</v>
      </c>
      <c r="G35" s="5">
        <f t="shared" si="35"/>
        <v>19</v>
      </c>
      <c r="H35" s="5">
        <f t="shared" si="35"/>
        <v>26</v>
      </c>
      <c r="I35" s="5">
        <f t="shared" si="36"/>
        <v>76</v>
      </c>
      <c r="J35" s="5">
        <f t="shared" si="36"/>
        <v>136</v>
      </c>
      <c r="K35" s="5">
        <f t="shared" si="36"/>
        <v>165</v>
      </c>
      <c r="L35" s="5">
        <f t="shared" si="37"/>
        <v>190</v>
      </c>
      <c r="M35" s="5">
        <f t="shared" si="37"/>
        <v>191</v>
      </c>
      <c r="N35" s="5">
        <f t="shared" si="37"/>
        <v>194</v>
      </c>
      <c r="O35" s="5">
        <f t="shared" si="38"/>
        <v>189</v>
      </c>
      <c r="P35" s="5">
        <f t="shared" si="38"/>
        <v>157</v>
      </c>
      <c r="Q35" s="5">
        <f t="shared" si="38"/>
        <v>149</v>
      </c>
      <c r="R35" s="5">
        <f t="shared" si="39"/>
        <v>141</v>
      </c>
      <c r="S35" s="5">
        <f t="shared" si="39"/>
        <v>144</v>
      </c>
      <c r="T35" s="5">
        <f t="shared" si="39"/>
        <v>138</v>
      </c>
      <c r="U35" s="5">
        <f t="shared" si="40"/>
        <v>131</v>
      </c>
      <c r="V35" s="5">
        <f t="shared" si="40"/>
        <v>138</v>
      </c>
      <c r="W35" s="5">
        <f t="shared" si="40"/>
        <v>149</v>
      </c>
      <c r="X35" s="5">
        <f t="shared" si="41"/>
        <v>148</v>
      </c>
      <c r="Y35" s="5">
        <f t="shared" si="41"/>
        <v>146</v>
      </c>
      <c r="Z35" s="5">
        <f t="shared" si="41"/>
        <v>148</v>
      </c>
      <c r="AA35" s="5">
        <f t="shared" si="42"/>
        <v>137</v>
      </c>
      <c r="AB35" s="5">
        <f t="shared" si="42"/>
        <v>128</v>
      </c>
      <c r="AC35" s="5">
        <f t="shared" si="42"/>
        <v>141</v>
      </c>
      <c r="AD35" s="5">
        <f t="shared" si="43"/>
        <v>133</v>
      </c>
      <c r="AE35" s="5">
        <f t="shared" si="43"/>
        <v>126</v>
      </c>
      <c r="AF35" s="5">
        <f t="shared" si="43"/>
        <v>116</v>
      </c>
      <c r="AG35" s="5">
        <f t="shared" si="43"/>
        <v>112</v>
      </c>
      <c r="AH35" s="5">
        <f t="shared" si="43"/>
        <v>109</v>
      </c>
      <c r="AI35" s="5">
        <f t="shared" si="43"/>
        <v>105</v>
      </c>
      <c r="AJ35" s="5">
        <f t="shared" si="43"/>
        <v>98</v>
      </c>
      <c r="AK35" s="5">
        <f t="shared" si="43"/>
        <v>94</v>
      </c>
      <c r="AL35" s="5">
        <f t="shared" si="43"/>
        <v>91</v>
      </c>
      <c r="AM35" s="5">
        <f t="shared" si="43"/>
        <v>92</v>
      </c>
      <c r="AN35" s="5">
        <f t="shared" si="43"/>
        <v>90</v>
      </c>
      <c r="AO35" s="5">
        <v>89</v>
      </c>
      <c r="AP35" s="5">
        <f t="shared" si="44"/>
        <v>87</v>
      </c>
      <c r="AQ35" s="5">
        <f t="shared" si="44"/>
        <v>89</v>
      </c>
      <c r="AR35" s="5">
        <f t="shared" si="44"/>
        <v>87</v>
      </c>
      <c r="AS35" s="5">
        <f t="shared" si="44"/>
        <v>84</v>
      </c>
      <c r="AT35" s="5">
        <f t="shared" si="44"/>
        <v>84</v>
      </c>
      <c r="AU35" s="5">
        <f t="shared" si="44"/>
        <v>78</v>
      </c>
      <c r="AV35" s="5">
        <f t="shared" si="44"/>
        <v>77</v>
      </c>
      <c r="AW35" s="5">
        <f t="shared" si="44"/>
        <v>77</v>
      </c>
      <c r="AX35" s="5">
        <f t="shared" si="44"/>
        <v>77</v>
      </c>
      <c r="AY35" s="5">
        <f t="shared" si="44"/>
        <v>75</v>
      </c>
      <c r="AZ35" s="5">
        <f t="shared" si="44"/>
        <v>79</v>
      </c>
      <c r="BA35" s="5">
        <f t="shared" si="44"/>
        <v>80</v>
      </c>
      <c r="BB35" s="5">
        <f t="shared" si="44"/>
        <v>75</v>
      </c>
      <c r="BC35" s="5">
        <f t="shared" si="45"/>
        <v>75</v>
      </c>
      <c r="BD35" s="5">
        <f t="shared" si="45"/>
        <v>71</v>
      </c>
      <c r="BE35" s="5">
        <f t="shared" si="45"/>
        <v>72</v>
      </c>
      <c r="BF35" s="5">
        <f t="shared" si="45"/>
        <v>70</v>
      </c>
      <c r="BG35" s="5">
        <f t="shared" si="45"/>
        <v>69</v>
      </c>
      <c r="BH35" s="5">
        <f t="shared" si="45"/>
        <v>64</v>
      </c>
      <c r="BI35" s="5">
        <f t="shared" si="45"/>
        <v>63</v>
      </c>
      <c r="BJ35" s="5">
        <f t="shared" si="45"/>
        <v>65</v>
      </c>
      <c r="BK35" s="5">
        <f t="shared" si="45"/>
        <v>76</v>
      </c>
      <c r="BL35" s="5">
        <f t="shared" si="45"/>
        <v>76</v>
      </c>
      <c r="BM35" s="152">
        <f t="shared" si="45"/>
        <v>72</v>
      </c>
      <c r="BN35" s="152">
        <f t="shared" si="45"/>
        <v>39</v>
      </c>
      <c r="BO35" s="152">
        <f t="shared" si="45"/>
        <v>39</v>
      </c>
      <c r="BP35" s="152">
        <f t="shared" si="45"/>
        <v>41</v>
      </c>
      <c r="BQ35" s="152">
        <f t="shared" si="45"/>
        <v>44</v>
      </c>
      <c r="BR35" s="152">
        <f t="shared" si="45"/>
        <v>42</v>
      </c>
      <c r="BS35" s="152">
        <f t="shared" si="46"/>
        <v>43</v>
      </c>
      <c r="BT35" s="152">
        <f t="shared" si="46"/>
        <v>73</v>
      </c>
    </row>
    <row r="36" spans="1:72" x14ac:dyDescent="0.3">
      <c r="A36" s="13" t="s">
        <v>20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12.39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4.78</v>
      </c>
      <c r="Z36" s="5">
        <v>0</v>
      </c>
      <c r="AA36" s="5">
        <v>0</v>
      </c>
      <c r="AB36" s="5">
        <v>25.55</v>
      </c>
      <c r="AC36" s="5">
        <v>26.04</v>
      </c>
      <c r="AD36" s="5">
        <v>16.37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23.34</v>
      </c>
      <c r="AK36" s="5">
        <v>0</v>
      </c>
      <c r="AL36" s="5">
        <v>0</v>
      </c>
      <c r="AM36" s="5">
        <v>23.15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17.05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10.67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152">
        <v>0</v>
      </c>
      <c r="BN36" s="152">
        <v>0</v>
      </c>
      <c r="BO36" s="152">
        <v>0</v>
      </c>
      <c r="BP36" s="152">
        <v>0</v>
      </c>
      <c r="BQ36" s="152">
        <v>0</v>
      </c>
      <c r="BR36" s="152">
        <v>0</v>
      </c>
      <c r="BS36" s="152">
        <v>0</v>
      </c>
      <c r="BT36" s="152">
        <v>0</v>
      </c>
    </row>
    <row r="37" spans="1:72" x14ac:dyDescent="0.3">
      <c r="A37" s="13" t="s">
        <v>57</v>
      </c>
      <c r="B37" s="5">
        <v>0</v>
      </c>
      <c r="C37" s="5">
        <v>2.0499999999999998</v>
      </c>
      <c r="D37" s="5">
        <v>4.0199999999999996</v>
      </c>
      <c r="E37" s="5">
        <v>2.0099999999999998</v>
      </c>
      <c r="F37" s="5">
        <v>4.8499999999999996</v>
      </c>
      <c r="G37" s="5">
        <v>1.78</v>
      </c>
      <c r="H37" s="5">
        <v>5.28</v>
      </c>
      <c r="I37" s="5">
        <v>2.48</v>
      </c>
      <c r="J37" s="5">
        <v>9.36</v>
      </c>
      <c r="K37" s="5">
        <v>4.84</v>
      </c>
      <c r="L37" s="5">
        <v>9.81</v>
      </c>
      <c r="M37" s="5">
        <v>14.29</v>
      </c>
      <c r="N37" s="5">
        <v>10.79</v>
      </c>
      <c r="O37" s="5">
        <v>11.87</v>
      </c>
      <c r="P37" s="5">
        <v>11.58</v>
      </c>
      <c r="Q37" s="5">
        <v>5.94</v>
      </c>
      <c r="R37" s="5">
        <v>4.0199999999999996</v>
      </c>
      <c r="S37" s="5">
        <v>5.03</v>
      </c>
      <c r="T37" s="5">
        <v>16.88</v>
      </c>
      <c r="U37" s="5">
        <v>0.06</v>
      </c>
      <c r="V37" s="5">
        <v>9.5299999999999994</v>
      </c>
      <c r="W37" s="5">
        <v>8.99</v>
      </c>
      <c r="X37" s="5">
        <v>14.84</v>
      </c>
      <c r="Y37" s="5">
        <v>2.5099999999999998</v>
      </c>
      <c r="Z37" s="5">
        <v>3.93</v>
      </c>
      <c r="AA37" s="5">
        <v>12.69</v>
      </c>
      <c r="AB37" s="5">
        <v>3.68</v>
      </c>
      <c r="AC37" s="5">
        <v>0.41</v>
      </c>
      <c r="AD37" s="5">
        <v>8.9700000000000006</v>
      </c>
      <c r="AE37" s="5">
        <v>1.96</v>
      </c>
      <c r="AF37" s="5">
        <v>1.91</v>
      </c>
      <c r="AG37" s="5">
        <v>0.93</v>
      </c>
      <c r="AH37" s="17">
        <v>1.07</v>
      </c>
      <c r="AI37" s="17">
        <v>1.55</v>
      </c>
      <c r="AJ37" s="17">
        <v>3.17</v>
      </c>
      <c r="AK37" s="17">
        <v>0.75</v>
      </c>
      <c r="AL37" s="17">
        <v>0</v>
      </c>
      <c r="AM37" s="17">
        <v>0</v>
      </c>
      <c r="AN37" s="17">
        <v>31.46</v>
      </c>
      <c r="AO37" s="17">
        <v>0</v>
      </c>
      <c r="AP37" s="17">
        <v>1.49</v>
      </c>
      <c r="AQ37" s="17">
        <v>0</v>
      </c>
      <c r="AR37" s="17">
        <v>3.08</v>
      </c>
      <c r="AS37" s="17">
        <v>0.44</v>
      </c>
      <c r="AT37" s="17">
        <v>0</v>
      </c>
      <c r="AU37" s="17">
        <v>1.1299999999999999</v>
      </c>
      <c r="AV37" s="17">
        <v>2.06</v>
      </c>
      <c r="AW37" s="17">
        <v>0</v>
      </c>
      <c r="AX37" s="17">
        <v>2.71</v>
      </c>
      <c r="AY37" s="17">
        <v>0</v>
      </c>
      <c r="AZ37" s="17">
        <v>14.9</v>
      </c>
      <c r="BA37" s="17">
        <v>5.62</v>
      </c>
      <c r="BB37" s="17">
        <v>6.91</v>
      </c>
      <c r="BC37" s="17">
        <v>0</v>
      </c>
      <c r="BD37" s="17">
        <v>3.36</v>
      </c>
      <c r="BE37" s="17">
        <v>0</v>
      </c>
      <c r="BF37" s="17">
        <v>0</v>
      </c>
      <c r="BG37" s="17">
        <v>0</v>
      </c>
      <c r="BH37" s="17">
        <v>0</v>
      </c>
      <c r="BI37" s="17">
        <v>2.73</v>
      </c>
      <c r="BJ37" s="17">
        <v>0</v>
      </c>
      <c r="BK37" s="17">
        <v>0</v>
      </c>
      <c r="BL37" s="17">
        <v>0</v>
      </c>
      <c r="BM37" s="153">
        <v>0</v>
      </c>
      <c r="BN37" s="153">
        <v>0</v>
      </c>
      <c r="BO37" s="153">
        <v>0</v>
      </c>
      <c r="BP37" s="153">
        <v>0</v>
      </c>
      <c r="BQ37" s="153">
        <v>0</v>
      </c>
      <c r="BR37" s="153">
        <v>0</v>
      </c>
      <c r="BS37" s="153">
        <v>0</v>
      </c>
      <c r="BT37" s="153">
        <v>0</v>
      </c>
    </row>
    <row r="38" spans="1:72" x14ac:dyDescent="0.3">
      <c r="A38" s="16" t="s">
        <v>54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</row>
    <row r="39" spans="1:72" x14ac:dyDescent="0.3">
      <c r="A39" s="13" t="s">
        <v>21</v>
      </c>
      <c r="B39" s="4">
        <v>0.99660000000000004</v>
      </c>
      <c r="C39" s="4">
        <v>0.996</v>
      </c>
      <c r="D39" s="4">
        <v>0.99609999999999999</v>
      </c>
      <c r="E39" s="4">
        <v>0.99380000000000002</v>
      </c>
      <c r="F39" s="4">
        <v>0.99409999999999998</v>
      </c>
      <c r="G39" s="4">
        <v>0.98970000000000002</v>
      </c>
      <c r="H39" s="4">
        <v>0.99170000000000003</v>
      </c>
      <c r="I39" s="4">
        <v>0.9909</v>
      </c>
      <c r="J39" s="4">
        <v>0.98329999999999995</v>
      </c>
      <c r="K39" s="4">
        <v>0.97450000000000003</v>
      </c>
      <c r="L39" s="4">
        <v>0.97740000000000005</v>
      </c>
      <c r="M39" s="4">
        <v>0.9718</v>
      </c>
      <c r="N39" s="4">
        <v>0.97719999999999996</v>
      </c>
      <c r="O39" s="4">
        <v>0.97870000000000001</v>
      </c>
      <c r="P39" s="4">
        <v>0.99439999999999995</v>
      </c>
      <c r="Q39" s="4">
        <v>0.99539999999999995</v>
      </c>
      <c r="R39" s="4">
        <v>0.99380000000000002</v>
      </c>
      <c r="S39" s="4">
        <v>0.99429999999999996</v>
      </c>
      <c r="T39" s="4">
        <v>0.99360000000000004</v>
      </c>
      <c r="U39" s="4">
        <v>0.99099999999999999</v>
      </c>
      <c r="V39" s="4">
        <v>0.99309999999999998</v>
      </c>
      <c r="W39" s="4">
        <v>0.98909999999999998</v>
      </c>
      <c r="X39" s="4">
        <v>0.98509999999999998</v>
      </c>
      <c r="Y39" s="4">
        <v>0.98839999999999995</v>
      </c>
      <c r="Z39" s="4">
        <v>0.98839999999999995</v>
      </c>
      <c r="AA39" s="4">
        <v>0.98850000000000005</v>
      </c>
      <c r="AB39" s="4">
        <v>0.99099999999999999</v>
      </c>
      <c r="AC39" s="4">
        <v>0.998</v>
      </c>
      <c r="AD39" s="4">
        <v>0.99729999999999996</v>
      </c>
      <c r="AE39" s="4">
        <v>0.99750000000000005</v>
      </c>
      <c r="AF39" s="4">
        <v>0.99729999999999996</v>
      </c>
      <c r="AG39" s="4">
        <v>0.99729999999999996</v>
      </c>
      <c r="AH39" s="4">
        <v>0.99753408685336376</v>
      </c>
      <c r="AI39" s="4">
        <v>0.99926751853448093</v>
      </c>
      <c r="AJ39" s="4">
        <v>0.99868401108831339</v>
      </c>
      <c r="AK39" s="4">
        <v>0.99856464384454835</v>
      </c>
      <c r="AL39" s="4">
        <v>0.99881424577169464</v>
      </c>
      <c r="AM39" s="4">
        <v>0.99868012236872417</v>
      </c>
      <c r="AN39" s="4">
        <v>0.99878900995508602</v>
      </c>
      <c r="AO39" s="4">
        <v>0.99894515792553595</v>
      </c>
      <c r="AP39" s="4">
        <v>0.99902224905131043</v>
      </c>
      <c r="AQ39" s="4">
        <v>0.99932642208559364</v>
      </c>
      <c r="AR39" s="4">
        <v>0.99926877844574602</v>
      </c>
      <c r="AS39" s="4">
        <v>0.99994408350537733</v>
      </c>
      <c r="AT39" s="4">
        <v>0.99932492744353596</v>
      </c>
      <c r="AU39" s="4">
        <v>0.99886390511454881</v>
      </c>
      <c r="AV39" s="4">
        <v>0.9990120189293431</v>
      </c>
      <c r="AW39" s="4">
        <v>0.98274717663161226</v>
      </c>
      <c r="AX39" s="4">
        <v>0.99779509276294542</v>
      </c>
      <c r="AY39" s="4">
        <v>0.99777388591707772</v>
      </c>
      <c r="AZ39" s="4">
        <v>0.98000354801166545</v>
      </c>
      <c r="BA39" s="4">
        <v>0.99386205234872504</v>
      </c>
      <c r="BB39" s="4">
        <v>0.99512524199363495</v>
      </c>
      <c r="BC39" s="4">
        <v>0.99661705948448842</v>
      </c>
      <c r="BD39" s="4">
        <v>0.98241126277946245</v>
      </c>
      <c r="BE39" s="4">
        <v>0.9948148754659577</v>
      </c>
      <c r="BF39" s="4">
        <v>0.99475498731701828</v>
      </c>
      <c r="BG39" s="4">
        <v>0.98986969941449676</v>
      </c>
      <c r="BH39" s="4">
        <v>0.98940393959976325</v>
      </c>
      <c r="BI39" s="4">
        <v>0.99199139532245306</v>
      </c>
      <c r="BJ39" s="4">
        <v>0.99316570199645848</v>
      </c>
      <c r="BK39" s="4">
        <v>0.99287182484891567</v>
      </c>
      <c r="BL39" s="4">
        <v>0.9922549941180826</v>
      </c>
      <c r="BM39" s="4">
        <v>0.99160083636767349</v>
      </c>
      <c r="BN39" s="4">
        <v>0.99565003523518381</v>
      </c>
      <c r="BO39" s="4">
        <v>0.98023069258416085</v>
      </c>
      <c r="BP39" s="4">
        <v>0.97602114324178124</v>
      </c>
      <c r="BQ39" s="4">
        <v>0.96142227833212146</v>
      </c>
      <c r="BR39" s="4">
        <v>0.95773369853291324</v>
      </c>
      <c r="BS39" s="4">
        <v>0.95472648833417184</v>
      </c>
      <c r="BT39" s="4">
        <v>0.98361908108672247</v>
      </c>
    </row>
    <row r="40" spans="1:72" x14ac:dyDescent="0.3">
      <c r="A40" s="13" t="s">
        <v>22</v>
      </c>
      <c r="B40" s="4">
        <v>1.9E-3</v>
      </c>
      <c r="C40" s="4">
        <v>2.3999999999999998E-3</v>
      </c>
      <c r="D40" s="4">
        <v>2.7000000000000001E-3</v>
      </c>
      <c r="E40" s="4">
        <v>5.4999999999999997E-3</v>
      </c>
      <c r="F40" s="4">
        <v>5.0000000000000001E-3</v>
      </c>
      <c r="G40" s="4">
        <v>6.4999999999999997E-3</v>
      </c>
      <c r="H40" s="4">
        <v>4.4999999999999997E-3</v>
      </c>
      <c r="I40" s="4">
        <v>4.5999999999999999E-3</v>
      </c>
      <c r="J40" s="4">
        <v>1.0500000000000001E-2</v>
      </c>
      <c r="K40" s="4">
        <v>1.2699999999999999E-2</v>
      </c>
      <c r="L40" s="4">
        <v>1.21E-2</v>
      </c>
      <c r="M40" s="4">
        <v>1.7500000000000002E-2</v>
      </c>
      <c r="N40" s="4">
        <v>1.6E-2</v>
      </c>
      <c r="O40" s="4">
        <v>1.46E-2</v>
      </c>
      <c r="P40" s="4">
        <v>3.0999999999999999E-3</v>
      </c>
      <c r="Q40" s="4">
        <v>3.8999999999999998E-3</v>
      </c>
      <c r="R40" s="4">
        <v>4.7999999999999996E-3</v>
      </c>
      <c r="S40" s="4">
        <v>4.3E-3</v>
      </c>
      <c r="T40" s="4">
        <v>4.7999999999999996E-3</v>
      </c>
      <c r="U40" s="4">
        <v>6.3E-3</v>
      </c>
      <c r="V40" s="4">
        <v>5.5999999999999999E-3</v>
      </c>
      <c r="W40" s="4">
        <v>8.6999999999999994E-3</v>
      </c>
      <c r="X40" s="4">
        <v>1.2999999999999999E-2</v>
      </c>
      <c r="Y40" s="4">
        <v>9.7999999999999997E-3</v>
      </c>
      <c r="Z40" s="4">
        <v>1.03E-2</v>
      </c>
      <c r="AA40" s="4">
        <v>1.01E-2</v>
      </c>
      <c r="AB40" s="4">
        <v>7.1000000000000004E-3</v>
      </c>
      <c r="AC40" s="4">
        <v>4.0000000000000002E-4</v>
      </c>
      <c r="AD40" s="4">
        <v>1.1000000000000001E-3</v>
      </c>
      <c r="AE40" s="4">
        <v>1.5E-3</v>
      </c>
      <c r="AF40" s="4">
        <v>1.5E-3</v>
      </c>
      <c r="AG40" s="4">
        <v>1.6000000000000001E-3</v>
      </c>
      <c r="AH40" s="4">
        <v>1.5420135350717259E-3</v>
      </c>
      <c r="AI40" s="4">
        <v>7.3248146551893871E-4</v>
      </c>
      <c r="AJ40" s="4">
        <v>1.3159889116865649E-3</v>
      </c>
      <c r="AK40" s="4">
        <v>1.2870772331473948E-3</v>
      </c>
      <c r="AL40" s="4">
        <v>1.185754228305351E-3</v>
      </c>
      <c r="AM40" s="4">
        <v>1.3198776312758817E-3</v>
      </c>
      <c r="AN40" s="4">
        <v>9.1914576784627767E-4</v>
      </c>
      <c r="AO40" s="4">
        <v>7.7221337820823871E-4</v>
      </c>
      <c r="AP40" s="4">
        <v>7.7734827104882799E-4</v>
      </c>
      <c r="AQ40" s="4">
        <v>5.4728369385743133E-4</v>
      </c>
      <c r="AR40" s="4">
        <v>6.6574222283335494E-4</v>
      </c>
      <c r="AS40" s="4">
        <v>0</v>
      </c>
      <c r="AT40" s="4">
        <v>6.7507255646405732E-4</v>
      </c>
      <c r="AU40" s="4">
        <v>4.0468679365104334E-4</v>
      </c>
      <c r="AV40" s="4">
        <v>3.7957796952304304E-4</v>
      </c>
      <c r="AW40" s="4">
        <v>3.467472135062496E-3</v>
      </c>
      <c r="AX40" s="4">
        <v>1.0417824818705205E-3</v>
      </c>
      <c r="AY40" s="4">
        <v>3.6909112896831307E-4</v>
      </c>
      <c r="AZ40" s="4">
        <v>8.0633662677010338E-3</v>
      </c>
      <c r="BA40" s="4">
        <v>2.3799488430987364E-3</v>
      </c>
      <c r="BB40" s="4">
        <v>2.3781585866988215E-3</v>
      </c>
      <c r="BC40" s="4">
        <v>1.5126680361320795E-3</v>
      </c>
      <c r="BD40" s="4">
        <v>1.2621679565604305E-2</v>
      </c>
      <c r="BE40" s="4">
        <v>2.2622281810457702E-3</v>
      </c>
      <c r="BF40" s="4">
        <v>2.27228673749007E-3</v>
      </c>
      <c r="BG40" s="4">
        <v>7.6975661593525696E-3</v>
      </c>
      <c r="BH40" s="4">
        <v>4.6626643238285555E-3</v>
      </c>
      <c r="BI40" s="4">
        <v>1.7249590604604416E-3</v>
      </c>
      <c r="BJ40" s="4">
        <v>5.5634495444129473E-4</v>
      </c>
      <c r="BK40" s="4">
        <v>1.1513032947787149E-3</v>
      </c>
      <c r="BL40" s="4">
        <v>6.3075485346143689E-3</v>
      </c>
      <c r="BM40" s="4">
        <v>6.6113750396274316E-3</v>
      </c>
      <c r="BN40" s="4">
        <v>3.2144853454489915E-3</v>
      </c>
      <c r="BO40" s="4">
        <v>9.7024696195394874E-3</v>
      </c>
      <c r="BP40" s="4">
        <v>7.7381989952169071E-3</v>
      </c>
      <c r="BQ40" s="4">
        <v>2.706137243407879E-2</v>
      </c>
      <c r="BR40" s="4">
        <v>1.0475719679500848E-2</v>
      </c>
      <c r="BS40" s="4">
        <v>7.188371436820439E-3</v>
      </c>
      <c r="BT40" s="4">
        <v>7.6276724224084375E-3</v>
      </c>
    </row>
    <row r="41" spans="1:72" x14ac:dyDescent="0.3">
      <c r="A41" s="13" t="s">
        <v>23</v>
      </c>
      <c r="B41" s="4">
        <v>8.0000000000000004E-4</v>
      </c>
      <c r="C41" s="4">
        <v>1E-3</v>
      </c>
      <c r="D41" s="4">
        <v>1.1000000000000001E-3</v>
      </c>
      <c r="E41" s="4">
        <v>4.0000000000000002E-4</v>
      </c>
      <c r="F41" s="4">
        <v>4.0000000000000002E-4</v>
      </c>
      <c r="G41" s="4">
        <v>2.8E-3</v>
      </c>
      <c r="H41" s="4">
        <v>3.5000000000000001E-3</v>
      </c>
      <c r="I41" s="4">
        <v>4.1999999999999997E-3</v>
      </c>
      <c r="J41" s="4">
        <v>5.1000000000000004E-3</v>
      </c>
      <c r="K41" s="4">
        <v>8.0000000000000002E-3</v>
      </c>
      <c r="L41" s="4">
        <v>6.7999999999999996E-3</v>
      </c>
      <c r="M41" s="4">
        <v>6.6E-3</v>
      </c>
      <c r="N41" s="4">
        <v>3.2000000000000002E-3</v>
      </c>
      <c r="O41" s="4">
        <v>1.6999999999999999E-3</v>
      </c>
      <c r="P41" s="4">
        <v>1.6000000000000001E-3</v>
      </c>
      <c r="Q41" s="4">
        <v>2.9999999999999997E-4</v>
      </c>
      <c r="R41" s="4">
        <v>6.9999999999999999E-4</v>
      </c>
      <c r="S41" s="4">
        <v>5.9999999999999995E-4</v>
      </c>
      <c r="T41" s="4">
        <v>1.1000000000000001E-3</v>
      </c>
      <c r="U41" s="4">
        <v>1.2999999999999999E-3</v>
      </c>
      <c r="V41" s="4">
        <v>4.0000000000000002E-4</v>
      </c>
      <c r="W41" s="4">
        <v>1.2999999999999999E-3</v>
      </c>
      <c r="X41" s="4">
        <v>5.0000000000000001E-4</v>
      </c>
      <c r="Y41" s="4">
        <v>1E-3</v>
      </c>
      <c r="Z41" s="4">
        <v>4.0000000000000002E-4</v>
      </c>
      <c r="AA41" s="4">
        <v>5.0000000000000001E-4</v>
      </c>
      <c r="AB41" s="4">
        <v>8.0000000000000004E-4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1.633716170985495E-4</v>
      </c>
      <c r="AI41" s="4">
        <v>0</v>
      </c>
      <c r="AJ41" s="4">
        <v>0</v>
      </c>
      <c r="AK41" s="4">
        <v>1.4827892230425394E-4</v>
      </c>
      <c r="AL41" s="4">
        <v>0</v>
      </c>
      <c r="AM41" s="4">
        <v>0</v>
      </c>
      <c r="AN41" s="4">
        <v>1.8294917413900192E-4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7.3140809180018097E-4</v>
      </c>
      <c r="AV41" s="4">
        <v>6.0840310113394257E-4</v>
      </c>
      <c r="AW41" s="4">
        <v>1.2594742217247075E-2</v>
      </c>
      <c r="AX41" s="4">
        <v>1.1631247551840923E-3</v>
      </c>
      <c r="AY41" s="4">
        <v>1.075415355048929E-3</v>
      </c>
      <c r="AZ41" s="4">
        <v>6.2849897808227887E-3</v>
      </c>
      <c r="BA41" s="4">
        <v>5.4446157328795648E-4</v>
      </c>
      <c r="BB41" s="4">
        <v>9.70680159079658E-4</v>
      </c>
      <c r="BC41" s="4">
        <v>1.466154250430435E-3</v>
      </c>
      <c r="BD41" s="4">
        <v>3.8284429907214645E-3</v>
      </c>
      <c r="BE41" s="4">
        <v>1.3132567759645776E-3</v>
      </c>
      <c r="BF41" s="4">
        <v>1.6909519865049381E-3</v>
      </c>
      <c r="BG41" s="4">
        <v>8.4301767181646503E-4</v>
      </c>
      <c r="BH41" s="4">
        <v>1.6538426394162718E-4</v>
      </c>
      <c r="BI41" s="4">
        <v>1.1865009108037523E-4</v>
      </c>
      <c r="BJ41" s="4">
        <v>5.0100337937298341E-3</v>
      </c>
      <c r="BK41" s="4">
        <v>0</v>
      </c>
      <c r="BL41" s="4">
        <v>1.4723123386325702E-4</v>
      </c>
      <c r="BM41" s="4">
        <v>9.6290651123869453E-4</v>
      </c>
      <c r="BN41" s="4">
        <v>2.5536841497247735E-4</v>
      </c>
      <c r="BO41" s="4">
        <v>6.3607658398753854E-3</v>
      </c>
      <c r="BP41" s="4">
        <v>9.6846666993425385E-3</v>
      </c>
      <c r="BQ41" s="4">
        <v>9.1885078755472183E-3</v>
      </c>
      <c r="BR41" s="4">
        <v>2.2259859756910104E-2</v>
      </c>
      <c r="BS41" s="4">
        <v>1.2013174535353355E-2</v>
      </c>
      <c r="BT41" s="4">
        <v>5.1568150154390801E-3</v>
      </c>
    </row>
    <row r="42" spans="1:72" x14ac:dyDescent="0.3">
      <c r="A42" s="13" t="s">
        <v>24</v>
      </c>
      <c r="B42" s="4">
        <v>6.9999999999999999E-4</v>
      </c>
      <c r="C42" s="4">
        <v>5.9999999999999995E-4</v>
      </c>
      <c r="D42" s="4">
        <v>1E-4</v>
      </c>
      <c r="E42" s="4">
        <v>2.9999999999999997E-4</v>
      </c>
      <c r="F42" s="4">
        <v>5.0000000000000001E-4</v>
      </c>
      <c r="G42" s="4">
        <v>1E-3</v>
      </c>
      <c r="H42" s="4">
        <v>2.9999999999999997E-4</v>
      </c>
      <c r="I42" s="4">
        <v>2.9999999999999997E-4</v>
      </c>
      <c r="J42" s="4">
        <v>1.1000000000000001E-3</v>
      </c>
      <c r="K42" s="4">
        <v>4.7999999999999996E-3</v>
      </c>
      <c r="L42" s="4">
        <v>3.7000000000000002E-3</v>
      </c>
      <c r="M42" s="4">
        <v>4.1000000000000003E-3</v>
      </c>
      <c r="N42" s="4">
        <v>3.5999999999999999E-3</v>
      </c>
      <c r="O42" s="4">
        <v>5.0000000000000001E-3</v>
      </c>
      <c r="P42" s="4">
        <v>8.9999999999999998E-4</v>
      </c>
      <c r="Q42" s="4">
        <v>4.0000000000000002E-4</v>
      </c>
      <c r="R42" s="4">
        <v>6.9999999999999999E-4</v>
      </c>
      <c r="S42" s="4">
        <v>8.0000000000000004E-4</v>
      </c>
      <c r="T42" s="4">
        <v>5.0000000000000001E-4</v>
      </c>
      <c r="U42" s="4">
        <v>1.4E-3</v>
      </c>
      <c r="V42" s="4">
        <v>8.9999999999999998E-4</v>
      </c>
      <c r="W42" s="4">
        <v>8.9999999999999998E-4</v>
      </c>
      <c r="X42" s="4">
        <v>1.4E-3</v>
      </c>
      <c r="Y42" s="4">
        <v>8.0000000000000004E-4</v>
      </c>
      <c r="Z42" s="4">
        <v>8.9999999999999998E-4</v>
      </c>
      <c r="AA42" s="4">
        <v>8.9999999999999998E-4</v>
      </c>
      <c r="AB42" s="4">
        <v>1.1000000000000001E-3</v>
      </c>
      <c r="AC42" s="4">
        <v>1.6000000000000001E-3</v>
      </c>
      <c r="AD42" s="4">
        <v>1.6000000000000001E-3</v>
      </c>
      <c r="AE42" s="4">
        <v>1E-3</v>
      </c>
      <c r="AF42" s="4">
        <v>1.1999999999999999E-3</v>
      </c>
      <c r="AG42" s="4">
        <v>1.1000000000000001E-3</v>
      </c>
      <c r="AH42" s="4">
        <v>7.6052799446615883E-4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1.0889510292883574E-4</v>
      </c>
      <c r="AO42" s="4">
        <v>2.8262869625573134E-4</v>
      </c>
      <c r="AP42" s="4">
        <v>2.0040267764073985E-4</v>
      </c>
      <c r="AQ42" s="4">
        <v>1.2629422054904292E-4</v>
      </c>
      <c r="AR42" s="4">
        <v>6.5479331420595016E-5</v>
      </c>
      <c r="AS42" s="4">
        <v>5.5916494622653983E-5</v>
      </c>
      <c r="AT42" s="4">
        <v>0</v>
      </c>
      <c r="AU42" s="4">
        <v>0</v>
      </c>
      <c r="AV42" s="4">
        <v>0</v>
      </c>
      <c r="AW42" s="4">
        <v>1.1906090160783071E-3</v>
      </c>
      <c r="AX42" s="4">
        <v>0</v>
      </c>
      <c r="AY42" s="4">
        <v>7.816075989051461E-4</v>
      </c>
      <c r="AZ42" s="4">
        <v>5.6480959398108226E-3</v>
      </c>
      <c r="BA42" s="4">
        <v>3.2135372348883365E-3</v>
      </c>
      <c r="BB42" s="4">
        <v>1.5259192605866485E-3</v>
      </c>
      <c r="BC42" s="4">
        <v>4.0411822894913685E-4</v>
      </c>
      <c r="BD42" s="4">
        <v>1.1386146642115747E-3</v>
      </c>
      <c r="BE42" s="4">
        <v>1.6096395770320224E-3</v>
      </c>
      <c r="BF42" s="4">
        <v>1.2817739589867272E-3</v>
      </c>
      <c r="BG42" s="4">
        <v>1.5897167543342757E-3</v>
      </c>
      <c r="BH42" s="4">
        <v>5.7680118124666365E-3</v>
      </c>
      <c r="BI42" s="4">
        <v>6.1649955260062545E-3</v>
      </c>
      <c r="BJ42" s="4">
        <v>1.2679192553703704E-3</v>
      </c>
      <c r="BK42" s="4">
        <v>5.9768718563056114E-3</v>
      </c>
      <c r="BL42" s="4">
        <v>1.2902261134397866E-3</v>
      </c>
      <c r="BM42" s="4">
        <v>8.2488208146039191E-4</v>
      </c>
      <c r="BN42" s="4">
        <v>8.8011100439482689E-4</v>
      </c>
      <c r="BO42" s="4">
        <v>3.7060719564243217E-3</v>
      </c>
      <c r="BP42" s="4">
        <v>6.5559910636592156E-3</v>
      </c>
      <c r="BQ42" s="4">
        <v>2.3278413582525138E-3</v>
      </c>
      <c r="BR42" s="4">
        <v>9.5307220306758717E-3</v>
      </c>
      <c r="BS42" s="4">
        <v>2.6071965693654338E-2</v>
      </c>
      <c r="BT42" s="4">
        <v>3.5964314754299721E-3</v>
      </c>
    </row>
    <row r="43" spans="1:72" x14ac:dyDescent="0.3">
      <c r="A43" s="13" t="s">
        <v>25</v>
      </c>
      <c r="B43" s="4">
        <f t="shared" ref="B43:V43" si="47">SUM(B39:B42)</f>
        <v>1</v>
      </c>
      <c r="C43" s="4">
        <f t="shared" si="47"/>
        <v>1</v>
      </c>
      <c r="D43" s="4">
        <f t="shared" si="47"/>
        <v>1</v>
      </c>
      <c r="E43" s="4">
        <f t="shared" si="47"/>
        <v>0.99999999999999989</v>
      </c>
      <c r="F43" s="4">
        <f t="shared" si="47"/>
        <v>0.99999999999999989</v>
      </c>
      <c r="G43" s="4">
        <f t="shared" si="47"/>
        <v>1</v>
      </c>
      <c r="H43" s="4">
        <f t="shared" si="47"/>
        <v>0.99999999999999989</v>
      </c>
      <c r="I43" s="4">
        <f t="shared" si="47"/>
        <v>1</v>
      </c>
      <c r="J43" s="4">
        <f t="shared" si="47"/>
        <v>0.99999999999999989</v>
      </c>
      <c r="K43" s="4">
        <f t="shared" si="47"/>
        <v>1</v>
      </c>
      <c r="L43" s="4">
        <f t="shared" si="47"/>
        <v>1</v>
      </c>
      <c r="M43" s="4">
        <f t="shared" si="47"/>
        <v>1</v>
      </c>
      <c r="N43" s="4">
        <f t="shared" si="47"/>
        <v>1</v>
      </c>
      <c r="O43" s="4">
        <f t="shared" si="47"/>
        <v>1</v>
      </c>
      <c r="P43" s="4">
        <f t="shared" si="47"/>
        <v>1</v>
      </c>
      <c r="Q43" s="4">
        <f t="shared" si="47"/>
        <v>0.99999999999999989</v>
      </c>
      <c r="R43" s="4">
        <f t="shared" si="47"/>
        <v>1</v>
      </c>
      <c r="S43" s="4">
        <f t="shared" si="47"/>
        <v>1</v>
      </c>
      <c r="T43" s="4">
        <f t="shared" si="47"/>
        <v>1</v>
      </c>
      <c r="U43" s="4">
        <f t="shared" si="47"/>
        <v>0.99999999999999989</v>
      </c>
      <c r="V43" s="4">
        <f t="shared" si="47"/>
        <v>1</v>
      </c>
      <c r="W43" s="4">
        <f t="shared" ref="W43:AB43" si="48">SUM(W39:W42)</f>
        <v>1</v>
      </c>
      <c r="X43" s="4">
        <f t="shared" si="48"/>
        <v>0.99999999999999989</v>
      </c>
      <c r="Y43" s="4">
        <f t="shared" si="48"/>
        <v>1</v>
      </c>
      <c r="Z43" s="4">
        <f t="shared" si="48"/>
        <v>0.99999999999999989</v>
      </c>
      <c r="AA43" s="4">
        <f t="shared" si="48"/>
        <v>1</v>
      </c>
      <c r="AB43" s="4">
        <f t="shared" si="48"/>
        <v>1</v>
      </c>
      <c r="AC43" s="4">
        <f t="shared" ref="AC43:AI43" si="49">SUM(AC39:AC42)</f>
        <v>1</v>
      </c>
      <c r="AD43" s="4">
        <f t="shared" si="49"/>
        <v>1</v>
      </c>
      <c r="AE43" s="4">
        <f t="shared" si="49"/>
        <v>1</v>
      </c>
      <c r="AF43" s="4">
        <f t="shared" si="49"/>
        <v>0.99999999999999989</v>
      </c>
      <c r="AG43" s="4">
        <f t="shared" si="49"/>
        <v>1</v>
      </c>
      <c r="AH43" s="4">
        <f t="shared" si="49"/>
        <v>1.0000000000000002</v>
      </c>
      <c r="AI43" s="4">
        <f t="shared" si="49"/>
        <v>0.99999999999999989</v>
      </c>
      <c r="AJ43" s="4">
        <v>1</v>
      </c>
      <c r="AK43" s="4">
        <f>SUM(AK39:AK42)</f>
        <v>1</v>
      </c>
      <c r="AL43" s="4">
        <f>SUM(AL39:AL42)</f>
        <v>1</v>
      </c>
      <c r="AM43" s="4">
        <f>SUM(AM39:AM42)</f>
        <v>1</v>
      </c>
      <c r="AN43" s="4">
        <f>SUM(AN39:AN42)</f>
        <v>1</v>
      </c>
      <c r="AO43" s="4">
        <v>0.99999999999999989</v>
      </c>
      <c r="AP43" s="4">
        <f t="shared" ref="AP43:BB43" si="50">SUM(AP39:AP42)</f>
        <v>1</v>
      </c>
      <c r="AQ43" s="4">
        <f t="shared" si="50"/>
        <v>1.0000000000000002</v>
      </c>
      <c r="AR43" s="4">
        <f t="shared" si="50"/>
        <v>1</v>
      </c>
      <c r="AS43" s="4">
        <f t="shared" si="50"/>
        <v>1</v>
      </c>
      <c r="AT43" s="4">
        <f t="shared" si="50"/>
        <v>1</v>
      </c>
      <c r="AU43" s="4">
        <f t="shared" si="50"/>
        <v>1</v>
      </c>
      <c r="AV43" s="4">
        <f t="shared" si="50"/>
        <v>1</v>
      </c>
      <c r="AW43" s="4">
        <f t="shared" si="50"/>
        <v>1.0000000000000002</v>
      </c>
      <c r="AX43" s="4">
        <f t="shared" si="50"/>
        <v>1</v>
      </c>
      <c r="AY43" s="4">
        <f t="shared" si="50"/>
        <v>1.0000000000000002</v>
      </c>
      <c r="AZ43" s="4">
        <f t="shared" si="50"/>
        <v>1</v>
      </c>
      <c r="BA43" s="4">
        <f t="shared" si="50"/>
        <v>1</v>
      </c>
      <c r="BB43" s="4">
        <f t="shared" si="50"/>
        <v>1</v>
      </c>
      <c r="BC43" s="4">
        <f t="shared" ref="BC43:BP43" si="51">SUM(BC39:BC42)</f>
        <v>1</v>
      </c>
      <c r="BD43" s="4">
        <f t="shared" si="51"/>
        <v>0.99999999999999989</v>
      </c>
      <c r="BE43" s="4">
        <f t="shared" si="51"/>
        <v>1.0000000000000002</v>
      </c>
      <c r="BF43" s="4">
        <f t="shared" si="51"/>
        <v>1</v>
      </c>
      <c r="BG43" s="4">
        <f t="shared" si="51"/>
        <v>1</v>
      </c>
      <c r="BH43" s="4">
        <f t="shared" si="51"/>
        <v>1</v>
      </c>
      <c r="BI43" s="4">
        <f t="shared" si="51"/>
        <v>1.0000000000000002</v>
      </c>
      <c r="BJ43" s="4">
        <f t="shared" si="51"/>
        <v>1</v>
      </c>
      <c r="BK43" s="4">
        <f t="shared" si="51"/>
        <v>1</v>
      </c>
      <c r="BL43" s="4">
        <f t="shared" si="51"/>
        <v>1</v>
      </c>
      <c r="BM43" s="4">
        <f t="shared" si="51"/>
        <v>0.99999999999999989</v>
      </c>
      <c r="BN43" s="4">
        <f t="shared" si="51"/>
        <v>1</v>
      </c>
      <c r="BO43" s="4">
        <f t="shared" si="51"/>
        <v>1</v>
      </c>
      <c r="BP43" s="4">
        <f t="shared" si="51"/>
        <v>0.99999999999999989</v>
      </c>
      <c r="BQ43" s="4">
        <f>SUM(BQ39:BQ42)</f>
        <v>1</v>
      </c>
      <c r="BR43" s="4">
        <f>SUM(BR39:BR42)</f>
        <v>1.0000000000000002</v>
      </c>
      <c r="BS43" s="4">
        <f>SUM(BS39:BS42)</f>
        <v>0.99999999999999989</v>
      </c>
      <c r="BT43" s="4">
        <f>SUM(BT39:BT42)</f>
        <v>1</v>
      </c>
    </row>
    <row r="44" spans="1:72" s="28" customFormat="1" x14ac:dyDescent="0.3">
      <c r="A44" s="13" t="s">
        <v>110</v>
      </c>
      <c r="B44" s="17">
        <v>108</v>
      </c>
      <c r="C44" s="17">
        <v>156</v>
      </c>
      <c r="D44" s="17">
        <v>128</v>
      </c>
      <c r="E44" s="17">
        <v>224</v>
      </c>
      <c r="F44" s="17">
        <v>214</v>
      </c>
      <c r="G44" s="17">
        <v>300</v>
      </c>
      <c r="H44" s="17">
        <v>250</v>
      </c>
      <c r="I44" s="17">
        <v>387</v>
      </c>
      <c r="J44" s="17">
        <v>764</v>
      </c>
      <c r="K44" s="27">
        <v>1026</v>
      </c>
      <c r="L44" s="17">
        <v>957</v>
      </c>
      <c r="M44" s="17">
        <v>948</v>
      </c>
      <c r="N44" s="17">
        <v>807</v>
      </c>
      <c r="O44" s="17">
        <v>679</v>
      </c>
      <c r="P44" s="17">
        <v>483</v>
      </c>
      <c r="Q44" s="17">
        <v>393</v>
      </c>
      <c r="R44" s="17">
        <v>364</v>
      </c>
      <c r="S44" s="17">
        <v>319</v>
      </c>
      <c r="T44" s="17">
        <v>278</v>
      </c>
      <c r="U44" s="17">
        <v>279</v>
      </c>
      <c r="V44" s="17">
        <v>291</v>
      </c>
      <c r="W44" s="17">
        <v>295</v>
      </c>
      <c r="X44" s="17">
        <v>250</v>
      </c>
      <c r="Y44" s="17">
        <v>251</v>
      </c>
      <c r="Z44" s="17">
        <v>238</v>
      </c>
      <c r="AA44" s="17">
        <v>207</v>
      </c>
      <c r="AB44" s="17">
        <v>183</v>
      </c>
      <c r="AC44" s="17">
        <v>159</v>
      </c>
      <c r="AD44" s="17">
        <v>140</v>
      </c>
      <c r="AE44" s="17">
        <v>133</v>
      </c>
      <c r="AF44" s="17">
        <v>104</v>
      </c>
      <c r="AG44" s="17">
        <v>98</v>
      </c>
      <c r="AH44" s="5">
        <v>100</v>
      </c>
      <c r="AI44" s="5">
        <v>92</v>
      </c>
      <c r="AJ44" s="5">
        <v>72</v>
      </c>
      <c r="AK44" s="5">
        <v>66</v>
      </c>
      <c r="AL44" s="5">
        <v>65</v>
      </c>
      <c r="AM44" s="5">
        <v>26.36814886334</v>
      </c>
      <c r="AN44" s="5">
        <v>6.6201408446399999</v>
      </c>
      <c r="AO44" s="5">
        <v>10.303330203740002</v>
      </c>
      <c r="AP44" s="5">
        <v>74.95673891390004</v>
      </c>
      <c r="AQ44" s="5">
        <v>24.393439858639994</v>
      </c>
      <c r="AR44" s="5">
        <v>20.17079042812</v>
      </c>
      <c r="AS44" s="5">
        <v>17.403761092019991</v>
      </c>
      <c r="AT44" s="5">
        <v>17.261910124440004</v>
      </c>
      <c r="AU44" s="5">
        <v>18.705951572009987</v>
      </c>
      <c r="AV44" s="5">
        <v>21.289019185359997</v>
      </c>
      <c r="AW44" s="5">
        <v>72.430300433180051</v>
      </c>
      <c r="AX44" s="5">
        <v>35.769610576669997</v>
      </c>
      <c r="AY44" s="5">
        <v>48.057819605899979</v>
      </c>
      <c r="AZ44" s="5">
        <v>100.46053198202004</v>
      </c>
      <c r="BA44" s="5">
        <v>63.637838345109998</v>
      </c>
      <c r="BB44" s="5">
        <v>54.565240058370001</v>
      </c>
      <c r="BC44" s="5">
        <v>70.974820824350005</v>
      </c>
      <c r="BD44" s="5">
        <v>67.268477937429978</v>
      </c>
      <c r="BE44" s="5">
        <v>34.689330614730011</v>
      </c>
      <c r="BF44" s="5">
        <v>33.831551399120009</v>
      </c>
      <c r="BG44" s="5">
        <v>42.954579962410001</v>
      </c>
      <c r="BH44" s="5">
        <v>41.639050070520028</v>
      </c>
      <c r="BI44" s="5">
        <v>34.037240404490007</v>
      </c>
      <c r="BJ44" s="5">
        <v>34.663059815149992</v>
      </c>
      <c r="BK44" s="5">
        <v>45.844070201679983</v>
      </c>
      <c r="BL44" s="5">
        <v>45.698679063459991</v>
      </c>
      <c r="BM44" s="5">
        <v>49.370519174809999</v>
      </c>
      <c r="BN44" s="5">
        <v>69.007387562100021</v>
      </c>
      <c r="BO44" s="5">
        <v>229.50958160459999</v>
      </c>
      <c r="BP44" s="5">
        <v>263.14586664087022</v>
      </c>
      <c r="BQ44" s="5">
        <v>334.90167669361017</v>
      </c>
      <c r="BR44" s="5">
        <v>448.95920598727037</v>
      </c>
      <c r="BS44" s="5">
        <v>604.44939263583024</v>
      </c>
      <c r="BT44" s="87">
        <v>630.34183899238997</v>
      </c>
    </row>
    <row r="45" spans="1:72" s="28" customFormat="1" x14ac:dyDescent="0.3">
      <c r="A45" s="13" t="s">
        <v>111</v>
      </c>
      <c r="B45" s="4">
        <f>+B44/1500205</f>
        <v>7.1990161344616236E-5</v>
      </c>
      <c r="C45" s="4">
        <f t="shared" ref="C45:V45" si="52">+C44/1500205</f>
        <v>1.0398578860889012E-4</v>
      </c>
      <c r="D45" s="4">
        <f t="shared" si="52"/>
        <v>8.5321672704730358E-5</v>
      </c>
      <c r="E45" s="4">
        <f t="shared" si="52"/>
        <v>1.4931292723327811E-4</v>
      </c>
      <c r="F45" s="4">
        <f t="shared" si="52"/>
        <v>1.4264717155322107E-4</v>
      </c>
      <c r="G45" s="4">
        <f t="shared" si="52"/>
        <v>1.9997267040171177E-4</v>
      </c>
      <c r="H45" s="4">
        <f t="shared" si="52"/>
        <v>1.6664389200142648E-4</v>
      </c>
      <c r="I45" s="4">
        <f t="shared" si="52"/>
        <v>2.5796474481820815E-4</v>
      </c>
      <c r="J45" s="4">
        <f t="shared" si="52"/>
        <v>5.0926373395635926E-4</v>
      </c>
      <c r="K45" s="4">
        <f t="shared" si="52"/>
        <v>6.8390653277385419E-4</v>
      </c>
      <c r="L45" s="4">
        <f t="shared" si="52"/>
        <v>6.3791281858146056E-4</v>
      </c>
      <c r="M45" s="4">
        <f t="shared" si="52"/>
        <v>6.3191363846940918E-4</v>
      </c>
      <c r="N45" s="4">
        <f t="shared" si="52"/>
        <v>5.3792648338060463E-4</v>
      </c>
      <c r="O45" s="4">
        <f t="shared" si="52"/>
        <v>4.5260481067587431E-4</v>
      </c>
      <c r="P45" s="4">
        <f t="shared" si="52"/>
        <v>3.2195599934675592E-4</v>
      </c>
      <c r="Q45" s="4">
        <f t="shared" si="52"/>
        <v>2.6196419822624239E-4</v>
      </c>
      <c r="R45" s="4">
        <f t="shared" si="52"/>
        <v>2.4263350675407695E-4</v>
      </c>
      <c r="S45" s="4">
        <f t="shared" si="52"/>
        <v>2.1263760619382019E-4</v>
      </c>
      <c r="T45" s="4">
        <f t="shared" si="52"/>
        <v>1.8530800790558623E-4</v>
      </c>
      <c r="U45" s="4">
        <f t="shared" si="52"/>
        <v>1.8597458347359194E-4</v>
      </c>
      <c r="V45" s="4">
        <f t="shared" si="52"/>
        <v>1.9397349028966041E-4</v>
      </c>
      <c r="W45" s="4">
        <f t="shared" ref="W45:AB45" si="53">+W44/1500205</f>
        <v>1.9663979256168325E-4</v>
      </c>
      <c r="X45" s="4">
        <f t="shared" si="53"/>
        <v>1.6664389200142648E-4</v>
      </c>
      <c r="Y45" s="4">
        <f t="shared" si="53"/>
        <v>1.6731046756943217E-4</v>
      </c>
      <c r="Z45" s="4">
        <f t="shared" si="53"/>
        <v>1.5864498518535801E-4</v>
      </c>
      <c r="AA45" s="4">
        <f t="shared" si="53"/>
        <v>1.3798114257718112E-4</v>
      </c>
      <c r="AB45" s="4">
        <f t="shared" si="53"/>
        <v>1.2198332894504418E-4</v>
      </c>
      <c r="AC45" s="4">
        <f t="shared" ref="AC45:BB45" si="54">+AC44/1500205</f>
        <v>1.0598551531290724E-4</v>
      </c>
      <c r="AD45" s="4">
        <f t="shared" si="54"/>
        <v>9.3320579520798829E-5</v>
      </c>
      <c r="AE45" s="4">
        <f t="shared" si="54"/>
        <v>8.8654550544758879E-5</v>
      </c>
      <c r="AF45" s="4">
        <f t="shared" si="54"/>
        <v>6.9323859072593417E-5</v>
      </c>
      <c r="AG45" s="4">
        <f t="shared" si="54"/>
        <v>6.5324405664559182E-5</v>
      </c>
      <c r="AH45" s="4">
        <f t="shared" si="54"/>
        <v>6.6657556800570585E-5</v>
      </c>
      <c r="AI45" s="4">
        <f t="shared" si="54"/>
        <v>6.1324952256524946E-5</v>
      </c>
      <c r="AJ45" s="4">
        <f t="shared" si="54"/>
        <v>4.7993440896410824E-5</v>
      </c>
      <c r="AK45" s="4">
        <f t="shared" si="54"/>
        <v>4.3993987488376589E-5</v>
      </c>
      <c r="AL45" s="4">
        <f t="shared" si="54"/>
        <v>4.3327411920370881E-5</v>
      </c>
      <c r="AM45" s="4">
        <f t="shared" si="54"/>
        <v>1.757636380583987E-5</v>
      </c>
      <c r="AN45" s="4">
        <f t="shared" si="54"/>
        <v>4.4128241437936812E-6</v>
      </c>
      <c r="AO45" s="4">
        <f t="shared" si="54"/>
        <v>6.8679481829083365E-6</v>
      </c>
      <c r="AP45" s="4">
        <f t="shared" si="54"/>
        <v>4.996433081738832E-5</v>
      </c>
      <c r="AQ45" s="4">
        <f t="shared" si="54"/>
        <v>1.626007102938598E-5</v>
      </c>
      <c r="AR45" s="4">
        <f t="shared" si="54"/>
        <v>1.3445356086748144E-5</v>
      </c>
      <c r="AS45" s="4">
        <f t="shared" si="54"/>
        <v>1.1600921935348829E-5</v>
      </c>
      <c r="AT45" s="4">
        <f t="shared" si="54"/>
        <v>1.1506367546062041E-5</v>
      </c>
      <c r="AU45" s="4">
        <f t="shared" si="54"/>
        <v>1.2468930294199783E-5</v>
      </c>
      <c r="AV45" s="4">
        <f t="shared" si="54"/>
        <v>1.4190740055765711E-5</v>
      </c>
      <c r="AW45" s="4">
        <f t="shared" si="54"/>
        <v>4.8280268652070918E-5</v>
      </c>
      <c r="AX45" s="4">
        <f t="shared" si="54"/>
        <v>2.3843148487486709E-5</v>
      </c>
      <c r="AY45" s="4">
        <f t="shared" si="54"/>
        <v>3.2034168400918527E-5</v>
      </c>
      <c r="AZ45" s="4">
        <f t="shared" si="54"/>
        <v>6.6964536168070396E-5</v>
      </c>
      <c r="BA45" s="4">
        <f t="shared" si="54"/>
        <v>4.2419428241546989E-5</v>
      </c>
      <c r="BB45" s="4">
        <f t="shared" si="54"/>
        <v>3.6371855885275679E-5</v>
      </c>
      <c r="BC45" s="4">
        <f t="shared" ref="BC45:BS45" si="55">+BC44/1500205</f>
        <v>4.7310081505094306E-5</v>
      </c>
      <c r="BD45" s="4">
        <f t="shared" si="55"/>
        <v>4.4839523890021685E-5</v>
      </c>
      <c r="BE45" s="4">
        <f t="shared" si="55"/>
        <v>2.312306025825138E-5</v>
      </c>
      <c r="BF45" s="4">
        <f t="shared" si="55"/>
        <v>2.2551285590382653E-5</v>
      </c>
      <c r="BG45" s="4">
        <f t="shared" si="55"/>
        <v>2.863247353688996E-5</v>
      </c>
      <c r="BH45" s="4">
        <f t="shared" si="55"/>
        <v>2.7755573451974916E-5</v>
      </c>
      <c r="BI45" s="4">
        <f t="shared" si="55"/>
        <v>2.268839285596969E-5</v>
      </c>
      <c r="BJ45" s="4">
        <f t="shared" si="55"/>
        <v>2.3105548785099364E-5</v>
      </c>
      <c r="BK45" s="4">
        <f t="shared" si="55"/>
        <v>3.0558537134378291E-5</v>
      </c>
      <c r="BL45" s="4">
        <f t="shared" si="55"/>
        <v>3.0461622953836304E-5</v>
      </c>
      <c r="BM45" s="4">
        <f t="shared" si="55"/>
        <v>3.2909181861685568E-5</v>
      </c>
      <c r="BN45" s="4">
        <f t="shared" si="55"/>
        <v>4.5998638560796704E-5</v>
      </c>
      <c r="BO45" s="4">
        <f t="shared" si="55"/>
        <v>1.5298547972083815E-4</v>
      </c>
      <c r="BP45" s="4">
        <f t="shared" si="55"/>
        <v>1.7540660552449182E-4</v>
      </c>
      <c r="BQ45" s="4">
        <f t="shared" si="55"/>
        <v>2.2323727536810648E-4</v>
      </c>
      <c r="BR45" s="4">
        <f t="shared" si="55"/>
        <v>2.9926523774235548E-4</v>
      </c>
      <c r="BS45" s="4">
        <f t="shared" si="55"/>
        <v>4.0291119722693248E-4</v>
      </c>
      <c r="BT45" s="4">
        <f>+BT44/1500205</f>
        <v>4.2017046936411353E-4</v>
      </c>
    </row>
    <row r="46" spans="1:72" x14ac:dyDescent="0.3">
      <c r="A46" s="14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</row>
    <row r="47" spans="1:72" x14ac:dyDescent="0.3">
      <c r="A47" s="15" t="s">
        <v>26</v>
      </c>
      <c r="B47" s="1">
        <v>39021</v>
      </c>
      <c r="C47" s="1">
        <v>39113</v>
      </c>
      <c r="D47" s="1">
        <v>39202</v>
      </c>
      <c r="E47" s="1">
        <v>39294</v>
      </c>
      <c r="F47" s="1">
        <v>39386</v>
      </c>
      <c r="G47" s="1">
        <v>39478</v>
      </c>
      <c r="H47" s="1">
        <v>39568</v>
      </c>
      <c r="I47" s="1">
        <v>39660</v>
      </c>
      <c r="J47" s="1">
        <v>39752</v>
      </c>
      <c r="K47" s="1">
        <v>39843</v>
      </c>
      <c r="L47" s="1">
        <v>39933</v>
      </c>
      <c r="M47" s="1">
        <v>40025</v>
      </c>
      <c r="N47" s="1">
        <v>40116</v>
      </c>
      <c r="O47" s="1">
        <v>40207</v>
      </c>
      <c r="P47" s="1">
        <v>40298</v>
      </c>
      <c r="Q47" s="1">
        <v>40389</v>
      </c>
      <c r="R47" s="1">
        <v>40480</v>
      </c>
      <c r="S47" s="1">
        <v>40574</v>
      </c>
      <c r="T47" s="1">
        <v>40661</v>
      </c>
      <c r="U47" s="1">
        <v>40753</v>
      </c>
      <c r="V47" s="1">
        <v>40847</v>
      </c>
      <c r="W47" s="1">
        <v>40939</v>
      </c>
      <c r="X47" s="1">
        <v>41029</v>
      </c>
      <c r="Y47" s="1">
        <v>41121</v>
      </c>
      <c r="Z47" s="1">
        <v>41213</v>
      </c>
      <c r="AA47" s="1">
        <v>41305</v>
      </c>
      <c r="AB47" s="1">
        <v>41394</v>
      </c>
      <c r="AC47" s="1">
        <v>41486</v>
      </c>
      <c r="AD47" s="1">
        <v>41578</v>
      </c>
      <c r="AE47" s="1">
        <v>41670</v>
      </c>
      <c r="AF47" s="1">
        <v>41759</v>
      </c>
      <c r="AG47" s="1">
        <v>41851</v>
      </c>
      <c r="AH47" s="1">
        <v>41943</v>
      </c>
      <c r="AI47" s="1">
        <v>42034</v>
      </c>
      <c r="AJ47" s="1">
        <v>42124</v>
      </c>
      <c r="AK47" s="1">
        <v>42216</v>
      </c>
      <c r="AL47" s="1">
        <f t="shared" ref="AL47:BB47" si="56">+AL5</f>
        <v>42307</v>
      </c>
      <c r="AM47" s="1">
        <f t="shared" si="56"/>
        <v>42398</v>
      </c>
      <c r="AN47" s="1">
        <f t="shared" si="56"/>
        <v>42489</v>
      </c>
      <c r="AO47" s="1">
        <f t="shared" si="56"/>
        <v>42580</v>
      </c>
      <c r="AP47" s="1">
        <f t="shared" si="56"/>
        <v>42674</v>
      </c>
      <c r="AQ47" s="1">
        <f t="shared" si="56"/>
        <v>42766</v>
      </c>
      <c r="AR47" s="1">
        <f t="shared" si="56"/>
        <v>42853</v>
      </c>
      <c r="AS47" s="1">
        <f t="shared" si="56"/>
        <v>42947</v>
      </c>
      <c r="AT47" s="1">
        <f t="shared" si="56"/>
        <v>43039</v>
      </c>
      <c r="AU47" s="1">
        <f t="shared" si="56"/>
        <v>43131</v>
      </c>
      <c r="AV47" s="1">
        <f t="shared" si="56"/>
        <v>43220</v>
      </c>
      <c r="AW47" s="1">
        <f t="shared" si="56"/>
        <v>43312</v>
      </c>
      <c r="AX47" s="1">
        <f t="shared" si="56"/>
        <v>43404</v>
      </c>
      <c r="AY47" s="1">
        <f t="shared" si="56"/>
        <v>43496</v>
      </c>
      <c r="AZ47" s="1">
        <f t="shared" si="56"/>
        <v>43585</v>
      </c>
      <c r="BA47" s="1">
        <f t="shared" si="56"/>
        <v>43677</v>
      </c>
      <c r="BB47" s="1">
        <f t="shared" si="56"/>
        <v>43769</v>
      </c>
      <c r="BC47" s="1">
        <f t="shared" ref="BC47:BT47" si="57">+BC5</f>
        <v>43861</v>
      </c>
      <c r="BD47" s="1">
        <f t="shared" si="57"/>
        <v>43951</v>
      </c>
      <c r="BE47" s="1">
        <f t="shared" si="57"/>
        <v>44043</v>
      </c>
      <c r="BF47" s="1">
        <f t="shared" si="57"/>
        <v>44134</v>
      </c>
      <c r="BG47" s="1">
        <f t="shared" si="57"/>
        <v>44225</v>
      </c>
      <c r="BH47" s="1">
        <f t="shared" si="57"/>
        <v>44316</v>
      </c>
      <c r="BI47" s="1">
        <f t="shared" si="57"/>
        <v>44407</v>
      </c>
      <c r="BJ47" s="1">
        <f t="shared" si="57"/>
        <v>44498</v>
      </c>
      <c r="BK47" s="1">
        <f t="shared" si="57"/>
        <v>44592</v>
      </c>
      <c r="BL47" s="1">
        <f t="shared" si="57"/>
        <v>44680</v>
      </c>
      <c r="BM47" s="1">
        <f t="shared" si="57"/>
        <v>44771</v>
      </c>
      <c r="BN47" s="1">
        <f t="shared" si="57"/>
        <v>44865</v>
      </c>
      <c r="BO47" s="1">
        <f t="shared" si="57"/>
        <v>44957</v>
      </c>
      <c r="BP47" s="1">
        <f t="shared" si="57"/>
        <v>45044</v>
      </c>
      <c r="BQ47" s="1">
        <f t="shared" si="57"/>
        <v>45138</v>
      </c>
      <c r="BR47" s="1">
        <f t="shared" si="57"/>
        <v>45230</v>
      </c>
      <c r="BS47" s="1">
        <f t="shared" si="57"/>
        <v>45322</v>
      </c>
      <c r="BT47" s="1">
        <f t="shared" si="57"/>
        <v>45412</v>
      </c>
    </row>
    <row r="48" spans="1:72" x14ac:dyDescent="0.3">
      <c r="A48" s="13" t="s">
        <v>27</v>
      </c>
      <c r="B48" s="4">
        <v>0.79869999999999997</v>
      </c>
      <c r="C48" s="4">
        <v>0.7994</v>
      </c>
      <c r="D48" s="4">
        <v>0.79910000000000003</v>
      </c>
      <c r="E48" s="4">
        <v>0.79779999999999995</v>
      </c>
      <c r="F48" s="4">
        <v>0.79769999999999996</v>
      </c>
      <c r="G48" s="4">
        <v>0.79730000000000001</v>
      </c>
      <c r="H48" s="4">
        <v>0.79759999999999998</v>
      </c>
      <c r="I48" s="4">
        <v>0.79900000000000004</v>
      </c>
      <c r="J48" s="4">
        <v>0.79859999999999998</v>
      </c>
      <c r="K48" s="4">
        <v>0.79910000000000003</v>
      </c>
      <c r="L48" s="4">
        <v>0.79859999999999998</v>
      </c>
      <c r="M48" s="4">
        <v>0.79810000000000003</v>
      </c>
      <c r="N48" s="4">
        <v>0.79779999999999995</v>
      </c>
      <c r="O48" s="4">
        <v>0.79730000000000001</v>
      </c>
      <c r="P48" s="4">
        <v>0.79669999999999996</v>
      </c>
      <c r="Q48" s="4">
        <v>0.79690000000000005</v>
      </c>
      <c r="R48" s="4">
        <v>0.79620000000000002</v>
      </c>
      <c r="S48" s="4">
        <v>0.79579999999999995</v>
      </c>
      <c r="T48" s="4">
        <v>0.79559999999999997</v>
      </c>
      <c r="U48" s="4">
        <v>0.79549999999999998</v>
      </c>
      <c r="V48" s="4">
        <v>0.79520000000000002</v>
      </c>
      <c r="W48" s="4">
        <v>0.79520000000000002</v>
      </c>
      <c r="X48" s="4">
        <v>0.79479999999999995</v>
      </c>
      <c r="Y48" s="4">
        <v>0.79449999999999998</v>
      </c>
      <c r="Z48" s="4">
        <v>0.79420000000000002</v>
      </c>
      <c r="AA48" s="4">
        <v>0.79379999999999995</v>
      </c>
      <c r="AB48" s="4">
        <v>0.79349999999999998</v>
      </c>
      <c r="AC48" s="4">
        <v>0.79349999999999998</v>
      </c>
      <c r="AD48" s="4">
        <v>0.79310000000000003</v>
      </c>
      <c r="AE48" s="4">
        <v>0.79279999999999995</v>
      </c>
      <c r="AF48" s="4">
        <v>0.79239999999999999</v>
      </c>
      <c r="AG48" s="4">
        <v>0.79179999999999995</v>
      </c>
      <c r="AH48" s="4">
        <v>0.79141608414440723</v>
      </c>
      <c r="AI48" s="4">
        <v>0.79128671128605277</v>
      </c>
      <c r="AJ48" s="4">
        <v>0.79089516671229487</v>
      </c>
      <c r="AK48" s="4">
        <v>0.790712734343202</v>
      </c>
      <c r="AL48" s="4">
        <v>0.79020950208782603</v>
      </c>
      <c r="AM48" s="4">
        <v>0.78980987942518965</v>
      </c>
      <c r="AN48" s="4">
        <v>0.78947665866825811</v>
      </c>
      <c r="AO48" s="4">
        <v>0.78906886740569393</v>
      </c>
      <c r="AP48" s="4">
        <v>0.78705543932166566</v>
      </c>
      <c r="AQ48" s="4">
        <v>0.78636757419832393</v>
      </c>
      <c r="AR48" s="4">
        <v>0.78537918840301801</v>
      </c>
      <c r="AS48" s="4">
        <v>0.78476137985132877</v>
      </c>
      <c r="AT48" s="4">
        <v>0.78461223336702701</v>
      </c>
      <c r="AU48" s="4">
        <v>0.78423532067936219</v>
      </c>
      <c r="AV48" s="4">
        <v>0.78373589083371731</v>
      </c>
      <c r="AW48" s="4">
        <v>0.78334852720376935</v>
      </c>
      <c r="AX48" s="4">
        <v>0.78287824523576743</v>
      </c>
      <c r="AY48" s="4">
        <v>0.78256969385497999</v>
      </c>
      <c r="AZ48" s="4">
        <v>0.7816862025718887</v>
      </c>
      <c r="BA48" s="4">
        <v>0.78109669046778796</v>
      </c>
      <c r="BB48" s="4">
        <v>0.7805498845998593</v>
      </c>
      <c r="BC48" s="4">
        <v>0.78086965770528782</v>
      </c>
      <c r="BD48" s="4">
        <v>0.78038855479786673</v>
      </c>
      <c r="BE48" s="4">
        <v>0.77980970111405912</v>
      </c>
      <c r="BF48" s="4">
        <v>0.77956317703177525</v>
      </c>
      <c r="BG48" s="4">
        <v>0.7805048213793202</v>
      </c>
      <c r="BH48" s="4">
        <v>0.77979085409263871</v>
      </c>
      <c r="BI48" s="4">
        <v>0.77921238476646293</v>
      </c>
      <c r="BJ48" s="4">
        <v>0.77857470336074019</v>
      </c>
      <c r="BK48" s="4">
        <v>0.77796646697696303</v>
      </c>
      <c r="BL48" s="4">
        <v>0.77700845365311144</v>
      </c>
      <c r="BM48" s="4">
        <v>0.77556683264318116</v>
      </c>
      <c r="BN48" s="4">
        <v>0.77423913919773946</v>
      </c>
      <c r="BO48" s="4">
        <v>0.77137414572003249</v>
      </c>
      <c r="BP48" s="4">
        <v>0.77219983953253213</v>
      </c>
      <c r="BQ48" s="4">
        <v>0.76954565140817099</v>
      </c>
      <c r="BR48" s="4">
        <v>0.76861671348307981</v>
      </c>
      <c r="BS48" s="4">
        <v>0.76811714177083712</v>
      </c>
      <c r="BT48" s="4">
        <v>0.76651900761125458</v>
      </c>
    </row>
    <row r="49" spans="1:72" x14ac:dyDescent="0.3">
      <c r="A49" s="13" t="s">
        <v>28</v>
      </c>
      <c r="B49" s="4">
        <v>0.74760000000000004</v>
      </c>
      <c r="C49" s="4">
        <v>0.73570000000000002</v>
      </c>
      <c r="D49" s="4">
        <v>0.7238</v>
      </c>
      <c r="E49" s="4">
        <v>0.70269999999999999</v>
      </c>
      <c r="F49" s="4">
        <v>0.69679999999999997</v>
      </c>
      <c r="G49" s="4">
        <v>0.69869999999999999</v>
      </c>
      <c r="H49" s="4">
        <v>0.71840000000000004</v>
      </c>
      <c r="I49" s="4">
        <v>0.74490000000000001</v>
      </c>
      <c r="J49" s="4">
        <v>0.80689999999999995</v>
      </c>
      <c r="K49" s="4">
        <v>0.8347</v>
      </c>
      <c r="L49" s="4">
        <v>0.87160000000000004</v>
      </c>
      <c r="M49" s="4">
        <v>0.84809999999999997</v>
      </c>
      <c r="N49" s="4">
        <v>0.81830000000000003</v>
      </c>
      <c r="O49" s="4">
        <v>0.80689999999999995</v>
      </c>
      <c r="P49" s="4">
        <v>0.8024</v>
      </c>
      <c r="Q49" s="4">
        <v>0.78390000000000004</v>
      </c>
      <c r="R49" s="4">
        <v>0.78029999999999999</v>
      </c>
      <c r="S49" s="4">
        <v>0.79979999999999996</v>
      </c>
      <c r="T49" s="4">
        <v>0.79749999999999999</v>
      </c>
      <c r="U49" s="4">
        <v>0.78290000000000004</v>
      </c>
      <c r="V49" s="4">
        <v>0.78839999999999999</v>
      </c>
      <c r="W49" s="4">
        <v>0.79649999999999999</v>
      </c>
      <c r="X49" s="4">
        <v>0.80640000000000001</v>
      </c>
      <c r="Y49" s="4">
        <v>0.79610000000000003</v>
      </c>
      <c r="Z49" s="4">
        <v>0.79649999999999999</v>
      </c>
      <c r="AA49" s="4">
        <v>0.80379999999999996</v>
      </c>
      <c r="AB49" s="4">
        <v>0.80279999999999996</v>
      </c>
      <c r="AC49" s="4">
        <v>0.78869999999999996</v>
      </c>
      <c r="AD49" s="4">
        <v>0.77110000000000001</v>
      </c>
      <c r="AE49" s="4">
        <v>0.75439999999999996</v>
      </c>
      <c r="AF49" s="4">
        <v>0.74660000000000004</v>
      </c>
      <c r="AG49" s="4">
        <v>0.71360000000000001</v>
      </c>
      <c r="AH49" s="4">
        <v>0.70565213186278242</v>
      </c>
      <c r="AI49" s="4">
        <v>0.70765834365872138</v>
      </c>
      <c r="AJ49" s="4">
        <v>0.70716936382502904</v>
      </c>
      <c r="AK49" s="4">
        <v>0.68857290719245379</v>
      </c>
      <c r="AL49" s="4">
        <v>0.68496143431836642</v>
      </c>
      <c r="AM49" s="4">
        <v>0.68361278147887805</v>
      </c>
      <c r="AN49" s="4">
        <v>0.68189078955460158</v>
      </c>
      <c r="AO49" s="4">
        <v>0.66165694927960628</v>
      </c>
      <c r="AP49" s="4">
        <v>0.65667514457755871</v>
      </c>
      <c r="AQ49" s="4">
        <v>0.65830447510514623</v>
      </c>
      <c r="AR49" s="4">
        <v>0.65528675125633562</v>
      </c>
      <c r="AS49" s="4">
        <v>0.64354032967678632</v>
      </c>
      <c r="AT49" s="4">
        <v>0.64087037622261511</v>
      </c>
      <c r="AU49" s="4">
        <v>0.64319551214014092</v>
      </c>
      <c r="AV49" s="4">
        <v>0.64112126873773145</v>
      </c>
      <c r="AW49" s="4">
        <v>0.63455799372334842</v>
      </c>
      <c r="AX49" s="4">
        <v>0.62956022756546348</v>
      </c>
      <c r="AY49" s="4">
        <v>0.63511911330656656</v>
      </c>
      <c r="AZ49" s="4">
        <v>0.64009689542105053</v>
      </c>
      <c r="BA49" s="4">
        <v>0.63115560350470301</v>
      </c>
      <c r="BB49" s="4">
        <v>0.63004190340025412</v>
      </c>
      <c r="BC49" s="4">
        <v>0.63516309799012494</v>
      </c>
      <c r="BD49" s="4">
        <v>0.62599689204546938</v>
      </c>
      <c r="BE49" s="4">
        <v>0.62017805338121379</v>
      </c>
      <c r="BF49" s="4">
        <v>0.60687341566369246</v>
      </c>
      <c r="BG49" s="4">
        <v>0.5936932910343915</v>
      </c>
      <c r="BH49" s="4">
        <v>0.58852854925942311</v>
      </c>
      <c r="BI49" s="4">
        <v>0.56333497801648524</v>
      </c>
      <c r="BJ49" s="4">
        <v>0.55451120696773593</v>
      </c>
      <c r="BK49" s="4">
        <v>0.54292069332972126</v>
      </c>
      <c r="BL49" s="4">
        <v>0.52922661901336221</v>
      </c>
      <c r="BM49" s="4">
        <v>0.51894689579283249</v>
      </c>
      <c r="BN49" s="4">
        <v>0.50981372408281789</v>
      </c>
      <c r="BO49" s="4">
        <v>0.52585429520544069</v>
      </c>
      <c r="BP49" s="4">
        <v>0.5419171864846698</v>
      </c>
      <c r="BQ49" s="4">
        <v>0.5399284079252108</v>
      </c>
      <c r="BR49" s="4">
        <v>0.54949796493639047</v>
      </c>
      <c r="BS49" s="4">
        <v>0.55510410067067761</v>
      </c>
      <c r="BT49" s="4">
        <v>0.54396699368524692</v>
      </c>
    </row>
    <row r="50" spans="1:72" x14ac:dyDescent="0.3">
      <c r="A50" s="13" t="s">
        <v>29</v>
      </c>
      <c r="B50" s="4">
        <v>0.74880000000000002</v>
      </c>
      <c r="C50" s="4">
        <v>0.72389999999999999</v>
      </c>
      <c r="D50" s="4">
        <v>0.70599999999999996</v>
      </c>
      <c r="E50" s="4">
        <v>0.68959999999999999</v>
      </c>
      <c r="F50" s="4">
        <v>0.68500000000000005</v>
      </c>
      <c r="G50" s="4">
        <v>0.68700000000000006</v>
      </c>
      <c r="H50" s="4">
        <v>0.71630000000000005</v>
      </c>
      <c r="I50" s="4">
        <v>0.73860000000000003</v>
      </c>
      <c r="J50" s="4">
        <v>0.79669999999999996</v>
      </c>
      <c r="K50" s="4">
        <v>0.85470000000000002</v>
      </c>
      <c r="L50" s="4">
        <v>0.87809999999999999</v>
      </c>
      <c r="M50" s="4">
        <v>0.87980000000000003</v>
      </c>
      <c r="N50" s="4">
        <v>0.85629999999999995</v>
      </c>
      <c r="O50" s="4">
        <v>0.83760000000000001</v>
      </c>
      <c r="P50" s="4">
        <v>0.83199999999999996</v>
      </c>
      <c r="Q50" s="4">
        <v>0.82150000000000001</v>
      </c>
      <c r="R50" s="4">
        <v>0.83130000000000004</v>
      </c>
      <c r="S50" s="4">
        <v>0.83799999999999997</v>
      </c>
      <c r="T50" s="4">
        <v>0.85450000000000004</v>
      </c>
      <c r="U50" s="4">
        <v>0.84799999999999998</v>
      </c>
      <c r="V50" s="4">
        <v>0.84319999999999995</v>
      </c>
      <c r="W50" s="4">
        <v>0.84989999999999999</v>
      </c>
      <c r="X50" s="4">
        <v>0.84919999999999995</v>
      </c>
      <c r="Y50" s="4">
        <v>0.84919999999999995</v>
      </c>
      <c r="Z50" s="4">
        <v>0.85240000000000005</v>
      </c>
      <c r="AA50" s="4">
        <v>0.85409999999999997</v>
      </c>
      <c r="AB50" s="4">
        <v>0.83860000000000001</v>
      </c>
      <c r="AC50" s="4">
        <v>0.81830000000000003</v>
      </c>
      <c r="AD50" s="4">
        <v>0.80400000000000005</v>
      </c>
      <c r="AE50" s="4">
        <v>0.79600000000000004</v>
      </c>
      <c r="AF50" s="4">
        <v>0.78249999999999997</v>
      </c>
      <c r="AG50" s="4">
        <v>0.75449999999999995</v>
      </c>
      <c r="AH50" s="4">
        <v>0.73132694351981842</v>
      </c>
      <c r="AI50" s="4">
        <v>0.74015419502816271</v>
      </c>
      <c r="AJ50" s="4">
        <v>0.71923271673716738</v>
      </c>
      <c r="AK50" s="4">
        <v>0.68835728208030222</v>
      </c>
      <c r="AL50" s="4">
        <v>0.68123968738789398</v>
      </c>
      <c r="AM50" s="4">
        <v>0.68413757258292762</v>
      </c>
      <c r="AN50" s="4">
        <v>0.66174895224837382</v>
      </c>
      <c r="AO50" s="4">
        <v>0.64166932767753115</v>
      </c>
      <c r="AP50" s="4" t="s">
        <v>127</v>
      </c>
      <c r="AQ50" s="4" t="s">
        <v>127</v>
      </c>
      <c r="AR50" s="4" t="s">
        <v>127</v>
      </c>
      <c r="AS50" s="4" t="s">
        <v>127</v>
      </c>
      <c r="AT50" s="4" t="s">
        <v>127</v>
      </c>
      <c r="AU50" s="4" t="s">
        <v>127</v>
      </c>
      <c r="AV50" s="4" t="s">
        <v>127</v>
      </c>
      <c r="AW50" s="4" t="s">
        <v>127</v>
      </c>
      <c r="AX50" s="4" t="s">
        <v>127</v>
      </c>
      <c r="AY50" s="4" t="s">
        <v>127</v>
      </c>
      <c r="AZ50" s="4" t="s">
        <v>127</v>
      </c>
      <c r="BA50" s="4" t="s">
        <v>127</v>
      </c>
      <c r="BB50" s="4" t="s">
        <v>127</v>
      </c>
      <c r="BC50" s="4" t="s">
        <v>127</v>
      </c>
      <c r="BD50" s="4" t="s">
        <v>127</v>
      </c>
      <c r="BE50" s="4" t="s">
        <v>127</v>
      </c>
      <c r="BF50" s="4" t="s">
        <v>127</v>
      </c>
      <c r="BG50" s="4" t="s">
        <v>127</v>
      </c>
      <c r="BH50" s="4" t="s">
        <v>127</v>
      </c>
      <c r="BI50" s="4" t="s">
        <v>127</v>
      </c>
      <c r="BJ50" s="4" t="s">
        <v>127</v>
      </c>
      <c r="BK50" s="4" t="s">
        <v>127</v>
      </c>
      <c r="BL50" s="4" t="s">
        <v>127</v>
      </c>
      <c r="BM50" s="4" t="s">
        <v>127</v>
      </c>
      <c r="BN50" s="4" t="s">
        <v>127</v>
      </c>
      <c r="BO50" s="4" t="s">
        <v>127</v>
      </c>
      <c r="BP50" s="4" t="s">
        <v>127</v>
      </c>
      <c r="BQ50" s="4" t="s">
        <v>127</v>
      </c>
      <c r="BR50" s="4" t="s">
        <v>127</v>
      </c>
      <c r="BS50" s="4" t="s">
        <v>127</v>
      </c>
      <c r="BT50" s="4" t="s">
        <v>127</v>
      </c>
    </row>
    <row r="51" spans="1:72" x14ac:dyDescent="0.3">
      <c r="A51" s="13" t="s">
        <v>30</v>
      </c>
      <c r="B51" s="4">
        <v>6.6500000000000004E-2</v>
      </c>
      <c r="C51" s="4">
        <v>7.7499999999999999E-2</v>
      </c>
      <c r="D51" s="4">
        <v>8.1699999999999995E-2</v>
      </c>
      <c r="E51" s="4">
        <v>8.3500000000000005E-2</v>
      </c>
      <c r="F51" s="4">
        <v>9.1700000000000004E-2</v>
      </c>
      <c r="G51" s="4">
        <v>9.3100000000000002E-2</v>
      </c>
      <c r="H51" s="4">
        <v>8.6699999999999999E-2</v>
      </c>
      <c r="I51" s="4">
        <v>7.9699999999999993E-2</v>
      </c>
      <c r="J51" s="4">
        <v>7.7299999999999994E-2</v>
      </c>
      <c r="K51" s="4">
        <v>7.7899999999999997E-2</v>
      </c>
      <c r="L51" s="4">
        <v>5.3900000000000003E-2</v>
      </c>
      <c r="M51" s="4">
        <v>5.4399999999999997E-2</v>
      </c>
      <c r="N51" s="4">
        <v>5.4300000000000001E-2</v>
      </c>
      <c r="O51" s="4">
        <v>5.45E-2</v>
      </c>
      <c r="P51" s="4">
        <v>5.4600000000000003E-2</v>
      </c>
      <c r="Q51" s="4">
        <v>5.4899999999999997E-2</v>
      </c>
      <c r="R51" s="4">
        <v>5.4899999999999997E-2</v>
      </c>
      <c r="S51" s="4">
        <v>5.5199999999999999E-2</v>
      </c>
      <c r="T51" s="4">
        <v>5.5500000000000001E-2</v>
      </c>
      <c r="U51" s="4">
        <v>5.5599999999999997E-2</v>
      </c>
      <c r="V51" s="4">
        <v>5.57E-2</v>
      </c>
      <c r="W51" s="4">
        <v>5.57E-2</v>
      </c>
      <c r="X51" s="4">
        <v>5.5500000000000001E-2</v>
      </c>
      <c r="Y51" s="4">
        <v>5.5500000000000001E-2</v>
      </c>
      <c r="Z51" s="4">
        <v>5.5399999999999998E-2</v>
      </c>
      <c r="AA51" s="4">
        <v>5.57E-2</v>
      </c>
      <c r="AB51" s="4">
        <v>5.5599999999999997E-2</v>
      </c>
      <c r="AC51" s="4">
        <v>5.5199999999999999E-2</v>
      </c>
      <c r="AD51" s="4">
        <v>5.5399999999999998E-2</v>
      </c>
      <c r="AE51" s="4">
        <v>5.5599999999999997E-2</v>
      </c>
      <c r="AF51" s="4">
        <v>5.5800000000000002E-2</v>
      </c>
      <c r="AG51" s="4">
        <v>5.5800000000000002E-2</v>
      </c>
      <c r="AH51" s="4">
        <v>5.6264949825043264E-2</v>
      </c>
      <c r="AI51" s="4">
        <v>5.6712408506321407E-2</v>
      </c>
      <c r="AJ51" s="4">
        <v>5.6485533733291703E-2</v>
      </c>
      <c r="AK51" s="4">
        <v>5.6934714978906016E-2</v>
      </c>
      <c r="AL51" s="4">
        <v>5.7047015865678841E-2</v>
      </c>
      <c r="AM51" s="4">
        <v>5.678560948679378E-2</v>
      </c>
      <c r="AN51" s="4">
        <v>5.7028196662584414E-2</v>
      </c>
      <c r="AO51" s="4">
        <v>5.69172682156176E-2</v>
      </c>
      <c r="AP51" s="4">
        <v>5.698084089632071E-2</v>
      </c>
      <c r="AQ51" s="4">
        <v>5.5982683806628526E-2</v>
      </c>
      <c r="AR51" s="4">
        <v>5.6099776047723933E-2</v>
      </c>
      <c r="AS51" s="4">
        <v>5.6453018300192163E-2</v>
      </c>
      <c r="AT51" s="4">
        <v>5.6477588567972206E-2</v>
      </c>
      <c r="AU51" s="4">
        <v>5.5700929803389462E-2</v>
      </c>
      <c r="AV51" s="4">
        <v>5.6043020986748043E-2</v>
      </c>
      <c r="AW51" s="4">
        <v>5.5852167519218711E-2</v>
      </c>
      <c r="AX51" s="4">
        <v>5.5931544576107446E-2</v>
      </c>
      <c r="AY51" s="4">
        <v>5.5980210716534903E-2</v>
      </c>
      <c r="AZ51" s="4">
        <v>5.5839456712366273E-2</v>
      </c>
      <c r="BA51" s="4">
        <v>5.6559828520623461E-2</v>
      </c>
      <c r="BB51" s="4">
        <v>5.6087758087098837E-2</v>
      </c>
      <c r="BC51" s="4">
        <v>5.417412721620217E-2</v>
      </c>
      <c r="BD51" s="4">
        <v>5.4270861382039785E-2</v>
      </c>
      <c r="BE51" s="4">
        <v>5.4111847266003051E-2</v>
      </c>
      <c r="BF51" s="4">
        <v>5.4599851160150079E-2</v>
      </c>
      <c r="BG51" s="4">
        <v>5.5037612105477328E-2</v>
      </c>
      <c r="BH51" s="4">
        <v>5.5556046826948924E-2</v>
      </c>
      <c r="BI51" s="4">
        <v>5.5221409311205422E-2</v>
      </c>
      <c r="BJ51" s="4">
        <v>5.5611389041625596E-2</v>
      </c>
      <c r="BK51" s="4">
        <v>5.5570817304502591E-2</v>
      </c>
      <c r="BL51" s="4">
        <v>5.6175164202466044E-2</v>
      </c>
      <c r="BM51" s="4">
        <v>5.8004848445869353E-2</v>
      </c>
      <c r="BN51" s="4">
        <v>5.8253032313068595E-2</v>
      </c>
      <c r="BO51" s="4">
        <v>5.8170471232816399E-2</v>
      </c>
      <c r="BP51" s="4">
        <v>5.6322585253233678E-2</v>
      </c>
      <c r="BQ51" s="4">
        <v>5.6511103929516693E-2</v>
      </c>
      <c r="BR51" s="4">
        <v>5.7195368227061706E-2</v>
      </c>
      <c r="BS51" s="4">
        <v>5.6580636741095119E-2</v>
      </c>
      <c r="BT51" s="4">
        <v>5.762717381875794E-2</v>
      </c>
    </row>
    <row r="52" spans="1:72" x14ac:dyDescent="0.3">
      <c r="A52" s="13" t="s">
        <v>31</v>
      </c>
      <c r="B52" s="4">
        <v>0.77649999999999997</v>
      </c>
      <c r="C52" s="4">
        <v>0.78110000000000002</v>
      </c>
      <c r="D52" s="4">
        <v>0.78249999999999997</v>
      </c>
      <c r="E52" s="4">
        <v>0.77510000000000001</v>
      </c>
      <c r="F52" s="4">
        <v>0.77500000000000002</v>
      </c>
      <c r="G52" s="4">
        <v>0.75509999999999999</v>
      </c>
      <c r="H52" s="4">
        <v>0.71479999999999999</v>
      </c>
      <c r="I52" s="4">
        <v>0.62109999999999999</v>
      </c>
      <c r="J52" s="4">
        <v>0.60960000000000003</v>
      </c>
      <c r="K52" s="4">
        <v>0.60170000000000001</v>
      </c>
      <c r="L52" s="4">
        <v>0.28970000000000001</v>
      </c>
      <c r="M52" s="4">
        <v>0.20250000000000001</v>
      </c>
      <c r="N52" s="4">
        <v>0.16500000000000001</v>
      </c>
      <c r="O52" s="4">
        <v>0.1633</v>
      </c>
      <c r="P52" s="4">
        <v>0.1116</v>
      </c>
      <c r="Q52" s="4">
        <v>6.0299999999999999E-2</v>
      </c>
      <c r="R52" s="4">
        <v>6.0199999999999997E-2</v>
      </c>
      <c r="S52" s="4">
        <v>4.36E-2</v>
      </c>
      <c r="T52" s="4">
        <v>2.7699999999999999E-2</v>
      </c>
      <c r="U52" s="4">
        <v>8.6999999999999994E-3</v>
      </c>
      <c r="V52" s="4">
        <v>7.9000000000000008E-3</v>
      </c>
      <c r="W52" s="4">
        <v>7.4000000000000003E-3</v>
      </c>
      <c r="X52" s="4">
        <v>6.4000000000000003E-3</v>
      </c>
      <c r="Y52" s="4">
        <v>6.3E-3</v>
      </c>
      <c r="Z52" s="4">
        <v>6.3E-3</v>
      </c>
      <c r="AA52" s="4">
        <v>6.4000000000000003E-3</v>
      </c>
      <c r="AB52" s="4">
        <v>5.4000000000000003E-3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3.5009505652718259E-3</v>
      </c>
      <c r="AY52" s="4">
        <v>3.5573639766482987E-3</v>
      </c>
      <c r="AZ52" s="4">
        <v>3.6259849762309824E-3</v>
      </c>
      <c r="BA52" s="4">
        <v>3.6948529566117262E-3</v>
      </c>
      <c r="BB52" s="4">
        <v>3.7625762356269313E-3</v>
      </c>
      <c r="BC52" s="4">
        <v>3.8372934264129565E-3</v>
      </c>
      <c r="BD52" s="4">
        <v>3.011385159856661E-3</v>
      </c>
      <c r="BE52" s="4">
        <v>3.0493092171261348E-3</v>
      </c>
      <c r="BF52" s="4">
        <v>3.1053630382784372E-3</v>
      </c>
      <c r="BG52" s="4">
        <v>3.213634932025318E-3</v>
      </c>
      <c r="BH52" s="4">
        <v>3.364035838389557E-3</v>
      </c>
      <c r="BI52" s="4">
        <v>3.5087631772520783E-3</v>
      </c>
      <c r="BJ52" s="4">
        <v>3.6100514273206671E-3</v>
      </c>
      <c r="BK52" s="4">
        <v>3.7035762339493205E-3</v>
      </c>
      <c r="BL52" s="4">
        <v>3.8416319400090041E-3</v>
      </c>
      <c r="BM52" s="4">
        <v>4.0095680458684937E-3</v>
      </c>
      <c r="BN52" s="4">
        <v>4.3330596660208212E-3</v>
      </c>
      <c r="BO52" s="4">
        <v>4.6071454249438162E-3</v>
      </c>
      <c r="BP52" s="4">
        <v>4.8335577502235721E-3</v>
      </c>
      <c r="BQ52" s="4">
        <v>0</v>
      </c>
      <c r="BR52" s="4">
        <v>0</v>
      </c>
      <c r="BS52" s="4">
        <v>0</v>
      </c>
      <c r="BT52" s="4">
        <v>0</v>
      </c>
    </row>
    <row r="53" spans="1:72" x14ac:dyDescent="0.3">
      <c r="A53" s="13" t="s">
        <v>32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</row>
    <row r="54" spans="1:72" x14ac:dyDescent="0.3">
      <c r="A54" s="13" t="s">
        <v>174</v>
      </c>
      <c r="B54" s="4">
        <v>0.157</v>
      </c>
      <c r="C54" s="4">
        <v>0.1414</v>
      </c>
      <c r="D54" s="4">
        <v>0.13589999999999999</v>
      </c>
      <c r="E54" s="4">
        <v>0.14130000000000001</v>
      </c>
      <c r="F54" s="4">
        <v>0.1333</v>
      </c>
      <c r="G54" s="4">
        <v>0.1517</v>
      </c>
      <c r="H54" s="4">
        <v>0.19839999999999999</v>
      </c>
      <c r="I54" s="4">
        <v>0.29920000000000002</v>
      </c>
      <c r="J54" s="4">
        <v>0.313</v>
      </c>
      <c r="K54" s="4">
        <v>0.32040000000000002</v>
      </c>
      <c r="L54" s="4">
        <v>0.65639999999999998</v>
      </c>
      <c r="M54" s="4">
        <v>0.74309999999999998</v>
      </c>
      <c r="N54" s="4">
        <v>0.78069999999999995</v>
      </c>
      <c r="O54" s="4">
        <v>0.78220000000000001</v>
      </c>
      <c r="P54" s="4">
        <v>0.83379999999999999</v>
      </c>
      <c r="Q54" s="4">
        <v>0.88480000000000003</v>
      </c>
      <c r="R54" s="4">
        <v>0.88490000000000002</v>
      </c>
      <c r="S54" s="4">
        <v>0.9012</v>
      </c>
      <c r="T54" s="4">
        <v>0.91679999999999995</v>
      </c>
      <c r="U54" s="4">
        <v>0.93569999999999998</v>
      </c>
      <c r="V54" s="4">
        <v>0.93640000000000001</v>
      </c>
      <c r="W54" s="4">
        <v>0.93689999999999996</v>
      </c>
      <c r="X54" s="4">
        <v>0.93810000000000004</v>
      </c>
      <c r="Y54" s="4">
        <v>0.93830000000000002</v>
      </c>
      <c r="Z54" s="4">
        <v>0.93830000000000002</v>
      </c>
      <c r="AA54" s="4">
        <v>0.93799999999999994</v>
      </c>
      <c r="AB54" s="4">
        <v>0.93899999999999995</v>
      </c>
      <c r="AC54" s="4">
        <v>0.94479999999999997</v>
      </c>
      <c r="AD54" s="4">
        <v>0.9446</v>
      </c>
      <c r="AE54" s="4">
        <v>0.94440000000000002</v>
      </c>
      <c r="AF54" s="4">
        <v>0.94420000000000004</v>
      </c>
      <c r="AG54" s="4">
        <v>0.94420000000000004</v>
      </c>
      <c r="AH54" s="4">
        <v>0.94373505017495629</v>
      </c>
      <c r="AI54" s="4">
        <v>0.94328759149367813</v>
      </c>
      <c r="AJ54" s="4">
        <v>0.94351446626670821</v>
      </c>
      <c r="AK54" s="4">
        <v>0.94306528502109377</v>
      </c>
      <c r="AL54" s="4">
        <v>0.94295298413432183</v>
      </c>
      <c r="AM54" s="4">
        <v>0.94321439051320621</v>
      </c>
      <c r="AN54" s="4">
        <v>0.94297180333741493</v>
      </c>
      <c r="AO54" s="4">
        <v>0.94308273178438196</v>
      </c>
      <c r="AP54" s="4">
        <v>0.94301915910367928</v>
      </c>
      <c r="AQ54" s="4">
        <v>0.94401731619337159</v>
      </c>
      <c r="AR54" s="4">
        <v>0.94390022395227602</v>
      </c>
      <c r="AS54" s="4">
        <v>0.94354698169980777</v>
      </c>
      <c r="AT54" s="4">
        <v>0.94352241143202775</v>
      </c>
      <c r="AU54" s="4">
        <v>0.94429907019661052</v>
      </c>
      <c r="AV54" s="4">
        <v>0.94395697901325193</v>
      </c>
      <c r="AW54" s="4">
        <v>0.94414783248078127</v>
      </c>
      <c r="AX54" s="4">
        <v>0.94056750485862073</v>
      </c>
      <c r="AY54" s="4">
        <v>0.94046242530681667</v>
      </c>
      <c r="AZ54" s="4">
        <v>0.94053455831140276</v>
      </c>
      <c r="BA54" s="4">
        <v>0.93974531852276477</v>
      </c>
      <c r="BB54" s="4">
        <v>0.94014966567727432</v>
      </c>
      <c r="BC54" s="4">
        <v>0.94198857935738478</v>
      </c>
      <c r="BD54" s="4">
        <v>0.94271775345810349</v>
      </c>
      <c r="BE54" s="4">
        <v>0.94283884351687075</v>
      </c>
      <c r="BF54" s="4">
        <v>0.94229478580157144</v>
      </c>
      <c r="BG54" s="4">
        <v>0.94174875296249738</v>
      </c>
      <c r="BH54" s="4">
        <v>0.94107991733466156</v>
      </c>
      <c r="BI54" s="4">
        <v>0.94126982751154253</v>
      </c>
      <c r="BJ54" s="4">
        <v>0.94077855953105383</v>
      </c>
      <c r="BK54" s="4">
        <v>0.94072560646154801</v>
      </c>
      <c r="BL54" s="4">
        <v>0.93998320385752498</v>
      </c>
      <c r="BM54" s="4">
        <v>0.93798558350826222</v>
      </c>
      <c r="BN54" s="4">
        <v>0.93741390802091062</v>
      </c>
      <c r="BO54" s="4">
        <v>0.93722238334223973</v>
      </c>
      <c r="BP54" s="4">
        <v>0.93884385699654271</v>
      </c>
      <c r="BQ54" s="4">
        <v>0.94348889607048325</v>
      </c>
      <c r="BR54" s="4">
        <v>0.94280463177293827</v>
      </c>
      <c r="BS54" s="4">
        <v>0.94341936325890496</v>
      </c>
      <c r="BT54" s="4">
        <v>0.94237282618124207</v>
      </c>
    </row>
    <row r="55" spans="1:72" x14ac:dyDescent="0.3">
      <c r="A55" s="13" t="s">
        <v>33</v>
      </c>
      <c r="B55" s="2">
        <v>131327.46</v>
      </c>
      <c r="C55" s="2">
        <v>132209.45000000001</v>
      </c>
      <c r="D55" s="2">
        <v>132823.31</v>
      </c>
      <c r="E55" s="2">
        <v>133965.51</v>
      </c>
      <c r="F55" s="2">
        <v>134502.62</v>
      </c>
      <c r="G55" s="2">
        <v>134742.10999999999</v>
      </c>
      <c r="H55" s="2">
        <v>135373.34</v>
      </c>
      <c r="I55" s="2">
        <v>135291.92000000001</v>
      </c>
      <c r="J55" s="2">
        <v>134341.78</v>
      </c>
      <c r="K55" s="2">
        <v>135285.45000000001</v>
      </c>
      <c r="L55" s="2">
        <v>135397.41</v>
      </c>
      <c r="M55" s="2">
        <v>135364.82</v>
      </c>
      <c r="N55" s="2">
        <v>135514.82</v>
      </c>
      <c r="O55" s="2">
        <v>135380.70000000001</v>
      </c>
      <c r="P55" s="2">
        <v>135016.25</v>
      </c>
      <c r="Q55" s="2">
        <v>134887.29</v>
      </c>
      <c r="R55" s="2">
        <v>134717.35999999999</v>
      </c>
      <c r="S55" s="2">
        <v>134343.46</v>
      </c>
      <c r="T55" s="2">
        <v>134187.24</v>
      </c>
      <c r="U55" s="2">
        <v>134202.45000000001</v>
      </c>
      <c r="V55" s="2">
        <v>134063.56</v>
      </c>
      <c r="W55" s="2">
        <v>133893.76000000001</v>
      </c>
      <c r="X55" s="2">
        <v>133747.84</v>
      </c>
      <c r="Y55" s="2">
        <v>133849.71</v>
      </c>
      <c r="Z55" s="2">
        <v>133717.01</v>
      </c>
      <c r="AA55" s="2">
        <v>133608.18</v>
      </c>
      <c r="AB55" s="2">
        <v>133622.76999999999</v>
      </c>
      <c r="AC55" s="2">
        <v>133709.03</v>
      </c>
      <c r="AD55" s="2">
        <v>133763.98000000001</v>
      </c>
      <c r="AE55" s="2">
        <v>133600.65</v>
      </c>
      <c r="AF55" s="2">
        <v>133274.26999999999</v>
      </c>
      <c r="AG55" s="2">
        <v>133429.89000000001</v>
      </c>
      <c r="AH55" s="2">
        <v>133456.07478013198</v>
      </c>
      <c r="AI55" s="2">
        <v>133451.36234193115</v>
      </c>
      <c r="AJ55" s="2">
        <v>133691.76926720343</v>
      </c>
      <c r="AK55" s="2">
        <v>133231.99515183619</v>
      </c>
      <c r="AL55" s="2">
        <v>133060.79292761194</v>
      </c>
      <c r="AM55" s="2">
        <v>132847.33085343282</v>
      </c>
      <c r="AN55" s="2">
        <v>132031.23783907737</v>
      </c>
      <c r="AO55" s="2">
        <v>131929.59623915196</v>
      </c>
      <c r="AP55" s="2">
        <v>132118.59547277508</v>
      </c>
      <c r="AQ55" s="2">
        <v>132070.24429467146</v>
      </c>
      <c r="AR55" s="2">
        <v>131956.04237110025</v>
      </c>
      <c r="AS55" s="2">
        <v>131830.54508890823</v>
      </c>
      <c r="AT55" s="2">
        <v>131720.82793748996</v>
      </c>
      <c r="AU55" s="2">
        <v>131558.59908852409</v>
      </c>
      <c r="AV55" s="2">
        <v>131793.25878917449</v>
      </c>
      <c r="AW55" s="2">
        <v>132073.93732935045</v>
      </c>
      <c r="AX55" s="2">
        <v>131914.68666052728</v>
      </c>
      <c r="AY55" s="2">
        <v>131567.6207373534</v>
      </c>
      <c r="AZ55" s="2">
        <v>131483.05887811419</v>
      </c>
      <c r="BA55" s="2">
        <v>131406.11545507383</v>
      </c>
      <c r="BB55" s="2">
        <v>131459.31679424</v>
      </c>
      <c r="BC55" s="2">
        <v>131124.26699377919</v>
      </c>
      <c r="BD55" s="2">
        <v>131064.41808484652</v>
      </c>
      <c r="BE55" s="2">
        <v>131092.07976864296</v>
      </c>
      <c r="BF55" s="2">
        <v>131219.52268056473</v>
      </c>
      <c r="BG55" s="2">
        <v>130169.97899913594</v>
      </c>
      <c r="BH55" s="2">
        <v>130826.56035933636</v>
      </c>
      <c r="BI55" s="2">
        <v>131564.18268129803</v>
      </c>
      <c r="BJ55" s="2">
        <v>130933.80101856422</v>
      </c>
      <c r="BK55" s="2">
        <v>130593.98153461679</v>
      </c>
      <c r="BL55" s="2">
        <v>130297.29492240076</v>
      </c>
      <c r="BM55" s="2">
        <v>130124.35240765745</v>
      </c>
      <c r="BN55" s="2">
        <v>129411.64989278495</v>
      </c>
      <c r="BO55" s="2">
        <v>128646.47658499276</v>
      </c>
      <c r="BP55" s="2">
        <v>128113.84607360023</v>
      </c>
      <c r="BQ55" s="2">
        <v>128325.78411253932</v>
      </c>
      <c r="BR55" s="2">
        <v>127986.85228822919</v>
      </c>
      <c r="BS55" s="2">
        <v>128369.5906646294</v>
      </c>
      <c r="BT55" s="2">
        <v>128011.20577063855</v>
      </c>
    </row>
    <row r="56" spans="1:72" x14ac:dyDescent="0.3">
      <c r="A56" s="13" t="s">
        <v>34</v>
      </c>
      <c r="B56" s="4">
        <v>5.2299999999999999E-2</v>
      </c>
      <c r="C56" s="4">
        <v>5.2650000000000002E-2</v>
      </c>
      <c r="D56" s="4">
        <v>5.3199999999999997E-2</v>
      </c>
      <c r="E56" s="4">
        <v>5.416E-2</v>
      </c>
      <c r="F56" s="4">
        <v>5.484E-2</v>
      </c>
      <c r="G56" s="4">
        <v>5.4609999999999999E-2</v>
      </c>
      <c r="H56" s="4">
        <v>5.595E-2</v>
      </c>
      <c r="I56" s="4">
        <v>5.9330000000000001E-2</v>
      </c>
      <c r="J56" s="4">
        <v>5.9990000000000002E-2</v>
      </c>
      <c r="K56" s="4">
        <v>4.8439999999999997E-2</v>
      </c>
      <c r="L56" s="4">
        <v>3.8760000000000003E-2</v>
      </c>
      <c r="M56" s="4">
        <v>3.3369999999999997E-2</v>
      </c>
      <c r="N56" s="4">
        <v>2.7740000000000001E-2</v>
      </c>
      <c r="O56" s="4">
        <v>2.7969999999999998E-2</v>
      </c>
      <c r="P56" s="4">
        <v>2.6630000000000001E-2</v>
      </c>
      <c r="Q56" s="4">
        <v>2.5680000000000001E-2</v>
      </c>
      <c r="R56" s="4">
        <v>2.572E-2</v>
      </c>
      <c r="S56" s="4">
        <v>2.5319999999999999E-2</v>
      </c>
      <c r="T56" s="4">
        <v>2.5780000000000001E-2</v>
      </c>
      <c r="U56" s="4">
        <v>2.5340000000000001E-2</v>
      </c>
      <c r="V56" s="4">
        <v>2.615E-2</v>
      </c>
      <c r="W56" s="4">
        <v>2.7269999999999999E-2</v>
      </c>
      <c r="X56" s="4">
        <v>2.7289999999999998E-2</v>
      </c>
      <c r="Y56" s="4">
        <v>2.5940000000000001E-2</v>
      </c>
      <c r="Z56" s="4">
        <v>2.3089999999999999E-2</v>
      </c>
      <c r="AA56" s="4">
        <v>2.248E-2</v>
      </c>
      <c r="AB56" s="4">
        <v>2.239E-2</v>
      </c>
      <c r="AC56" s="4">
        <v>2.2270000000000002E-2</v>
      </c>
      <c r="AD56" s="4">
        <v>2.23E-2</v>
      </c>
      <c r="AE56" s="4">
        <v>2.2329999999999999E-2</v>
      </c>
      <c r="AF56" s="4">
        <v>2.2329999999999999E-2</v>
      </c>
      <c r="AG56" s="4">
        <v>2.2370000000000001E-2</v>
      </c>
      <c r="AH56" s="4">
        <v>2.2524462400171898E-2</v>
      </c>
      <c r="AI56" s="4">
        <v>2.2496889201549301E-2</v>
      </c>
      <c r="AJ56" s="4">
        <v>2.2539054840266193E-2</v>
      </c>
      <c r="AK56" s="4">
        <v>2.2561030871277084E-2</v>
      </c>
      <c r="AL56" s="4">
        <v>2.2619357719479437E-2</v>
      </c>
      <c r="AM56" s="4">
        <v>2.2577404999401973E-2</v>
      </c>
      <c r="AN56" s="4">
        <v>2.2709265361952634E-2</v>
      </c>
      <c r="AO56" s="4">
        <v>2.2849804390502645E-2</v>
      </c>
      <c r="AP56" s="4">
        <v>2.0855814509885596E-2</v>
      </c>
      <c r="AQ56" s="4">
        <v>2.0813158623609485E-2</v>
      </c>
      <c r="AR56" s="4">
        <v>2.0718343012787459E-2</v>
      </c>
      <c r="AS56" s="4">
        <v>2.0509601857066739E-2</v>
      </c>
      <c r="AT56" s="4">
        <v>2.0506154863364538E-2</v>
      </c>
      <c r="AU56" s="4">
        <v>2.269326937988898E-2</v>
      </c>
      <c r="AV56" s="4">
        <v>2.4000448129196529E-2</v>
      </c>
      <c r="AW56" s="4">
        <v>2.3734251926318603E-2</v>
      </c>
      <c r="AX56" s="4">
        <v>2.5730197253614081E-2</v>
      </c>
      <c r="AY56" s="4">
        <v>2.6660545889224996E-2</v>
      </c>
      <c r="AZ56" s="4">
        <v>2.5949410679460442E-2</v>
      </c>
      <c r="BA56" s="4">
        <v>2.5185301719268985E-2</v>
      </c>
      <c r="BB56" s="4">
        <v>2.507234653619142E-2</v>
      </c>
      <c r="BC56" s="4">
        <v>2.5165306937777049E-2</v>
      </c>
      <c r="BD56" s="4">
        <v>2.2958557927152609E-2</v>
      </c>
      <c r="BE56" s="4">
        <v>1.9180585154079551E-2</v>
      </c>
      <c r="BF56" s="4">
        <v>1.8055184070153635E-2</v>
      </c>
      <c r="BG56" s="4">
        <v>1.8024717873496895E-2</v>
      </c>
      <c r="BH56" s="4">
        <v>1.8060434966941936E-2</v>
      </c>
      <c r="BI56" s="4">
        <v>1.7893888686733958E-2</v>
      </c>
      <c r="BJ56" s="4">
        <v>1.7950192687940028E-2</v>
      </c>
      <c r="BK56" s="4">
        <v>1.9440666047420004E-2</v>
      </c>
      <c r="BL56" s="4">
        <v>2.6046559419817858E-2</v>
      </c>
      <c r="BM56" s="4">
        <v>3.1820707614301835E-2</v>
      </c>
      <c r="BN56" s="4">
        <v>4.6702242132044394E-2</v>
      </c>
      <c r="BO56" s="4">
        <v>5.3900145762018493E-2</v>
      </c>
      <c r="BP56" s="4">
        <v>5.943053370097582E-2</v>
      </c>
      <c r="BQ56" s="4">
        <v>6.7924336399929397E-2</v>
      </c>
      <c r="BR56" s="4">
        <v>7.0069186002180844E-2</v>
      </c>
      <c r="BS56" s="4">
        <v>6.9393580325621901E-2</v>
      </c>
      <c r="BT56" s="4">
        <v>6.8649962913679335E-2</v>
      </c>
    </row>
    <row r="57" spans="1:72" x14ac:dyDescent="0.3">
      <c r="A57" s="13" t="s">
        <v>35</v>
      </c>
      <c r="B57" s="7">
        <v>20.85</v>
      </c>
      <c r="C57" s="7">
        <v>20.63</v>
      </c>
      <c r="D57" s="7">
        <v>20.399999999999999</v>
      </c>
      <c r="E57" s="7">
        <v>20.89</v>
      </c>
      <c r="F57" s="7">
        <v>19.91</v>
      </c>
      <c r="G57" s="7">
        <v>19.670000000000002</v>
      </c>
      <c r="H57" s="7">
        <v>19.399999999999999</v>
      </c>
      <c r="I57" s="7">
        <v>19.149999999999999</v>
      </c>
      <c r="J57" s="7">
        <v>18.87</v>
      </c>
      <c r="K57" s="7">
        <v>18.63</v>
      </c>
      <c r="L57" s="7">
        <v>18.37</v>
      </c>
      <c r="M57" s="7">
        <v>18.13</v>
      </c>
      <c r="N57" s="7">
        <v>17.89</v>
      </c>
      <c r="O57" s="7">
        <v>17.649999999999999</v>
      </c>
      <c r="P57" s="7">
        <v>17.38</v>
      </c>
      <c r="Q57" s="7">
        <v>17.13</v>
      </c>
      <c r="R57" s="7">
        <v>16.87</v>
      </c>
      <c r="S57" s="7">
        <v>16.61</v>
      </c>
      <c r="T57" s="7">
        <v>16.37</v>
      </c>
      <c r="U57" s="7">
        <v>16.12</v>
      </c>
      <c r="V57" s="7">
        <v>15.89</v>
      </c>
      <c r="W57" s="7">
        <v>15.64</v>
      </c>
      <c r="X57" s="7">
        <v>15.4</v>
      </c>
      <c r="Y57" s="7">
        <v>15.14</v>
      </c>
      <c r="Z57" s="7">
        <v>14.9</v>
      </c>
      <c r="AA57" s="7">
        <v>14.66</v>
      </c>
      <c r="AB57" s="7">
        <v>14.42</v>
      </c>
      <c r="AC57" s="7">
        <v>14.21</v>
      </c>
      <c r="AD57" s="7">
        <v>13.96</v>
      </c>
      <c r="AE57" s="7">
        <v>13.72</v>
      </c>
      <c r="AF57" s="7">
        <v>13.49</v>
      </c>
      <c r="AG57" s="7">
        <v>13.25</v>
      </c>
      <c r="AH57" s="18">
        <v>12.996738235427523</v>
      </c>
      <c r="AI57" s="18">
        <v>12.751555202931193</v>
      </c>
      <c r="AJ57" s="18">
        <v>12.508975398648509</v>
      </c>
      <c r="AK57" s="18">
        <v>12.263032901247582</v>
      </c>
      <c r="AL57" s="18">
        <v>12.021505685499021</v>
      </c>
      <c r="AM57" s="18">
        <v>11.818750311822127</v>
      </c>
      <c r="AN57" s="18">
        <v>11.707294822405366</v>
      </c>
      <c r="AO57" s="18">
        <v>11.526993518728824</v>
      </c>
      <c r="AP57" s="18">
        <v>11.274952461896646</v>
      </c>
      <c r="AQ57" s="18">
        <v>11.044055897279804</v>
      </c>
      <c r="AR57" s="18">
        <v>10.815688501549841</v>
      </c>
      <c r="AS57" s="18">
        <v>10.570463339220963</v>
      </c>
      <c r="AT57" s="18">
        <v>10.33731060553008</v>
      </c>
      <c r="AU57" s="18">
        <v>10.11613705343883</v>
      </c>
      <c r="AV57" s="18">
        <v>9.9479840483807713</v>
      </c>
      <c r="AW57" s="18">
        <v>9.7502384115917575</v>
      </c>
      <c r="AX57" s="18">
        <v>9.5567300261133497</v>
      </c>
      <c r="AY57" s="18">
        <v>9.3305079608607375</v>
      </c>
      <c r="AZ57" s="18">
        <v>9.1209694498027076</v>
      </c>
      <c r="BA57" s="18">
        <v>8.8795502721985002</v>
      </c>
      <c r="BB57" s="18">
        <v>8.6363297017294069</v>
      </c>
      <c r="BC57" s="18">
        <v>8.4157068459824025</v>
      </c>
      <c r="BD57" s="18">
        <v>8.1806514650208015</v>
      </c>
      <c r="BE57" s="18">
        <v>7.9543617525772836</v>
      </c>
      <c r="BF57" s="18">
        <v>7.7361614513283845</v>
      </c>
      <c r="BG57" s="18">
        <v>7.656632329350038</v>
      </c>
      <c r="BH57" s="18">
        <v>7.6494010111047679</v>
      </c>
      <c r="BI57" s="18">
        <v>7.5548128231938385</v>
      </c>
      <c r="BJ57" s="18">
        <v>7.3729252080773762</v>
      </c>
      <c r="BK57" s="18">
        <v>7.1649805834930476</v>
      </c>
      <c r="BL57" s="18">
        <v>7.0012330770160824</v>
      </c>
      <c r="BM57" s="18">
        <v>6.803383833054915</v>
      </c>
      <c r="BN57" s="18">
        <v>6.6530121875574357</v>
      </c>
      <c r="BO57" s="18">
        <v>6.4666906940922493</v>
      </c>
      <c r="BP57" s="18">
        <v>6.2713918183552488</v>
      </c>
      <c r="BQ57" s="18">
        <v>6.0987464957892321</v>
      </c>
      <c r="BR57" s="18">
        <v>5.9023008864777582</v>
      </c>
      <c r="BS57" s="18">
        <v>5.7014935053930555</v>
      </c>
      <c r="BT57" s="91">
        <v>5.5170319584717014</v>
      </c>
    </row>
    <row r="58" spans="1:72" x14ac:dyDescent="0.3">
      <c r="A58" s="13" t="s">
        <v>36</v>
      </c>
      <c r="B58" s="7">
        <v>12.8</v>
      </c>
      <c r="C58" s="7">
        <v>15.49</v>
      </c>
      <c r="D58" s="7">
        <v>18.079999999999998</v>
      </c>
      <c r="E58" s="7">
        <v>20.16</v>
      </c>
      <c r="F58" s="7">
        <v>23.73</v>
      </c>
      <c r="G58" s="7">
        <v>26.56</v>
      </c>
      <c r="H58" s="7">
        <v>29.6</v>
      </c>
      <c r="I58" s="7">
        <v>33.15</v>
      </c>
      <c r="J58" s="7">
        <v>36.22</v>
      </c>
      <c r="K58" s="7">
        <v>39.17</v>
      </c>
      <c r="L58" s="7">
        <v>42.13</v>
      </c>
      <c r="M58" s="7">
        <v>45.18</v>
      </c>
      <c r="N58" s="7">
        <v>48.22</v>
      </c>
      <c r="O58" s="7">
        <v>51.22</v>
      </c>
      <c r="P58" s="7">
        <v>54.19</v>
      </c>
      <c r="Q58" s="7">
        <v>57.22</v>
      </c>
      <c r="R58" s="7">
        <v>60.26</v>
      </c>
      <c r="S58" s="7">
        <v>63.3</v>
      </c>
      <c r="T58" s="7">
        <v>66.239999999999995</v>
      </c>
      <c r="U58" s="7">
        <v>69.260000000000005</v>
      </c>
      <c r="V58" s="7">
        <v>72.290000000000006</v>
      </c>
      <c r="W58" s="7">
        <v>75.33</v>
      </c>
      <c r="X58" s="7">
        <v>78.25</v>
      </c>
      <c r="Y58" s="7">
        <v>81.27</v>
      </c>
      <c r="Z58" s="7">
        <v>84.3</v>
      </c>
      <c r="AA58" s="7">
        <v>87.31</v>
      </c>
      <c r="AB58" s="7">
        <v>90.24</v>
      </c>
      <c r="AC58" s="7">
        <v>93.25</v>
      </c>
      <c r="AD58" s="7">
        <v>96.28</v>
      </c>
      <c r="AE58" s="7">
        <v>99.27</v>
      </c>
      <c r="AF58" s="7">
        <v>102.17</v>
      </c>
      <c r="AG58" s="7">
        <v>105.21</v>
      </c>
      <c r="AH58" s="18">
        <v>108.25355713399185</v>
      </c>
      <c r="AI58" s="18">
        <v>111.27015635525163</v>
      </c>
      <c r="AJ58" s="18">
        <v>114.21120964837772</v>
      </c>
      <c r="AK58" s="18">
        <v>117.1010309333343</v>
      </c>
      <c r="AL58" s="18">
        <v>120.14193327737945</v>
      </c>
      <c r="AM58" s="18">
        <v>123.20719511056052</v>
      </c>
      <c r="AN58" s="18">
        <v>126.26583045478309</v>
      </c>
      <c r="AO58" s="18">
        <v>129.32833090413251</v>
      </c>
      <c r="AP58" s="18">
        <v>132.29854785923209</v>
      </c>
      <c r="AQ58" s="18">
        <v>135.30231415632352</v>
      </c>
      <c r="AR58" s="18">
        <v>138.25586141114303</v>
      </c>
      <c r="AS58" s="18">
        <v>141.28520270866042</v>
      </c>
      <c r="AT58" s="18">
        <v>144.21682276479805</v>
      </c>
      <c r="AU58" s="18">
        <v>147.18866583891875</v>
      </c>
      <c r="AV58" s="18">
        <v>150.07233543097141</v>
      </c>
      <c r="AW58" s="18">
        <v>153.08210462960361</v>
      </c>
      <c r="AX58" s="18">
        <v>156.16166165892867</v>
      </c>
      <c r="AY58" s="18">
        <v>159.22609365396755</v>
      </c>
      <c r="AZ58" s="18">
        <v>162.1721985602824</v>
      </c>
      <c r="BA58" s="18">
        <v>165.24660171586558</v>
      </c>
      <c r="BB58" s="18">
        <v>168.24167959819303</v>
      </c>
      <c r="BC58" s="18">
        <v>171.2592255478767</v>
      </c>
      <c r="BD58" s="18">
        <v>174.25521120147539</v>
      </c>
      <c r="BE58" s="18">
        <v>177.29639706297127</v>
      </c>
      <c r="BF58" s="18">
        <v>180.34477399765518</v>
      </c>
      <c r="BG58" s="18">
        <v>182.84757192830247</v>
      </c>
      <c r="BH58" s="18">
        <v>185.89045594306489</v>
      </c>
      <c r="BI58" s="18">
        <v>189.04410854082056</v>
      </c>
      <c r="BJ58" s="18">
        <v>192.1119208737035</v>
      </c>
      <c r="BK58" s="18">
        <v>195.15499320883367</v>
      </c>
      <c r="BL58" s="18">
        <v>198.11794794247209</v>
      </c>
      <c r="BM58" s="18">
        <v>201.31638672614534</v>
      </c>
      <c r="BN58" s="18">
        <v>204.30878019892151</v>
      </c>
      <c r="BO58" s="18">
        <v>207.01487296991394</v>
      </c>
      <c r="BP58" s="18">
        <v>209.87008082250742</v>
      </c>
      <c r="BQ58" s="18">
        <v>212.44118900249006</v>
      </c>
      <c r="BR58" s="18">
        <v>215.46426168227163</v>
      </c>
      <c r="BS58" s="18">
        <v>218.49977917283164</v>
      </c>
      <c r="BT58" s="91">
        <v>221.21611010458531</v>
      </c>
    </row>
    <row r="59" spans="1:72" x14ac:dyDescent="0.3">
      <c r="A59" s="13" t="s">
        <v>37</v>
      </c>
      <c r="B59" s="4">
        <v>0.92920000000000003</v>
      </c>
      <c r="C59" s="4">
        <v>0.93110000000000004</v>
      </c>
      <c r="D59" s="4">
        <v>0.93240000000000001</v>
      </c>
      <c r="E59" s="4">
        <v>0.93430000000000002</v>
      </c>
      <c r="F59" s="4">
        <v>0.93569999999999998</v>
      </c>
      <c r="G59" s="4">
        <v>0.93720000000000003</v>
      </c>
      <c r="H59" s="4">
        <v>0.93969999999999998</v>
      </c>
      <c r="I59" s="4">
        <v>0.94069999999999998</v>
      </c>
      <c r="J59" s="4">
        <v>0.94330000000000003</v>
      </c>
      <c r="K59" s="4">
        <v>0.94499999999999995</v>
      </c>
      <c r="L59" s="4">
        <v>0.94820000000000004</v>
      </c>
      <c r="M59" s="4">
        <v>0.94979999999999998</v>
      </c>
      <c r="N59" s="4">
        <v>0.95079999999999998</v>
      </c>
      <c r="O59" s="4">
        <v>0.95109999999999995</v>
      </c>
      <c r="P59" s="4">
        <v>0.95189999999999997</v>
      </c>
      <c r="Q59" s="4">
        <v>0.9526</v>
      </c>
      <c r="R59" s="4">
        <v>0.95369999999999999</v>
      </c>
      <c r="S59" s="4">
        <v>0.95499999999999996</v>
      </c>
      <c r="T59" s="4">
        <v>0.95609999999999995</v>
      </c>
      <c r="U59" s="4">
        <v>0.95679999999999998</v>
      </c>
      <c r="V59" s="4">
        <v>0.95689999999999997</v>
      </c>
      <c r="W59" s="4">
        <v>0.9577</v>
      </c>
      <c r="X59" s="4">
        <v>0.95840000000000003</v>
      </c>
      <c r="Y59" s="4">
        <v>0.95950000000000002</v>
      </c>
      <c r="Z59" s="4">
        <v>0.96030000000000004</v>
      </c>
      <c r="AA59" s="4">
        <v>0.9607</v>
      </c>
      <c r="AB59" s="4">
        <v>0.96140000000000003</v>
      </c>
      <c r="AC59" s="4">
        <v>0.96260000000000001</v>
      </c>
      <c r="AD59" s="4">
        <v>0.96330000000000005</v>
      </c>
      <c r="AE59" s="4">
        <v>0.96389999999999998</v>
      </c>
      <c r="AF59" s="4">
        <v>0.96450000000000002</v>
      </c>
      <c r="AG59" s="4">
        <v>0.96509999999999996</v>
      </c>
      <c r="AH59" s="4">
        <v>0.96576410508503963</v>
      </c>
      <c r="AI59" s="4">
        <v>0.96655085605198054</v>
      </c>
      <c r="AJ59" s="4">
        <v>0.9672359118535927</v>
      </c>
      <c r="AK59" s="4">
        <v>0.96770513249117995</v>
      </c>
      <c r="AL59" s="4">
        <v>0.96826710911923375</v>
      </c>
      <c r="AM59" s="4">
        <v>0.9688851124884027</v>
      </c>
      <c r="AN59" s="4">
        <v>0.96924242329906329</v>
      </c>
      <c r="AO59" s="4">
        <v>0.96948202903636171</v>
      </c>
      <c r="AP59" s="4">
        <v>0.96989219103668045</v>
      </c>
      <c r="AQ59" s="4">
        <v>0.97073468521718165</v>
      </c>
      <c r="AR59" s="4">
        <v>0.97159573687704237</v>
      </c>
      <c r="AS59" s="4">
        <v>0.9718373526608034</v>
      </c>
      <c r="AT59" s="4">
        <v>0.97239849802268619</v>
      </c>
      <c r="AU59" s="4">
        <v>0.97336452032128773</v>
      </c>
      <c r="AV59" s="4">
        <v>0.97403798904221939</v>
      </c>
      <c r="AW59" s="4">
        <v>0.97393765404171828</v>
      </c>
      <c r="AX59" s="4">
        <v>0.97449994353805425</v>
      </c>
      <c r="AY59" s="4">
        <v>0.97484867333877367</v>
      </c>
      <c r="AZ59" s="4">
        <v>0.9751133746413756</v>
      </c>
      <c r="BA59" s="4">
        <v>0.97572853826434891</v>
      </c>
      <c r="BB59" s="4">
        <v>0.9764297765719866</v>
      </c>
      <c r="BC59" s="4">
        <v>0.9769671366395668</v>
      </c>
      <c r="BD59" s="4">
        <v>0.977792889701809</v>
      </c>
      <c r="BE59" s="4">
        <v>0.9783749224811048</v>
      </c>
      <c r="BF59" s="4">
        <v>0.97923335521261734</v>
      </c>
      <c r="BG59" s="4">
        <v>0.97934117685106936</v>
      </c>
      <c r="BH59" s="4">
        <v>0.97933788446904335</v>
      </c>
      <c r="BI59" s="4">
        <v>0.97971903676788896</v>
      </c>
      <c r="BJ59" s="4">
        <v>0.97991543459353936</v>
      </c>
      <c r="BK59" s="4">
        <v>0.98049711782034865</v>
      </c>
      <c r="BL59" s="4">
        <v>0.98091093961575337</v>
      </c>
      <c r="BM59" s="4">
        <v>0.98099624103996341</v>
      </c>
      <c r="BN59" s="4">
        <v>0.98123960861342974</v>
      </c>
      <c r="BO59" s="4">
        <v>0.98153146043962092</v>
      </c>
      <c r="BP59" s="4">
        <v>0.98320646954300317</v>
      </c>
      <c r="BQ59" s="4">
        <v>0.98318482659169903</v>
      </c>
      <c r="BR59" s="4">
        <v>0.98341212923322696</v>
      </c>
      <c r="BS59" s="4">
        <v>0.98376713397100335</v>
      </c>
      <c r="BT59" s="4">
        <v>0.98420776018900624</v>
      </c>
    </row>
    <row r="60" spans="1:72" x14ac:dyDescent="0.3">
      <c r="A60" s="13" t="s">
        <v>38</v>
      </c>
      <c r="B60" s="4">
        <v>7.0800000000000002E-2</v>
      </c>
      <c r="C60" s="4">
        <v>6.8900000000000003E-2</v>
      </c>
      <c r="D60" s="4">
        <v>6.7599999999999993E-2</v>
      </c>
      <c r="E60" s="4">
        <v>6.5699999999999995E-2</v>
      </c>
      <c r="F60" s="4">
        <v>6.4299999999999996E-2</v>
      </c>
      <c r="G60" s="4">
        <v>6.2799999999999995E-2</v>
      </c>
      <c r="H60" s="4">
        <v>6.0299999999999999E-2</v>
      </c>
      <c r="I60" s="4">
        <v>5.9299999999999999E-2</v>
      </c>
      <c r="J60" s="4">
        <v>5.67E-2</v>
      </c>
      <c r="K60" s="4">
        <v>5.5E-2</v>
      </c>
      <c r="L60" s="4">
        <v>5.1799999999999999E-2</v>
      </c>
      <c r="M60" s="4">
        <v>5.0200000000000002E-2</v>
      </c>
      <c r="N60" s="4">
        <v>4.9200000000000001E-2</v>
      </c>
      <c r="O60" s="4">
        <v>4.8899999999999999E-2</v>
      </c>
      <c r="P60" s="4">
        <v>4.8099999999999997E-2</v>
      </c>
      <c r="Q60" s="4">
        <v>4.7399999999999998E-2</v>
      </c>
      <c r="R60" s="4">
        <v>4.6300000000000001E-2</v>
      </c>
      <c r="S60" s="4">
        <v>4.4999999999999998E-2</v>
      </c>
      <c r="T60" s="4">
        <v>4.3900000000000002E-2</v>
      </c>
      <c r="U60" s="4">
        <v>4.3200000000000002E-2</v>
      </c>
      <c r="V60" s="4">
        <v>4.3099999999999999E-2</v>
      </c>
      <c r="W60" s="4">
        <v>4.2299999999999997E-2</v>
      </c>
      <c r="X60" s="4">
        <v>4.1599999999999998E-2</v>
      </c>
      <c r="Y60" s="4">
        <v>4.0500000000000001E-2</v>
      </c>
      <c r="Z60" s="4">
        <v>3.9699999999999999E-2</v>
      </c>
      <c r="AA60" s="4">
        <v>3.9300000000000002E-2</v>
      </c>
      <c r="AB60" s="4">
        <v>3.8600000000000002E-2</v>
      </c>
      <c r="AC60" s="4">
        <v>3.7400000000000003E-2</v>
      </c>
      <c r="AD60" s="4">
        <v>3.6700000000000003E-2</v>
      </c>
      <c r="AE60" s="4">
        <v>3.61E-2</v>
      </c>
      <c r="AF60" s="4">
        <v>3.5499999999999997E-2</v>
      </c>
      <c r="AG60" s="4">
        <v>3.49E-2</v>
      </c>
      <c r="AH60" s="4">
        <v>3.4235894914960596E-2</v>
      </c>
      <c r="AI60" s="4">
        <v>3.3449143948020038E-2</v>
      </c>
      <c r="AJ60" s="4">
        <v>3.2764088146406495E-2</v>
      </c>
      <c r="AK60" s="4">
        <v>3.2294867508819672E-2</v>
      </c>
      <c r="AL60" s="4">
        <v>3.1732890880766279E-2</v>
      </c>
      <c r="AM60" s="4">
        <v>3.1114887511596981E-2</v>
      </c>
      <c r="AN60" s="4">
        <v>3.0757576700936273E-2</v>
      </c>
      <c r="AO60" s="4">
        <v>3.0517970963638376E-2</v>
      </c>
      <c r="AP60" s="4">
        <v>3.0107808963319577E-2</v>
      </c>
      <c r="AQ60" s="4">
        <v>2.9265314782818304E-2</v>
      </c>
      <c r="AR60" s="4">
        <v>2.8404263122957549E-2</v>
      </c>
      <c r="AS60" s="4">
        <v>2.8162647339196677E-2</v>
      </c>
      <c r="AT60" s="4">
        <v>2.76015019773139E-2</v>
      </c>
      <c r="AU60" s="4">
        <v>2.663547967871217E-2</v>
      </c>
      <c r="AV60" s="4">
        <v>2.5962010957780553E-2</v>
      </c>
      <c r="AW60" s="4">
        <v>2.6062345958281753E-2</v>
      </c>
      <c r="AX60" s="4">
        <v>2.5500056461945669E-2</v>
      </c>
      <c r="AY60" s="4">
        <v>2.5151326661226426E-2</v>
      </c>
      <c r="AZ60" s="4">
        <v>2.4886625358624351E-2</v>
      </c>
      <c r="BA60" s="4">
        <v>2.4271461735651076E-2</v>
      </c>
      <c r="BB60" s="4">
        <v>2.35702234280134E-2</v>
      </c>
      <c r="BC60" s="4">
        <v>2.3032863360433212E-2</v>
      </c>
      <c r="BD60" s="4">
        <v>2.2207110298191113E-2</v>
      </c>
      <c r="BE60" s="4">
        <v>2.162507751889519E-2</v>
      </c>
      <c r="BF60" s="4">
        <v>2.0766644787382691E-2</v>
      </c>
      <c r="BG60" s="4">
        <v>2.0658823148930534E-2</v>
      </c>
      <c r="BH60" s="4">
        <v>2.0662115530956555E-2</v>
      </c>
      <c r="BI60" s="4">
        <v>2.0280963232110951E-2</v>
      </c>
      <c r="BJ60" s="4">
        <v>2.0084565406460714E-2</v>
      </c>
      <c r="BK60" s="4">
        <v>1.9502882179651331E-2</v>
      </c>
      <c r="BL60" s="4">
        <v>1.9089060384246643E-2</v>
      </c>
      <c r="BM60" s="4">
        <v>1.9003758960036594E-2</v>
      </c>
      <c r="BN60" s="4">
        <v>1.8760391386570222E-2</v>
      </c>
      <c r="BO60" s="4">
        <v>1.8468539560379114E-2</v>
      </c>
      <c r="BP60" s="4">
        <v>1.6793530456996757E-2</v>
      </c>
      <c r="BQ60" s="4">
        <v>1.6815173408300996E-2</v>
      </c>
      <c r="BR60" s="4">
        <v>1.6587870766773122E-2</v>
      </c>
      <c r="BS60" s="4">
        <v>1.6232866028996672E-2</v>
      </c>
      <c r="BT60" s="4">
        <v>1.5792239810993817E-2</v>
      </c>
    </row>
    <row r="61" spans="1:72" x14ac:dyDescent="0.3">
      <c r="A61" s="13" t="s">
        <v>39</v>
      </c>
      <c r="B61" s="4">
        <v>0.1938</v>
      </c>
      <c r="C61" s="4">
        <v>0.19259999999999999</v>
      </c>
      <c r="D61" s="4">
        <v>0.19209999999999999</v>
      </c>
      <c r="E61" s="4">
        <v>0.1925</v>
      </c>
      <c r="F61" s="4">
        <v>0.1898</v>
      </c>
      <c r="G61" s="4">
        <v>0.18859999999999999</v>
      </c>
      <c r="H61" s="4">
        <v>0.1807</v>
      </c>
      <c r="I61" s="4">
        <v>0.16850000000000001</v>
      </c>
      <c r="J61" s="4">
        <v>0.16339999999999999</v>
      </c>
      <c r="K61" s="4">
        <v>0.16039999999999999</v>
      </c>
      <c r="L61" s="4">
        <v>0.16070000000000001</v>
      </c>
      <c r="M61" s="4">
        <v>0.15870000000000001</v>
      </c>
      <c r="N61" s="4">
        <v>0.159</v>
      </c>
      <c r="O61" s="4">
        <v>0.15870000000000001</v>
      </c>
      <c r="P61" s="4">
        <v>0.15629999999999999</v>
      </c>
      <c r="Q61" s="4">
        <v>0.15429999999999999</v>
      </c>
      <c r="R61" s="4">
        <v>0.1525</v>
      </c>
      <c r="S61" s="4">
        <v>0.15129999999999999</v>
      </c>
      <c r="T61" s="4">
        <v>0.15</v>
      </c>
      <c r="U61" s="4">
        <v>0.1497</v>
      </c>
      <c r="V61" s="4">
        <v>0.1492</v>
      </c>
      <c r="W61" s="4">
        <v>0.14760000000000001</v>
      </c>
      <c r="X61" s="4">
        <v>0.14779999999999999</v>
      </c>
      <c r="Y61" s="4">
        <v>0.14760000000000001</v>
      </c>
      <c r="Z61" s="4">
        <v>0.1467</v>
      </c>
      <c r="AA61" s="4">
        <v>0.14549999999999999</v>
      </c>
      <c r="AB61" s="4">
        <v>0.1452</v>
      </c>
      <c r="AC61" s="4">
        <v>0.14510000000000001</v>
      </c>
      <c r="AD61" s="4">
        <v>0.1452</v>
      </c>
      <c r="AE61" s="4">
        <v>0.14369999999999999</v>
      </c>
      <c r="AF61" s="4">
        <v>0.1421</v>
      </c>
      <c r="AG61" s="4">
        <v>0.14219999999999999</v>
      </c>
      <c r="AH61" s="4">
        <v>0.14210140390988635</v>
      </c>
      <c r="AI61" s="4">
        <v>0.14228536700243496</v>
      </c>
      <c r="AJ61" s="4">
        <v>0.14226762993748299</v>
      </c>
      <c r="AK61" s="4">
        <v>0.14139538114692035</v>
      </c>
      <c r="AL61" s="4">
        <v>0.14077223716515319</v>
      </c>
      <c r="AM61" s="4">
        <v>0.14012232758344054</v>
      </c>
      <c r="AN61" s="4">
        <v>0.13746749647877426</v>
      </c>
      <c r="AO61" s="4">
        <v>0.13642444940021367</v>
      </c>
      <c r="AP61" s="4">
        <v>0.13823166348527879</v>
      </c>
      <c r="AQ61" s="4">
        <v>0.13861270543388551</v>
      </c>
      <c r="AR61" s="4">
        <v>0.13797122868624578</v>
      </c>
      <c r="AS61" s="4">
        <v>0.13924297133716018</v>
      </c>
      <c r="AT61" s="4">
        <v>0.13914187775363188</v>
      </c>
      <c r="AU61" s="4">
        <v>0.13802838668056519</v>
      </c>
      <c r="AV61" s="4">
        <v>0.13856590193825913</v>
      </c>
      <c r="AW61" s="4">
        <v>0.13849100793920446</v>
      </c>
      <c r="AX61" s="4">
        <v>0.13835244765257818</v>
      </c>
      <c r="AY61" s="4">
        <v>0.13750337273553576</v>
      </c>
      <c r="AZ61" s="4">
        <v>0.13642344990848235</v>
      </c>
      <c r="BA61" s="4">
        <v>0.13530502645473599</v>
      </c>
      <c r="BB61" s="4">
        <v>0.13282713761255219</v>
      </c>
      <c r="BC61" s="4">
        <v>0.13400242077319838</v>
      </c>
      <c r="BD61" s="4">
        <v>0.13320343803690846</v>
      </c>
      <c r="BE61" s="4">
        <v>0.13321179778660394</v>
      </c>
      <c r="BF61" s="4">
        <v>0.13357026919271617</v>
      </c>
      <c r="BG61" s="4">
        <v>0.11855937952840966</v>
      </c>
      <c r="BH61" s="4">
        <v>0.11977285357110343</v>
      </c>
      <c r="BI61" s="4">
        <v>0.12063914249173491</v>
      </c>
      <c r="BJ61" s="4">
        <v>0.12328132554054638</v>
      </c>
      <c r="BK61" s="4">
        <v>0.12175105613110797</v>
      </c>
      <c r="BL61" s="4">
        <v>0.12075225314048141</v>
      </c>
      <c r="BM61" s="4">
        <v>0.12168298005093094</v>
      </c>
      <c r="BN61" s="4">
        <v>0.1243726564687281</v>
      </c>
      <c r="BO61" s="4">
        <v>0.12600935216704243</v>
      </c>
      <c r="BP61" s="4">
        <v>0.12456659774644419</v>
      </c>
      <c r="BQ61" s="4">
        <v>0.1290292429953582</v>
      </c>
      <c r="BR61" s="4">
        <v>0.13103763060457513</v>
      </c>
      <c r="BS61" s="4">
        <v>0.13406907150310826</v>
      </c>
      <c r="BT61" s="4">
        <v>0.13913364303914635</v>
      </c>
    </row>
    <row r="62" spans="1:72" x14ac:dyDescent="0.3">
      <c r="A62" s="13" t="s">
        <v>40</v>
      </c>
      <c r="B62" s="4">
        <v>0.28070000000000001</v>
      </c>
      <c r="C62" s="4">
        <v>0.28110000000000002</v>
      </c>
      <c r="D62" s="4">
        <v>0.28179999999999999</v>
      </c>
      <c r="E62" s="4">
        <v>0.28139999999999998</v>
      </c>
      <c r="F62" s="4">
        <v>0.28310000000000002</v>
      </c>
      <c r="G62" s="4">
        <v>0.28239999999999998</v>
      </c>
      <c r="H62" s="4">
        <v>0.27679999999999999</v>
      </c>
      <c r="I62" s="4">
        <v>0.27039999999999997</v>
      </c>
      <c r="J62" s="4">
        <v>0.26900000000000002</v>
      </c>
      <c r="K62" s="4">
        <v>0.26879999999999998</v>
      </c>
      <c r="L62" s="4">
        <v>0.26800000000000002</v>
      </c>
      <c r="M62" s="4">
        <v>0.26889999999999997</v>
      </c>
      <c r="N62" s="4">
        <v>0.26840000000000003</v>
      </c>
      <c r="O62" s="4">
        <v>0.26840000000000003</v>
      </c>
      <c r="P62" s="4">
        <v>0.2681</v>
      </c>
      <c r="Q62" s="4">
        <v>0.26919999999999999</v>
      </c>
      <c r="R62" s="4">
        <v>0.26939999999999997</v>
      </c>
      <c r="S62" s="4">
        <v>0.26939999999999997</v>
      </c>
      <c r="T62" s="4">
        <v>0.27029999999999998</v>
      </c>
      <c r="U62" s="4">
        <v>0.27</v>
      </c>
      <c r="V62" s="4">
        <v>0.26989999999999997</v>
      </c>
      <c r="W62" s="4">
        <v>0.27050000000000002</v>
      </c>
      <c r="X62" s="4">
        <v>0.27050000000000002</v>
      </c>
      <c r="Y62" s="4">
        <v>0.2707</v>
      </c>
      <c r="Z62" s="4">
        <v>0.2707</v>
      </c>
      <c r="AA62" s="4">
        <v>0.27029999999999998</v>
      </c>
      <c r="AB62" s="4">
        <v>0.27010000000000001</v>
      </c>
      <c r="AC62" s="4">
        <v>0.27</v>
      </c>
      <c r="AD62" s="4">
        <v>0.27</v>
      </c>
      <c r="AE62" s="4">
        <v>0.27029999999999998</v>
      </c>
      <c r="AF62" s="4">
        <v>0.26979999999999998</v>
      </c>
      <c r="AG62" s="4">
        <v>0.26769999999999999</v>
      </c>
      <c r="AH62" s="4">
        <v>0.26786849567297166</v>
      </c>
      <c r="AI62" s="4">
        <v>0.26719399396381666</v>
      </c>
      <c r="AJ62" s="4">
        <v>0.26608244698543854</v>
      </c>
      <c r="AK62" s="4">
        <v>0.26598902787993817</v>
      </c>
      <c r="AL62" s="4">
        <v>0.26410864597272415</v>
      </c>
      <c r="AM62" s="4">
        <v>0.26278336281460712</v>
      </c>
      <c r="AN62" s="4">
        <v>0.25840632867734131</v>
      </c>
      <c r="AO62" s="4">
        <v>0.25760791603883265</v>
      </c>
      <c r="AP62" s="4">
        <v>0.25502540739935098</v>
      </c>
      <c r="AQ62" s="4">
        <v>0.25313536920969915</v>
      </c>
      <c r="AR62" s="4">
        <v>0.25246694311827667</v>
      </c>
      <c r="AS62" s="4">
        <v>0.25178529860168775</v>
      </c>
      <c r="AT62" s="4">
        <v>0.25121302552475228</v>
      </c>
      <c r="AU62" s="4">
        <v>0.24975854439493692</v>
      </c>
      <c r="AV62" s="4">
        <v>0.24797921664836139</v>
      </c>
      <c r="AW62" s="4">
        <v>0.24752598801679992</v>
      </c>
      <c r="AX62" s="4">
        <v>0.24500711908649903</v>
      </c>
      <c r="AY62" s="4">
        <v>0.24304218789843166</v>
      </c>
      <c r="AZ62" s="4">
        <v>0.2430013578713259</v>
      </c>
      <c r="BA62" s="4">
        <v>0.24286900673991207</v>
      </c>
      <c r="BB62" s="4">
        <v>0.24283271951735028</v>
      </c>
      <c r="BC62" s="4">
        <v>0.24122025235292033</v>
      </c>
      <c r="BD62" s="4">
        <v>0.2403422220281938</v>
      </c>
      <c r="BE62" s="4">
        <v>0.23937366918965003</v>
      </c>
      <c r="BF62" s="4">
        <v>0.23758118314682886</v>
      </c>
      <c r="BG62" s="4">
        <v>0.24153902943561145</v>
      </c>
      <c r="BH62" s="4">
        <v>0.24170077210309374</v>
      </c>
      <c r="BI62" s="4">
        <v>0.24014669322995993</v>
      </c>
      <c r="BJ62" s="4">
        <v>0.23715668863921191</v>
      </c>
      <c r="BK62" s="4">
        <v>0.23545545118125083</v>
      </c>
      <c r="BL62" s="4">
        <v>0.23354016272551803</v>
      </c>
      <c r="BM62" s="4">
        <v>0.22865244783739933</v>
      </c>
      <c r="BN62" s="4">
        <v>0.22819046221143069</v>
      </c>
      <c r="BO62" s="4">
        <v>0.23313474868419096</v>
      </c>
      <c r="BP62" s="4">
        <v>0.23542449172178284</v>
      </c>
      <c r="BQ62" s="4">
        <v>0.23653133900480883</v>
      </c>
      <c r="BR62" s="4">
        <v>0.23307912717369317</v>
      </c>
      <c r="BS62" s="4">
        <v>0.23591740038753228</v>
      </c>
      <c r="BT62" s="4">
        <v>0.23930174395345666</v>
      </c>
    </row>
    <row r="63" spans="1:72" x14ac:dyDescent="0.3">
      <c r="A63" s="13" t="s">
        <v>41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4"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</row>
    <row r="64" spans="1:72" x14ac:dyDescent="0.3">
      <c r="A64" s="13" t="s">
        <v>42</v>
      </c>
      <c r="B64" s="4">
        <v>0.63109999999999999</v>
      </c>
      <c r="C64" s="4">
        <v>0.63100000000000001</v>
      </c>
      <c r="D64" s="4">
        <v>0.62829999999999997</v>
      </c>
      <c r="E64" s="4">
        <v>0.62780000000000002</v>
      </c>
      <c r="F64" s="4">
        <v>0.62709999999999999</v>
      </c>
      <c r="G64" s="4">
        <v>0.62690000000000001</v>
      </c>
      <c r="H64" s="4">
        <v>0.63680000000000003</v>
      </c>
      <c r="I64" s="4">
        <v>0.66149999999999998</v>
      </c>
      <c r="J64" s="4">
        <v>0.6663</v>
      </c>
      <c r="K64" s="4">
        <v>0.6673</v>
      </c>
      <c r="L64" s="4">
        <v>0.66830000000000001</v>
      </c>
      <c r="M64" s="4">
        <v>0.66869999999999996</v>
      </c>
      <c r="N64" s="4">
        <v>0.6704</v>
      </c>
      <c r="O64" s="4">
        <v>0.6704</v>
      </c>
      <c r="P64" s="4">
        <v>0.67300000000000004</v>
      </c>
      <c r="Q64" s="4">
        <v>0.6734</v>
      </c>
      <c r="R64" s="4">
        <v>0.67430000000000001</v>
      </c>
      <c r="S64" s="4">
        <v>0.67410000000000003</v>
      </c>
      <c r="T64" s="4">
        <v>0.67530000000000001</v>
      </c>
      <c r="U64" s="4">
        <v>0.6754</v>
      </c>
      <c r="V64" s="4">
        <v>0.67620000000000002</v>
      </c>
      <c r="W64" s="4">
        <v>0.67749999999999999</v>
      </c>
      <c r="X64" s="4">
        <v>0.67730000000000001</v>
      </c>
      <c r="Y64" s="4">
        <v>0.67810000000000004</v>
      </c>
      <c r="Z64" s="4">
        <v>0.67920000000000003</v>
      </c>
      <c r="AA64" s="4">
        <v>0.67979999999999996</v>
      </c>
      <c r="AB64" s="4">
        <v>0.68069999999999997</v>
      </c>
      <c r="AC64" s="4">
        <v>0.68200000000000005</v>
      </c>
      <c r="AD64" s="4">
        <v>0.68330000000000002</v>
      </c>
      <c r="AE64" s="4">
        <v>0.68420000000000003</v>
      </c>
      <c r="AF64" s="4">
        <v>0.68440000000000001</v>
      </c>
      <c r="AG64" s="4">
        <v>0.68640000000000001</v>
      </c>
      <c r="AH64" s="4">
        <v>0.68784363764826262</v>
      </c>
      <c r="AI64" s="4">
        <v>0.68872363255842051</v>
      </c>
      <c r="AJ64" s="4">
        <v>0.69053838347391594</v>
      </c>
      <c r="AK64" s="4">
        <v>0.68973324221446075</v>
      </c>
      <c r="AL64" s="4">
        <v>0.6913732537788031</v>
      </c>
      <c r="AM64" s="4">
        <v>0.69363224551339986</v>
      </c>
      <c r="AN64" s="4">
        <v>0.69781267679464454</v>
      </c>
      <c r="AO64" s="4">
        <v>0.69896773028254944</v>
      </c>
      <c r="AP64" s="4">
        <v>0.7010667780005847</v>
      </c>
      <c r="AQ64" s="4">
        <v>0.7027477821952699</v>
      </c>
      <c r="AR64" s="4">
        <v>0.70392432070303323</v>
      </c>
      <c r="AS64" s="4">
        <v>0.70336494268057559</v>
      </c>
      <c r="AT64" s="4">
        <v>0.70333909979209708</v>
      </c>
      <c r="AU64" s="4">
        <v>0.70554254908101266</v>
      </c>
      <c r="AV64" s="4">
        <v>0.70820645855943898</v>
      </c>
      <c r="AW64" s="4">
        <v>0.71005097855923005</v>
      </c>
      <c r="AX64" s="4">
        <v>0.7112838776796947</v>
      </c>
      <c r="AY64" s="4">
        <v>0.71254440080806314</v>
      </c>
      <c r="AZ64" s="4">
        <v>0.71348718954511348</v>
      </c>
      <c r="BA64" s="4">
        <v>0.71539744210083633</v>
      </c>
      <c r="BB64" s="4">
        <v>0.71536576950133302</v>
      </c>
      <c r="BC64" s="4">
        <v>0.71684812989977087</v>
      </c>
      <c r="BD64" s="4">
        <v>0.7186423387455102</v>
      </c>
      <c r="BE64" s="4">
        <v>0.72008695259633604</v>
      </c>
      <c r="BF64" s="4">
        <v>0.72024619150179892</v>
      </c>
      <c r="BG64" s="4">
        <v>0.71792688391125681</v>
      </c>
      <c r="BH64" s="4">
        <v>0.72273958507136893</v>
      </c>
      <c r="BI64" s="4">
        <v>0.72604171445115229</v>
      </c>
      <c r="BJ64" s="4">
        <v>0.72563777174337141</v>
      </c>
      <c r="BK64" s="4">
        <v>0.72610376493075712</v>
      </c>
      <c r="BL64" s="4">
        <v>0.72731914565809841</v>
      </c>
      <c r="BM64" s="4">
        <v>0.72779598878495366</v>
      </c>
      <c r="BN64" s="4">
        <v>0.73088953843048121</v>
      </c>
      <c r="BO64" s="4">
        <v>0.73214268329631538</v>
      </c>
      <c r="BP64" s="4">
        <v>0.72686912375811796</v>
      </c>
      <c r="BQ64" s="4">
        <v>0.72840897027132723</v>
      </c>
      <c r="BR64" s="4">
        <v>0.73138765136221207</v>
      </c>
      <c r="BS64" s="4">
        <v>0.73196532197328301</v>
      </c>
      <c r="BT64" s="4">
        <v>0.72861354218918761</v>
      </c>
    </row>
    <row r="65" spans="1:72" x14ac:dyDescent="0.3">
      <c r="A65" s="13" t="s">
        <v>43</v>
      </c>
      <c r="B65" s="4">
        <v>0.36890000000000001</v>
      </c>
      <c r="C65" s="4">
        <v>0.36899999999999999</v>
      </c>
      <c r="D65" s="4">
        <v>0.37169999999999997</v>
      </c>
      <c r="E65" s="4">
        <v>0.37219999999999998</v>
      </c>
      <c r="F65" s="4">
        <v>0.37290000000000001</v>
      </c>
      <c r="G65" s="4">
        <v>0.37309999999999999</v>
      </c>
      <c r="H65" s="4">
        <v>0.36320000000000002</v>
      </c>
      <c r="I65" s="4">
        <v>0.33850000000000002</v>
      </c>
      <c r="J65" s="4">
        <v>0.3337</v>
      </c>
      <c r="K65" s="4">
        <v>0.3327</v>
      </c>
      <c r="L65" s="4">
        <v>0.33169999999999999</v>
      </c>
      <c r="M65" s="4">
        <v>0.33129999999999998</v>
      </c>
      <c r="N65" s="4">
        <v>0.3296</v>
      </c>
      <c r="O65" s="4">
        <v>0.3296</v>
      </c>
      <c r="P65" s="4">
        <v>0.32700000000000001</v>
      </c>
      <c r="Q65" s="4">
        <v>0.3266</v>
      </c>
      <c r="R65" s="4">
        <v>0.32569999999999999</v>
      </c>
      <c r="S65" s="4">
        <v>0.32590000000000002</v>
      </c>
      <c r="T65" s="4">
        <v>0.32469999999999999</v>
      </c>
      <c r="U65" s="4">
        <v>0.3246</v>
      </c>
      <c r="V65" s="4">
        <v>0.32379999999999998</v>
      </c>
      <c r="W65" s="4">
        <v>0.32250000000000001</v>
      </c>
      <c r="X65" s="4">
        <v>0.32269999999999999</v>
      </c>
      <c r="Y65" s="4">
        <v>0.32190000000000002</v>
      </c>
      <c r="Z65" s="4">
        <v>0.32079999999999997</v>
      </c>
      <c r="AA65" s="4">
        <v>0.32019999999999998</v>
      </c>
      <c r="AB65" s="4">
        <v>0.31929999999999997</v>
      </c>
      <c r="AC65" s="4">
        <v>0.318</v>
      </c>
      <c r="AD65" s="4">
        <v>0.31669999999999998</v>
      </c>
      <c r="AE65" s="4">
        <v>0.31580000000000003</v>
      </c>
      <c r="AF65" s="4">
        <v>0.31559999999999999</v>
      </c>
      <c r="AG65" s="4">
        <v>0.31359999999999999</v>
      </c>
      <c r="AH65" s="4">
        <v>0.31215636235173666</v>
      </c>
      <c r="AI65" s="4">
        <v>0.31127636744157922</v>
      </c>
      <c r="AJ65" s="4">
        <v>0.30946161652608384</v>
      </c>
      <c r="AK65" s="4">
        <v>0.31026675778553803</v>
      </c>
      <c r="AL65" s="4">
        <v>0.30862674622119668</v>
      </c>
      <c r="AM65" s="4">
        <v>0.30636775448659886</v>
      </c>
      <c r="AN65" s="4">
        <v>0.30218732320535424</v>
      </c>
      <c r="AO65" s="4">
        <v>0.30103226971744862</v>
      </c>
      <c r="AP65" s="4">
        <v>0.29893322199941535</v>
      </c>
      <c r="AQ65" s="4">
        <v>0.29725221780473005</v>
      </c>
      <c r="AR65" s="4">
        <v>0.29607567929696677</v>
      </c>
      <c r="AS65" s="4">
        <v>0.29663505731942447</v>
      </c>
      <c r="AT65" s="4">
        <v>0.29666090020790287</v>
      </c>
      <c r="AU65" s="4">
        <v>0.29445745091898728</v>
      </c>
      <c r="AV65" s="4">
        <v>0.29179354144056102</v>
      </c>
      <c r="AW65" s="4">
        <v>0.28994902144076995</v>
      </c>
      <c r="AX65" s="4">
        <v>0.28871612232030536</v>
      </c>
      <c r="AY65" s="4">
        <v>0.28745559919193692</v>
      </c>
      <c r="AZ65" s="4">
        <v>0.28651281045488658</v>
      </c>
      <c r="BA65" s="4">
        <v>0.28460255789916378</v>
      </c>
      <c r="BB65" s="4">
        <v>0.28463423049866704</v>
      </c>
      <c r="BC65" s="4">
        <v>0.28315187010022919</v>
      </c>
      <c r="BD65" s="4">
        <v>0.2813576612544898</v>
      </c>
      <c r="BE65" s="4">
        <v>0.27991304740366396</v>
      </c>
      <c r="BF65" s="4">
        <v>0.2797538084982012</v>
      </c>
      <c r="BG65" s="4">
        <v>0.28207311608874325</v>
      </c>
      <c r="BH65" s="4">
        <v>0.27726041492863118</v>
      </c>
      <c r="BI65" s="4">
        <v>0.2739582855488476</v>
      </c>
      <c r="BJ65" s="4">
        <v>0.27436222825662859</v>
      </c>
      <c r="BK65" s="4">
        <v>0.27389623506924288</v>
      </c>
      <c r="BL65" s="4">
        <v>0.27268085434190159</v>
      </c>
      <c r="BM65" s="4">
        <v>0.27220401121504634</v>
      </c>
      <c r="BN65" s="4">
        <v>0.26911046156951884</v>
      </c>
      <c r="BO65" s="4">
        <v>0.26785731670368468</v>
      </c>
      <c r="BP65" s="4">
        <v>0.27313087624188204</v>
      </c>
      <c r="BQ65" s="4">
        <v>0.27159102972867266</v>
      </c>
      <c r="BR65" s="4">
        <v>0.26861234863778788</v>
      </c>
      <c r="BS65" s="4">
        <v>0.26803467802671699</v>
      </c>
      <c r="BT65" s="4">
        <v>0.27138645781081239</v>
      </c>
    </row>
    <row r="66" spans="1:72" x14ac:dyDescent="0.3">
      <c r="A66" s="13" t="s">
        <v>112</v>
      </c>
      <c r="B66" s="7">
        <v>1.68</v>
      </c>
      <c r="C66" s="7">
        <v>1.68</v>
      </c>
      <c r="D66" s="7">
        <v>1.67</v>
      </c>
      <c r="E66" s="7">
        <v>1.67</v>
      </c>
      <c r="F66" s="7">
        <v>1.66</v>
      </c>
      <c r="G66" s="7">
        <v>1.66</v>
      </c>
      <c r="H66" s="7">
        <v>1.66</v>
      </c>
      <c r="I66" s="7">
        <v>1.67</v>
      </c>
      <c r="J66" s="7">
        <v>1.68</v>
      </c>
      <c r="K66" s="7">
        <v>1.68</v>
      </c>
      <c r="L66" s="7">
        <v>1.68</v>
      </c>
      <c r="M66" s="7">
        <v>1.68</v>
      </c>
      <c r="N66" s="7">
        <v>1.68</v>
      </c>
      <c r="O66" s="7">
        <v>1.67</v>
      </c>
      <c r="P66" s="7">
        <v>1.67</v>
      </c>
      <c r="Q66" s="7">
        <v>1.68</v>
      </c>
      <c r="R66" s="7">
        <v>1.68</v>
      </c>
      <c r="S66" s="7">
        <v>1.68</v>
      </c>
      <c r="T66" s="7">
        <v>1.67</v>
      </c>
      <c r="U66" s="7">
        <v>1.67</v>
      </c>
      <c r="V66" s="7">
        <v>1.67</v>
      </c>
      <c r="W66" s="7">
        <v>1.67</v>
      </c>
      <c r="X66" s="7">
        <v>1.67</v>
      </c>
      <c r="Y66" s="7">
        <v>1.67</v>
      </c>
      <c r="Z66" s="7">
        <v>1.67</v>
      </c>
      <c r="AA66" s="7">
        <v>1.67</v>
      </c>
      <c r="AB66" s="7">
        <v>1.67</v>
      </c>
      <c r="AC66" s="7">
        <v>1.67</v>
      </c>
      <c r="AD66" s="7">
        <v>1.67</v>
      </c>
      <c r="AE66" s="7">
        <v>1.66</v>
      </c>
      <c r="AF66" s="7">
        <v>1.66</v>
      </c>
      <c r="AG66" s="7">
        <v>1.66</v>
      </c>
      <c r="AH66" s="18">
        <v>1.6631720621390278</v>
      </c>
      <c r="AI66" s="18">
        <v>1.6558748375208565</v>
      </c>
      <c r="AJ66" s="18">
        <v>1.652882367391058</v>
      </c>
      <c r="AK66" s="18">
        <v>1.6496628844308519</v>
      </c>
      <c r="AL66" s="18">
        <v>1.6496197282458647</v>
      </c>
      <c r="AM66" s="18">
        <v>1.6514257148409432</v>
      </c>
      <c r="AN66" s="18">
        <v>1.6492471112116935</v>
      </c>
      <c r="AO66" s="18">
        <v>1.6487885909527202</v>
      </c>
      <c r="AP66" s="18">
        <v>1.6488976002835156</v>
      </c>
      <c r="AQ66" s="18">
        <v>1.6478470828524663</v>
      </c>
      <c r="AR66" s="18">
        <v>1.6479944392169616</v>
      </c>
      <c r="AS66" s="18">
        <v>1.6485978764342626</v>
      </c>
      <c r="AT66" s="18">
        <v>1.6465338591380216</v>
      </c>
      <c r="AU66" s="18">
        <v>1.6445523749030322</v>
      </c>
      <c r="AV66" s="18">
        <v>1.6412064395600205</v>
      </c>
      <c r="AW66" s="18">
        <v>1.6403970856189847</v>
      </c>
      <c r="AX66" s="18">
        <v>1.6394600610926071</v>
      </c>
      <c r="AY66" s="18">
        <v>1.637836217259119</v>
      </c>
      <c r="AZ66" s="18">
        <v>1.6371778654794151</v>
      </c>
      <c r="BA66" s="18">
        <v>1.6350655468550679</v>
      </c>
      <c r="BB66" s="18">
        <v>1.6382542318653588</v>
      </c>
      <c r="BC66" s="18">
        <v>1.639667275323254</v>
      </c>
      <c r="BD66" s="18">
        <v>1.6383595166304272</v>
      </c>
      <c r="BE66" s="18">
        <v>1.6368869400582826</v>
      </c>
      <c r="BF66" s="18">
        <v>1.6377244927605734</v>
      </c>
      <c r="BG66" s="18">
        <v>1.6285959992321968</v>
      </c>
      <c r="BH66" s="18">
        <v>1.6302352414369441</v>
      </c>
      <c r="BI66" s="18">
        <v>1.6361352415983816</v>
      </c>
      <c r="BJ66" s="18">
        <v>1.6365353036098083</v>
      </c>
      <c r="BK66" s="18">
        <v>1.635755565723056</v>
      </c>
      <c r="BL66" s="18">
        <v>1.634995784198755</v>
      </c>
      <c r="BM66" s="18">
        <v>1.6385534033014149</v>
      </c>
      <c r="BN66" s="18">
        <v>1.6346314895336682</v>
      </c>
      <c r="BO66" s="18">
        <v>1.6295077068059751</v>
      </c>
      <c r="BP66" s="18">
        <v>1.6336120284971256</v>
      </c>
      <c r="BQ66" s="18">
        <v>1.6360426852904146</v>
      </c>
      <c r="BR66" s="18">
        <v>1.6348300249048999</v>
      </c>
      <c r="BS66" s="18">
        <v>1.6341184681762835</v>
      </c>
      <c r="BT66" s="91">
        <v>1.630019721280253</v>
      </c>
    </row>
    <row r="67" spans="1:72" x14ac:dyDescent="0.3">
      <c r="A67" s="13" t="s">
        <v>44</v>
      </c>
      <c r="B67" s="4">
        <v>0.59589999999999999</v>
      </c>
      <c r="C67" s="4">
        <v>0.59209999999999996</v>
      </c>
      <c r="D67" s="4">
        <v>0.58889999999999998</v>
      </c>
      <c r="E67" s="4">
        <v>0.58850000000000002</v>
      </c>
      <c r="F67" s="4">
        <v>0.58720000000000006</v>
      </c>
      <c r="G67" s="4">
        <v>0.5847</v>
      </c>
      <c r="H67" s="4">
        <v>0.60329999999999995</v>
      </c>
      <c r="I67" s="4">
        <v>0.63549999999999995</v>
      </c>
      <c r="J67" s="4">
        <v>0.63890000000000002</v>
      </c>
      <c r="K67" s="4">
        <v>0.63880000000000003</v>
      </c>
      <c r="L67" s="4">
        <v>0.64249999999999996</v>
      </c>
      <c r="M67" s="4">
        <v>0.64300000000000002</v>
      </c>
      <c r="N67" s="4">
        <v>0.64459999999999995</v>
      </c>
      <c r="O67" s="4">
        <v>0.6452</v>
      </c>
      <c r="P67" s="4">
        <v>0.64510000000000001</v>
      </c>
      <c r="Q67" s="4">
        <v>0.6452</v>
      </c>
      <c r="R67" s="4">
        <v>0.64510000000000001</v>
      </c>
      <c r="S67" s="4">
        <v>0.64380000000000004</v>
      </c>
      <c r="T67" s="4">
        <v>0.64400000000000002</v>
      </c>
      <c r="U67" s="4">
        <v>0.64480000000000004</v>
      </c>
      <c r="V67" s="4">
        <v>0.64470000000000005</v>
      </c>
      <c r="W67" s="4">
        <v>0.64480000000000004</v>
      </c>
      <c r="X67" s="4">
        <v>0.64449999999999996</v>
      </c>
      <c r="Y67" s="4">
        <v>0.64500000000000002</v>
      </c>
      <c r="Z67" s="4">
        <v>0.64610000000000001</v>
      </c>
      <c r="AA67" s="4">
        <v>0.64700000000000002</v>
      </c>
      <c r="AB67" s="4">
        <v>0.64770000000000005</v>
      </c>
      <c r="AC67" s="4">
        <v>0.64829999999999999</v>
      </c>
      <c r="AD67" s="4">
        <v>0.64970000000000006</v>
      </c>
      <c r="AE67" s="4">
        <v>0.64959999999999996</v>
      </c>
      <c r="AF67" s="4">
        <v>0.64980000000000004</v>
      </c>
      <c r="AG67" s="4">
        <v>0.65159999999999996</v>
      </c>
      <c r="AH67" s="4">
        <v>0.65321473004037589</v>
      </c>
      <c r="AI67" s="4">
        <v>0.65473632321682862</v>
      </c>
      <c r="AJ67" s="4">
        <v>0.65553173062587844</v>
      </c>
      <c r="AK67" s="4">
        <v>0.65584809735596084</v>
      </c>
      <c r="AL67" s="4">
        <v>0.6583012858558549</v>
      </c>
      <c r="AM67" s="4">
        <v>0.65890666056726543</v>
      </c>
      <c r="AN67" s="4">
        <v>0.65901395574848265</v>
      </c>
      <c r="AO67" s="4">
        <v>0.66152422673318756</v>
      </c>
      <c r="AP67" s="4">
        <v>0.66392852686449144</v>
      </c>
      <c r="AQ67" s="4">
        <v>0.66584461481144397</v>
      </c>
      <c r="AR67" s="4">
        <v>0.66616930654754714</v>
      </c>
      <c r="AS67" s="4">
        <v>0.66637766943825205</v>
      </c>
      <c r="AT67" s="4">
        <v>0.66677866364712857</v>
      </c>
      <c r="AU67" s="4">
        <v>0.66753263206140778</v>
      </c>
      <c r="AV67" s="4">
        <v>0.66816451177011726</v>
      </c>
      <c r="AW67" s="4">
        <v>0.66952943598762582</v>
      </c>
      <c r="AX67" s="4">
        <v>0.67014299635440522</v>
      </c>
      <c r="AY67" s="4">
        <v>0.67129224731577808</v>
      </c>
      <c r="AZ67" s="4">
        <v>0.67497462703073574</v>
      </c>
      <c r="BA67" s="4">
        <v>0.67767971255507897</v>
      </c>
      <c r="BB67" s="4">
        <v>0.67765024314841704</v>
      </c>
      <c r="BC67" s="4">
        <v>0.67673192069158716</v>
      </c>
      <c r="BD67" s="4">
        <v>0.67594867426033867</v>
      </c>
      <c r="BE67" s="4">
        <v>0.67711361197880815</v>
      </c>
      <c r="BF67" s="4">
        <v>0.67813625529147525</v>
      </c>
      <c r="BG67" s="4">
        <v>0.67508508354636221</v>
      </c>
      <c r="BH67" s="4">
        <v>0.67920761159400389</v>
      </c>
      <c r="BI67" s="4">
        <v>0.68495134336678054</v>
      </c>
      <c r="BJ67" s="4">
        <v>0.68554074044735702</v>
      </c>
      <c r="BK67" s="4">
        <v>0.68638472091722891</v>
      </c>
      <c r="BL67" s="4">
        <v>0.68928455206570161</v>
      </c>
      <c r="BM67" s="4">
        <v>0.69823398032443529</v>
      </c>
      <c r="BN67" s="4">
        <v>0.7003331936095325</v>
      </c>
      <c r="BO67" s="4">
        <v>0.70040064894434872</v>
      </c>
      <c r="BP67" s="4">
        <v>0.69878290731955228</v>
      </c>
      <c r="BQ67" s="4">
        <v>0.69919879773686899</v>
      </c>
      <c r="BR67" s="4">
        <v>0.70365841336363477</v>
      </c>
      <c r="BS67" s="4">
        <v>0.70572216439772384</v>
      </c>
      <c r="BT67" s="4">
        <v>0.70497525656343762</v>
      </c>
    </row>
    <row r="68" spans="1:72" x14ac:dyDescent="0.3">
      <c r="A68" s="13" t="s">
        <v>45</v>
      </c>
      <c r="B68" s="4">
        <v>0.40410000000000001</v>
      </c>
      <c r="C68" s="4">
        <v>0.40789999999999998</v>
      </c>
      <c r="D68" s="4">
        <v>0.41110000000000002</v>
      </c>
      <c r="E68" s="4">
        <v>0.41149999999999998</v>
      </c>
      <c r="F68" s="4">
        <v>0.4128</v>
      </c>
      <c r="G68" s="4">
        <v>0.4153</v>
      </c>
      <c r="H68" s="4">
        <v>0.3967</v>
      </c>
      <c r="I68" s="4">
        <v>0.36449999999999999</v>
      </c>
      <c r="J68" s="4">
        <v>0.36109999999999998</v>
      </c>
      <c r="K68" s="4">
        <v>0.36120000000000002</v>
      </c>
      <c r="L68" s="4">
        <v>0.35749999999999998</v>
      </c>
      <c r="M68" s="4">
        <v>0.35699999999999998</v>
      </c>
      <c r="N68" s="4">
        <v>0.35539999999999999</v>
      </c>
      <c r="O68" s="4">
        <v>0.3548</v>
      </c>
      <c r="P68" s="4">
        <v>0.35489999999999999</v>
      </c>
      <c r="Q68" s="4">
        <v>0.3548</v>
      </c>
      <c r="R68" s="4">
        <v>0.35489999999999999</v>
      </c>
      <c r="S68" s="4">
        <v>0.35620000000000002</v>
      </c>
      <c r="T68" s="4">
        <v>0.35599999999999998</v>
      </c>
      <c r="U68" s="4">
        <v>0.35520000000000002</v>
      </c>
      <c r="V68" s="4">
        <v>0.3553</v>
      </c>
      <c r="W68" s="4">
        <v>0.35520000000000002</v>
      </c>
      <c r="X68" s="4">
        <v>0.35549999999999998</v>
      </c>
      <c r="Y68" s="4">
        <v>0.35499999999999998</v>
      </c>
      <c r="Z68" s="4">
        <v>0.35389999999999999</v>
      </c>
      <c r="AA68" s="4">
        <v>0.35299999999999998</v>
      </c>
      <c r="AB68" s="4">
        <v>0.3523</v>
      </c>
      <c r="AC68" s="4">
        <v>0.35170000000000001</v>
      </c>
      <c r="AD68" s="4">
        <v>0.3503</v>
      </c>
      <c r="AE68" s="4">
        <v>0.35039999999999999</v>
      </c>
      <c r="AF68" s="4">
        <v>0.35020000000000001</v>
      </c>
      <c r="AG68" s="4">
        <v>0.34839999999999999</v>
      </c>
      <c r="AH68" s="4">
        <v>0.34678526995962433</v>
      </c>
      <c r="AI68" s="4">
        <v>0.34526367678317083</v>
      </c>
      <c r="AJ68" s="4">
        <v>0.34446826937412128</v>
      </c>
      <c r="AK68" s="4">
        <v>0.34415190264403817</v>
      </c>
      <c r="AL68" s="4">
        <v>0.34169871414414493</v>
      </c>
      <c r="AM68" s="4">
        <v>0.34109333943273329</v>
      </c>
      <c r="AN68" s="4">
        <v>0.34098604425151635</v>
      </c>
      <c r="AO68" s="4">
        <v>0.338475773266811</v>
      </c>
      <c r="AP68" s="4">
        <v>0.33607147313550556</v>
      </c>
      <c r="AQ68" s="4">
        <v>0.33415538518855109</v>
      </c>
      <c r="AR68" s="4">
        <v>0.33383069345244787</v>
      </c>
      <c r="AS68" s="4">
        <v>0.33362233056174395</v>
      </c>
      <c r="AT68" s="4">
        <v>0.33322133635286616</v>
      </c>
      <c r="AU68" s="4">
        <v>0.33246736793858717</v>
      </c>
      <c r="AV68" s="4">
        <v>0.33183548822987707</v>
      </c>
      <c r="AW68" s="4">
        <v>0.33047056401237052</v>
      </c>
      <c r="AX68" s="4">
        <v>0.32985700364559101</v>
      </c>
      <c r="AY68" s="4">
        <v>0.32870775268421865</v>
      </c>
      <c r="AZ68" s="4">
        <v>0.32502537296926048</v>
      </c>
      <c r="BA68" s="4">
        <v>0.32232028744491914</v>
      </c>
      <c r="BB68" s="4">
        <v>0.32234975685157891</v>
      </c>
      <c r="BC68" s="4">
        <v>0.32326807930841006</v>
      </c>
      <c r="BD68" s="4">
        <v>0.32405132573965728</v>
      </c>
      <c r="BE68" s="4">
        <v>0.32288638802119068</v>
      </c>
      <c r="BF68" s="4">
        <v>0.32186374470852164</v>
      </c>
      <c r="BG68" s="4">
        <v>0.32491491645363296</v>
      </c>
      <c r="BH68" s="4">
        <v>0.3207923884059925</v>
      </c>
      <c r="BI68" s="4">
        <v>0.31504865663321691</v>
      </c>
      <c r="BJ68" s="4">
        <v>0.31445925955263937</v>
      </c>
      <c r="BK68" s="4">
        <v>0.31361527908276748</v>
      </c>
      <c r="BL68" s="4">
        <v>0.31071544793429562</v>
      </c>
      <c r="BM68" s="4">
        <v>0.30176601967556149</v>
      </c>
      <c r="BN68" s="4">
        <v>0.29966680639046528</v>
      </c>
      <c r="BO68" s="4">
        <v>0.29959935105564778</v>
      </c>
      <c r="BP68" s="4">
        <v>0.30121709268044577</v>
      </c>
      <c r="BQ68" s="4">
        <v>0.30080120226312901</v>
      </c>
      <c r="BR68" s="4">
        <v>0.29634158663636229</v>
      </c>
      <c r="BS68" s="4">
        <v>0.29427783560227661</v>
      </c>
      <c r="BT68" s="4">
        <v>0.29502474343656232</v>
      </c>
    </row>
    <row r="69" spans="1:72" x14ac:dyDescent="0.3">
      <c r="A69" s="14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</row>
    <row r="70" spans="1:72" x14ac:dyDescent="0.3">
      <c r="A70" s="15" t="s">
        <v>46</v>
      </c>
      <c r="B70" s="1">
        <v>39021</v>
      </c>
      <c r="C70" s="1">
        <v>39113</v>
      </c>
      <c r="D70" s="1">
        <v>39202</v>
      </c>
      <c r="E70" s="1">
        <v>39294</v>
      </c>
      <c r="F70" s="1">
        <v>39386</v>
      </c>
      <c r="G70" s="1">
        <v>39478</v>
      </c>
      <c r="H70" s="1">
        <v>39568</v>
      </c>
      <c r="I70" s="1">
        <v>39660</v>
      </c>
      <c r="J70" s="1">
        <v>39752</v>
      </c>
      <c r="K70" s="1">
        <v>39843</v>
      </c>
      <c r="L70" s="1">
        <v>39933</v>
      </c>
      <c r="M70" s="1">
        <v>40025</v>
      </c>
      <c r="N70" s="1">
        <v>40116</v>
      </c>
      <c r="O70" s="1">
        <v>40207</v>
      </c>
      <c r="P70" s="1">
        <v>40298</v>
      </c>
      <c r="Q70" s="1">
        <v>40389</v>
      </c>
      <c r="R70" s="1">
        <v>40480</v>
      </c>
      <c r="S70" s="1">
        <v>40574</v>
      </c>
      <c r="T70" s="1">
        <v>40661</v>
      </c>
      <c r="U70" s="1">
        <v>40753</v>
      </c>
      <c r="V70" s="1">
        <v>40847</v>
      </c>
      <c r="W70" s="1">
        <v>40939</v>
      </c>
      <c r="X70" s="1">
        <v>41029</v>
      </c>
      <c r="Y70" s="1">
        <v>41121</v>
      </c>
      <c r="Z70" s="1">
        <v>41213</v>
      </c>
      <c r="AA70" s="1">
        <v>41305</v>
      </c>
      <c r="AB70" s="1">
        <v>41394</v>
      </c>
      <c r="AC70" s="1">
        <v>41486</v>
      </c>
      <c r="AD70" s="1">
        <v>41578</v>
      </c>
      <c r="AE70" s="1">
        <v>41670</v>
      </c>
      <c r="AF70" s="1">
        <v>41759</v>
      </c>
      <c r="AG70" s="1">
        <v>41851</v>
      </c>
      <c r="AH70" s="1">
        <v>41943</v>
      </c>
      <c r="AI70" s="1">
        <v>42034</v>
      </c>
      <c r="AJ70" s="1">
        <v>42124</v>
      </c>
      <c r="AK70" s="1">
        <v>42216</v>
      </c>
      <c r="AL70" s="1">
        <f t="shared" ref="AL70:BB70" si="58">+AL47</f>
        <v>42307</v>
      </c>
      <c r="AM70" s="1">
        <f t="shared" si="58"/>
        <v>42398</v>
      </c>
      <c r="AN70" s="1">
        <f t="shared" si="58"/>
        <v>42489</v>
      </c>
      <c r="AO70" s="1">
        <f t="shared" si="58"/>
        <v>42580</v>
      </c>
      <c r="AP70" s="1">
        <f t="shared" si="58"/>
        <v>42674</v>
      </c>
      <c r="AQ70" s="1">
        <f t="shared" si="58"/>
        <v>42766</v>
      </c>
      <c r="AR70" s="1">
        <f t="shared" si="58"/>
        <v>42853</v>
      </c>
      <c r="AS70" s="1">
        <f t="shared" si="58"/>
        <v>42947</v>
      </c>
      <c r="AT70" s="1">
        <f t="shared" si="58"/>
        <v>43039</v>
      </c>
      <c r="AU70" s="1">
        <f t="shared" si="58"/>
        <v>43131</v>
      </c>
      <c r="AV70" s="1">
        <f t="shared" si="58"/>
        <v>43220</v>
      </c>
      <c r="AW70" s="1">
        <f t="shared" si="58"/>
        <v>43312</v>
      </c>
      <c r="AX70" s="1">
        <f t="shared" si="58"/>
        <v>43404</v>
      </c>
      <c r="AY70" s="1">
        <f t="shared" si="58"/>
        <v>43496</v>
      </c>
      <c r="AZ70" s="1">
        <f t="shared" si="58"/>
        <v>43585</v>
      </c>
      <c r="BA70" s="1">
        <f t="shared" si="58"/>
        <v>43677</v>
      </c>
      <c r="BB70" s="1">
        <f t="shared" si="58"/>
        <v>43769</v>
      </c>
      <c r="BC70" s="1">
        <f t="shared" ref="BC70:BT70" si="59">+BC47</f>
        <v>43861</v>
      </c>
      <c r="BD70" s="1">
        <f t="shared" si="59"/>
        <v>43951</v>
      </c>
      <c r="BE70" s="1">
        <f t="shared" si="59"/>
        <v>44043</v>
      </c>
      <c r="BF70" s="1">
        <f t="shared" si="59"/>
        <v>44134</v>
      </c>
      <c r="BG70" s="1">
        <f t="shared" si="59"/>
        <v>44225</v>
      </c>
      <c r="BH70" s="1">
        <f t="shared" si="59"/>
        <v>44316</v>
      </c>
      <c r="BI70" s="1">
        <f t="shared" si="59"/>
        <v>44407</v>
      </c>
      <c r="BJ70" s="1">
        <f t="shared" si="59"/>
        <v>44498</v>
      </c>
      <c r="BK70" s="1">
        <f t="shared" si="59"/>
        <v>44592</v>
      </c>
      <c r="BL70" s="1">
        <f t="shared" si="59"/>
        <v>44680</v>
      </c>
      <c r="BM70" s="1">
        <f t="shared" si="59"/>
        <v>44771</v>
      </c>
      <c r="BN70" s="1">
        <f t="shared" si="59"/>
        <v>44865</v>
      </c>
      <c r="BO70" s="1">
        <f t="shared" si="59"/>
        <v>44957</v>
      </c>
      <c r="BP70" s="1">
        <f t="shared" si="59"/>
        <v>45044</v>
      </c>
      <c r="BQ70" s="1">
        <f t="shared" si="59"/>
        <v>45138</v>
      </c>
      <c r="BR70" s="1">
        <f t="shared" si="59"/>
        <v>45230</v>
      </c>
      <c r="BS70" s="1">
        <f t="shared" si="59"/>
        <v>45322</v>
      </c>
      <c r="BT70" s="1">
        <f t="shared" si="59"/>
        <v>45412</v>
      </c>
    </row>
    <row r="71" spans="1:72" x14ac:dyDescent="0.3">
      <c r="A71" s="13" t="s">
        <v>27</v>
      </c>
      <c r="B71" s="3">
        <v>0.79279999999999995</v>
      </c>
      <c r="C71" s="3">
        <v>0.79339999999999999</v>
      </c>
      <c r="D71" s="3">
        <v>0.79290000000000005</v>
      </c>
      <c r="E71" s="3">
        <v>0.79090000000000005</v>
      </c>
      <c r="F71" s="3">
        <v>0.79069999999999996</v>
      </c>
      <c r="G71" s="3">
        <v>0.79</v>
      </c>
      <c r="H71" s="3">
        <v>0.78990000000000005</v>
      </c>
      <c r="I71" s="3">
        <v>0.7913</v>
      </c>
      <c r="J71" s="3">
        <v>0.7903</v>
      </c>
      <c r="K71" s="3">
        <v>0.79120000000000001</v>
      </c>
      <c r="L71" s="3">
        <v>0.79079999999999995</v>
      </c>
      <c r="M71" s="3">
        <v>0.79010000000000002</v>
      </c>
      <c r="N71" s="3">
        <v>0.78969999999999996</v>
      </c>
      <c r="O71" s="3">
        <v>0.7893</v>
      </c>
      <c r="P71" s="3">
        <v>0.78849999999999998</v>
      </c>
      <c r="Q71" s="3">
        <v>0.78890000000000005</v>
      </c>
      <c r="R71" s="3">
        <v>0.78779999999999994</v>
      </c>
      <c r="S71" s="3">
        <v>0.78739999999999999</v>
      </c>
      <c r="T71" s="3">
        <v>0.78710000000000002</v>
      </c>
      <c r="U71" s="3">
        <v>0.78720000000000001</v>
      </c>
      <c r="V71" s="3">
        <v>0.78680000000000005</v>
      </c>
      <c r="W71" s="3">
        <v>0.78680000000000005</v>
      </c>
      <c r="X71" s="3">
        <v>0.78639999999999999</v>
      </c>
      <c r="Y71" s="3">
        <v>0.78610000000000002</v>
      </c>
      <c r="Z71" s="3">
        <v>0.78590000000000004</v>
      </c>
      <c r="AA71" s="3">
        <v>0.78569999999999995</v>
      </c>
      <c r="AB71" s="3">
        <v>0.7853</v>
      </c>
      <c r="AC71" s="3">
        <v>0.78539999999999999</v>
      </c>
      <c r="AD71" s="3">
        <v>0.78510000000000002</v>
      </c>
      <c r="AE71" s="3">
        <v>0.78480000000000005</v>
      </c>
      <c r="AF71" s="3">
        <v>0.78459999999999996</v>
      </c>
      <c r="AG71" s="3">
        <v>0.78410000000000002</v>
      </c>
      <c r="AH71" s="3">
        <v>0.78371840949598626</v>
      </c>
      <c r="AI71" s="3">
        <v>0.78374674924574106</v>
      </c>
      <c r="AJ71" s="3">
        <v>0.78345611016226246</v>
      </c>
      <c r="AK71" s="3">
        <v>0.78326352443181402</v>
      </c>
      <c r="AL71" s="3">
        <v>0.78290332224231973</v>
      </c>
      <c r="AM71" s="3">
        <v>0.78241627056794261</v>
      </c>
      <c r="AN71" s="3">
        <v>0.78205219952559857</v>
      </c>
      <c r="AO71" s="3">
        <v>0.78176265929342992</v>
      </c>
      <c r="AP71" s="3">
        <v>0.77943883993853191</v>
      </c>
      <c r="AQ71" s="3">
        <v>0.77842811463195016</v>
      </c>
      <c r="AR71" s="3">
        <v>0.77733147116131751</v>
      </c>
      <c r="AS71" s="3">
        <v>0.77665915979839972</v>
      </c>
      <c r="AT71" s="3">
        <v>0.77663239806899087</v>
      </c>
      <c r="AU71" s="3">
        <v>0.77588486592413297</v>
      </c>
      <c r="AV71" s="3">
        <v>0.77535329534804864</v>
      </c>
      <c r="AW71" s="3">
        <v>0.77481528830581736</v>
      </c>
      <c r="AX71" s="3">
        <v>0.77438548579083244</v>
      </c>
      <c r="AY71" s="3">
        <v>0.77492575425283716</v>
      </c>
      <c r="AZ71" s="3">
        <v>0.77413825436004557</v>
      </c>
      <c r="BA71" s="3">
        <v>0.77345408898800083</v>
      </c>
      <c r="BB71" s="3">
        <v>0.77262939547664611</v>
      </c>
      <c r="BC71" s="3">
        <v>0.77348070975516614</v>
      </c>
      <c r="BD71" s="3">
        <v>0.77325575692933701</v>
      </c>
      <c r="BE71" s="3">
        <v>0.77266526302840721</v>
      </c>
      <c r="BF71" s="3">
        <v>0.77227398353869481</v>
      </c>
      <c r="BG71" s="3">
        <v>0.77331340227667533</v>
      </c>
      <c r="BH71" s="3">
        <v>0.77294005839099411</v>
      </c>
      <c r="BI71" s="3">
        <v>0.77246751452898088</v>
      </c>
      <c r="BJ71" s="3">
        <v>0.77185672411812756</v>
      </c>
      <c r="BK71" s="3">
        <v>0.77164309012849674</v>
      </c>
      <c r="BL71" s="3">
        <v>0.7707125851027582</v>
      </c>
      <c r="BM71" s="3">
        <v>0.76922702483991812</v>
      </c>
      <c r="BN71" s="3">
        <v>0.76788184411796023</v>
      </c>
      <c r="BO71" s="3">
        <v>0.76482398648656869</v>
      </c>
      <c r="BP71" s="3">
        <v>0.76582610648370741</v>
      </c>
      <c r="BQ71" s="3">
        <v>0.76333788459285801</v>
      </c>
      <c r="BR71" s="3">
        <v>0.76258343204132284</v>
      </c>
      <c r="BS71" s="3">
        <v>0.76229897428585724</v>
      </c>
      <c r="BT71" s="3">
        <v>0.76021663917544058</v>
      </c>
    </row>
    <row r="72" spans="1:72" x14ac:dyDescent="0.3">
      <c r="A72" s="13" t="s">
        <v>28</v>
      </c>
      <c r="B72" s="3">
        <v>0.72619999999999996</v>
      </c>
      <c r="C72" s="3">
        <v>0.71719999999999995</v>
      </c>
      <c r="D72" s="3">
        <v>0.70820000000000005</v>
      </c>
      <c r="E72" s="3">
        <v>0.68899999999999995</v>
      </c>
      <c r="F72" s="3">
        <v>0.68520000000000003</v>
      </c>
      <c r="G72" s="3">
        <v>0.68779999999999997</v>
      </c>
      <c r="H72" s="3">
        <v>0.70740000000000003</v>
      </c>
      <c r="I72" s="3">
        <v>0.73319999999999996</v>
      </c>
      <c r="J72" s="3">
        <v>0.79169999999999996</v>
      </c>
      <c r="K72" s="3">
        <v>0.82269999999999999</v>
      </c>
      <c r="L72" s="3">
        <v>0.85560000000000003</v>
      </c>
      <c r="M72" s="3">
        <v>0.83789999999999998</v>
      </c>
      <c r="N72" s="3">
        <v>0.80889999999999995</v>
      </c>
      <c r="O72" s="3">
        <v>0.79769999999999996</v>
      </c>
      <c r="P72" s="3">
        <v>0.79520000000000002</v>
      </c>
      <c r="Q72" s="3">
        <v>0.77590000000000003</v>
      </c>
      <c r="R72" s="3">
        <v>0.77439999999999998</v>
      </c>
      <c r="S72" s="3">
        <v>0.79210000000000003</v>
      </c>
      <c r="T72" s="3">
        <v>0.79020000000000001</v>
      </c>
      <c r="U72" s="3">
        <v>0.77580000000000005</v>
      </c>
      <c r="V72" s="3">
        <v>0.78339999999999999</v>
      </c>
      <c r="W72" s="3">
        <v>0.79249999999999998</v>
      </c>
      <c r="X72" s="3">
        <v>0.80149999999999999</v>
      </c>
      <c r="Y72" s="3">
        <v>0.79179999999999995</v>
      </c>
      <c r="Z72" s="3">
        <v>0.79330000000000001</v>
      </c>
      <c r="AA72" s="3">
        <v>0.80149999999999999</v>
      </c>
      <c r="AB72" s="3">
        <v>0.80110000000000003</v>
      </c>
      <c r="AC72" s="3">
        <v>0.78720000000000001</v>
      </c>
      <c r="AD72" s="3">
        <v>0.77210000000000001</v>
      </c>
      <c r="AE72" s="3">
        <v>0.75549999999999995</v>
      </c>
      <c r="AF72" s="3">
        <v>0.75060000000000004</v>
      </c>
      <c r="AG72" s="3">
        <v>0.71870000000000001</v>
      </c>
      <c r="AH72" s="3">
        <v>0.71089858276412488</v>
      </c>
      <c r="AI72" s="3">
        <v>0.71408368855711701</v>
      </c>
      <c r="AJ72" s="3">
        <v>0.71271352998725435</v>
      </c>
      <c r="AK72" s="3">
        <v>0.69503635032374633</v>
      </c>
      <c r="AL72" s="3">
        <v>0.69267099627569284</v>
      </c>
      <c r="AM72" s="3">
        <v>0.6916699360127061</v>
      </c>
      <c r="AN72" s="3">
        <v>0.69161313777744782</v>
      </c>
      <c r="AO72" s="3">
        <v>0.67150409573121694</v>
      </c>
      <c r="AP72" s="3">
        <v>0.66678293541403499</v>
      </c>
      <c r="AQ72" s="3">
        <v>0.66900905777832265</v>
      </c>
      <c r="AR72" s="3">
        <v>0.66705960093024075</v>
      </c>
      <c r="AS72" s="3">
        <v>0.65494654648317807</v>
      </c>
      <c r="AT72" s="3">
        <v>0.65318099950250574</v>
      </c>
      <c r="AU72" s="3">
        <v>0.65551164937824224</v>
      </c>
      <c r="AV72" s="3">
        <v>0.6537373813209556</v>
      </c>
      <c r="AW72" s="3">
        <v>0.64746037771457698</v>
      </c>
      <c r="AX72" s="3">
        <v>0.64186611140313388</v>
      </c>
      <c r="AY72" s="3">
        <v>0.64807285594060926</v>
      </c>
      <c r="AZ72" s="3">
        <v>0.65208835026218304</v>
      </c>
      <c r="BA72" s="3">
        <v>0.64311519001467543</v>
      </c>
      <c r="BB72" s="3">
        <v>0.64221535648852413</v>
      </c>
      <c r="BC72" s="3">
        <v>0.64762425954860903</v>
      </c>
      <c r="BD72" s="3">
        <v>0.63735540262971191</v>
      </c>
      <c r="BE72" s="3">
        <v>0.63198554452968703</v>
      </c>
      <c r="BF72" s="3">
        <v>0.61918196957789107</v>
      </c>
      <c r="BG72" s="3">
        <v>0.60549630849582092</v>
      </c>
      <c r="BH72" s="3">
        <v>0.59991466313636521</v>
      </c>
      <c r="BI72" s="3">
        <v>0.57483638475889487</v>
      </c>
      <c r="BJ72" s="3">
        <v>0.56671598052180661</v>
      </c>
      <c r="BK72" s="3">
        <v>0.55593586405947271</v>
      </c>
      <c r="BL72" s="3">
        <v>0.542020453269901</v>
      </c>
      <c r="BM72" s="3">
        <v>0.53510346960602673</v>
      </c>
      <c r="BN72" s="3">
        <v>0.52319111212245495</v>
      </c>
      <c r="BO72" s="3">
        <v>0.54037494313163159</v>
      </c>
      <c r="BP72" s="3">
        <v>0.5579009143678324</v>
      </c>
      <c r="BQ72" s="3">
        <v>0.55881434233797111</v>
      </c>
      <c r="BR72" s="3">
        <v>0.56990160475442597</v>
      </c>
      <c r="BS72" s="3">
        <v>0.57510768740590523</v>
      </c>
      <c r="BT72" s="3">
        <v>0.56098899910610167</v>
      </c>
    </row>
    <row r="73" spans="1:72" x14ac:dyDescent="0.3">
      <c r="A73" s="13" t="s">
        <v>29</v>
      </c>
      <c r="B73" s="3">
        <v>0.72650000000000003</v>
      </c>
      <c r="C73" s="3">
        <v>0.70489999999999997</v>
      </c>
      <c r="D73" s="3">
        <v>0.69020000000000004</v>
      </c>
      <c r="E73" s="3">
        <v>0.67649999999999999</v>
      </c>
      <c r="F73" s="3">
        <v>0.67459999999999998</v>
      </c>
      <c r="G73" s="3">
        <v>0.6774</v>
      </c>
      <c r="H73" s="3">
        <v>0.70520000000000005</v>
      </c>
      <c r="I73" s="3">
        <v>0.7278</v>
      </c>
      <c r="J73" s="3">
        <v>0.78680000000000005</v>
      </c>
      <c r="K73" s="3">
        <v>0.84460000000000002</v>
      </c>
      <c r="L73" s="3">
        <v>0.86419999999999997</v>
      </c>
      <c r="M73" s="3">
        <v>0.86950000000000005</v>
      </c>
      <c r="N73" s="3">
        <v>0.8478</v>
      </c>
      <c r="O73" s="3">
        <v>0.83</v>
      </c>
      <c r="P73" s="3">
        <v>0.82569999999999999</v>
      </c>
      <c r="Q73" s="3">
        <v>0.81630000000000003</v>
      </c>
      <c r="R73" s="3">
        <v>0.82509999999999994</v>
      </c>
      <c r="S73" s="3">
        <v>0.83030000000000004</v>
      </c>
      <c r="T73" s="3">
        <v>0.84870000000000001</v>
      </c>
      <c r="U73" s="3">
        <v>0.84179999999999999</v>
      </c>
      <c r="V73" s="3">
        <v>0.83730000000000004</v>
      </c>
      <c r="W73" s="3">
        <v>0.84789999999999999</v>
      </c>
      <c r="X73" s="3">
        <v>0.84509999999999996</v>
      </c>
      <c r="Y73" s="3">
        <v>0.84509999999999996</v>
      </c>
      <c r="Z73" s="3">
        <v>0.84989999999999999</v>
      </c>
      <c r="AA73" s="3">
        <v>0.85309999999999997</v>
      </c>
      <c r="AB73" s="3">
        <v>0.83750000000000002</v>
      </c>
      <c r="AC73" s="3">
        <v>0.81740000000000002</v>
      </c>
      <c r="AD73" s="3">
        <v>0.80449999999999999</v>
      </c>
      <c r="AE73" s="3">
        <v>0.79590000000000005</v>
      </c>
      <c r="AF73" s="3">
        <v>0.78459999999999996</v>
      </c>
      <c r="AG73" s="3">
        <v>0.75780000000000003</v>
      </c>
      <c r="AH73" s="3">
        <v>0.73590500025335137</v>
      </c>
      <c r="AI73" s="3">
        <v>0.74618877068638867</v>
      </c>
      <c r="AJ73" s="3">
        <v>0.72216442018106874</v>
      </c>
      <c r="AK73" s="3">
        <v>0.69243153730776474</v>
      </c>
      <c r="AL73" s="3">
        <v>0.68660200853344266</v>
      </c>
      <c r="AM73" s="3">
        <v>0.6910769015674697</v>
      </c>
      <c r="AN73" s="3">
        <v>0.66996304500073067</v>
      </c>
      <c r="AO73" s="3">
        <v>0.64914524323514911</v>
      </c>
      <c r="AP73" s="3" t="s">
        <v>127</v>
      </c>
      <c r="AQ73" s="3" t="s">
        <v>127</v>
      </c>
      <c r="AR73" s="3" t="s">
        <v>127</v>
      </c>
      <c r="AS73" s="3" t="s">
        <v>127</v>
      </c>
      <c r="AT73" s="3" t="s">
        <v>127</v>
      </c>
      <c r="AU73" s="3" t="s">
        <v>127</v>
      </c>
      <c r="AV73" s="3" t="s">
        <v>127</v>
      </c>
      <c r="AW73" s="3" t="s">
        <v>127</v>
      </c>
      <c r="AX73" s="3" t="s">
        <v>127</v>
      </c>
      <c r="AY73" s="3" t="s">
        <v>127</v>
      </c>
      <c r="AZ73" s="3" t="s">
        <v>127</v>
      </c>
      <c r="BA73" s="3" t="s">
        <v>127</v>
      </c>
      <c r="BB73" s="3" t="s">
        <v>127</v>
      </c>
      <c r="BC73" s="3" t="s">
        <v>127</v>
      </c>
      <c r="BD73" s="3" t="s">
        <v>127</v>
      </c>
      <c r="BE73" s="3" t="s">
        <v>127</v>
      </c>
      <c r="BF73" s="3" t="s">
        <v>127</v>
      </c>
      <c r="BG73" s="3" t="s">
        <v>127</v>
      </c>
      <c r="BH73" s="3" t="s">
        <v>127</v>
      </c>
      <c r="BI73" s="3" t="s">
        <v>127</v>
      </c>
      <c r="BJ73" s="3" t="s">
        <v>127</v>
      </c>
      <c r="BK73" s="3" t="s">
        <v>127</v>
      </c>
      <c r="BL73" s="3" t="s">
        <v>127</v>
      </c>
      <c r="BM73" s="3" t="s">
        <v>127</v>
      </c>
      <c r="BN73" s="3" t="s">
        <v>127</v>
      </c>
      <c r="BO73" s="3" t="s">
        <v>127</v>
      </c>
      <c r="BP73" s="3" t="s">
        <v>127</v>
      </c>
      <c r="BQ73" s="3" t="s">
        <v>127</v>
      </c>
      <c r="BR73" s="3" t="s">
        <v>127</v>
      </c>
      <c r="BS73" s="3" t="s">
        <v>127</v>
      </c>
      <c r="BT73" s="3" t="s">
        <v>127</v>
      </c>
    </row>
    <row r="74" spans="1:72" x14ac:dyDescent="0.3">
      <c r="A74" s="13" t="s">
        <v>30</v>
      </c>
      <c r="B74" s="3">
        <v>0.11119999999999999</v>
      </c>
      <c r="C74" s="3">
        <v>0.12989999999999999</v>
      </c>
      <c r="D74" s="3">
        <v>0.13789999999999999</v>
      </c>
      <c r="E74" s="3">
        <v>0.14080000000000001</v>
      </c>
      <c r="F74" s="3">
        <v>0.1547</v>
      </c>
      <c r="G74" s="3">
        <v>0.1578</v>
      </c>
      <c r="H74" s="3">
        <v>0.14219999999999999</v>
      </c>
      <c r="I74" s="3">
        <v>0.1241</v>
      </c>
      <c r="J74" s="3">
        <v>0.1196</v>
      </c>
      <c r="K74" s="3">
        <v>0.1205</v>
      </c>
      <c r="L74" s="3">
        <v>8.2600000000000007E-2</v>
      </c>
      <c r="M74" s="3">
        <v>8.3199999999999996E-2</v>
      </c>
      <c r="N74" s="3">
        <v>8.3000000000000004E-2</v>
      </c>
      <c r="O74" s="3">
        <v>8.3099999999999993E-2</v>
      </c>
      <c r="P74" s="3">
        <v>8.3500000000000005E-2</v>
      </c>
      <c r="Q74" s="3">
        <v>8.3900000000000002E-2</v>
      </c>
      <c r="R74" s="3">
        <v>8.3900000000000002E-2</v>
      </c>
      <c r="S74" s="3">
        <v>8.4500000000000006E-2</v>
      </c>
      <c r="T74" s="3">
        <v>8.4900000000000003E-2</v>
      </c>
      <c r="U74" s="3">
        <v>8.5000000000000006E-2</v>
      </c>
      <c r="V74" s="3">
        <v>8.5199999999999998E-2</v>
      </c>
      <c r="W74" s="3">
        <v>8.5099999999999995E-2</v>
      </c>
      <c r="X74" s="3">
        <v>8.48E-2</v>
      </c>
      <c r="Y74" s="3">
        <v>8.4900000000000003E-2</v>
      </c>
      <c r="Z74" s="3">
        <v>8.4699999999999998E-2</v>
      </c>
      <c r="AA74" s="3">
        <v>8.5000000000000006E-2</v>
      </c>
      <c r="AB74" s="3">
        <v>8.4699999999999998E-2</v>
      </c>
      <c r="AC74" s="3">
        <v>8.4000000000000005E-2</v>
      </c>
      <c r="AD74" s="3">
        <v>8.4199999999999997E-2</v>
      </c>
      <c r="AE74" s="3">
        <v>8.4500000000000006E-2</v>
      </c>
      <c r="AF74" s="3">
        <v>8.48E-2</v>
      </c>
      <c r="AG74" s="3">
        <v>8.4900000000000003E-2</v>
      </c>
      <c r="AH74" s="3">
        <v>8.537306782006035E-2</v>
      </c>
      <c r="AI74" s="3">
        <v>8.5851327511772935E-2</v>
      </c>
      <c r="AJ74" s="3">
        <v>8.5394352465157017E-2</v>
      </c>
      <c r="AK74" s="3">
        <v>8.6024249706355777E-2</v>
      </c>
      <c r="AL74" s="3">
        <v>8.5864752238208969E-2</v>
      </c>
      <c r="AM74" s="3">
        <v>8.5378045652608467E-2</v>
      </c>
      <c r="AN74" s="3">
        <v>8.5709140330512634E-2</v>
      </c>
      <c r="AO74" s="3">
        <v>8.5201808232427831E-2</v>
      </c>
      <c r="AP74" s="3">
        <v>8.4978253040594851E-2</v>
      </c>
      <c r="AQ74" s="3">
        <v>8.3692584129167441E-2</v>
      </c>
      <c r="AR74" s="3">
        <v>8.3822857220766614E-2</v>
      </c>
      <c r="AS74" s="3">
        <v>8.4320559612115126E-2</v>
      </c>
      <c r="AT74" s="3">
        <v>8.4300796406919051E-2</v>
      </c>
      <c r="AU74" s="3">
        <v>8.3034094742937437E-2</v>
      </c>
      <c r="AV74" s="3">
        <v>8.3461022320033842E-2</v>
      </c>
      <c r="AW74" s="3">
        <v>8.2999740167596731E-2</v>
      </c>
      <c r="AX74" s="3">
        <v>8.3041365864462965E-2</v>
      </c>
      <c r="AY74" s="3">
        <v>8.2957871688999013E-2</v>
      </c>
      <c r="AZ74" s="3">
        <v>8.2288432809050294E-2</v>
      </c>
      <c r="BA74" s="3">
        <v>8.3326796268582484E-2</v>
      </c>
      <c r="BB74" s="3">
        <v>8.2631331517599202E-2</v>
      </c>
      <c r="BC74" s="3">
        <v>7.9912990948096771E-2</v>
      </c>
      <c r="BD74" s="3">
        <v>8.0146352912400659E-2</v>
      </c>
      <c r="BE74" s="3">
        <v>7.9771838043229418E-2</v>
      </c>
      <c r="BF74" s="3">
        <v>8.0368529433529942E-2</v>
      </c>
      <c r="BG74" s="3">
        <v>8.1929225067506412E-2</v>
      </c>
      <c r="BH74" s="3">
        <v>8.2079627900338209E-2</v>
      </c>
      <c r="BI74" s="3">
        <v>8.0457549091969907E-2</v>
      </c>
      <c r="BJ74" s="3">
        <v>8.0952527636119903E-2</v>
      </c>
      <c r="BK74" s="3">
        <v>8.0789533299011437E-2</v>
      </c>
      <c r="BL74" s="3">
        <v>8.1320036935114068E-2</v>
      </c>
      <c r="BM74" s="3">
        <v>8.2890514092637785E-2</v>
      </c>
      <c r="BN74" s="3">
        <v>8.2981702210260994E-2</v>
      </c>
      <c r="BO74" s="3">
        <v>8.2843352967994749E-2</v>
      </c>
      <c r="BP74" s="3">
        <v>8.03803738941202E-2</v>
      </c>
      <c r="BQ74" s="3">
        <v>8.0701092675633884E-2</v>
      </c>
      <c r="BR74" s="3">
        <v>8.1031562373580113E-2</v>
      </c>
      <c r="BS74" s="3">
        <v>7.9913879641152596E-2</v>
      </c>
      <c r="BT74" s="23">
        <v>8.1465428744235138E-2</v>
      </c>
    </row>
    <row r="75" spans="1:72" x14ac:dyDescent="0.3">
      <c r="A75" s="13" t="s">
        <v>31</v>
      </c>
      <c r="B75" s="3">
        <v>0.64929999999999999</v>
      </c>
      <c r="C75" s="3">
        <v>0.65810000000000002</v>
      </c>
      <c r="D75" s="3">
        <v>0.66879999999999995</v>
      </c>
      <c r="E75" s="3">
        <v>0.66930000000000001</v>
      </c>
      <c r="F75" s="3">
        <v>0.6653</v>
      </c>
      <c r="G75" s="3">
        <v>0.62939999999999996</v>
      </c>
      <c r="H75" s="3">
        <v>0.6129</v>
      </c>
      <c r="I75" s="3">
        <v>0.58640000000000003</v>
      </c>
      <c r="J75" s="3">
        <v>0.55800000000000005</v>
      </c>
      <c r="K75" s="3">
        <v>0.54479999999999995</v>
      </c>
      <c r="L75" s="3">
        <v>0.22270000000000001</v>
      </c>
      <c r="M75" s="3">
        <v>0.20150000000000001</v>
      </c>
      <c r="N75" s="3">
        <v>0.1434</v>
      </c>
      <c r="O75" s="3">
        <v>0.13969999999999999</v>
      </c>
      <c r="P75" s="3">
        <v>8.6400000000000005E-2</v>
      </c>
      <c r="Q75" s="3">
        <v>5.0299999999999997E-2</v>
      </c>
      <c r="R75" s="3">
        <v>0.05</v>
      </c>
      <c r="S75" s="3">
        <v>2.4799999999999999E-2</v>
      </c>
      <c r="T75" s="3">
        <v>2.2100000000000002E-2</v>
      </c>
      <c r="U75" s="3">
        <v>0.01</v>
      </c>
      <c r="V75" s="3">
        <v>9.7000000000000003E-3</v>
      </c>
      <c r="W75" s="3">
        <v>9.1999999999999998E-3</v>
      </c>
      <c r="X75" s="3">
        <v>8.3000000000000001E-3</v>
      </c>
      <c r="Y75" s="3">
        <v>8.3000000000000001E-3</v>
      </c>
      <c r="Z75" s="3">
        <v>8.3999999999999995E-3</v>
      </c>
      <c r="AA75" s="3">
        <v>8.3999999999999995E-3</v>
      </c>
      <c r="AB75" s="3">
        <v>6.8999999999999999E-3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0</v>
      </c>
      <c r="AI75" s="3">
        <v>0</v>
      </c>
      <c r="AJ75" s="3">
        <v>0</v>
      </c>
      <c r="AK75" s="3">
        <v>0</v>
      </c>
      <c r="AL75" s="3">
        <v>0</v>
      </c>
      <c r="AM75" s="3">
        <v>0</v>
      </c>
      <c r="AN75" s="3">
        <v>0</v>
      </c>
      <c r="AO75" s="3">
        <v>0</v>
      </c>
      <c r="AP75" s="3">
        <v>0</v>
      </c>
      <c r="AQ75" s="3">
        <v>0</v>
      </c>
      <c r="AR75" s="3">
        <v>0</v>
      </c>
      <c r="AS75" s="3">
        <v>0</v>
      </c>
      <c r="AT75" s="3">
        <v>0</v>
      </c>
      <c r="AU75" s="3">
        <v>0</v>
      </c>
      <c r="AV75" s="3">
        <v>0</v>
      </c>
      <c r="AW75" s="3">
        <v>0</v>
      </c>
      <c r="AX75" s="3">
        <v>5.2246219904089159E-3</v>
      </c>
      <c r="AY75" s="3">
        <v>5.2992776110147742E-3</v>
      </c>
      <c r="AZ75" s="3">
        <v>5.3720315268470974E-3</v>
      </c>
      <c r="BA75" s="3">
        <v>5.4522112557876257E-3</v>
      </c>
      <c r="BB75" s="3">
        <v>5.5523867565452226E-3</v>
      </c>
      <c r="BC75" s="3">
        <v>5.6703301692809559E-3</v>
      </c>
      <c r="BD75" s="3">
        <v>4.4550500275067195E-3</v>
      </c>
      <c r="BE75" s="3">
        <v>4.5033937631452732E-3</v>
      </c>
      <c r="BF75" s="3">
        <v>4.5792611942620434E-3</v>
      </c>
      <c r="BG75" s="3">
        <v>4.7927557546609077E-3</v>
      </c>
      <c r="BH75" s="3">
        <v>4.9797112156679786E-3</v>
      </c>
      <c r="BI75" s="3">
        <v>5.1226458802244969E-3</v>
      </c>
      <c r="BJ75" s="3">
        <v>5.2659910845924045E-3</v>
      </c>
      <c r="BK75" s="3">
        <v>5.3957731299731585E-3</v>
      </c>
      <c r="BL75" s="3">
        <v>5.5733614346877387E-3</v>
      </c>
      <c r="BM75" s="3">
        <v>5.7424418731460676E-3</v>
      </c>
      <c r="BN75" s="3">
        <v>6.1871402149141783E-3</v>
      </c>
      <c r="BO75" s="3">
        <v>6.5778714395649893E-3</v>
      </c>
      <c r="BP75" s="3">
        <v>6.9171093047546263E-3</v>
      </c>
      <c r="BQ75" s="3">
        <v>0</v>
      </c>
      <c r="BR75" s="3">
        <v>0</v>
      </c>
      <c r="BS75" s="3">
        <v>0</v>
      </c>
      <c r="BT75" s="23">
        <v>0</v>
      </c>
    </row>
    <row r="76" spans="1:72" x14ac:dyDescent="0.3">
      <c r="A76" s="13" t="s">
        <v>32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  <c r="AL76" s="3">
        <v>0</v>
      </c>
      <c r="AM76" s="3">
        <v>0</v>
      </c>
      <c r="AN76" s="3">
        <v>0</v>
      </c>
      <c r="AO76" s="3">
        <v>0</v>
      </c>
      <c r="AP76" s="3">
        <v>0</v>
      </c>
      <c r="AQ76" s="3">
        <v>0</v>
      </c>
      <c r="AR76" s="3">
        <v>0</v>
      </c>
      <c r="AS76" s="3">
        <v>0</v>
      </c>
      <c r="AT76" s="3">
        <v>0</v>
      </c>
      <c r="AU76" s="3">
        <v>0</v>
      </c>
      <c r="AV76" s="3">
        <v>0</v>
      </c>
      <c r="AW76" s="3">
        <v>0</v>
      </c>
      <c r="AX76" s="3">
        <v>0</v>
      </c>
      <c r="AY76" s="3">
        <v>0</v>
      </c>
      <c r="AZ76" s="3">
        <v>0</v>
      </c>
      <c r="BA76" s="3">
        <v>0</v>
      </c>
      <c r="BB76" s="3">
        <v>0</v>
      </c>
      <c r="BC76" s="3">
        <v>0</v>
      </c>
      <c r="BD76" s="3">
        <v>0</v>
      </c>
      <c r="BE76" s="3">
        <v>0</v>
      </c>
      <c r="BF76" s="3">
        <v>0</v>
      </c>
      <c r="BG76" s="3">
        <v>0</v>
      </c>
      <c r="BH76" s="3">
        <v>0</v>
      </c>
      <c r="BI76" s="3">
        <v>0</v>
      </c>
      <c r="BJ76" s="3">
        <v>0</v>
      </c>
      <c r="BK76" s="3">
        <v>0</v>
      </c>
      <c r="BL76" s="3">
        <v>0</v>
      </c>
      <c r="BM76" s="3">
        <v>0</v>
      </c>
      <c r="BN76" s="3">
        <v>0</v>
      </c>
      <c r="BO76" s="3">
        <v>0</v>
      </c>
      <c r="BP76" s="3">
        <v>0</v>
      </c>
      <c r="BQ76" s="3">
        <v>0</v>
      </c>
      <c r="BR76" s="3">
        <v>0</v>
      </c>
      <c r="BS76" s="3">
        <v>0</v>
      </c>
      <c r="BT76" s="23">
        <v>0</v>
      </c>
    </row>
    <row r="77" spans="1:72" x14ac:dyDescent="0.3">
      <c r="A77" s="13" t="s">
        <v>175</v>
      </c>
      <c r="B77" s="3">
        <v>0.23949999999999999</v>
      </c>
      <c r="C77" s="3">
        <v>0.21199999999999999</v>
      </c>
      <c r="D77" s="3">
        <v>0.19320000000000001</v>
      </c>
      <c r="E77" s="3">
        <v>0.18990000000000001</v>
      </c>
      <c r="F77" s="3">
        <v>0.18</v>
      </c>
      <c r="G77" s="3">
        <v>0.21279999999999999</v>
      </c>
      <c r="H77" s="3">
        <v>0.24279999999999999</v>
      </c>
      <c r="I77" s="3">
        <v>0.28949999999999998</v>
      </c>
      <c r="J77" s="3">
        <v>0.32240000000000002</v>
      </c>
      <c r="K77" s="3">
        <v>0.3347</v>
      </c>
      <c r="L77" s="3">
        <v>0.69469999999999998</v>
      </c>
      <c r="M77" s="3">
        <v>0.71519999999999995</v>
      </c>
      <c r="N77" s="3">
        <v>0.77359999999999995</v>
      </c>
      <c r="O77" s="3">
        <v>0.7772</v>
      </c>
      <c r="P77" s="3">
        <v>0.83020000000000005</v>
      </c>
      <c r="Q77" s="3">
        <v>0.86580000000000001</v>
      </c>
      <c r="R77" s="3">
        <v>0.86619999999999997</v>
      </c>
      <c r="S77" s="3">
        <v>0.89070000000000005</v>
      </c>
      <c r="T77" s="3">
        <v>0.89300000000000002</v>
      </c>
      <c r="U77" s="3">
        <v>0.90500000000000003</v>
      </c>
      <c r="V77" s="3">
        <v>0.9052</v>
      </c>
      <c r="W77" s="3">
        <v>0.90569999999999995</v>
      </c>
      <c r="X77" s="3">
        <v>0.90690000000000004</v>
      </c>
      <c r="Y77" s="3">
        <v>0.90669999999999995</v>
      </c>
      <c r="Z77" s="3">
        <v>0.90690000000000004</v>
      </c>
      <c r="AA77" s="3">
        <v>0.90659999999999996</v>
      </c>
      <c r="AB77" s="3">
        <v>0.90839999999999999</v>
      </c>
      <c r="AC77" s="3">
        <v>0.91600000000000004</v>
      </c>
      <c r="AD77" s="3">
        <v>0.91579999999999995</v>
      </c>
      <c r="AE77" s="3">
        <v>0.91549999999999998</v>
      </c>
      <c r="AF77" s="3">
        <v>0.91520000000000001</v>
      </c>
      <c r="AG77" s="3">
        <v>0.91510000000000002</v>
      </c>
      <c r="AH77" s="3">
        <v>0.91462693217993962</v>
      </c>
      <c r="AI77" s="3">
        <v>0.9141486724882264</v>
      </c>
      <c r="AJ77" s="3">
        <v>0.91460564753484208</v>
      </c>
      <c r="AK77" s="3">
        <v>0.91397575029364331</v>
      </c>
      <c r="AL77" s="3">
        <v>0.91413524776178978</v>
      </c>
      <c r="AM77" s="3">
        <v>0.91462195434738991</v>
      </c>
      <c r="AN77" s="3">
        <v>0.91429085966948576</v>
      </c>
      <c r="AO77" s="3">
        <v>0.91479819176757049</v>
      </c>
      <c r="AP77" s="3">
        <v>0.91502174695940508</v>
      </c>
      <c r="AQ77" s="3">
        <v>0.91630741587083253</v>
      </c>
      <c r="AR77" s="3">
        <v>0.91617714277923334</v>
      </c>
      <c r="AS77" s="3">
        <v>0.91567944038788485</v>
      </c>
      <c r="AT77" s="3">
        <v>0.91569920359308099</v>
      </c>
      <c r="AU77" s="3">
        <v>0.91696590525706256</v>
      </c>
      <c r="AV77" s="3">
        <v>0.91653897767996617</v>
      </c>
      <c r="AW77" s="3">
        <v>0.9170002598324033</v>
      </c>
      <c r="AX77" s="3">
        <v>0.91173401214512817</v>
      </c>
      <c r="AY77" s="3">
        <v>0.91174285069998617</v>
      </c>
      <c r="AZ77" s="3">
        <v>0.91233953566410264</v>
      </c>
      <c r="BA77" s="3">
        <v>0.91122099247562993</v>
      </c>
      <c r="BB77" s="3">
        <v>0.9118162817258556</v>
      </c>
      <c r="BC77" s="3">
        <v>0.91441667888262224</v>
      </c>
      <c r="BD77" s="3">
        <v>0.91539859706009263</v>
      </c>
      <c r="BE77" s="3">
        <v>0.91572476819362525</v>
      </c>
      <c r="BF77" s="3">
        <v>0.9150522093722081</v>
      </c>
      <c r="BG77" s="3">
        <v>0.91327801917783269</v>
      </c>
      <c r="BH77" s="3">
        <v>0.91294066088399384</v>
      </c>
      <c r="BI77" s="3">
        <v>0.91441980502780562</v>
      </c>
      <c r="BJ77" s="3">
        <v>0.91378148127928771</v>
      </c>
      <c r="BK77" s="3">
        <v>0.91381469357101552</v>
      </c>
      <c r="BL77" s="3">
        <v>0.91310660163019808</v>
      </c>
      <c r="BM77" s="3">
        <v>0.91136704403421609</v>
      </c>
      <c r="BN77" s="3">
        <v>0.9108311575748248</v>
      </c>
      <c r="BO77" s="3">
        <v>0.91057877559244027</v>
      </c>
      <c r="BP77" s="3">
        <v>0.91270251680112513</v>
      </c>
      <c r="BQ77" s="3">
        <v>0.91929890732436614</v>
      </c>
      <c r="BR77" s="3">
        <v>0.91896843762641989</v>
      </c>
      <c r="BS77" s="3">
        <v>0.9200861203588474</v>
      </c>
      <c r="BT77" s="23">
        <v>0.91853457125576476</v>
      </c>
    </row>
    <row r="78" spans="1:72" x14ac:dyDescent="0.3">
      <c r="A78" s="13" t="s">
        <v>33</v>
      </c>
      <c r="B78" s="20">
        <v>131416.92000000001</v>
      </c>
      <c r="C78" s="20">
        <v>132955.59</v>
      </c>
      <c r="D78" s="20">
        <v>134132.75</v>
      </c>
      <c r="E78" s="20">
        <v>136022.84</v>
      </c>
      <c r="F78" s="20">
        <v>137079.04999999999</v>
      </c>
      <c r="G78" s="20">
        <v>137650.84</v>
      </c>
      <c r="H78" s="20">
        <v>139773.54</v>
      </c>
      <c r="I78" s="20">
        <v>140894.29999999999</v>
      </c>
      <c r="J78" s="20">
        <v>141489.46</v>
      </c>
      <c r="K78" s="20">
        <v>141597.16</v>
      </c>
      <c r="L78" s="20">
        <v>141833.07</v>
      </c>
      <c r="M78" s="20">
        <v>141799.67999999999</v>
      </c>
      <c r="N78" s="20">
        <v>142215.71</v>
      </c>
      <c r="O78" s="20">
        <v>142083.01</v>
      </c>
      <c r="P78" s="20">
        <v>141539.46</v>
      </c>
      <c r="Q78" s="20">
        <v>141402.81</v>
      </c>
      <c r="R78" s="20">
        <v>141162.87</v>
      </c>
      <c r="S78" s="20">
        <v>140713.53</v>
      </c>
      <c r="T78" s="20">
        <v>140468.03</v>
      </c>
      <c r="U78" s="20">
        <v>140567.82</v>
      </c>
      <c r="V78" s="20">
        <v>140387.48000000001</v>
      </c>
      <c r="W78" s="20">
        <v>140255.39000000001</v>
      </c>
      <c r="X78" s="20">
        <v>140099.07999999999</v>
      </c>
      <c r="Y78" s="20">
        <v>140325.91</v>
      </c>
      <c r="Z78" s="20">
        <v>140248.56</v>
      </c>
      <c r="AA78" s="20">
        <v>140238.63</v>
      </c>
      <c r="AB78" s="20">
        <v>140448.79</v>
      </c>
      <c r="AC78" s="20">
        <v>140666.01999999999</v>
      </c>
      <c r="AD78" s="20">
        <v>140912.82999999999</v>
      </c>
      <c r="AE78" s="20">
        <v>140855.66</v>
      </c>
      <c r="AF78" s="20">
        <v>140571.07999999999</v>
      </c>
      <c r="AG78" s="20">
        <v>140828.72</v>
      </c>
      <c r="AH78" s="20">
        <v>140934.36905290582</v>
      </c>
      <c r="AI78" s="20">
        <v>140951.60662862629</v>
      </c>
      <c r="AJ78" s="20">
        <v>141342.67783809829</v>
      </c>
      <c r="AK78" s="20">
        <v>140824.90687606588</v>
      </c>
      <c r="AL78" s="20">
        <v>140890.71687546122</v>
      </c>
      <c r="AM78" s="20">
        <v>140698.27402584552</v>
      </c>
      <c r="AN78" s="20">
        <v>139631.65134956941</v>
      </c>
      <c r="AO78" s="20">
        <v>139630.42205451333</v>
      </c>
      <c r="AP78" s="21">
        <v>140046.31587194174</v>
      </c>
      <c r="AQ78" s="21">
        <v>139930.11277500648</v>
      </c>
      <c r="AR78" s="21">
        <v>139812.91294851375</v>
      </c>
      <c r="AS78" s="21">
        <v>139673.65102315569</v>
      </c>
      <c r="AT78" s="21">
        <v>139467.18213798737</v>
      </c>
      <c r="AU78" s="21">
        <v>139476.84486524036</v>
      </c>
      <c r="AV78" s="21">
        <v>139859.33042138003</v>
      </c>
      <c r="AW78" s="21">
        <v>140340.36441666668</v>
      </c>
      <c r="AX78" s="21">
        <v>140044.60100962943</v>
      </c>
      <c r="AY78" s="21">
        <v>139814.41329491732</v>
      </c>
      <c r="AZ78" s="21">
        <v>139947.317796102</v>
      </c>
      <c r="BA78" s="21">
        <v>139860.30996046239</v>
      </c>
      <c r="BB78" s="21">
        <v>139889.69862763319</v>
      </c>
      <c r="BC78" s="21">
        <v>139486.23774447947</v>
      </c>
      <c r="BD78" s="21">
        <v>139489.5936833655</v>
      </c>
      <c r="BE78" s="21">
        <v>139560.78120818455</v>
      </c>
      <c r="BF78" s="21">
        <v>139883.61966567367</v>
      </c>
      <c r="BG78" s="21">
        <v>138552.65929447851</v>
      </c>
      <c r="BH78" s="21">
        <v>139989.38209602292</v>
      </c>
      <c r="BI78" s="21">
        <v>140850.98690902314</v>
      </c>
      <c r="BJ78" s="21">
        <v>140045.46583841468</v>
      </c>
      <c r="BK78" s="21">
        <v>139440.31570373243</v>
      </c>
      <c r="BL78" s="21">
        <v>139052.00399679612</v>
      </c>
      <c r="BM78" s="21">
        <v>138793.04774299837</v>
      </c>
      <c r="BN78" s="21">
        <v>137662.20368838028</v>
      </c>
      <c r="BO78" s="21">
        <v>136896.14104699859</v>
      </c>
      <c r="BP78" s="21">
        <v>136203.39250730278</v>
      </c>
      <c r="BQ78" s="21">
        <v>137770.10591999991</v>
      </c>
      <c r="BR78" s="21">
        <v>137431.98785674307</v>
      </c>
      <c r="BS78" s="21">
        <v>138293.39284548096</v>
      </c>
      <c r="BT78" s="21">
        <v>137747.85694599617</v>
      </c>
    </row>
    <row r="79" spans="1:72" x14ac:dyDescent="0.3">
      <c r="A79" s="13" t="s">
        <v>34</v>
      </c>
      <c r="B79" s="3">
        <v>5.4820000000000001E-2</v>
      </c>
      <c r="C79" s="3">
        <v>5.5320000000000001E-2</v>
      </c>
      <c r="D79" s="3">
        <v>5.5969999999999999E-2</v>
      </c>
      <c r="E79" s="3">
        <v>5.7160000000000002E-2</v>
      </c>
      <c r="F79" s="3">
        <v>5.7979999999999997E-2</v>
      </c>
      <c r="G79" s="3">
        <v>5.7700000000000001E-2</v>
      </c>
      <c r="H79" s="3">
        <v>5.885E-2</v>
      </c>
      <c r="I79" s="3">
        <v>6.0269999999999997E-2</v>
      </c>
      <c r="J79" s="3">
        <v>6.1839999999999999E-2</v>
      </c>
      <c r="K79" s="3">
        <v>4.6969999999999998E-2</v>
      </c>
      <c r="L79" s="3">
        <v>3.6260000000000001E-2</v>
      </c>
      <c r="M79" s="3">
        <v>3.2379999999999999E-2</v>
      </c>
      <c r="N79" s="3">
        <v>2.6259999999999999E-2</v>
      </c>
      <c r="O79" s="3">
        <v>2.6880000000000001E-2</v>
      </c>
      <c r="P79" s="3">
        <v>2.545E-2</v>
      </c>
      <c r="Q79" s="3">
        <v>2.5069999999999999E-2</v>
      </c>
      <c r="R79" s="3">
        <v>2.5059999999999999E-2</v>
      </c>
      <c r="S79" s="3">
        <v>2.4389999999999998E-2</v>
      </c>
      <c r="T79" s="3">
        <v>2.5159999999999998E-2</v>
      </c>
      <c r="U79" s="3">
        <v>2.4799999999999999E-2</v>
      </c>
      <c r="V79" s="3">
        <v>2.5729999999999999E-2</v>
      </c>
      <c r="W79" s="3">
        <v>2.665E-2</v>
      </c>
      <c r="X79" s="3">
        <v>2.6579999999999999E-2</v>
      </c>
      <c r="Y79" s="3">
        <v>2.486E-2</v>
      </c>
      <c r="Z79" s="3">
        <v>2.2120000000000001E-2</v>
      </c>
      <c r="AA79" s="3">
        <v>2.206E-2</v>
      </c>
      <c r="AB79" s="3">
        <v>2.2009999999999998E-2</v>
      </c>
      <c r="AC79" s="3">
        <v>2.1860000000000001E-2</v>
      </c>
      <c r="AD79" s="3">
        <v>2.1860000000000001E-2</v>
      </c>
      <c r="AE79" s="3">
        <v>2.1860000000000001E-2</v>
      </c>
      <c r="AF79" s="3">
        <v>2.1860000000000001E-2</v>
      </c>
      <c r="AG79" s="3">
        <v>2.188E-2</v>
      </c>
      <c r="AH79" s="3">
        <v>2.1963707593317641E-2</v>
      </c>
      <c r="AI79" s="3">
        <v>2.1960632756067709E-2</v>
      </c>
      <c r="AJ79" s="3">
        <v>2.1974202335995709E-2</v>
      </c>
      <c r="AK79" s="3">
        <v>2.1980067609932593E-2</v>
      </c>
      <c r="AL79" s="3">
        <v>2.1983729087772318E-2</v>
      </c>
      <c r="AM79" s="3">
        <v>2.1987439470018102E-2</v>
      </c>
      <c r="AN79" s="3">
        <v>2.2070827223281082E-2</v>
      </c>
      <c r="AO79" s="3">
        <v>2.2207635523357534E-2</v>
      </c>
      <c r="AP79" s="3">
        <v>2.0228261992430371E-2</v>
      </c>
      <c r="AQ79" s="3">
        <v>2.0178713513110499E-2</v>
      </c>
      <c r="AR79" s="3">
        <v>2.0188669623301122E-2</v>
      </c>
      <c r="AS79" s="3">
        <v>2.0166429614443662E-2</v>
      </c>
      <c r="AT79" s="3">
        <v>2.0236972149251437E-2</v>
      </c>
      <c r="AU79" s="3">
        <v>2.2311805633726117E-2</v>
      </c>
      <c r="AV79" s="3">
        <v>2.3959996898803858E-2</v>
      </c>
      <c r="AW79" s="3">
        <v>2.3357472219878363E-2</v>
      </c>
      <c r="AX79" s="3">
        <v>2.5431233938262951E-2</v>
      </c>
      <c r="AY79" s="3">
        <v>2.6351193891716286E-2</v>
      </c>
      <c r="AZ79" s="3">
        <v>2.5515510986473724E-2</v>
      </c>
      <c r="BA79" s="3">
        <v>2.4647076730306066E-2</v>
      </c>
      <c r="BB79" s="3">
        <v>2.462299403559455E-2</v>
      </c>
      <c r="BC79" s="3">
        <v>2.4651727943412128E-2</v>
      </c>
      <c r="BD79" s="3">
        <v>2.2276030485848097E-2</v>
      </c>
      <c r="BE79" s="3">
        <v>1.8554679340310049E-2</v>
      </c>
      <c r="BF79" s="3">
        <v>1.7618272747774655E-2</v>
      </c>
      <c r="BG79" s="3">
        <v>1.7657518670283392E-2</v>
      </c>
      <c r="BH79" s="3">
        <v>1.7628668558557829E-2</v>
      </c>
      <c r="BI79" s="3">
        <v>1.7521096640183441E-2</v>
      </c>
      <c r="BJ79" s="3">
        <v>1.7600366128985013E-2</v>
      </c>
      <c r="BK79" s="3">
        <v>1.9536829500594124E-2</v>
      </c>
      <c r="BL79" s="3">
        <v>2.6248236336422825E-2</v>
      </c>
      <c r="BM79" s="3">
        <v>3.215025539760228E-2</v>
      </c>
      <c r="BN79" s="3">
        <v>4.8428547197424079E-2</v>
      </c>
      <c r="BO79" s="3">
        <v>5.3982974332075689E-2</v>
      </c>
      <c r="BP79" s="3">
        <v>5.9105543661791771E-2</v>
      </c>
      <c r="BQ79" s="3">
        <v>6.892744341986852E-2</v>
      </c>
      <c r="BR79" s="3">
        <v>6.9093643447956807E-2</v>
      </c>
      <c r="BS79" s="3">
        <v>6.9049880457710974E-2</v>
      </c>
      <c r="BT79" s="3">
        <v>6.8060366430563332E-2</v>
      </c>
    </row>
    <row r="80" spans="1:72" x14ac:dyDescent="0.3">
      <c r="A80" s="13" t="s">
        <v>35</v>
      </c>
      <c r="B80" s="7">
        <v>20.48</v>
      </c>
      <c r="C80" s="7">
        <v>20.27</v>
      </c>
      <c r="D80" s="7">
        <v>20.059999999999999</v>
      </c>
      <c r="E80" s="7">
        <v>19.82</v>
      </c>
      <c r="F80" s="7">
        <v>19.57</v>
      </c>
      <c r="G80" s="7">
        <v>19.329999999999998</v>
      </c>
      <c r="H80" s="7">
        <v>19.09</v>
      </c>
      <c r="I80" s="7">
        <v>18.88</v>
      </c>
      <c r="J80" s="7">
        <v>18.61</v>
      </c>
      <c r="K80" s="7">
        <v>18.37</v>
      </c>
      <c r="L80" s="7">
        <v>18.11</v>
      </c>
      <c r="M80" s="7">
        <v>17.88</v>
      </c>
      <c r="N80" s="7">
        <v>17.64</v>
      </c>
      <c r="O80" s="7">
        <v>17.399999999999999</v>
      </c>
      <c r="P80" s="7">
        <v>17.13</v>
      </c>
      <c r="Q80" s="7">
        <v>16.87</v>
      </c>
      <c r="R80" s="7">
        <v>16.61</v>
      </c>
      <c r="S80" s="7">
        <v>16.34</v>
      </c>
      <c r="T80" s="7">
        <v>16.100000000000001</v>
      </c>
      <c r="U80" s="7">
        <v>15.85</v>
      </c>
      <c r="V80" s="7">
        <v>15.62</v>
      </c>
      <c r="W80" s="7">
        <v>15.38</v>
      </c>
      <c r="X80" s="7">
        <v>15.13</v>
      </c>
      <c r="Y80" s="7">
        <v>14.88</v>
      </c>
      <c r="Z80" s="7">
        <v>14.64</v>
      </c>
      <c r="AA80" s="7">
        <v>14.4</v>
      </c>
      <c r="AB80" s="7">
        <v>14.18</v>
      </c>
      <c r="AC80" s="7">
        <v>13.98</v>
      </c>
      <c r="AD80" s="7">
        <v>13.74</v>
      </c>
      <c r="AE80" s="7">
        <v>13.5</v>
      </c>
      <c r="AF80" s="7">
        <v>13.28</v>
      </c>
      <c r="AG80" s="7">
        <v>13.03</v>
      </c>
      <c r="AH80" s="18">
        <v>12.785073779795733</v>
      </c>
      <c r="AI80" s="18">
        <v>12.536047136641445</v>
      </c>
      <c r="AJ80" s="18">
        <v>12.296619561982675</v>
      </c>
      <c r="AK80" s="18">
        <v>12.040493043474086</v>
      </c>
      <c r="AL80" s="18">
        <v>11.809540643357971</v>
      </c>
      <c r="AM80" s="18">
        <v>11.608680714177636</v>
      </c>
      <c r="AN80" s="18">
        <v>11.495431617579749</v>
      </c>
      <c r="AO80" s="18">
        <v>11.295396272228553</v>
      </c>
      <c r="AP80" s="18">
        <v>11.038523089729949</v>
      </c>
      <c r="AQ80" s="18">
        <v>10.800364831499289</v>
      </c>
      <c r="AR80" s="18">
        <v>10.574454487721113</v>
      </c>
      <c r="AS80" s="18">
        <v>10.333025835042305</v>
      </c>
      <c r="AT80" s="18">
        <v>10.104386858815744</v>
      </c>
      <c r="AU80" s="18">
        <v>9.8935422838421481</v>
      </c>
      <c r="AV80" s="18">
        <v>9.7370551656039979</v>
      </c>
      <c r="AW80" s="18">
        <v>9.5556466117995171</v>
      </c>
      <c r="AX80" s="18">
        <v>9.3799228259412057</v>
      </c>
      <c r="AY80" s="18">
        <v>9.1601478826173963</v>
      </c>
      <c r="AZ80" s="18">
        <v>8.9292954996638461</v>
      </c>
      <c r="BA80" s="18">
        <v>8.6794657528248127</v>
      </c>
      <c r="BB80" s="18">
        <v>8.4372687695341266</v>
      </c>
      <c r="BC80" s="18">
        <v>8.2304261304686239</v>
      </c>
      <c r="BD80" s="18">
        <v>7.9950562933121647</v>
      </c>
      <c r="BE80" s="18">
        <v>7.7630093809840881</v>
      </c>
      <c r="BF80" s="18">
        <v>7.5467623747435999</v>
      </c>
      <c r="BG80" s="18">
        <v>7.513438185818317</v>
      </c>
      <c r="BH80" s="18">
        <v>7.4871426355868378</v>
      </c>
      <c r="BI80" s="18">
        <v>7.3626760893753866</v>
      </c>
      <c r="BJ80" s="18">
        <v>7.187388647077797</v>
      </c>
      <c r="BK80" s="18">
        <v>6.9865089073187958</v>
      </c>
      <c r="BL80" s="18">
        <v>6.8310285921997762</v>
      </c>
      <c r="BM80" s="18">
        <v>6.6285954700147824</v>
      </c>
      <c r="BN80" s="18">
        <v>6.5122238964606316</v>
      </c>
      <c r="BO80" s="18">
        <v>6.3593014512214134</v>
      </c>
      <c r="BP80" s="18">
        <v>6.156263251079813</v>
      </c>
      <c r="BQ80" s="18">
        <v>5.9958883999479804</v>
      </c>
      <c r="BR80" s="18">
        <v>5.8104945125356577</v>
      </c>
      <c r="BS80" s="18">
        <v>5.6236960045041968</v>
      </c>
      <c r="BT80" s="91">
        <v>5.4388986138285134</v>
      </c>
    </row>
    <row r="81" spans="1:72" x14ac:dyDescent="0.3">
      <c r="A81" s="13" t="s">
        <v>36</v>
      </c>
      <c r="B81" s="7">
        <v>17.57</v>
      </c>
      <c r="C81" s="7">
        <v>20.11</v>
      </c>
      <c r="D81" s="7">
        <v>22.53</v>
      </c>
      <c r="E81" s="7">
        <v>25.19</v>
      </c>
      <c r="F81" s="7">
        <v>27.94</v>
      </c>
      <c r="G81" s="7">
        <v>30.66</v>
      </c>
      <c r="H81" s="7">
        <v>33.520000000000003</v>
      </c>
      <c r="I81" s="7">
        <v>36.85</v>
      </c>
      <c r="J81" s="7">
        <v>39.89</v>
      </c>
      <c r="K81" s="7">
        <v>42.78</v>
      </c>
      <c r="L81" s="7">
        <v>45.7</v>
      </c>
      <c r="M81" s="7">
        <v>48.75</v>
      </c>
      <c r="N81" s="7">
        <v>51.78</v>
      </c>
      <c r="O81" s="7">
        <v>54.76</v>
      </c>
      <c r="P81" s="7">
        <v>57.75</v>
      </c>
      <c r="Q81" s="7">
        <v>60.78</v>
      </c>
      <c r="R81" s="7">
        <v>63.84</v>
      </c>
      <c r="S81" s="7">
        <v>66.900000000000006</v>
      </c>
      <c r="T81" s="7">
        <v>69.84</v>
      </c>
      <c r="U81" s="7">
        <v>72.849999999999994</v>
      </c>
      <c r="V81" s="7">
        <v>75.88</v>
      </c>
      <c r="W81" s="7">
        <v>78.930000000000007</v>
      </c>
      <c r="X81" s="7">
        <v>81.84</v>
      </c>
      <c r="Y81" s="7">
        <v>84.85</v>
      </c>
      <c r="Z81" s="7">
        <v>87.86</v>
      </c>
      <c r="AA81" s="7">
        <v>90.85</v>
      </c>
      <c r="AB81" s="7">
        <v>93.77</v>
      </c>
      <c r="AC81" s="7">
        <v>96.77</v>
      </c>
      <c r="AD81" s="7">
        <v>99.78</v>
      </c>
      <c r="AE81" s="7">
        <v>102.74</v>
      </c>
      <c r="AF81" s="7">
        <v>105.63</v>
      </c>
      <c r="AG81" s="7">
        <v>108.66</v>
      </c>
      <c r="AH81" s="18">
        <v>111.68301627650892</v>
      </c>
      <c r="AI81" s="18">
        <v>114.67446566907046</v>
      </c>
      <c r="AJ81" s="18">
        <v>117.61183627617478</v>
      </c>
      <c r="AK81" s="18">
        <v>120.42771698800877</v>
      </c>
      <c r="AL81" s="18">
        <v>123.44159969115121</v>
      </c>
      <c r="AM81" s="18">
        <v>126.51721440421801</v>
      </c>
      <c r="AN81" s="18">
        <v>129.62823756842818</v>
      </c>
      <c r="AO81" s="18">
        <v>132.66922313817719</v>
      </c>
      <c r="AP81" s="18">
        <v>135.61866296911174</v>
      </c>
      <c r="AQ81" s="18">
        <v>138.58345541853515</v>
      </c>
      <c r="AR81" s="18">
        <v>141.54859461629476</v>
      </c>
      <c r="AS81" s="18">
        <v>144.57897887821994</v>
      </c>
      <c r="AT81" s="18">
        <v>147.45894077898279</v>
      </c>
      <c r="AU81" s="18">
        <v>150.39329179211938</v>
      </c>
      <c r="AV81" s="18">
        <v>153.24360355780237</v>
      </c>
      <c r="AW81" s="18">
        <v>156.22915230296215</v>
      </c>
      <c r="AX81" s="18">
        <v>159.32420804474785</v>
      </c>
      <c r="AY81" s="18">
        <v>162.39433040737191</v>
      </c>
      <c r="AZ81" s="18">
        <v>165.30212381648226</v>
      </c>
      <c r="BA81" s="18">
        <v>168.36301015908012</v>
      </c>
      <c r="BB81" s="18">
        <v>171.34468619749219</v>
      </c>
      <c r="BC81" s="18">
        <v>174.37371964047193</v>
      </c>
      <c r="BD81" s="18">
        <v>177.39855316982732</v>
      </c>
      <c r="BE81" s="18">
        <v>180.43402431213465</v>
      </c>
      <c r="BF81" s="18">
        <v>183.47942593030723</v>
      </c>
      <c r="BG81" s="18">
        <v>185.78031982753188</v>
      </c>
      <c r="BH81" s="18">
        <v>188.83696604393532</v>
      </c>
      <c r="BI81" s="18">
        <v>191.96406521184014</v>
      </c>
      <c r="BJ81" s="18">
        <v>195.03947416830076</v>
      </c>
      <c r="BK81" s="18">
        <v>198.08112183066874</v>
      </c>
      <c r="BL81" s="18">
        <v>201.02922072323534</v>
      </c>
      <c r="BM81" s="18">
        <v>204.18039680575606</v>
      </c>
      <c r="BN81" s="18">
        <v>207.13927416051467</v>
      </c>
      <c r="BO81" s="18">
        <v>209.70897370276583</v>
      </c>
      <c r="BP81" s="18">
        <v>212.55725781342514</v>
      </c>
      <c r="BQ81" s="18">
        <v>214.9192366726453</v>
      </c>
      <c r="BR81" s="18">
        <v>217.88022863557677</v>
      </c>
      <c r="BS81" s="18">
        <v>220.89797789998678</v>
      </c>
      <c r="BT81" s="91">
        <v>223.51522483874282</v>
      </c>
    </row>
    <row r="82" spans="1:72" x14ac:dyDescent="0.3">
      <c r="A82" s="13" t="s">
        <v>37</v>
      </c>
      <c r="B82" s="3">
        <v>0.91920000000000002</v>
      </c>
      <c r="C82" s="3">
        <v>0.92179999999999995</v>
      </c>
      <c r="D82" s="3">
        <v>0.92279999999999995</v>
      </c>
      <c r="E82" s="3">
        <v>0.92390000000000005</v>
      </c>
      <c r="F82" s="3">
        <v>0.92600000000000005</v>
      </c>
      <c r="G82" s="3">
        <v>0.9274</v>
      </c>
      <c r="H82" s="3">
        <v>0.9294</v>
      </c>
      <c r="I82" s="3">
        <v>0.93069999999999997</v>
      </c>
      <c r="J82" s="3">
        <v>0.93420000000000003</v>
      </c>
      <c r="K82" s="3">
        <v>0.93640000000000001</v>
      </c>
      <c r="L82" s="3">
        <v>0.94120000000000004</v>
      </c>
      <c r="M82" s="3">
        <v>0.94369999999999998</v>
      </c>
      <c r="N82" s="3">
        <v>0.9446</v>
      </c>
      <c r="O82" s="3">
        <v>0.94550000000000001</v>
      </c>
      <c r="P82" s="3">
        <v>0.94679999999999997</v>
      </c>
      <c r="Q82" s="3">
        <v>0.94810000000000005</v>
      </c>
      <c r="R82" s="3">
        <v>0.94879999999999998</v>
      </c>
      <c r="S82" s="3">
        <v>0.95030000000000003</v>
      </c>
      <c r="T82" s="3">
        <v>0.95140000000000002</v>
      </c>
      <c r="U82" s="3">
        <v>0.95199999999999996</v>
      </c>
      <c r="V82" s="3">
        <v>0.95189999999999997</v>
      </c>
      <c r="W82" s="3">
        <v>0.95269999999999999</v>
      </c>
      <c r="X82" s="3">
        <v>0.95350000000000001</v>
      </c>
      <c r="Y82" s="3">
        <v>0.95499999999999996</v>
      </c>
      <c r="Z82" s="3">
        <v>0.95620000000000005</v>
      </c>
      <c r="AA82" s="3">
        <v>0.95689999999999997</v>
      </c>
      <c r="AB82" s="3">
        <v>0.95760000000000001</v>
      </c>
      <c r="AC82" s="3">
        <v>0.95899999999999996</v>
      </c>
      <c r="AD82" s="3">
        <v>0.95979999999999999</v>
      </c>
      <c r="AE82" s="3">
        <v>0.96050000000000002</v>
      </c>
      <c r="AF82" s="3">
        <v>0.96109999999999995</v>
      </c>
      <c r="AG82" s="3">
        <v>0.96179999999999999</v>
      </c>
      <c r="AH82" s="3">
        <v>0.96253252542669876</v>
      </c>
      <c r="AI82" s="3">
        <v>0.96347129436030665</v>
      </c>
      <c r="AJ82" s="3">
        <v>0.96436707352165052</v>
      </c>
      <c r="AK82" s="3">
        <v>0.96502767719146709</v>
      </c>
      <c r="AL82" s="3">
        <v>0.96603604431171419</v>
      </c>
      <c r="AM82" s="3">
        <v>0.9663006418439849</v>
      </c>
      <c r="AN82" s="3">
        <v>0.96643551618070112</v>
      </c>
      <c r="AO82" s="3">
        <v>0.96673498212546738</v>
      </c>
      <c r="AP82" s="3">
        <v>0.96750768187029668</v>
      </c>
      <c r="AQ82" s="3">
        <v>0.96836362077022287</v>
      </c>
      <c r="AR82" s="3">
        <v>0.96944392785101885</v>
      </c>
      <c r="AS82" s="3">
        <v>0.9696725479371876</v>
      </c>
      <c r="AT82" s="3">
        <v>0.97026473688366011</v>
      </c>
      <c r="AU82" s="3">
        <v>0.97115056239755393</v>
      </c>
      <c r="AV82" s="3">
        <v>0.97242583229353574</v>
      </c>
      <c r="AW82" s="3">
        <v>0.97156175760043739</v>
      </c>
      <c r="AX82" s="3">
        <v>0.97194615535142892</v>
      </c>
      <c r="AY82" s="3">
        <v>0.97253515334434848</v>
      </c>
      <c r="AZ82" s="3">
        <v>0.97303469986624169</v>
      </c>
      <c r="BA82" s="3">
        <v>0.97399196119149389</v>
      </c>
      <c r="BB82" s="3">
        <v>0.97500929121838953</v>
      </c>
      <c r="BC82" s="3">
        <v>0.97550607448737092</v>
      </c>
      <c r="BD82" s="3">
        <v>0.97644696371226669</v>
      </c>
      <c r="BE82" s="3">
        <v>0.97725353982876861</v>
      </c>
      <c r="BF82" s="3">
        <v>0.97802001976372166</v>
      </c>
      <c r="BG82" s="3">
        <v>0.97803175294809341</v>
      </c>
      <c r="BH82" s="3">
        <v>0.97828434464321867</v>
      </c>
      <c r="BI82" s="3">
        <v>0.97881080069017368</v>
      </c>
      <c r="BJ82" s="3">
        <v>0.97891352329169046</v>
      </c>
      <c r="BK82" s="3">
        <v>0.97938103612068939</v>
      </c>
      <c r="BL82" s="3">
        <v>0.97962553664442542</v>
      </c>
      <c r="BM82" s="3">
        <v>0.98003146376303496</v>
      </c>
      <c r="BN82" s="3">
        <v>0.98015296361847071</v>
      </c>
      <c r="BO82" s="3">
        <v>0.9802626881704678</v>
      </c>
      <c r="BP82" s="3">
        <v>0.98237367960764932</v>
      </c>
      <c r="BQ82" s="3">
        <v>0.98184071344582735</v>
      </c>
      <c r="BR82" s="3">
        <v>0.9818805737461781</v>
      </c>
      <c r="BS82" s="3">
        <v>0.98222805904828792</v>
      </c>
      <c r="BT82" s="3">
        <v>0.98289795426799731</v>
      </c>
    </row>
    <row r="83" spans="1:72" x14ac:dyDescent="0.3">
      <c r="A83" s="13" t="s">
        <v>38</v>
      </c>
      <c r="B83" s="3">
        <v>8.0799999999999997E-2</v>
      </c>
      <c r="C83" s="3">
        <v>7.8200000000000006E-2</v>
      </c>
      <c r="D83" s="3">
        <v>7.7200000000000005E-2</v>
      </c>
      <c r="E83" s="3">
        <v>7.6100000000000001E-2</v>
      </c>
      <c r="F83" s="3">
        <v>7.3999999999999996E-2</v>
      </c>
      <c r="G83" s="3">
        <v>7.2599999999999998E-2</v>
      </c>
      <c r="H83" s="3">
        <v>7.0599999999999996E-2</v>
      </c>
      <c r="I83" s="3">
        <v>6.93E-2</v>
      </c>
      <c r="J83" s="3">
        <v>6.5799999999999997E-2</v>
      </c>
      <c r="K83" s="3">
        <v>6.3600000000000004E-2</v>
      </c>
      <c r="L83" s="3">
        <v>5.8799999999999998E-2</v>
      </c>
      <c r="M83" s="3">
        <v>5.6300000000000003E-2</v>
      </c>
      <c r="N83" s="3">
        <v>5.5399999999999998E-2</v>
      </c>
      <c r="O83" s="3">
        <v>5.45E-2</v>
      </c>
      <c r="P83" s="3">
        <v>5.3199999999999997E-2</v>
      </c>
      <c r="Q83" s="3">
        <v>5.1900000000000002E-2</v>
      </c>
      <c r="R83" s="3">
        <v>5.1200000000000002E-2</v>
      </c>
      <c r="S83" s="3">
        <v>4.9700000000000001E-2</v>
      </c>
      <c r="T83" s="3">
        <v>4.8599999999999997E-2</v>
      </c>
      <c r="U83" s="3">
        <v>4.8000000000000001E-2</v>
      </c>
      <c r="V83" s="3">
        <v>4.8099999999999997E-2</v>
      </c>
      <c r="W83" s="3">
        <v>4.7300000000000002E-2</v>
      </c>
      <c r="X83" s="3">
        <v>4.65E-2</v>
      </c>
      <c r="Y83" s="3">
        <v>4.4999999999999998E-2</v>
      </c>
      <c r="Z83" s="3">
        <v>4.3799999999999999E-2</v>
      </c>
      <c r="AA83" s="3">
        <v>4.3099999999999999E-2</v>
      </c>
      <c r="AB83" s="3">
        <v>4.24E-2</v>
      </c>
      <c r="AC83" s="3">
        <v>4.1000000000000002E-2</v>
      </c>
      <c r="AD83" s="3">
        <v>4.02E-2</v>
      </c>
      <c r="AE83" s="3">
        <v>3.95E-2</v>
      </c>
      <c r="AF83" s="3">
        <v>3.8899999999999997E-2</v>
      </c>
      <c r="AG83" s="3">
        <v>3.8199999999999998E-2</v>
      </c>
      <c r="AH83" s="3">
        <v>3.7467474573300248E-2</v>
      </c>
      <c r="AI83" s="3">
        <v>3.652870563969432E-2</v>
      </c>
      <c r="AJ83" s="3">
        <v>3.5632926478349126E-2</v>
      </c>
      <c r="AK83" s="3">
        <v>3.4972322808533199E-2</v>
      </c>
      <c r="AL83" s="3">
        <v>3.3963955688285405E-2</v>
      </c>
      <c r="AM83" s="3">
        <v>3.3699358156014353E-2</v>
      </c>
      <c r="AN83" s="3">
        <v>3.3564483819298663E-2</v>
      </c>
      <c r="AO83" s="3">
        <v>3.3265017874532052E-2</v>
      </c>
      <c r="AP83" s="3">
        <v>3.2492318129703282E-2</v>
      </c>
      <c r="AQ83" s="3">
        <v>3.1636379229777099E-2</v>
      </c>
      <c r="AR83" s="3">
        <v>3.0556072148981105E-2</v>
      </c>
      <c r="AS83" s="3">
        <v>3.032745206281242E-2</v>
      </c>
      <c r="AT83" s="3">
        <v>2.9735263116339786E-2</v>
      </c>
      <c r="AU83" s="3">
        <v>2.8849437602446036E-2</v>
      </c>
      <c r="AV83" s="3">
        <v>2.7574167706464262E-2</v>
      </c>
      <c r="AW83" s="3">
        <v>2.8438242399562667E-2</v>
      </c>
      <c r="AX83" s="3">
        <v>2.8053844648571056E-2</v>
      </c>
      <c r="AY83" s="3">
        <v>2.7464846655651513E-2</v>
      </c>
      <c r="AZ83" s="3">
        <v>2.6965300133758328E-2</v>
      </c>
      <c r="BA83" s="3">
        <v>2.6008038808506141E-2</v>
      </c>
      <c r="BB83" s="3">
        <v>2.4990708781610384E-2</v>
      </c>
      <c r="BC83" s="3">
        <v>2.4493925512629071E-2</v>
      </c>
      <c r="BD83" s="3">
        <v>2.3553036287733288E-2</v>
      </c>
      <c r="BE83" s="3">
        <v>2.2746460171231497E-2</v>
      </c>
      <c r="BF83" s="3">
        <v>2.1979980236278323E-2</v>
      </c>
      <c r="BG83" s="3">
        <v>2.1968247051906586E-2</v>
      </c>
      <c r="BH83" s="3">
        <v>2.1715655356781369E-2</v>
      </c>
      <c r="BI83" s="3">
        <v>2.1189199309826361E-2</v>
      </c>
      <c r="BJ83" s="3">
        <v>2.1086476708309539E-2</v>
      </c>
      <c r="BK83" s="3">
        <v>2.061896387931059E-2</v>
      </c>
      <c r="BL83" s="3">
        <v>2.0374463355574614E-2</v>
      </c>
      <c r="BM83" s="3">
        <v>1.9968536236965092E-2</v>
      </c>
      <c r="BN83" s="3">
        <v>1.9847036381529373E-2</v>
      </c>
      <c r="BO83" s="3">
        <v>1.9737311829532221E-2</v>
      </c>
      <c r="BP83" s="3">
        <v>1.7626320392350656E-2</v>
      </c>
      <c r="BQ83" s="3">
        <v>1.8159286554172652E-2</v>
      </c>
      <c r="BR83" s="3">
        <v>1.8119426253821881E-2</v>
      </c>
      <c r="BS83" s="3">
        <v>1.7771940951712036E-2</v>
      </c>
      <c r="BT83" s="3">
        <v>1.710204573200267E-2</v>
      </c>
    </row>
    <row r="84" spans="1:72" x14ac:dyDescent="0.3">
      <c r="A84" s="13" t="s">
        <v>39</v>
      </c>
      <c r="B84" s="3">
        <v>0.17979999999999999</v>
      </c>
      <c r="C84" s="3">
        <v>0.1779</v>
      </c>
      <c r="D84" s="3">
        <v>0.1779</v>
      </c>
      <c r="E84" s="3">
        <v>0.17860000000000001</v>
      </c>
      <c r="F84" s="3">
        <v>0.17530000000000001</v>
      </c>
      <c r="G84" s="3">
        <v>0.1739</v>
      </c>
      <c r="H84" s="3">
        <v>0.17130000000000001</v>
      </c>
      <c r="I84" s="3">
        <v>0.16900000000000001</v>
      </c>
      <c r="J84" s="3">
        <v>0.16550000000000001</v>
      </c>
      <c r="K84" s="3">
        <v>0.1613</v>
      </c>
      <c r="L84" s="3">
        <v>0.1613</v>
      </c>
      <c r="M84" s="3">
        <v>0.1585</v>
      </c>
      <c r="N84" s="3">
        <v>0.16009999999999999</v>
      </c>
      <c r="O84" s="3">
        <v>0.1603</v>
      </c>
      <c r="P84" s="3">
        <v>0.15679999999999999</v>
      </c>
      <c r="Q84" s="3">
        <v>0.15390000000000001</v>
      </c>
      <c r="R84" s="3">
        <v>0.15160000000000001</v>
      </c>
      <c r="S84" s="3">
        <v>0.15040000000000001</v>
      </c>
      <c r="T84" s="3">
        <v>0.14899999999999999</v>
      </c>
      <c r="U84" s="3">
        <v>0.14829999999999999</v>
      </c>
      <c r="V84" s="3">
        <v>0.14799999999999999</v>
      </c>
      <c r="W84" s="3">
        <v>0.1469</v>
      </c>
      <c r="X84" s="3">
        <v>0.14710000000000001</v>
      </c>
      <c r="Y84" s="3">
        <v>0.1472</v>
      </c>
      <c r="Z84" s="3">
        <v>0.1467</v>
      </c>
      <c r="AA84" s="3">
        <v>0.1457</v>
      </c>
      <c r="AB84" s="3">
        <v>0.14549999999999999</v>
      </c>
      <c r="AC84" s="3">
        <v>0.1459</v>
      </c>
      <c r="AD84" s="3">
        <v>0.1464</v>
      </c>
      <c r="AE84" s="3">
        <v>0.1447</v>
      </c>
      <c r="AF84" s="3">
        <v>0.14360000000000001</v>
      </c>
      <c r="AG84" s="3">
        <v>0.14380000000000001</v>
      </c>
      <c r="AH84" s="3">
        <v>0.14391331059699805</v>
      </c>
      <c r="AI84" s="3">
        <v>0.14375194680262035</v>
      </c>
      <c r="AJ84" s="3">
        <v>0.14376901750687132</v>
      </c>
      <c r="AK84" s="3">
        <v>0.14392853248547591</v>
      </c>
      <c r="AL84" s="3">
        <v>0.1443963669698578</v>
      </c>
      <c r="AM84" s="3">
        <v>0.14398876506075381</v>
      </c>
      <c r="AN84" s="3">
        <v>0.14089541000894243</v>
      </c>
      <c r="AO84" s="3">
        <v>0.13959607223195702</v>
      </c>
      <c r="AP84" s="3">
        <v>0.14200135999783303</v>
      </c>
      <c r="AQ84" s="3">
        <v>0.14165283581596494</v>
      </c>
      <c r="AR84" s="3">
        <v>0.14063570273399012</v>
      </c>
      <c r="AS84" s="3">
        <v>0.14235201378194437</v>
      </c>
      <c r="AT84" s="3">
        <v>0.14182985195687398</v>
      </c>
      <c r="AU84" s="3">
        <v>0.1421302543252202</v>
      </c>
      <c r="AV84" s="3">
        <v>0.14311900469645691</v>
      </c>
      <c r="AW84" s="3">
        <v>0.14299524694485341</v>
      </c>
      <c r="AX84" s="3">
        <v>0.1426404757744312</v>
      </c>
      <c r="AY84" s="3">
        <v>0.14162794245319707</v>
      </c>
      <c r="AZ84" s="3">
        <v>0.14287805982470042</v>
      </c>
      <c r="BA84" s="3">
        <v>0.14180166283079085</v>
      </c>
      <c r="BB84" s="3">
        <v>0.13802371759438978</v>
      </c>
      <c r="BC84" s="3">
        <v>0.13937260703082163</v>
      </c>
      <c r="BD84" s="3">
        <v>0.13811712988373825</v>
      </c>
      <c r="BE84" s="3">
        <v>0.13762195446443257</v>
      </c>
      <c r="BF84" s="3">
        <v>0.13832008103822918</v>
      </c>
      <c r="BG84" s="3">
        <v>0.11720565002693049</v>
      </c>
      <c r="BH84" s="3">
        <v>0.11969895256945498</v>
      </c>
      <c r="BI84" s="3">
        <v>0.12163302732069176</v>
      </c>
      <c r="BJ84" s="3">
        <v>0.12449621936851663</v>
      </c>
      <c r="BK84" s="3">
        <v>0.12150505189250931</v>
      </c>
      <c r="BL84" s="3">
        <v>0.11801461651059814</v>
      </c>
      <c r="BM84" s="3">
        <v>0.11911489716217052</v>
      </c>
      <c r="BN84" s="3">
        <v>0.12224811317698399</v>
      </c>
      <c r="BO84" s="3">
        <v>0.12558692366994706</v>
      </c>
      <c r="BP84" s="3">
        <v>0.12296593458823567</v>
      </c>
      <c r="BQ84" s="3">
        <v>0.12881118578538531</v>
      </c>
      <c r="BR84" s="3">
        <v>0.13089167569095031</v>
      </c>
      <c r="BS84" s="3">
        <v>0.1337743313457142</v>
      </c>
      <c r="BT84" s="3">
        <v>0.13827970567661599</v>
      </c>
    </row>
    <row r="85" spans="1:72" x14ac:dyDescent="0.3">
      <c r="A85" s="13" t="s">
        <v>40</v>
      </c>
      <c r="B85" s="3">
        <v>0.22170000000000001</v>
      </c>
      <c r="C85" s="3">
        <v>0.2223</v>
      </c>
      <c r="D85" s="3">
        <v>0.2225</v>
      </c>
      <c r="E85" s="3">
        <v>0.2215</v>
      </c>
      <c r="F85" s="3">
        <v>0.2228</v>
      </c>
      <c r="G85" s="3">
        <v>0.221</v>
      </c>
      <c r="H85" s="3">
        <v>0.21929999999999999</v>
      </c>
      <c r="I85" s="3">
        <v>0.21859999999999999</v>
      </c>
      <c r="J85" s="3">
        <v>0.21829999999999999</v>
      </c>
      <c r="K85" s="3">
        <v>0.21829999999999999</v>
      </c>
      <c r="L85" s="3">
        <v>0.21920000000000001</v>
      </c>
      <c r="M85" s="3">
        <v>0.22009999999999999</v>
      </c>
      <c r="N85" s="3">
        <v>0.21940000000000001</v>
      </c>
      <c r="O85" s="3">
        <v>0.21940000000000001</v>
      </c>
      <c r="P85" s="3">
        <v>0.21940000000000001</v>
      </c>
      <c r="Q85" s="3">
        <v>0.2205</v>
      </c>
      <c r="R85" s="3">
        <v>0.22</v>
      </c>
      <c r="S85" s="3">
        <v>0.21990000000000001</v>
      </c>
      <c r="T85" s="3">
        <v>0.22090000000000001</v>
      </c>
      <c r="U85" s="3">
        <v>0.2213</v>
      </c>
      <c r="V85" s="3">
        <v>0.22109999999999999</v>
      </c>
      <c r="W85" s="3">
        <v>0.22140000000000001</v>
      </c>
      <c r="X85" s="3">
        <v>0.22159999999999999</v>
      </c>
      <c r="Y85" s="3">
        <v>0.2213</v>
      </c>
      <c r="Z85" s="3">
        <v>0.22140000000000001</v>
      </c>
      <c r="AA85" s="3">
        <v>0.22109999999999999</v>
      </c>
      <c r="AB85" s="3">
        <v>0.22090000000000001</v>
      </c>
      <c r="AC85" s="3">
        <v>0.22059999999999999</v>
      </c>
      <c r="AD85" s="3">
        <v>0.221</v>
      </c>
      <c r="AE85" s="3">
        <v>0.22159999999999999</v>
      </c>
      <c r="AF85" s="3">
        <v>0.2215</v>
      </c>
      <c r="AG85" s="3">
        <v>0.22</v>
      </c>
      <c r="AH85" s="3">
        <v>0.22046263733458515</v>
      </c>
      <c r="AI85" s="3">
        <v>0.22124109881995807</v>
      </c>
      <c r="AJ85" s="3">
        <v>0.22078736424511247</v>
      </c>
      <c r="AK85" s="3">
        <v>0.22177394833709316</v>
      </c>
      <c r="AL85" s="3">
        <v>0.2200765251142921</v>
      </c>
      <c r="AM85" s="3">
        <v>0.21861851127689824</v>
      </c>
      <c r="AN85" s="3">
        <v>0.21423207363791405</v>
      </c>
      <c r="AO85" s="3">
        <v>0.2134264880516786</v>
      </c>
      <c r="AP85" s="3">
        <v>0.21056146695849706</v>
      </c>
      <c r="AQ85" s="3">
        <v>0.21057489346527666</v>
      </c>
      <c r="AR85" s="3">
        <v>0.20954426542072005</v>
      </c>
      <c r="AS85" s="3">
        <v>0.208615642253657</v>
      </c>
      <c r="AT85" s="3">
        <v>0.20864108579582116</v>
      </c>
      <c r="AU85" s="3">
        <v>0.20651165934639454</v>
      </c>
      <c r="AV85" s="3">
        <v>0.20446444882617548</v>
      </c>
      <c r="AW85" s="3">
        <v>0.20421619965457891</v>
      </c>
      <c r="AX85" s="3">
        <v>0.20077581834586958</v>
      </c>
      <c r="AY85" s="3">
        <v>0.19862291421211897</v>
      </c>
      <c r="AZ85" s="3">
        <v>0.19856445941846698</v>
      </c>
      <c r="BA85" s="3">
        <v>0.19965202671092408</v>
      </c>
      <c r="BB85" s="3">
        <v>0.20011477007038495</v>
      </c>
      <c r="BC85" s="3">
        <v>0.19685483764242775</v>
      </c>
      <c r="BD85" s="3">
        <v>0.19673643627538567</v>
      </c>
      <c r="BE85" s="3">
        <v>0.19572550826609877</v>
      </c>
      <c r="BF85" s="3">
        <v>0.19408414177198674</v>
      </c>
      <c r="BG85" s="3">
        <v>0.19883911589344824</v>
      </c>
      <c r="BH85" s="3">
        <v>0.19891410191912096</v>
      </c>
      <c r="BI85" s="3">
        <v>0.19709829699274087</v>
      </c>
      <c r="BJ85" s="3">
        <v>0.193289739595771</v>
      </c>
      <c r="BK85" s="3">
        <v>0.19136899480919098</v>
      </c>
      <c r="BL85" s="3">
        <v>0.18979338297710568</v>
      </c>
      <c r="BM85" s="3">
        <v>0.18517819433914229</v>
      </c>
      <c r="BN85" s="3">
        <v>0.18626860905662376</v>
      </c>
      <c r="BO85" s="3">
        <v>0.19172380499542724</v>
      </c>
      <c r="BP85" s="3">
        <v>0.19368158289350987</v>
      </c>
      <c r="BQ85" s="3">
        <v>0.1990757697749472</v>
      </c>
      <c r="BR85" s="3">
        <v>0.196499888261564</v>
      </c>
      <c r="BS85" s="3">
        <v>0.20027241177552238</v>
      </c>
      <c r="BT85" s="3">
        <v>0.20457856343494696</v>
      </c>
    </row>
    <row r="86" spans="1:72" x14ac:dyDescent="0.3">
      <c r="A86" s="13" t="s">
        <v>41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0</v>
      </c>
      <c r="AI86" s="3">
        <v>0</v>
      </c>
      <c r="AJ86" s="3">
        <v>0</v>
      </c>
      <c r="AK86" s="3">
        <v>0</v>
      </c>
      <c r="AL86" s="3">
        <v>0</v>
      </c>
      <c r="AM86" s="3">
        <v>0</v>
      </c>
      <c r="AN86" s="3">
        <v>0</v>
      </c>
      <c r="AO86" s="3">
        <v>0</v>
      </c>
      <c r="AP86" s="3">
        <v>0</v>
      </c>
      <c r="AQ86" s="3">
        <v>0</v>
      </c>
      <c r="AR86" s="3">
        <v>0</v>
      </c>
      <c r="AS86" s="3">
        <v>0</v>
      </c>
      <c r="AT86" s="3">
        <v>0</v>
      </c>
      <c r="AU86" s="3">
        <v>0</v>
      </c>
      <c r="AV86" s="3">
        <v>0</v>
      </c>
      <c r="AW86" s="3">
        <v>0</v>
      </c>
      <c r="AX86" s="3">
        <v>0</v>
      </c>
      <c r="AY86" s="3">
        <v>0</v>
      </c>
      <c r="AZ86" s="3">
        <v>0</v>
      </c>
      <c r="BA86" s="3">
        <v>0</v>
      </c>
      <c r="BB86" s="3">
        <v>0</v>
      </c>
      <c r="BC86" s="3">
        <v>0</v>
      </c>
      <c r="BD86" s="3">
        <v>0</v>
      </c>
      <c r="BE86" s="3">
        <v>0</v>
      </c>
      <c r="BF86" s="3">
        <v>0</v>
      </c>
      <c r="BG86" s="3">
        <v>0</v>
      </c>
      <c r="BH86" s="3">
        <v>0</v>
      </c>
      <c r="BI86" s="3">
        <v>0</v>
      </c>
      <c r="BJ86" s="3">
        <v>0</v>
      </c>
      <c r="BK86" s="3">
        <v>0</v>
      </c>
      <c r="BL86" s="3">
        <v>0</v>
      </c>
      <c r="BM86" s="3">
        <v>0</v>
      </c>
      <c r="BN86" s="3">
        <v>0</v>
      </c>
      <c r="BO86" s="3">
        <v>0</v>
      </c>
      <c r="BP86" s="3">
        <v>0</v>
      </c>
      <c r="BQ86" s="3">
        <v>0</v>
      </c>
      <c r="BR86" s="3">
        <v>0</v>
      </c>
      <c r="BS86" s="3">
        <v>0</v>
      </c>
      <c r="BT86" s="3">
        <v>0</v>
      </c>
    </row>
    <row r="87" spans="1:72" x14ac:dyDescent="0.3">
      <c r="A87" s="13" t="s">
        <v>42</v>
      </c>
      <c r="B87" s="3">
        <v>0.78390000000000004</v>
      </c>
      <c r="C87" s="3">
        <v>0.78720000000000001</v>
      </c>
      <c r="D87" s="3">
        <v>0.7863</v>
      </c>
      <c r="E87" s="3">
        <v>0.78569999999999995</v>
      </c>
      <c r="F87" s="3">
        <v>0.78510000000000002</v>
      </c>
      <c r="G87" s="3">
        <v>0.78759999999999997</v>
      </c>
      <c r="H87" s="3">
        <v>0.78990000000000005</v>
      </c>
      <c r="I87" s="3">
        <v>0.79959999999999998</v>
      </c>
      <c r="J87" s="3">
        <v>0.80279999999999996</v>
      </c>
      <c r="K87" s="3">
        <v>0.80269999999999997</v>
      </c>
      <c r="L87" s="3">
        <v>0.80130000000000001</v>
      </c>
      <c r="M87" s="3">
        <v>0.80100000000000005</v>
      </c>
      <c r="N87" s="3">
        <v>0.80200000000000005</v>
      </c>
      <c r="O87" s="3">
        <v>0.80149999999999999</v>
      </c>
      <c r="P87" s="3">
        <v>0.80449999999999999</v>
      </c>
      <c r="Q87" s="3">
        <v>0.80420000000000003</v>
      </c>
      <c r="R87" s="3">
        <v>0.80559999999999998</v>
      </c>
      <c r="S87" s="3">
        <v>0.8054</v>
      </c>
      <c r="T87" s="3">
        <v>0.80640000000000001</v>
      </c>
      <c r="U87" s="3">
        <v>0.80610000000000004</v>
      </c>
      <c r="V87" s="3">
        <v>0.80679999999999996</v>
      </c>
      <c r="W87" s="3">
        <v>0.80800000000000005</v>
      </c>
      <c r="X87" s="3">
        <v>0.80800000000000005</v>
      </c>
      <c r="Y87" s="3">
        <v>0.80859999999999999</v>
      </c>
      <c r="Z87" s="3">
        <v>0.80900000000000005</v>
      </c>
      <c r="AA87" s="3">
        <v>0.80920000000000003</v>
      </c>
      <c r="AB87" s="3">
        <v>0.81</v>
      </c>
      <c r="AC87" s="3">
        <v>0.8105</v>
      </c>
      <c r="AD87" s="3">
        <v>0.81110000000000004</v>
      </c>
      <c r="AE87" s="3">
        <v>0.81159999999999999</v>
      </c>
      <c r="AF87" s="3">
        <v>0.81259999999999999</v>
      </c>
      <c r="AG87" s="3">
        <v>0.81440000000000001</v>
      </c>
      <c r="AH87" s="3">
        <v>0.8153237546622879</v>
      </c>
      <c r="AI87" s="3">
        <v>0.81506686734949574</v>
      </c>
      <c r="AJ87" s="3">
        <v>0.81650176351421944</v>
      </c>
      <c r="AK87" s="3">
        <v>0.81482935802389178</v>
      </c>
      <c r="AL87" s="3">
        <v>0.81614407023774449</v>
      </c>
      <c r="AM87" s="3">
        <v>0.81807786873743771</v>
      </c>
      <c r="AN87" s="3">
        <v>0.82419164417315516</v>
      </c>
      <c r="AO87" s="3">
        <v>0.82424327638301853</v>
      </c>
      <c r="AP87" s="3">
        <v>0.82522390409339685</v>
      </c>
      <c r="AQ87" s="3">
        <v>0.82582034377015479</v>
      </c>
      <c r="AR87" s="3">
        <v>0.82781581686283157</v>
      </c>
      <c r="AS87" s="3">
        <v>0.82787058761676668</v>
      </c>
      <c r="AT87" s="3">
        <v>0.82652507642985618</v>
      </c>
      <c r="AU87" s="3">
        <v>0.82574348146393362</v>
      </c>
      <c r="AV87" s="3">
        <v>0.82920674572190045</v>
      </c>
      <c r="AW87" s="3">
        <v>0.83016731813607059</v>
      </c>
      <c r="AX87" s="3">
        <v>0.83017208334999948</v>
      </c>
      <c r="AY87" s="3">
        <v>0.83002060725299442</v>
      </c>
      <c r="AZ87" s="3">
        <v>0.83070909616461153</v>
      </c>
      <c r="BA87" s="3">
        <v>0.83127152995805242</v>
      </c>
      <c r="BB87" s="3">
        <v>0.83076873723218081</v>
      </c>
      <c r="BC87" s="3">
        <v>0.83328782010128688</v>
      </c>
      <c r="BD87" s="3">
        <v>0.83543239955173965</v>
      </c>
      <c r="BE87" s="3">
        <v>0.83778911258409627</v>
      </c>
      <c r="BF87" s="3">
        <v>0.83803518972856794</v>
      </c>
      <c r="BG87" s="3">
        <v>0.83628111366046598</v>
      </c>
      <c r="BH87" s="3">
        <v>0.83978976551822604</v>
      </c>
      <c r="BI87" s="3">
        <v>0.84380888408875532</v>
      </c>
      <c r="BJ87" s="3">
        <v>0.84375729315564962</v>
      </c>
      <c r="BK87" s="3">
        <v>0.84419892497370896</v>
      </c>
      <c r="BL87" s="3">
        <v>0.84299420123674329</v>
      </c>
      <c r="BM87" s="3">
        <v>0.84606834354280658</v>
      </c>
      <c r="BN87" s="3">
        <v>0.84943413096956366</v>
      </c>
      <c r="BO87" s="3">
        <v>0.84740359497494611</v>
      </c>
      <c r="BP87" s="3">
        <v>0.84109593500056046</v>
      </c>
      <c r="BQ87" s="3">
        <v>0.83947088490898281</v>
      </c>
      <c r="BR87" s="3">
        <v>0.83888016362888751</v>
      </c>
      <c r="BS87" s="3">
        <v>0.83719173139707803</v>
      </c>
      <c r="BT87" s="3">
        <v>0.83130833035926222</v>
      </c>
    </row>
    <row r="88" spans="1:72" x14ac:dyDescent="0.3">
      <c r="A88" s="13" t="s">
        <v>43</v>
      </c>
      <c r="B88" s="3">
        <v>0.21609999999999999</v>
      </c>
      <c r="C88" s="3">
        <v>0.21279999999999999</v>
      </c>
      <c r="D88" s="3">
        <v>0.2137</v>
      </c>
      <c r="E88" s="3">
        <v>0.21429999999999999</v>
      </c>
      <c r="F88" s="3">
        <v>0.21490000000000001</v>
      </c>
      <c r="G88" s="3">
        <v>0.21240000000000001</v>
      </c>
      <c r="H88" s="3">
        <v>0.21010000000000001</v>
      </c>
      <c r="I88" s="3">
        <v>0.20039999999999999</v>
      </c>
      <c r="J88" s="3">
        <v>0.19719999999999999</v>
      </c>
      <c r="K88" s="3">
        <v>0.1973</v>
      </c>
      <c r="L88" s="3">
        <v>0.19869999999999999</v>
      </c>
      <c r="M88" s="3">
        <v>0.19900000000000001</v>
      </c>
      <c r="N88" s="3">
        <v>0.19800000000000001</v>
      </c>
      <c r="O88" s="3">
        <v>0.19850000000000001</v>
      </c>
      <c r="P88" s="3">
        <v>0.19550000000000001</v>
      </c>
      <c r="Q88" s="3">
        <v>0.1958</v>
      </c>
      <c r="R88" s="3">
        <v>0.19439999999999999</v>
      </c>
      <c r="S88" s="3">
        <v>0.1946</v>
      </c>
      <c r="T88" s="3">
        <v>0.19359999999999999</v>
      </c>
      <c r="U88" s="3">
        <v>0.19389999999999999</v>
      </c>
      <c r="V88" s="3">
        <v>0.19320000000000001</v>
      </c>
      <c r="W88" s="3">
        <v>0.192</v>
      </c>
      <c r="X88" s="3">
        <v>0.192</v>
      </c>
      <c r="Y88" s="3">
        <v>0.19139999999999999</v>
      </c>
      <c r="Z88" s="3">
        <v>0.191</v>
      </c>
      <c r="AA88" s="3">
        <v>0.1908</v>
      </c>
      <c r="AB88" s="3">
        <v>0.19</v>
      </c>
      <c r="AC88" s="3">
        <v>0.1895</v>
      </c>
      <c r="AD88" s="3">
        <v>0.18890000000000001</v>
      </c>
      <c r="AE88" s="3">
        <v>0.18840000000000001</v>
      </c>
      <c r="AF88" s="3">
        <v>0.18740000000000001</v>
      </c>
      <c r="AG88" s="3">
        <v>0.18559999999999999</v>
      </c>
      <c r="AH88" s="3">
        <v>0.18467624533771007</v>
      </c>
      <c r="AI88" s="3">
        <v>0.18493313265050415</v>
      </c>
      <c r="AJ88" s="3">
        <v>0.18349823648577923</v>
      </c>
      <c r="AK88" s="3">
        <v>0.18517064197610661</v>
      </c>
      <c r="AL88" s="3">
        <v>0.18385592976225371</v>
      </c>
      <c r="AM88" s="3">
        <v>0.18192213126256018</v>
      </c>
      <c r="AN88" s="3">
        <v>0.17580835582684282</v>
      </c>
      <c r="AO88" s="3">
        <v>0.175756723616979</v>
      </c>
      <c r="AP88" s="3">
        <v>0.17477609590660306</v>
      </c>
      <c r="AQ88" s="3">
        <v>0.17417965622984524</v>
      </c>
      <c r="AR88" s="3">
        <v>0.17218418313716849</v>
      </c>
      <c r="AS88" s="3">
        <v>0.17212941238323332</v>
      </c>
      <c r="AT88" s="3">
        <v>0.17347492357014374</v>
      </c>
      <c r="AU88" s="3">
        <v>0.17425651853606641</v>
      </c>
      <c r="AV88" s="3">
        <v>0.17079325427809949</v>
      </c>
      <c r="AW88" s="3">
        <v>0.16983268186392941</v>
      </c>
      <c r="AX88" s="3">
        <v>0.16982791665000047</v>
      </c>
      <c r="AY88" s="3">
        <v>0.16997939274700569</v>
      </c>
      <c r="AZ88" s="3">
        <v>0.16929090383538845</v>
      </c>
      <c r="BA88" s="3">
        <v>0.16872847004194758</v>
      </c>
      <c r="BB88" s="3">
        <v>0.16923126276781916</v>
      </c>
      <c r="BC88" s="3">
        <v>0.16671217989871315</v>
      </c>
      <c r="BD88" s="3">
        <v>0.16456760044826033</v>
      </c>
      <c r="BE88" s="3">
        <v>0.16221088741590364</v>
      </c>
      <c r="BF88" s="3">
        <v>0.161964810271432</v>
      </c>
      <c r="BG88" s="3">
        <v>0.16371888633953405</v>
      </c>
      <c r="BH88" s="3">
        <v>0.16021023448177393</v>
      </c>
      <c r="BI88" s="3">
        <v>0.15619111591124474</v>
      </c>
      <c r="BJ88" s="3">
        <v>0.15624270684435038</v>
      </c>
      <c r="BK88" s="3">
        <v>0.15580107502629092</v>
      </c>
      <c r="BL88" s="3">
        <v>0.15700579876325679</v>
      </c>
      <c r="BM88" s="3">
        <v>0.15393165645719334</v>
      </c>
      <c r="BN88" s="3">
        <v>0.15056586903043645</v>
      </c>
      <c r="BO88" s="3">
        <v>0.15259640502505392</v>
      </c>
      <c r="BP88" s="3">
        <v>0.15890406499943957</v>
      </c>
      <c r="BQ88" s="3">
        <v>0.16052911509101725</v>
      </c>
      <c r="BR88" s="3">
        <v>0.16111983637111243</v>
      </c>
      <c r="BS88" s="3">
        <v>0.16280826860292194</v>
      </c>
      <c r="BT88" s="3">
        <v>0.16869166964073784</v>
      </c>
    </row>
    <row r="89" spans="1:72" x14ac:dyDescent="0.3">
      <c r="A89" s="13" t="s">
        <v>112</v>
      </c>
      <c r="B89" s="7">
        <v>1.77</v>
      </c>
      <c r="C89" s="7">
        <v>1.77</v>
      </c>
      <c r="D89" s="7">
        <v>1.76</v>
      </c>
      <c r="E89" s="7">
        <v>1.76</v>
      </c>
      <c r="F89" s="7">
        <v>1.75</v>
      </c>
      <c r="G89" s="7">
        <v>1.75</v>
      </c>
      <c r="H89" s="7">
        <v>1.75</v>
      </c>
      <c r="I89" s="7">
        <v>1.76</v>
      </c>
      <c r="J89" s="7">
        <v>1.76</v>
      </c>
      <c r="K89" s="7">
        <v>1.76</v>
      </c>
      <c r="L89" s="7">
        <v>1.76</v>
      </c>
      <c r="M89" s="7">
        <v>1.76</v>
      </c>
      <c r="N89" s="7">
        <v>1.76</v>
      </c>
      <c r="O89" s="7">
        <v>1.75</v>
      </c>
      <c r="P89" s="7">
        <v>1.75</v>
      </c>
      <c r="Q89" s="7">
        <v>1.76</v>
      </c>
      <c r="R89" s="7">
        <v>1.76</v>
      </c>
      <c r="S89" s="7">
        <v>1.76</v>
      </c>
      <c r="T89" s="7">
        <v>1.75</v>
      </c>
      <c r="U89" s="7">
        <v>1.75</v>
      </c>
      <c r="V89" s="7">
        <v>1.75</v>
      </c>
      <c r="W89" s="7">
        <v>1.75</v>
      </c>
      <c r="X89" s="7">
        <v>1.75</v>
      </c>
      <c r="Y89" s="7">
        <v>1.75</v>
      </c>
      <c r="Z89" s="7">
        <v>1.75</v>
      </c>
      <c r="AA89" s="7">
        <v>1.75</v>
      </c>
      <c r="AB89" s="7">
        <v>1.75</v>
      </c>
      <c r="AC89" s="7">
        <v>1.74</v>
      </c>
      <c r="AD89" s="7">
        <v>1.74</v>
      </c>
      <c r="AE89" s="7">
        <v>1.74</v>
      </c>
      <c r="AF89" s="7">
        <v>1.74</v>
      </c>
      <c r="AG89" s="7">
        <v>1.74</v>
      </c>
      <c r="AH89" s="18">
        <v>1.739275344600506</v>
      </c>
      <c r="AI89" s="18">
        <v>1.7293495116179589</v>
      </c>
      <c r="AJ89" s="18">
        <v>1.7288097151919346</v>
      </c>
      <c r="AK89" s="18">
        <v>1.724098600655829</v>
      </c>
      <c r="AL89" s="18">
        <v>1.7231979907720942</v>
      </c>
      <c r="AM89" s="18">
        <v>1.7250133956439231</v>
      </c>
      <c r="AN89" s="18">
        <v>1.7209837369095098</v>
      </c>
      <c r="AO89" s="18">
        <v>1.7190740801133968</v>
      </c>
      <c r="AP89" s="18">
        <v>1.7179513717384203</v>
      </c>
      <c r="AQ89" s="18">
        <v>1.7165853158858428</v>
      </c>
      <c r="AR89" s="18">
        <v>1.7158804224763675</v>
      </c>
      <c r="AS89" s="18">
        <v>1.7169177308678487</v>
      </c>
      <c r="AT89" s="18">
        <v>1.7167014636172664</v>
      </c>
      <c r="AU89" s="18">
        <v>1.7149454161047457</v>
      </c>
      <c r="AV89" s="18">
        <v>1.7095782884771442</v>
      </c>
      <c r="AW89" s="18">
        <v>1.7098957758022302</v>
      </c>
      <c r="AX89" s="18">
        <v>1.7093821464583521</v>
      </c>
      <c r="AY89" s="18">
        <v>1.7070060365645436</v>
      </c>
      <c r="AZ89" s="18">
        <v>1.7052217804968843</v>
      </c>
      <c r="BA89" s="18">
        <v>1.7011707079749874</v>
      </c>
      <c r="BB89" s="18">
        <v>1.7050132307414416</v>
      </c>
      <c r="BC89" s="18">
        <v>1.7081012895580121</v>
      </c>
      <c r="BD89" s="18">
        <v>1.7067411382754067</v>
      </c>
      <c r="BE89" s="18">
        <v>1.707171178555783</v>
      </c>
      <c r="BF89" s="18">
        <v>1.7068935540580721</v>
      </c>
      <c r="BG89" s="18">
        <v>1.6960245577528652</v>
      </c>
      <c r="BH89" s="18">
        <v>1.6980140475239578</v>
      </c>
      <c r="BI89" s="18">
        <v>1.7008847969173184</v>
      </c>
      <c r="BJ89" s="18">
        <v>1.7001582100485002</v>
      </c>
      <c r="BK89" s="18">
        <v>1.6994475129013993</v>
      </c>
      <c r="BL89" s="18">
        <v>1.6971673349299286</v>
      </c>
      <c r="BM89" s="18">
        <v>1.6953661568237031</v>
      </c>
      <c r="BN89" s="18">
        <v>1.692658244429085</v>
      </c>
      <c r="BO89" s="18">
        <v>1.6864923634041113</v>
      </c>
      <c r="BP89" s="18">
        <v>1.6924519839771668</v>
      </c>
      <c r="BQ89" s="18">
        <v>1.6976724590244936</v>
      </c>
      <c r="BR89" s="18">
        <v>1.6940647762730261</v>
      </c>
      <c r="BS89" s="18">
        <v>1.6919486345959931</v>
      </c>
      <c r="BT89" s="91">
        <v>1.6866782078349807</v>
      </c>
    </row>
    <row r="90" spans="1:72" x14ac:dyDescent="0.3">
      <c r="A90" s="13" t="s">
        <v>47</v>
      </c>
      <c r="B90" s="4">
        <v>0.1104</v>
      </c>
      <c r="C90" s="4">
        <v>0.11210000000000001</v>
      </c>
      <c r="D90" s="4">
        <v>0.11409999999999999</v>
      </c>
      <c r="E90" s="4">
        <v>0.109</v>
      </c>
      <c r="F90" s="4">
        <v>0.1079</v>
      </c>
      <c r="G90" s="4">
        <v>0.1051</v>
      </c>
      <c r="H90" s="4">
        <v>0.11169999999999999</v>
      </c>
      <c r="I90" s="4">
        <v>0.1225</v>
      </c>
      <c r="J90" s="4">
        <v>0.124</v>
      </c>
      <c r="K90" s="4">
        <v>0.1183</v>
      </c>
      <c r="L90" s="4">
        <v>0.1099</v>
      </c>
      <c r="M90" s="4">
        <v>0.104</v>
      </c>
      <c r="N90" s="4">
        <v>9.7799999999999998E-2</v>
      </c>
      <c r="O90" s="4">
        <v>9.2700000000000005E-2</v>
      </c>
      <c r="P90" s="4">
        <v>8.8900000000000007E-2</v>
      </c>
      <c r="Q90" s="4">
        <v>8.5300000000000001E-2</v>
      </c>
      <c r="R90" s="4">
        <v>8.2400000000000001E-2</v>
      </c>
      <c r="S90" s="4">
        <v>8.0100000000000005E-2</v>
      </c>
      <c r="T90" s="4">
        <v>7.7399999999999997E-2</v>
      </c>
      <c r="U90" s="4">
        <v>7.4499999999999997E-2</v>
      </c>
      <c r="V90" s="4">
        <v>7.2099999999999997E-2</v>
      </c>
      <c r="W90" s="4">
        <v>7.0099999999999996E-2</v>
      </c>
      <c r="X90" s="4">
        <v>6.7900000000000002E-2</v>
      </c>
      <c r="Y90" s="4">
        <v>6.59E-2</v>
      </c>
      <c r="Z90" s="4">
        <v>6.3899999999999998E-2</v>
      </c>
      <c r="AA90" s="4">
        <v>6.2399999999999997E-2</v>
      </c>
      <c r="AB90" s="4">
        <v>6.0900000000000003E-2</v>
      </c>
      <c r="AC90" s="4">
        <v>5.9700000000000003E-2</v>
      </c>
      <c r="AD90" s="4">
        <v>5.8299999999999998E-2</v>
      </c>
      <c r="AE90" s="4">
        <v>5.7700000000000001E-2</v>
      </c>
      <c r="AF90" s="4">
        <v>5.7200000000000001E-2</v>
      </c>
      <c r="AG90" s="4">
        <v>5.6300000000000003E-2</v>
      </c>
      <c r="AH90" s="4">
        <v>5.5500000000000001E-2</v>
      </c>
      <c r="AI90" s="4">
        <v>5.4699999999999999E-2</v>
      </c>
      <c r="AJ90" s="4">
        <v>5.3999999999999999E-2</v>
      </c>
      <c r="AK90" s="4">
        <v>5.4399999999999997E-2</v>
      </c>
      <c r="AL90" s="4">
        <v>5.3900000000000003E-2</v>
      </c>
      <c r="AM90" s="4">
        <v>5.3900000000000003E-2</v>
      </c>
      <c r="AN90" s="4">
        <v>5.5399999999999998E-2</v>
      </c>
      <c r="AO90" s="4">
        <v>5.5399999999999998E-2</v>
      </c>
      <c r="AP90" s="4">
        <v>5.5100000000000003E-2</v>
      </c>
      <c r="AQ90" s="4">
        <v>5.4699999999999999E-2</v>
      </c>
      <c r="AR90" s="4">
        <v>5.45E-2</v>
      </c>
      <c r="AS90" s="4">
        <v>5.4699999999999999E-2</v>
      </c>
      <c r="AT90" s="4">
        <v>5.4699999999999999E-2</v>
      </c>
      <c r="AU90" s="4">
        <v>5.5199999999999999E-2</v>
      </c>
      <c r="AV90" s="4">
        <v>5.5399999999999998E-2</v>
      </c>
      <c r="AW90" s="4">
        <v>5.5300000000000002E-2</v>
      </c>
      <c r="AX90" s="4">
        <v>5.5599999999999997E-2</v>
      </c>
      <c r="AY90" s="4">
        <v>5.5599999999999997E-2</v>
      </c>
      <c r="AZ90" s="4">
        <v>5.5500000000000001E-2</v>
      </c>
      <c r="BA90" s="4">
        <v>5.5500000000000001E-2</v>
      </c>
      <c r="BB90" s="4">
        <v>5.5800000000000002E-2</v>
      </c>
      <c r="BC90" s="4">
        <v>5.6300000000000003E-2</v>
      </c>
      <c r="BD90" s="4">
        <v>5.6500000000000002E-2</v>
      </c>
      <c r="BE90" s="4">
        <v>5.6300000000000003E-2</v>
      </c>
      <c r="BF90" s="4">
        <v>5.6399999999999999E-2</v>
      </c>
      <c r="BG90" s="4">
        <v>5.8000000000000003E-2</v>
      </c>
      <c r="BH90" s="4">
        <v>5.96E-2</v>
      </c>
      <c r="BI90" s="4">
        <v>6.0699999999999997E-2</v>
      </c>
      <c r="BJ90" s="4">
        <v>6.1400000000000003E-2</v>
      </c>
      <c r="BK90" s="4">
        <v>6.1899999999999997E-2</v>
      </c>
      <c r="BL90" s="4">
        <v>6.2899999999999998E-2</v>
      </c>
      <c r="BM90" s="4">
        <v>6.3700000000000007E-2</v>
      </c>
      <c r="BN90" s="4">
        <v>6.7100000000000007E-2</v>
      </c>
      <c r="BO90" s="4">
        <v>6.9500000000000006E-2</v>
      </c>
      <c r="BP90" s="4">
        <v>7.1300000000000002E-2</v>
      </c>
      <c r="BQ90" s="85">
        <v>7.46E-2</v>
      </c>
      <c r="BR90" s="85">
        <v>7.6300000000000007E-2</v>
      </c>
      <c r="BS90" s="85">
        <v>7.7100000000000002E-2</v>
      </c>
      <c r="BT90" s="85">
        <v>7.9500000000000001E-2</v>
      </c>
    </row>
    <row r="91" spans="1:72" x14ac:dyDescent="0.3">
      <c r="A91" s="13" t="s">
        <v>19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1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  <c r="AH91" s="5">
        <v>2</v>
      </c>
      <c r="AI91" s="5">
        <v>3</v>
      </c>
      <c r="AJ91" s="5">
        <v>1</v>
      </c>
      <c r="AK91" s="5">
        <v>1</v>
      </c>
      <c r="AL91" s="5">
        <v>1</v>
      </c>
      <c r="AM91" s="5">
        <v>0</v>
      </c>
      <c r="AN91" s="5">
        <v>0</v>
      </c>
      <c r="AO91" s="5">
        <v>0</v>
      </c>
      <c r="AP91" s="22">
        <v>0</v>
      </c>
      <c r="AQ91" s="22">
        <v>0</v>
      </c>
      <c r="AR91" s="22">
        <v>1</v>
      </c>
      <c r="AS91" s="22">
        <v>0</v>
      </c>
      <c r="AT91" s="22">
        <v>0</v>
      </c>
      <c r="AU91" s="22">
        <v>0</v>
      </c>
      <c r="AV91" s="22">
        <v>0</v>
      </c>
      <c r="AW91" s="22">
        <v>0</v>
      </c>
      <c r="AX91" s="22">
        <v>0</v>
      </c>
      <c r="AY91" s="22">
        <v>0</v>
      </c>
      <c r="AZ91" s="22">
        <v>0</v>
      </c>
      <c r="BA91" s="22">
        <v>0</v>
      </c>
      <c r="BB91" s="22">
        <v>0</v>
      </c>
      <c r="BC91" s="22">
        <v>0</v>
      </c>
      <c r="BD91" s="22">
        <v>0</v>
      </c>
      <c r="BE91" s="22">
        <v>0</v>
      </c>
      <c r="BF91" s="22">
        <v>0</v>
      </c>
      <c r="BG91" s="22">
        <v>0</v>
      </c>
      <c r="BH91" s="22">
        <v>0</v>
      </c>
      <c r="BI91" s="22">
        <v>0</v>
      </c>
      <c r="BJ91" s="22">
        <v>0</v>
      </c>
      <c r="BK91" s="22">
        <v>0</v>
      </c>
      <c r="BL91" s="22">
        <v>0</v>
      </c>
      <c r="BM91" s="22">
        <v>0</v>
      </c>
      <c r="BN91" s="22">
        <v>0</v>
      </c>
      <c r="BO91" s="22">
        <v>0</v>
      </c>
      <c r="BP91" s="22">
        <v>0</v>
      </c>
      <c r="BQ91" s="22">
        <v>0</v>
      </c>
      <c r="BR91" s="22">
        <v>0</v>
      </c>
      <c r="BS91" s="22">
        <v>18</v>
      </c>
      <c r="BT91" s="22">
        <v>18</v>
      </c>
    </row>
    <row r="92" spans="1:72" x14ac:dyDescent="0.3">
      <c r="A92" s="13" t="s">
        <v>18</v>
      </c>
      <c r="B92" s="5">
        <v>7</v>
      </c>
      <c r="C92" s="5">
        <v>9</v>
      </c>
      <c r="D92" s="5">
        <v>7</v>
      </c>
      <c r="E92" s="5">
        <v>5</v>
      </c>
      <c r="F92" s="5">
        <v>8</v>
      </c>
      <c r="G92" s="5">
        <v>10</v>
      </c>
      <c r="H92" s="5">
        <v>12</v>
      </c>
      <c r="I92" s="5">
        <v>48</v>
      </c>
      <c r="J92" s="5">
        <v>90</v>
      </c>
      <c r="K92" s="5">
        <v>112</v>
      </c>
      <c r="L92" s="5">
        <v>134</v>
      </c>
      <c r="M92" s="5">
        <v>136</v>
      </c>
      <c r="N92" s="5">
        <v>143</v>
      </c>
      <c r="O92" s="5">
        <v>138</v>
      </c>
      <c r="P92" s="5">
        <v>106</v>
      </c>
      <c r="Q92" s="5">
        <v>100</v>
      </c>
      <c r="R92" s="5">
        <v>97</v>
      </c>
      <c r="S92" s="5">
        <v>99</v>
      </c>
      <c r="T92" s="5">
        <v>92</v>
      </c>
      <c r="U92" s="5">
        <v>85</v>
      </c>
      <c r="V92" s="5">
        <v>86</v>
      </c>
      <c r="W92" s="5">
        <v>95</v>
      </c>
      <c r="X92" s="5">
        <v>94</v>
      </c>
      <c r="Y92" s="5">
        <v>91</v>
      </c>
      <c r="Z92" s="5">
        <v>97</v>
      </c>
      <c r="AA92" s="5">
        <v>93</v>
      </c>
      <c r="AB92" s="5">
        <v>89</v>
      </c>
      <c r="AC92" s="5">
        <v>103</v>
      </c>
      <c r="AD92" s="5">
        <v>93</v>
      </c>
      <c r="AE92" s="5">
        <v>89</v>
      </c>
      <c r="AF92" s="5">
        <v>81</v>
      </c>
      <c r="AG92" s="5">
        <v>78</v>
      </c>
      <c r="AH92" s="5">
        <v>76</v>
      </c>
      <c r="AI92" s="5">
        <v>74</v>
      </c>
      <c r="AJ92" s="5">
        <v>70</v>
      </c>
      <c r="AK92" s="5">
        <v>67</v>
      </c>
      <c r="AL92" s="5">
        <v>66</v>
      </c>
      <c r="AM92" s="5">
        <v>67</v>
      </c>
      <c r="AN92" s="5">
        <v>67</v>
      </c>
      <c r="AO92" s="5">
        <v>66</v>
      </c>
      <c r="AP92" s="22">
        <v>66</v>
      </c>
      <c r="AQ92" s="22">
        <v>68</v>
      </c>
      <c r="AR92" s="22">
        <v>68</v>
      </c>
      <c r="AS92" s="22">
        <v>67</v>
      </c>
      <c r="AT92" s="22">
        <v>66</v>
      </c>
      <c r="AU92" s="22">
        <v>61</v>
      </c>
      <c r="AV92" s="22">
        <v>60</v>
      </c>
      <c r="AW92" s="22">
        <v>60</v>
      </c>
      <c r="AX92" s="22">
        <v>59</v>
      </c>
      <c r="AY92" s="22">
        <v>58</v>
      </c>
      <c r="AZ92" s="22">
        <v>61</v>
      </c>
      <c r="BA92" s="22">
        <v>63</v>
      </c>
      <c r="BB92" s="22">
        <v>58</v>
      </c>
      <c r="BC92" s="22">
        <v>58</v>
      </c>
      <c r="BD92" s="22">
        <v>54</v>
      </c>
      <c r="BE92" s="22">
        <v>55</v>
      </c>
      <c r="BF92" s="22">
        <v>53</v>
      </c>
      <c r="BG92" s="22">
        <v>52</v>
      </c>
      <c r="BH92" s="22">
        <v>49</v>
      </c>
      <c r="BI92" s="22">
        <v>48</v>
      </c>
      <c r="BJ92" s="22">
        <v>51</v>
      </c>
      <c r="BK92" s="22">
        <v>61</v>
      </c>
      <c r="BL92" s="22">
        <v>61</v>
      </c>
      <c r="BM92" s="22">
        <v>57</v>
      </c>
      <c r="BN92" s="22">
        <v>21</v>
      </c>
      <c r="BO92" s="22">
        <v>21</v>
      </c>
      <c r="BP92" s="22">
        <v>27</v>
      </c>
      <c r="BQ92" s="22">
        <v>28</v>
      </c>
      <c r="BR92" s="22">
        <v>25</v>
      </c>
      <c r="BS92" s="22">
        <v>24</v>
      </c>
      <c r="BT92" s="22">
        <v>55</v>
      </c>
    </row>
    <row r="93" spans="1:72" x14ac:dyDescent="0.3">
      <c r="A93" s="13" t="s">
        <v>48</v>
      </c>
      <c r="B93" s="5">
        <v>0</v>
      </c>
      <c r="C93" s="5">
        <v>0</v>
      </c>
      <c r="D93" s="5">
        <v>0</v>
      </c>
      <c r="E93" s="5">
        <v>17</v>
      </c>
      <c r="F93" s="5">
        <v>59</v>
      </c>
      <c r="G93" s="5">
        <v>0</v>
      </c>
      <c r="H93" s="5">
        <v>51</v>
      </c>
      <c r="I93" s="5">
        <v>0</v>
      </c>
      <c r="J93" s="5">
        <v>89</v>
      </c>
      <c r="K93" s="5">
        <v>12</v>
      </c>
      <c r="L93" s="5">
        <v>1</v>
      </c>
      <c r="M93" s="5">
        <v>57</v>
      </c>
      <c r="N93" s="5">
        <v>71</v>
      </c>
      <c r="O93" s="5">
        <v>240</v>
      </c>
      <c r="P93" s="5">
        <v>1</v>
      </c>
      <c r="Q93" s="5">
        <v>75</v>
      </c>
      <c r="R93" s="5">
        <v>361</v>
      </c>
      <c r="S93" s="5">
        <v>460</v>
      </c>
      <c r="T93" s="5">
        <v>160</v>
      </c>
      <c r="U93" s="5">
        <v>1</v>
      </c>
      <c r="V93" s="5">
        <v>113</v>
      </c>
      <c r="W93" s="5">
        <v>231</v>
      </c>
      <c r="X93" s="5">
        <v>309</v>
      </c>
      <c r="Y93" s="5">
        <v>58</v>
      </c>
      <c r="Z93" s="5">
        <v>-27</v>
      </c>
      <c r="AA93" s="5">
        <v>158</v>
      </c>
      <c r="AB93" s="5">
        <v>84</v>
      </c>
      <c r="AC93" s="5">
        <v>9</v>
      </c>
      <c r="AD93" s="5">
        <v>167</v>
      </c>
      <c r="AE93" s="5">
        <v>334</v>
      </c>
      <c r="AF93" s="5">
        <v>823</v>
      </c>
      <c r="AG93" s="5">
        <v>38</v>
      </c>
      <c r="AH93" s="5">
        <v>20</v>
      </c>
      <c r="AI93" s="5">
        <v>209</v>
      </c>
      <c r="AJ93" s="5">
        <v>230</v>
      </c>
      <c r="AK93" s="5">
        <v>5</v>
      </c>
      <c r="AL93" s="5">
        <v>3</v>
      </c>
      <c r="AM93" s="5">
        <v>200</v>
      </c>
      <c r="AN93" s="5">
        <v>-438</v>
      </c>
      <c r="AO93" s="5">
        <v>90</v>
      </c>
      <c r="AP93" s="22">
        <v>79</v>
      </c>
      <c r="AQ93" s="22">
        <v>-65</v>
      </c>
      <c r="AR93" s="22">
        <v>13</v>
      </c>
      <c r="AS93" s="22">
        <v>14</v>
      </c>
      <c r="AT93" s="22">
        <v>-3</v>
      </c>
      <c r="AU93" s="22">
        <v>73</v>
      </c>
      <c r="AV93" s="22">
        <v>-1</v>
      </c>
      <c r="AW93" s="22">
        <v>-5</v>
      </c>
      <c r="AX93" s="22">
        <v>159</v>
      </c>
      <c r="AY93" s="22">
        <v>205</v>
      </c>
      <c r="AZ93" s="22">
        <v>56</v>
      </c>
      <c r="BA93" s="22">
        <v>-1</v>
      </c>
      <c r="BB93" s="22">
        <v>62</v>
      </c>
      <c r="BC93" s="22">
        <v>-70</v>
      </c>
      <c r="BD93" s="22">
        <v>857</v>
      </c>
      <c r="BE93" s="22">
        <v>-22</v>
      </c>
      <c r="BF93" s="22">
        <v>57</v>
      </c>
      <c r="BG93" s="22">
        <v>117</v>
      </c>
      <c r="BH93" s="22">
        <v>46</v>
      </c>
      <c r="BI93" s="22">
        <v>80</v>
      </c>
      <c r="BJ93" s="22">
        <v>55</v>
      </c>
      <c r="BK93" s="22">
        <v>0</v>
      </c>
      <c r="BL93" s="22">
        <v>6</v>
      </c>
      <c r="BM93" s="22">
        <v>127</v>
      </c>
      <c r="BN93" s="22">
        <v>4</v>
      </c>
      <c r="BO93" s="22">
        <v>17</v>
      </c>
      <c r="BP93" s="22">
        <v>42</v>
      </c>
      <c r="BQ93" s="22">
        <v>40</v>
      </c>
      <c r="BR93" s="22">
        <v>159</v>
      </c>
      <c r="BS93" s="22">
        <v>150</v>
      </c>
      <c r="BT93" s="22">
        <v>145</v>
      </c>
    </row>
    <row r="94" spans="1:72" x14ac:dyDescent="0.3">
      <c r="A94" s="16" t="s">
        <v>54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</row>
    <row r="95" spans="1:72" x14ac:dyDescent="0.3">
      <c r="A95" s="13" t="s">
        <v>21</v>
      </c>
      <c r="B95" s="4">
        <v>0.99750000000000005</v>
      </c>
      <c r="C95" s="4">
        <v>0.99719999999999998</v>
      </c>
      <c r="D95" s="4">
        <v>0.99829999999999997</v>
      </c>
      <c r="E95" s="4">
        <v>0.99270000000000003</v>
      </c>
      <c r="F95" s="4">
        <v>0.99429999999999996</v>
      </c>
      <c r="G95" s="4">
        <v>0.98740000000000006</v>
      </c>
      <c r="H95" s="4">
        <v>0.99219999999999997</v>
      </c>
      <c r="I95" s="4">
        <v>0.99080000000000001</v>
      </c>
      <c r="J95" s="4">
        <v>0.98340000000000005</v>
      </c>
      <c r="K95" s="4">
        <v>0.9718</v>
      </c>
      <c r="L95" s="4">
        <v>0.97529999999999994</v>
      </c>
      <c r="M95" s="4">
        <v>0.96589999999999998</v>
      </c>
      <c r="N95" s="4">
        <v>0.97009999999999996</v>
      </c>
      <c r="O95" s="4">
        <v>0.97140000000000004</v>
      </c>
      <c r="P95" s="4">
        <v>0.99309999999999998</v>
      </c>
      <c r="Q95" s="4">
        <v>0.99490000000000001</v>
      </c>
      <c r="R95" s="4">
        <v>0.99160000000000004</v>
      </c>
      <c r="S95" s="4">
        <v>0.99419999999999997</v>
      </c>
      <c r="T95" s="4">
        <v>0.99470000000000003</v>
      </c>
      <c r="U95" s="4">
        <v>0.98750000000000004</v>
      </c>
      <c r="V95" s="4">
        <v>0.99139999999999995</v>
      </c>
      <c r="W95" s="4">
        <v>0.98599999999999999</v>
      </c>
      <c r="X95" s="4">
        <v>0.98360000000000003</v>
      </c>
      <c r="Y95" s="4">
        <v>0.98509999999999998</v>
      </c>
      <c r="Z95" s="4">
        <v>0.98380000000000001</v>
      </c>
      <c r="AA95" s="4">
        <v>0.98529999999999995</v>
      </c>
      <c r="AB95" s="4">
        <v>0.98670000000000002</v>
      </c>
      <c r="AC95" s="4">
        <v>0.99750000000000005</v>
      </c>
      <c r="AD95" s="4">
        <v>0.99739999999999995</v>
      </c>
      <c r="AE95" s="4">
        <v>0.99629999999999996</v>
      </c>
      <c r="AF95" s="4">
        <v>0.99709999999999999</v>
      </c>
      <c r="AG95" s="4">
        <v>0.99639999999999995</v>
      </c>
      <c r="AH95" s="4">
        <v>0.99667882540324149</v>
      </c>
      <c r="AI95" s="4">
        <v>0.99887702087831465</v>
      </c>
      <c r="AJ95" s="4">
        <v>0.99903257410785273</v>
      </c>
      <c r="AK95" s="4">
        <v>0.99942853769311024</v>
      </c>
      <c r="AL95" s="4">
        <v>0.99987385768800474</v>
      </c>
      <c r="AM95" s="4">
        <v>0.99953114433577017</v>
      </c>
      <c r="AN95" s="4">
        <v>0.99871503575865306</v>
      </c>
      <c r="AO95" s="4">
        <v>0.99911708912404829</v>
      </c>
      <c r="AP95" s="4">
        <v>0.99869572368517778</v>
      </c>
      <c r="AQ95" s="4">
        <v>0.99952014945806911</v>
      </c>
      <c r="AR95" s="4">
        <v>0.99900272193455009</v>
      </c>
      <c r="AS95" s="4">
        <v>0.99991564926349807</v>
      </c>
      <c r="AT95" s="4">
        <v>0.99958084299681316</v>
      </c>
      <c r="AU95" s="4">
        <v>0.99889908128196303</v>
      </c>
      <c r="AV95" s="4">
        <v>0.99942939396106867</v>
      </c>
      <c r="AW95" s="4">
        <v>0.97571536105137269</v>
      </c>
      <c r="AX95" s="4">
        <v>0.99813805306332748</v>
      </c>
      <c r="AY95" s="4">
        <v>0.99776826323050938</v>
      </c>
      <c r="AZ95" s="4">
        <v>0.97355606371376191</v>
      </c>
      <c r="BA95" s="4">
        <v>0.99324047952244654</v>
      </c>
      <c r="BB95" s="4">
        <v>0.99639734722932716</v>
      </c>
      <c r="BC95" s="4">
        <v>0.99867260569755578</v>
      </c>
      <c r="BD95" s="4">
        <v>0.97775686959522057</v>
      </c>
      <c r="BE95" s="4">
        <v>0.99619966181583075</v>
      </c>
      <c r="BF95" s="4">
        <v>0.995704227685003</v>
      </c>
      <c r="BG95" s="4">
        <v>0.99006624398792165</v>
      </c>
      <c r="BH95" s="4">
        <v>0.98877859517756117</v>
      </c>
      <c r="BI95" s="4">
        <v>0.99083836208098697</v>
      </c>
      <c r="BJ95" s="4">
        <v>0.99266262074020484</v>
      </c>
      <c r="BK95" s="4">
        <v>0.99251617090784838</v>
      </c>
      <c r="BL95" s="4">
        <v>0.99105603254150998</v>
      </c>
      <c r="BM95" s="4">
        <v>0.99046569521378358</v>
      </c>
      <c r="BN95" s="4">
        <v>0.9961778958351446</v>
      </c>
      <c r="BO95" s="4">
        <v>0.97824790798374073</v>
      </c>
      <c r="BP95" s="4">
        <v>0.9742328916668318</v>
      </c>
      <c r="BQ95" s="4">
        <v>0.95142183119940449</v>
      </c>
      <c r="BR95" s="4">
        <v>0.95166199671173357</v>
      </c>
      <c r="BS95" s="4">
        <v>0.94669040192446818</v>
      </c>
      <c r="BT95" s="4">
        <v>0.98567708775981278</v>
      </c>
    </row>
    <row r="96" spans="1:72" x14ac:dyDescent="0.3">
      <c r="A96" s="13" t="s">
        <v>22</v>
      </c>
      <c r="B96" s="4">
        <v>2.9999999999999997E-4</v>
      </c>
      <c r="C96" s="4">
        <v>1.6999999999999999E-3</v>
      </c>
      <c r="D96" s="4">
        <v>1.4E-3</v>
      </c>
      <c r="E96" s="4">
        <v>7.1999999999999998E-3</v>
      </c>
      <c r="F96" s="4">
        <v>5.4000000000000003E-3</v>
      </c>
      <c r="G96" s="4">
        <v>7.3000000000000001E-3</v>
      </c>
      <c r="H96" s="4">
        <v>3.0999999999999999E-3</v>
      </c>
      <c r="I96" s="4">
        <v>3.3E-3</v>
      </c>
      <c r="J96" s="4">
        <v>9.5999999999999992E-3</v>
      </c>
      <c r="K96" s="4">
        <v>1.41E-2</v>
      </c>
      <c r="L96" s="4">
        <v>1.46E-2</v>
      </c>
      <c r="M96" s="4">
        <v>2.1899999999999999E-2</v>
      </c>
      <c r="N96" s="4">
        <v>2.24E-2</v>
      </c>
      <c r="O96" s="4">
        <v>1.9300000000000001E-2</v>
      </c>
      <c r="P96" s="4">
        <v>3.8999999999999998E-3</v>
      </c>
      <c r="Q96" s="4">
        <v>4.1000000000000003E-3</v>
      </c>
      <c r="R96" s="4">
        <v>6.3E-3</v>
      </c>
      <c r="S96" s="4">
        <v>4.1999999999999997E-3</v>
      </c>
      <c r="T96" s="4">
        <v>4.4999999999999997E-3</v>
      </c>
      <c r="U96" s="4">
        <v>9.1000000000000004E-3</v>
      </c>
      <c r="V96" s="4">
        <v>7.4999999999999997E-3</v>
      </c>
      <c r="W96" s="4">
        <v>1.18E-2</v>
      </c>
      <c r="X96" s="4">
        <v>1.4999999999999999E-2</v>
      </c>
      <c r="Y96" s="4">
        <v>1.2999999999999999E-2</v>
      </c>
      <c r="Z96" s="4">
        <v>1.41E-2</v>
      </c>
      <c r="AA96" s="4">
        <v>1.2999999999999999E-2</v>
      </c>
      <c r="AB96" s="4">
        <v>1.0699999999999999E-2</v>
      </c>
      <c r="AC96" s="4">
        <v>0</v>
      </c>
      <c r="AD96" s="4">
        <v>2.0000000000000001E-4</v>
      </c>
      <c r="AE96" s="4">
        <v>2.0999999999999999E-3</v>
      </c>
      <c r="AF96" s="4">
        <v>1.1999999999999999E-3</v>
      </c>
      <c r="AG96" s="4">
        <v>2E-3</v>
      </c>
      <c r="AH96" s="4">
        <v>1.9022005230198359E-3</v>
      </c>
      <c r="AI96" s="4">
        <v>1.1229791216854016E-3</v>
      </c>
      <c r="AJ96" s="4">
        <v>9.6742589214732146E-4</v>
      </c>
      <c r="AK96" s="4">
        <v>5.7146230688971482E-4</v>
      </c>
      <c r="AL96" s="4">
        <v>1.2614231199514477E-4</v>
      </c>
      <c r="AM96" s="4">
        <v>4.6885566422967502E-4</v>
      </c>
      <c r="AN96" s="4">
        <v>1.209784310325633E-3</v>
      </c>
      <c r="AO96" s="4">
        <v>6.4733235284524719E-4</v>
      </c>
      <c r="AP96" s="4">
        <v>1.0011393307485677E-3</v>
      </c>
      <c r="AQ96" s="4">
        <v>4.0218584275866331E-4</v>
      </c>
      <c r="AR96" s="4">
        <v>8.1984721086591291E-4</v>
      </c>
      <c r="AS96" s="4">
        <v>0</v>
      </c>
      <c r="AT96" s="4">
        <v>4.1915700318682946E-4</v>
      </c>
      <c r="AU96" s="4">
        <v>0</v>
      </c>
      <c r="AV96" s="4">
        <v>5.7060603893136668E-4</v>
      </c>
      <c r="AW96" s="4">
        <v>4.5520716749185199E-3</v>
      </c>
      <c r="AX96" s="4">
        <v>8.5749538788212941E-4</v>
      </c>
      <c r="AY96" s="4">
        <v>2.0203407354905432E-4</v>
      </c>
      <c r="AZ96" s="4">
        <v>9.4456302440678978E-3</v>
      </c>
      <c r="BA96" s="4">
        <v>1.615301679572106E-3</v>
      </c>
      <c r="BB96" s="4">
        <v>2.2714559831601097E-3</v>
      </c>
      <c r="BC96" s="4">
        <v>9.7190278814049532E-4</v>
      </c>
      <c r="BD96" s="4">
        <v>1.7496402606812327E-2</v>
      </c>
      <c r="BE96" s="4">
        <v>2.1254073390184255E-3</v>
      </c>
      <c r="BF96" s="4">
        <v>2.6552801290300929E-3</v>
      </c>
      <c r="BG96" s="4">
        <v>8.2930280191416683E-3</v>
      </c>
      <c r="BH96" s="4">
        <v>4.3471013604467852E-3</v>
      </c>
      <c r="BI96" s="4">
        <v>1.4827271523010772E-3</v>
      </c>
      <c r="BJ96" s="4">
        <v>0</v>
      </c>
      <c r="BK96" s="4">
        <v>3.5043430946483809E-4</v>
      </c>
      <c r="BL96" s="4">
        <v>8.4618605788005785E-3</v>
      </c>
      <c r="BM96" s="4">
        <v>8.1961964962335137E-3</v>
      </c>
      <c r="BN96" s="4">
        <v>3.5311404101415096E-3</v>
      </c>
      <c r="BO96" s="4">
        <v>9.7416918520763732E-3</v>
      </c>
      <c r="BP96" s="4">
        <v>6.8680657241521415E-3</v>
      </c>
      <c r="BQ96" s="4">
        <v>3.5528783100828354E-2</v>
      </c>
      <c r="BR96" s="4">
        <v>6.9492356425774372E-3</v>
      </c>
      <c r="BS96" s="4">
        <v>4.9528117208741283E-3</v>
      </c>
      <c r="BT96" s="4">
        <v>7.120518704599673E-3</v>
      </c>
    </row>
    <row r="97" spans="1:72" x14ac:dyDescent="0.3">
      <c r="A97" s="13" t="s">
        <v>23</v>
      </c>
      <c r="B97" s="4">
        <v>1E-3</v>
      </c>
      <c r="C97" s="4">
        <v>1E-3</v>
      </c>
      <c r="D97" s="4">
        <v>2.9999999999999997E-4</v>
      </c>
      <c r="E97" s="4">
        <v>1E-4</v>
      </c>
      <c r="F97" s="4">
        <v>0</v>
      </c>
      <c r="G97" s="4">
        <v>3.5999999999999999E-3</v>
      </c>
      <c r="H97" s="4">
        <v>4.4999999999999997E-3</v>
      </c>
      <c r="I97" s="4">
        <v>5.7000000000000002E-3</v>
      </c>
      <c r="J97" s="4">
        <v>5.7999999999999996E-3</v>
      </c>
      <c r="K97" s="4">
        <v>8.5000000000000006E-3</v>
      </c>
      <c r="L97" s="4">
        <v>7.4000000000000003E-3</v>
      </c>
      <c r="M97" s="4">
        <v>8.5000000000000006E-3</v>
      </c>
      <c r="N97" s="4">
        <v>3.5000000000000001E-3</v>
      </c>
      <c r="O97" s="4">
        <v>2.3999999999999998E-3</v>
      </c>
      <c r="P97" s="4">
        <v>1.6999999999999999E-3</v>
      </c>
      <c r="Q97" s="4">
        <v>2.9999999999999997E-4</v>
      </c>
      <c r="R97" s="4">
        <v>8.9999999999999998E-4</v>
      </c>
      <c r="S97" s="4">
        <v>5.0000000000000001E-4</v>
      </c>
      <c r="T97" s="4">
        <v>1E-4</v>
      </c>
      <c r="U97" s="4">
        <v>2.0999999999999999E-3</v>
      </c>
      <c r="V97" s="4">
        <v>5.9999999999999995E-4</v>
      </c>
      <c r="W97" s="4">
        <v>1.6999999999999999E-3</v>
      </c>
      <c r="X97" s="4">
        <v>5.0000000000000001E-4</v>
      </c>
      <c r="Y97" s="4">
        <v>1.6000000000000001E-3</v>
      </c>
      <c r="Z97" s="4">
        <v>5.9999999999999995E-4</v>
      </c>
      <c r="AA97" s="4">
        <v>4.0000000000000002E-4</v>
      </c>
      <c r="AB97" s="4">
        <v>1.2999999999999999E-3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2.5091480302166319E-4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1.1009187180369563E-3</v>
      </c>
      <c r="AV97" s="4">
        <v>0</v>
      </c>
      <c r="AW97" s="4">
        <v>1.8572526407352994E-2</v>
      </c>
      <c r="AX97" s="4">
        <v>1.0044515487903762E-3</v>
      </c>
      <c r="AY97" s="4">
        <v>9.6311636938112841E-4</v>
      </c>
      <c r="AZ97" s="4">
        <v>8.6974409657400668E-3</v>
      </c>
      <c r="BA97" s="4">
        <v>3.8002067936309064E-4</v>
      </c>
      <c r="BB97" s="4">
        <v>2.1206593705462275E-4</v>
      </c>
      <c r="BC97" s="4">
        <v>3.5549151430370649E-4</v>
      </c>
      <c r="BD97" s="4">
        <v>3.6651535836324275E-3</v>
      </c>
      <c r="BE97" s="4">
        <v>0</v>
      </c>
      <c r="BF97" s="4">
        <v>1.0925969441714747E-3</v>
      </c>
      <c r="BG97" s="4">
        <v>1.0708703231507282E-3</v>
      </c>
      <c r="BH97" s="4">
        <v>0</v>
      </c>
      <c r="BI97" s="4">
        <v>1.738160492953197E-4</v>
      </c>
      <c r="BJ97" s="4">
        <v>7.337379259795225E-3</v>
      </c>
      <c r="BK97" s="4">
        <v>0</v>
      </c>
      <c r="BL97" s="4">
        <v>0</v>
      </c>
      <c r="BM97" s="4">
        <v>1.0627726768416992E-3</v>
      </c>
      <c r="BN97" s="4">
        <v>0</v>
      </c>
      <c r="BO97" s="4">
        <v>8.10505661701145E-3</v>
      </c>
      <c r="BP97" s="4">
        <v>1.1980520786387425E-2</v>
      </c>
      <c r="BQ97" s="4">
        <v>1.0003108161861469E-2</v>
      </c>
      <c r="BR97" s="4">
        <v>3.0185043490121848E-2</v>
      </c>
      <c r="BS97" s="4">
        <v>1.6635047625753168E-2</v>
      </c>
      <c r="BT97" s="4">
        <v>2.5112311766067874E-3</v>
      </c>
    </row>
    <row r="98" spans="1:72" x14ac:dyDescent="0.3">
      <c r="A98" s="13" t="s">
        <v>24</v>
      </c>
      <c r="B98" s="4">
        <v>1.1999999999999999E-3</v>
      </c>
      <c r="C98" s="4">
        <v>1E-4</v>
      </c>
      <c r="D98" s="4">
        <v>0</v>
      </c>
      <c r="E98" s="4">
        <v>0</v>
      </c>
      <c r="F98" s="4">
        <v>2.9999999999999997E-4</v>
      </c>
      <c r="G98" s="4">
        <v>1.6999999999999999E-3</v>
      </c>
      <c r="H98" s="4">
        <v>2.0000000000000001E-4</v>
      </c>
      <c r="I98" s="4">
        <v>2.0000000000000001E-4</v>
      </c>
      <c r="J98" s="4">
        <v>1.1999999999999999E-3</v>
      </c>
      <c r="K98" s="4">
        <v>5.5999999999999999E-3</v>
      </c>
      <c r="L98" s="4">
        <v>2.7000000000000001E-3</v>
      </c>
      <c r="M98" s="4">
        <v>3.7000000000000002E-3</v>
      </c>
      <c r="N98" s="4">
        <v>4.0000000000000001E-3</v>
      </c>
      <c r="O98" s="4">
        <v>6.8999999999999999E-3</v>
      </c>
      <c r="P98" s="4">
        <v>1.2999999999999999E-3</v>
      </c>
      <c r="Q98" s="4">
        <v>6.9999999999999999E-4</v>
      </c>
      <c r="R98" s="4">
        <v>1.1999999999999999E-3</v>
      </c>
      <c r="S98" s="4">
        <v>1.1000000000000001E-3</v>
      </c>
      <c r="T98" s="4">
        <v>6.9999999999999999E-4</v>
      </c>
      <c r="U98" s="4">
        <v>1.2999999999999999E-3</v>
      </c>
      <c r="V98" s="4">
        <v>5.0000000000000001E-4</v>
      </c>
      <c r="W98" s="4">
        <v>5.0000000000000001E-4</v>
      </c>
      <c r="X98" s="4">
        <v>8.9999999999999998E-4</v>
      </c>
      <c r="Y98" s="4">
        <v>2.9999999999999997E-4</v>
      </c>
      <c r="Z98" s="4">
        <v>1.5E-3</v>
      </c>
      <c r="AA98" s="4">
        <v>1.2999999999999999E-3</v>
      </c>
      <c r="AB98" s="4">
        <v>1.2999999999999999E-3</v>
      </c>
      <c r="AC98" s="4">
        <v>2.5000000000000001E-3</v>
      </c>
      <c r="AD98" s="4">
        <v>2.3999999999999998E-3</v>
      </c>
      <c r="AE98" s="4">
        <v>1.6000000000000001E-3</v>
      </c>
      <c r="AF98" s="4">
        <v>1.6999999999999999E-3</v>
      </c>
      <c r="AG98" s="4">
        <v>1.6000000000000001E-3</v>
      </c>
      <c r="AH98" s="4">
        <v>1.1680592707166823E-3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7.5179931021226835E-5</v>
      </c>
      <c r="AO98" s="4">
        <v>2.3557852310631726E-4</v>
      </c>
      <c r="AP98" s="4">
        <v>3.0313698407358859E-4</v>
      </c>
      <c r="AQ98" s="4">
        <v>7.7664699172157162E-5</v>
      </c>
      <c r="AR98" s="4">
        <v>1.7743085458390978E-4</v>
      </c>
      <c r="AS98" s="4">
        <v>8.4350736501884088E-5</v>
      </c>
      <c r="AT98" s="4">
        <v>0</v>
      </c>
      <c r="AU98" s="4">
        <v>0</v>
      </c>
      <c r="AV98" s="4">
        <v>0</v>
      </c>
      <c r="AW98" s="4">
        <v>1.1600408663557397E-3</v>
      </c>
      <c r="AX98" s="4">
        <v>0</v>
      </c>
      <c r="AY98" s="4">
        <v>1.0665863265605265E-3</v>
      </c>
      <c r="AZ98" s="4">
        <v>8.3008650764301081E-3</v>
      </c>
      <c r="BA98" s="4">
        <v>4.764198118618332E-3</v>
      </c>
      <c r="BB98" s="4">
        <v>1.1191308504582176E-3</v>
      </c>
      <c r="BC98" s="4">
        <v>0</v>
      </c>
      <c r="BD98" s="4">
        <v>1.0815742143347384E-3</v>
      </c>
      <c r="BE98" s="4">
        <v>1.6749308451508885E-3</v>
      </c>
      <c r="BF98" s="4">
        <v>5.4789524179536895E-4</v>
      </c>
      <c r="BG98" s="4">
        <v>5.6985766978584831E-4</v>
      </c>
      <c r="BH98" s="4">
        <v>6.874303461992087E-3</v>
      </c>
      <c r="BI98" s="4">
        <v>7.5050947174164478E-3</v>
      </c>
      <c r="BJ98" s="4">
        <v>0</v>
      </c>
      <c r="BK98" s="4">
        <v>7.1333947826867673E-3</v>
      </c>
      <c r="BL98" s="4">
        <v>4.8210687968940237E-4</v>
      </c>
      <c r="BM98" s="4">
        <v>2.7533561314114867E-4</v>
      </c>
      <c r="BN98" s="4">
        <v>2.9096375471397316E-4</v>
      </c>
      <c r="BO98" s="4">
        <v>3.9053435471716924E-3</v>
      </c>
      <c r="BP98" s="4">
        <v>6.9185218226287103E-3</v>
      </c>
      <c r="BQ98" s="4">
        <v>3.0462775379055287E-3</v>
      </c>
      <c r="BR98" s="4">
        <v>1.1203724155567167E-2</v>
      </c>
      <c r="BS98" s="4">
        <v>3.1721738728904547E-2</v>
      </c>
      <c r="BT98" s="4">
        <v>4.691162358980692E-3</v>
      </c>
    </row>
    <row r="99" spans="1:72" x14ac:dyDescent="0.3">
      <c r="A99" s="13" t="s">
        <v>25</v>
      </c>
      <c r="B99" s="4">
        <f t="shared" ref="B99:V99" si="60">SUM(B95:B98)</f>
        <v>1</v>
      </c>
      <c r="C99" s="4">
        <f t="shared" si="60"/>
        <v>1</v>
      </c>
      <c r="D99" s="4">
        <f t="shared" si="60"/>
        <v>0.99999999999999989</v>
      </c>
      <c r="E99" s="4">
        <f t="shared" si="60"/>
        <v>1</v>
      </c>
      <c r="F99" s="4">
        <f t="shared" si="60"/>
        <v>0.99999999999999989</v>
      </c>
      <c r="G99" s="4">
        <f t="shared" si="60"/>
        <v>1</v>
      </c>
      <c r="H99" s="4">
        <f t="shared" si="60"/>
        <v>0.99999999999999989</v>
      </c>
      <c r="I99" s="4">
        <f t="shared" si="60"/>
        <v>1</v>
      </c>
      <c r="J99" s="4">
        <f t="shared" si="60"/>
        <v>1.0000000000000002</v>
      </c>
      <c r="K99" s="4">
        <f t="shared" si="60"/>
        <v>1</v>
      </c>
      <c r="L99" s="4">
        <f t="shared" si="60"/>
        <v>0.99999999999999989</v>
      </c>
      <c r="M99" s="4">
        <f t="shared" si="60"/>
        <v>1</v>
      </c>
      <c r="N99" s="4">
        <f t="shared" si="60"/>
        <v>0.99999999999999989</v>
      </c>
      <c r="O99" s="4">
        <f t="shared" si="60"/>
        <v>1</v>
      </c>
      <c r="P99" s="4">
        <f t="shared" si="60"/>
        <v>1</v>
      </c>
      <c r="Q99" s="4">
        <f t="shared" si="60"/>
        <v>1</v>
      </c>
      <c r="R99" s="4">
        <f t="shared" si="60"/>
        <v>1</v>
      </c>
      <c r="S99" s="4">
        <f t="shared" si="60"/>
        <v>0.99999999999999989</v>
      </c>
      <c r="T99" s="4">
        <f t="shared" si="60"/>
        <v>1</v>
      </c>
      <c r="U99" s="4">
        <f t="shared" si="60"/>
        <v>1</v>
      </c>
      <c r="V99" s="4">
        <f t="shared" si="60"/>
        <v>0.99999999999999989</v>
      </c>
      <c r="W99" s="4">
        <f t="shared" ref="W99:AB99" si="61">SUM(W95:W98)</f>
        <v>1</v>
      </c>
      <c r="X99" s="4">
        <f t="shared" si="61"/>
        <v>1</v>
      </c>
      <c r="Y99" s="4">
        <f t="shared" si="61"/>
        <v>1</v>
      </c>
      <c r="Z99" s="4">
        <f t="shared" si="61"/>
        <v>1</v>
      </c>
      <c r="AA99" s="4">
        <f t="shared" si="61"/>
        <v>0.99999999999999989</v>
      </c>
      <c r="AB99" s="4">
        <f t="shared" si="61"/>
        <v>1</v>
      </c>
      <c r="AC99" s="4">
        <f t="shared" ref="AC99:AI99" si="62">SUM(AC95:AC98)</f>
        <v>1</v>
      </c>
      <c r="AD99" s="4">
        <f t="shared" si="62"/>
        <v>0.99999999999999989</v>
      </c>
      <c r="AE99" s="4">
        <f t="shared" si="62"/>
        <v>1</v>
      </c>
      <c r="AF99" s="4">
        <f t="shared" si="62"/>
        <v>1</v>
      </c>
      <c r="AG99" s="4">
        <f t="shared" si="62"/>
        <v>1</v>
      </c>
      <c r="AH99" s="4">
        <f t="shared" si="62"/>
        <v>0.99999999999999967</v>
      </c>
      <c r="AI99" s="4">
        <f t="shared" si="62"/>
        <v>1</v>
      </c>
      <c r="AJ99" s="4">
        <v>1</v>
      </c>
      <c r="AK99" s="4">
        <f>SUM(AK95:AK98)</f>
        <v>1</v>
      </c>
      <c r="AL99" s="4">
        <f>SUM(AL95:AL98)</f>
        <v>0.99999999999999989</v>
      </c>
      <c r="AM99" s="4">
        <f>SUM(AM95:AM98)</f>
        <v>0.99999999999999989</v>
      </c>
      <c r="AN99" s="4">
        <f>SUM(AN95:AN98)</f>
        <v>0.99999999999999989</v>
      </c>
      <c r="AO99" s="4">
        <v>0.99999999999999978</v>
      </c>
      <c r="AP99" s="4">
        <f t="shared" ref="AP99:BB99" si="63">SUM(AP95:AP98)</f>
        <v>0.99999999999999989</v>
      </c>
      <c r="AQ99" s="4">
        <f t="shared" si="63"/>
        <v>0.99999999999999989</v>
      </c>
      <c r="AR99" s="4">
        <f t="shared" si="63"/>
        <v>0.99999999999999989</v>
      </c>
      <c r="AS99" s="4">
        <f t="shared" si="63"/>
        <v>1</v>
      </c>
      <c r="AT99" s="4">
        <f t="shared" si="63"/>
        <v>1</v>
      </c>
      <c r="AU99" s="4">
        <f t="shared" si="63"/>
        <v>1</v>
      </c>
      <c r="AV99" s="4">
        <f t="shared" si="63"/>
        <v>1</v>
      </c>
      <c r="AW99" s="4">
        <f t="shared" si="63"/>
        <v>1</v>
      </c>
      <c r="AX99" s="4">
        <f t="shared" si="63"/>
        <v>1</v>
      </c>
      <c r="AY99" s="4">
        <f t="shared" si="63"/>
        <v>1</v>
      </c>
      <c r="AZ99" s="4">
        <f t="shared" si="63"/>
        <v>1</v>
      </c>
      <c r="BA99" s="4">
        <f t="shared" si="63"/>
        <v>1</v>
      </c>
      <c r="BB99" s="4">
        <f t="shared" si="63"/>
        <v>1</v>
      </c>
      <c r="BC99" s="4">
        <f t="shared" ref="BC99:BT99" si="64">SUM(BC95:BC98)</f>
        <v>1</v>
      </c>
      <c r="BD99" s="4">
        <f t="shared" si="64"/>
        <v>1</v>
      </c>
      <c r="BE99" s="4">
        <f t="shared" si="64"/>
        <v>1</v>
      </c>
      <c r="BF99" s="4">
        <f t="shared" si="64"/>
        <v>0.99999999999999989</v>
      </c>
      <c r="BG99" s="4">
        <f t="shared" si="64"/>
        <v>0.99999999999999989</v>
      </c>
      <c r="BH99" s="4">
        <f t="shared" si="64"/>
        <v>1</v>
      </c>
      <c r="BI99" s="4">
        <f t="shared" si="64"/>
        <v>0.99999999999999978</v>
      </c>
      <c r="BJ99" s="4">
        <f t="shared" si="64"/>
        <v>1</v>
      </c>
      <c r="BK99" s="4">
        <f t="shared" si="64"/>
        <v>1</v>
      </c>
      <c r="BL99" s="4">
        <f t="shared" si="64"/>
        <v>1</v>
      </c>
      <c r="BM99" s="4">
        <f t="shared" si="64"/>
        <v>1</v>
      </c>
      <c r="BN99" s="4">
        <f t="shared" si="64"/>
        <v>1</v>
      </c>
      <c r="BO99" s="4">
        <f t="shared" si="64"/>
        <v>1.0000000000000002</v>
      </c>
      <c r="BP99" s="4">
        <f t="shared" si="64"/>
        <v>1</v>
      </c>
      <c r="BQ99" s="4">
        <f t="shared" si="64"/>
        <v>0.99999999999999989</v>
      </c>
      <c r="BR99" s="4">
        <f t="shared" si="64"/>
        <v>1</v>
      </c>
      <c r="BS99" s="4">
        <f t="shared" si="64"/>
        <v>1</v>
      </c>
      <c r="BT99" s="4">
        <f t="shared" si="64"/>
        <v>0.99999999999999989</v>
      </c>
    </row>
    <row r="100" spans="1:72" x14ac:dyDescent="0.3">
      <c r="A100" s="14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</row>
    <row r="101" spans="1:72" x14ac:dyDescent="0.3">
      <c r="A101" s="15" t="s">
        <v>49</v>
      </c>
      <c r="B101" s="1">
        <v>39021</v>
      </c>
      <c r="C101" s="1">
        <v>39113</v>
      </c>
      <c r="D101" s="1">
        <v>39202</v>
      </c>
      <c r="E101" s="1">
        <v>39294</v>
      </c>
      <c r="F101" s="1">
        <v>39386</v>
      </c>
      <c r="G101" s="1">
        <v>39478</v>
      </c>
      <c r="H101" s="1">
        <v>39568</v>
      </c>
      <c r="I101" s="1">
        <v>39660</v>
      </c>
      <c r="J101" s="1">
        <v>39752</v>
      </c>
      <c r="K101" s="1">
        <v>39843</v>
      </c>
      <c r="L101" s="1">
        <v>39933</v>
      </c>
      <c r="M101" s="1">
        <v>40025</v>
      </c>
      <c r="N101" s="1">
        <v>40116</v>
      </c>
      <c r="O101" s="1">
        <v>40207</v>
      </c>
      <c r="P101" s="1">
        <v>40298</v>
      </c>
      <c r="Q101" s="1">
        <v>40389</v>
      </c>
      <c r="R101" s="1">
        <v>40480</v>
      </c>
      <c r="S101" s="1">
        <v>40574</v>
      </c>
      <c r="T101" s="1">
        <v>40661</v>
      </c>
      <c r="U101" s="1">
        <v>40753</v>
      </c>
      <c r="V101" s="1">
        <v>40847</v>
      </c>
      <c r="W101" s="1">
        <v>40939</v>
      </c>
      <c r="X101" s="1">
        <v>41029</v>
      </c>
      <c r="Y101" s="1">
        <v>41121</v>
      </c>
      <c r="Z101" s="1">
        <v>41213</v>
      </c>
      <c r="AA101" s="1">
        <v>41305</v>
      </c>
      <c r="AB101" s="1">
        <v>41394</v>
      </c>
      <c r="AC101" s="1">
        <v>41486</v>
      </c>
      <c r="AD101" s="1">
        <v>41578</v>
      </c>
      <c r="AE101" s="1">
        <v>41670</v>
      </c>
      <c r="AF101" s="1">
        <v>41759</v>
      </c>
      <c r="AG101" s="1">
        <v>41851</v>
      </c>
      <c r="AH101" s="1">
        <v>41943</v>
      </c>
      <c r="AI101" s="1">
        <v>42034</v>
      </c>
      <c r="AJ101" s="1">
        <v>42124</v>
      </c>
      <c r="AK101" s="1">
        <v>42216</v>
      </c>
      <c r="AL101" s="1">
        <f t="shared" ref="AL101:BB101" si="65">+AL70</f>
        <v>42307</v>
      </c>
      <c r="AM101" s="1">
        <f t="shared" si="65"/>
        <v>42398</v>
      </c>
      <c r="AN101" s="1">
        <f t="shared" si="65"/>
        <v>42489</v>
      </c>
      <c r="AO101" s="1">
        <f t="shared" si="65"/>
        <v>42580</v>
      </c>
      <c r="AP101" s="1">
        <f t="shared" si="65"/>
        <v>42674</v>
      </c>
      <c r="AQ101" s="1">
        <f t="shared" si="65"/>
        <v>42766</v>
      </c>
      <c r="AR101" s="1">
        <f t="shared" si="65"/>
        <v>42853</v>
      </c>
      <c r="AS101" s="1">
        <f t="shared" si="65"/>
        <v>42947</v>
      </c>
      <c r="AT101" s="1">
        <f t="shared" si="65"/>
        <v>43039</v>
      </c>
      <c r="AU101" s="1">
        <f t="shared" si="65"/>
        <v>43131</v>
      </c>
      <c r="AV101" s="1">
        <f t="shared" si="65"/>
        <v>43220</v>
      </c>
      <c r="AW101" s="1">
        <f t="shared" si="65"/>
        <v>43312</v>
      </c>
      <c r="AX101" s="1">
        <f t="shared" si="65"/>
        <v>43404</v>
      </c>
      <c r="AY101" s="1">
        <f t="shared" si="65"/>
        <v>43496</v>
      </c>
      <c r="AZ101" s="1">
        <f t="shared" si="65"/>
        <v>43585</v>
      </c>
      <c r="BA101" s="1">
        <f t="shared" si="65"/>
        <v>43677</v>
      </c>
      <c r="BB101" s="1">
        <f t="shared" si="65"/>
        <v>43769</v>
      </c>
      <c r="BC101" s="1">
        <f t="shared" ref="BC101:BT101" si="66">+BC70</f>
        <v>43861</v>
      </c>
      <c r="BD101" s="1">
        <f t="shared" si="66"/>
        <v>43951</v>
      </c>
      <c r="BE101" s="1">
        <f t="shared" si="66"/>
        <v>44043</v>
      </c>
      <c r="BF101" s="1">
        <f t="shared" si="66"/>
        <v>44134</v>
      </c>
      <c r="BG101" s="1">
        <f t="shared" si="66"/>
        <v>44225</v>
      </c>
      <c r="BH101" s="1">
        <f t="shared" si="66"/>
        <v>44316</v>
      </c>
      <c r="BI101" s="1">
        <f t="shared" si="66"/>
        <v>44407</v>
      </c>
      <c r="BJ101" s="1">
        <f t="shared" si="66"/>
        <v>44498</v>
      </c>
      <c r="BK101" s="1">
        <f t="shared" si="66"/>
        <v>44592</v>
      </c>
      <c r="BL101" s="1">
        <f t="shared" si="66"/>
        <v>44680</v>
      </c>
      <c r="BM101" s="1">
        <f t="shared" si="66"/>
        <v>44771</v>
      </c>
      <c r="BN101" s="1">
        <f t="shared" si="66"/>
        <v>44865</v>
      </c>
      <c r="BO101" s="1">
        <f t="shared" si="66"/>
        <v>44957</v>
      </c>
      <c r="BP101" s="1">
        <f t="shared" si="66"/>
        <v>45044</v>
      </c>
      <c r="BQ101" s="1">
        <f t="shared" si="66"/>
        <v>45138</v>
      </c>
      <c r="BR101" s="1">
        <f t="shared" si="66"/>
        <v>45230</v>
      </c>
      <c r="BS101" s="1">
        <f t="shared" si="66"/>
        <v>45322</v>
      </c>
      <c r="BT101" s="1">
        <f t="shared" si="66"/>
        <v>45412</v>
      </c>
    </row>
    <row r="102" spans="1:72" x14ac:dyDescent="0.3">
      <c r="A102" s="13" t="s">
        <v>27</v>
      </c>
      <c r="B102" s="3">
        <v>0.8075</v>
      </c>
      <c r="C102" s="3">
        <v>0.80800000000000005</v>
      </c>
      <c r="D102" s="3">
        <v>0.80800000000000005</v>
      </c>
      <c r="E102" s="3">
        <v>0.80769999999999997</v>
      </c>
      <c r="F102" s="3">
        <v>0.80769999999999997</v>
      </c>
      <c r="G102" s="3">
        <v>0.80759999999999998</v>
      </c>
      <c r="H102" s="3">
        <v>0.80920000000000003</v>
      </c>
      <c r="I102" s="3">
        <v>0.8125</v>
      </c>
      <c r="J102" s="3">
        <v>0.81310000000000004</v>
      </c>
      <c r="K102" s="3">
        <v>0.81310000000000004</v>
      </c>
      <c r="L102" s="3">
        <v>0.81269999999999998</v>
      </c>
      <c r="M102" s="3">
        <v>0.8125</v>
      </c>
      <c r="N102" s="3">
        <v>0.81240000000000001</v>
      </c>
      <c r="O102" s="3">
        <v>0.81189999999999996</v>
      </c>
      <c r="P102" s="3">
        <v>0.8115</v>
      </c>
      <c r="Q102" s="3">
        <v>0.8115</v>
      </c>
      <c r="R102" s="3">
        <v>0.81130000000000002</v>
      </c>
      <c r="S102" s="3">
        <v>0.81089999999999995</v>
      </c>
      <c r="T102" s="3">
        <v>0.81079999999999997</v>
      </c>
      <c r="U102" s="3">
        <v>0.81069999999999998</v>
      </c>
      <c r="V102" s="3">
        <v>0.81030000000000002</v>
      </c>
      <c r="W102" s="3">
        <v>0.8105</v>
      </c>
      <c r="X102" s="3">
        <v>0.81</v>
      </c>
      <c r="Y102" s="3">
        <v>0.80979999999999996</v>
      </c>
      <c r="Z102" s="3">
        <v>0.80920000000000003</v>
      </c>
      <c r="AA102" s="3">
        <v>0.80859999999999999</v>
      </c>
      <c r="AB102" s="3">
        <v>0.8085</v>
      </c>
      <c r="AC102" s="3">
        <v>0.8085</v>
      </c>
      <c r="AD102" s="3">
        <v>0.80800000000000005</v>
      </c>
      <c r="AE102" s="3">
        <v>0.80759999999999998</v>
      </c>
      <c r="AF102" s="3">
        <v>0.80689999999999995</v>
      </c>
      <c r="AG102" s="3">
        <v>0.80610000000000004</v>
      </c>
      <c r="AH102" s="3">
        <v>0.80591564598563437</v>
      </c>
      <c r="AI102" s="3">
        <v>0.80558502111540531</v>
      </c>
      <c r="AJ102" s="3">
        <v>0.80505187735309225</v>
      </c>
      <c r="AK102" s="3">
        <v>0.80490864640893689</v>
      </c>
      <c r="AL102" s="3">
        <v>0.80428525768157333</v>
      </c>
      <c r="AM102" s="3">
        <v>0.80409247471060907</v>
      </c>
      <c r="AN102" s="3">
        <v>0.80382569808316462</v>
      </c>
      <c r="AO102" s="3">
        <v>0.80334827542704379</v>
      </c>
      <c r="AP102" s="3">
        <v>0.80210246952920483</v>
      </c>
      <c r="AQ102" s="3">
        <v>0.80218789800907542</v>
      </c>
      <c r="AR102" s="3">
        <v>0.80143865303389217</v>
      </c>
      <c r="AS102" s="3">
        <v>0.80094476453980445</v>
      </c>
      <c r="AT102" s="3">
        <v>0.80057995012367844</v>
      </c>
      <c r="AU102" s="3">
        <v>0.80100148054711939</v>
      </c>
      <c r="AV102" s="3">
        <v>0.80061459434409399</v>
      </c>
      <c r="AW102" s="3">
        <v>0.80063676781778836</v>
      </c>
      <c r="AX102" s="3">
        <v>0.8001322771309477</v>
      </c>
      <c r="AY102" s="3">
        <v>0.79818026997303859</v>
      </c>
      <c r="AZ102" s="3">
        <v>0.79736089738909033</v>
      </c>
      <c r="BA102" s="3">
        <v>0.79716529109809475</v>
      </c>
      <c r="BB102" s="3">
        <v>0.79720049861808151</v>
      </c>
      <c r="BC102" s="3">
        <v>0.79633773902304805</v>
      </c>
      <c r="BD102" s="3">
        <v>0.79526707829101395</v>
      </c>
      <c r="BE102" s="3">
        <v>0.79479204926253355</v>
      </c>
      <c r="BF102" s="3">
        <v>0.79492081348745214</v>
      </c>
      <c r="BG102" s="3">
        <v>0.79544664005209664</v>
      </c>
      <c r="BH102" s="3">
        <v>0.79429591329668037</v>
      </c>
      <c r="BI102" s="3">
        <v>0.79387649404840954</v>
      </c>
      <c r="BJ102" s="3">
        <v>0.79322031586662334</v>
      </c>
      <c r="BK102" s="3">
        <v>0.79180593699923563</v>
      </c>
      <c r="BL102" s="3">
        <v>0.79097507476077944</v>
      </c>
      <c r="BM102" s="3">
        <v>0.79023604305238726</v>
      </c>
      <c r="BN102" s="3">
        <v>0.78909638955379369</v>
      </c>
      <c r="BO102" s="3">
        <v>0.78668704864070138</v>
      </c>
      <c r="BP102" s="3">
        <v>0.78698603798729494</v>
      </c>
      <c r="BQ102" s="3">
        <v>0.7839753247646738</v>
      </c>
      <c r="BR102" s="3">
        <v>0.78294264490186571</v>
      </c>
      <c r="BS102" s="3">
        <v>0.78206997563590586</v>
      </c>
      <c r="BT102" s="3">
        <v>0.78157880820033054</v>
      </c>
    </row>
    <row r="103" spans="1:72" x14ac:dyDescent="0.3">
      <c r="A103" s="13" t="s">
        <v>28</v>
      </c>
      <c r="B103" s="3">
        <v>0.77929999999999999</v>
      </c>
      <c r="C103" s="3">
        <v>0.76259999999999994</v>
      </c>
      <c r="D103" s="3">
        <v>0.74619999999999997</v>
      </c>
      <c r="E103" s="3">
        <v>0.72219999999999995</v>
      </c>
      <c r="F103" s="3">
        <v>0.71319999999999995</v>
      </c>
      <c r="G103" s="3">
        <v>0.71389999999999998</v>
      </c>
      <c r="H103" s="3">
        <v>0.73499999999999999</v>
      </c>
      <c r="I103" s="3">
        <v>0.76519999999999999</v>
      </c>
      <c r="J103" s="3">
        <v>0.83379999999999999</v>
      </c>
      <c r="K103" s="3">
        <v>0.85609999999999997</v>
      </c>
      <c r="L103" s="3">
        <v>0.89859999999999995</v>
      </c>
      <c r="M103" s="3">
        <v>0.86650000000000005</v>
      </c>
      <c r="N103" s="3">
        <v>0.83530000000000004</v>
      </c>
      <c r="O103" s="3">
        <v>0.82369999999999999</v>
      </c>
      <c r="P103" s="3">
        <v>0.8155</v>
      </c>
      <c r="Q103" s="3">
        <v>0.7984</v>
      </c>
      <c r="R103" s="3">
        <v>0.79090000000000005</v>
      </c>
      <c r="S103" s="3">
        <v>0.81359999999999999</v>
      </c>
      <c r="T103" s="3">
        <v>0.81069999999999998</v>
      </c>
      <c r="U103" s="3">
        <v>0.79579999999999995</v>
      </c>
      <c r="V103" s="3">
        <v>0.79749999999999999</v>
      </c>
      <c r="W103" s="3">
        <v>0.80369999999999997</v>
      </c>
      <c r="X103" s="3">
        <v>0.81540000000000001</v>
      </c>
      <c r="Y103" s="3">
        <v>0.80400000000000005</v>
      </c>
      <c r="Z103" s="3">
        <v>0.80249999999999999</v>
      </c>
      <c r="AA103" s="3">
        <v>0.80800000000000005</v>
      </c>
      <c r="AB103" s="3">
        <v>0.80579999999999996</v>
      </c>
      <c r="AC103" s="3">
        <v>0.7913</v>
      </c>
      <c r="AD103" s="3">
        <v>0.76939999999999997</v>
      </c>
      <c r="AE103" s="3">
        <v>0.75229999999999997</v>
      </c>
      <c r="AF103" s="3">
        <v>0.73909999999999998</v>
      </c>
      <c r="AG103" s="3">
        <v>0.70399999999999996</v>
      </c>
      <c r="AH103" s="3">
        <v>0.69576976572424964</v>
      </c>
      <c r="AI103" s="3">
        <v>0.6954737236796581</v>
      </c>
      <c r="AJ103" s="3">
        <v>0.69661867697714075</v>
      </c>
      <c r="AK103" s="3">
        <v>0.67625556462523173</v>
      </c>
      <c r="AL103" s="3">
        <v>0.67010854099506156</v>
      </c>
      <c r="AM103" s="3">
        <v>0.66804838260674526</v>
      </c>
      <c r="AN103" s="3">
        <v>0.66310068576732362</v>
      </c>
      <c r="AO103" s="3">
        <v>0.64241147750166039</v>
      </c>
      <c r="AP103" s="3">
        <v>0.63670662235427455</v>
      </c>
      <c r="AQ103" s="3">
        <v>0.63697431242434055</v>
      </c>
      <c r="AR103" s="3">
        <v>0.6317936715090956</v>
      </c>
      <c r="AS103" s="3">
        <v>0.62075753765038266</v>
      </c>
      <c r="AT103" s="3">
        <v>0.61623671671848224</v>
      </c>
      <c r="AU103" s="3">
        <v>0.61846699950940398</v>
      </c>
      <c r="AV103" s="3">
        <v>0.61571820305125835</v>
      </c>
      <c r="AW103" s="3">
        <v>0.6084179170652072</v>
      </c>
      <c r="AX103" s="3">
        <v>0.60455938848481483</v>
      </c>
      <c r="AY103" s="3">
        <v>0.60866477223018745</v>
      </c>
      <c r="AZ103" s="3">
        <v>0.61519444646758703</v>
      </c>
      <c r="BA103" s="3">
        <v>0.60601052432707936</v>
      </c>
      <c r="BB103" s="3">
        <v>0.60445062166392916</v>
      </c>
      <c r="BC103" s="3">
        <v>0.609076805110355</v>
      </c>
      <c r="BD103" s="3">
        <v>0.60230382381479419</v>
      </c>
      <c r="BE103" s="3">
        <v>0.59541698175800606</v>
      </c>
      <c r="BF103" s="3">
        <v>0.58094046485251183</v>
      </c>
      <c r="BG103" s="3">
        <v>0.56916982157962992</v>
      </c>
      <c r="BH103" s="3">
        <v>0.56442094729878589</v>
      </c>
      <c r="BI103" s="3">
        <v>0.53832962143757845</v>
      </c>
      <c r="BJ103" s="3">
        <v>0.52790404166704208</v>
      </c>
      <c r="BK103" s="3">
        <v>0.51443542834149203</v>
      </c>
      <c r="BL103" s="3">
        <v>0.50084504875881031</v>
      </c>
      <c r="BM103" s="3">
        <v>0.48156339961881128</v>
      </c>
      <c r="BN103" s="3">
        <v>0.47855023847759059</v>
      </c>
      <c r="BO103" s="3">
        <v>0.49190805602047449</v>
      </c>
      <c r="BP103" s="3">
        <v>0.50483710002407256</v>
      </c>
      <c r="BQ103" s="3">
        <v>0.4960289070715273</v>
      </c>
      <c r="BR103" s="3">
        <v>0.50104984469729852</v>
      </c>
      <c r="BS103" s="3">
        <v>0.50713251457548403</v>
      </c>
      <c r="BT103" s="3">
        <v>0.50329212520130528</v>
      </c>
    </row>
    <row r="104" spans="1:72" x14ac:dyDescent="0.3">
      <c r="A104" s="13" t="s">
        <v>29</v>
      </c>
      <c r="B104" s="3">
        <v>0.78149999999999997</v>
      </c>
      <c r="C104" s="3">
        <v>0.75149999999999995</v>
      </c>
      <c r="D104" s="3">
        <v>0.72860000000000003</v>
      </c>
      <c r="E104" s="3">
        <v>0.70840000000000003</v>
      </c>
      <c r="F104" s="3">
        <v>0.69969999999999999</v>
      </c>
      <c r="G104" s="3">
        <v>0.70050000000000001</v>
      </c>
      <c r="H104" s="3">
        <v>0.73299999999999998</v>
      </c>
      <c r="I104" s="3">
        <v>0.75760000000000005</v>
      </c>
      <c r="J104" s="3">
        <v>0.81440000000000001</v>
      </c>
      <c r="K104" s="3">
        <v>0.87239999999999995</v>
      </c>
      <c r="L104" s="3">
        <v>0.90300000000000002</v>
      </c>
      <c r="M104" s="3">
        <v>0.89839999999999998</v>
      </c>
      <c r="N104" s="3">
        <v>0.87160000000000004</v>
      </c>
      <c r="O104" s="3">
        <v>0.85150000000000003</v>
      </c>
      <c r="P104" s="3">
        <v>0.84350000000000003</v>
      </c>
      <c r="Q104" s="3">
        <v>0.83089999999999997</v>
      </c>
      <c r="R104" s="3">
        <v>0.84260000000000002</v>
      </c>
      <c r="S104" s="3">
        <v>0.85189999999999999</v>
      </c>
      <c r="T104" s="3">
        <v>0.8649</v>
      </c>
      <c r="U104" s="3">
        <v>0.85929999999999995</v>
      </c>
      <c r="V104" s="3">
        <v>0.85370000000000001</v>
      </c>
      <c r="W104" s="3">
        <v>0.85360000000000003</v>
      </c>
      <c r="X104" s="3">
        <v>0.85660000000000003</v>
      </c>
      <c r="Y104" s="3">
        <v>0.85680000000000001</v>
      </c>
      <c r="Z104" s="3">
        <v>0.8569</v>
      </c>
      <c r="AA104" s="3">
        <v>0.85599999999999998</v>
      </c>
      <c r="AB104" s="3">
        <v>0.8407</v>
      </c>
      <c r="AC104" s="3">
        <v>0.82010000000000005</v>
      </c>
      <c r="AD104" s="3">
        <v>0.80310000000000004</v>
      </c>
      <c r="AE104" s="3">
        <v>0.79630000000000001</v>
      </c>
      <c r="AF104" s="3">
        <v>0.77859999999999996</v>
      </c>
      <c r="AG104" s="3">
        <v>0.74839999999999995</v>
      </c>
      <c r="AH104" s="3">
        <v>0.72270358390119394</v>
      </c>
      <c r="AI104" s="3">
        <v>0.72871060526091169</v>
      </c>
      <c r="AJ104" s="3">
        <v>0.71365361177126863</v>
      </c>
      <c r="AK104" s="3">
        <v>0.6805929997429413</v>
      </c>
      <c r="AL104" s="3">
        <v>0.67090888203461829</v>
      </c>
      <c r="AM104" s="3">
        <v>0.67073253191169768</v>
      </c>
      <c r="AN104" s="3">
        <v>0.64587381058532956</v>
      </c>
      <c r="AO104" s="3">
        <v>0.62705823982730446</v>
      </c>
      <c r="AP104" s="3" t="s">
        <v>127</v>
      </c>
      <c r="AQ104" s="3" t="s">
        <v>127</v>
      </c>
      <c r="AR104" s="3" t="s">
        <v>127</v>
      </c>
      <c r="AS104" s="3" t="s">
        <v>127</v>
      </c>
      <c r="AT104" s="3" t="s">
        <v>127</v>
      </c>
      <c r="AU104" s="3" t="s">
        <v>127</v>
      </c>
      <c r="AV104" s="3" t="s">
        <v>127</v>
      </c>
      <c r="AW104" s="3" t="s">
        <v>127</v>
      </c>
      <c r="AX104" s="3" t="s">
        <v>127</v>
      </c>
      <c r="AY104" s="3" t="s">
        <v>127</v>
      </c>
      <c r="AZ104" s="3" t="s">
        <v>127</v>
      </c>
      <c r="BA104" s="3" t="s">
        <v>127</v>
      </c>
      <c r="BB104" s="3" t="s">
        <v>127</v>
      </c>
      <c r="BC104" s="3" t="s">
        <v>127</v>
      </c>
      <c r="BD104" s="3" t="s">
        <v>127</v>
      </c>
      <c r="BE104" s="3" t="s">
        <v>127</v>
      </c>
      <c r="BF104" s="3" t="s">
        <v>127</v>
      </c>
      <c r="BG104" s="3" t="s">
        <v>127</v>
      </c>
      <c r="BH104" s="3" t="s">
        <v>127</v>
      </c>
      <c r="BI104" s="3" t="s">
        <v>127</v>
      </c>
      <c r="BJ104" s="3" t="s">
        <v>127</v>
      </c>
      <c r="BK104" s="3" t="s">
        <v>127</v>
      </c>
      <c r="BL104" s="3" t="s">
        <v>127</v>
      </c>
      <c r="BM104" s="3" t="s">
        <v>127</v>
      </c>
      <c r="BN104" s="3" t="s">
        <v>127</v>
      </c>
      <c r="BO104" s="3" t="s">
        <v>127</v>
      </c>
      <c r="BP104" s="3" t="s">
        <v>127</v>
      </c>
      <c r="BQ104" s="3" t="s">
        <v>127</v>
      </c>
      <c r="BR104" s="3" t="s">
        <v>127</v>
      </c>
      <c r="BS104" s="3" t="s">
        <v>127</v>
      </c>
      <c r="BT104" s="3" t="s">
        <v>127</v>
      </c>
    </row>
    <row r="105" spans="1:72" x14ac:dyDescent="0.3">
      <c r="A105" s="13" t="s">
        <v>30</v>
      </c>
      <c r="B105" s="3">
        <v>5.9999999999999995E-4</v>
      </c>
      <c r="C105" s="3">
        <v>1.4E-3</v>
      </c>
      <c r="D105" s="3">
        <v>1E-3</v>
      </c>
      <c r="E105" s="3">
        <v>1.6000000000000001E-3</v>
      </c>
      <c r="F105" s="3">
        <v>2.0999999999999999E-3</v>
      </c>
      <c r="G105" s="3">
        <v>2.0999999999999999E-3</v>
      </c>
      <c r="H105" s="3">
        <v>2.3999999999999998E-3</v>
      </c>
      <c r="I105" s="3">
        <v>2.3E-3</v>
      </c>
      <c r="J105" s="3">
        <v>2.5000000000000001E-3</v>
      </c>
      <c r="K105" s="3">
        <v>2.5000000000000001E-3</v>
      </c>
      <c r="L105" s="3">
        <v>2.3999999999999998E-3</v>
      </c>
      <c r="M105" s="3">
        <v>2.3999999999999998E-3</v>
      </c>
      <c r="N105" s="3">
        <v>2.3999999999999998E-3</v>
      </c>
      <c r="O105" s="3">
        <v>2.3999999999999998E-3</v>
      </c>
      <c r="P105" s="3">
        <v>2.2000000000000001E-3</v>
      </c>
      <c r="Q105" s="3">
        <v>2.2000000000000001E-3</v>
      </c>
      <c r="R105" s="3">
        <v>2.2000000000000001E-3</v>
      </c>
      <c r="S105" s="3">
        <v>2.2000000000000001E-3</v>
      </c>
      <c r="T105" s="3">
        <v>2.2000000000000001E-3</v>
      </c>
      <c r="U105" s="3">
        <v>2.3E-3</v>
      </c>
      <c r="V105" s="3">
        <v>2.3E-3</v>
      </c>
      <c r="W105" s="3">
        <v>2.3E-3</v>
      </c>
      <c r="X105" s="3">
        <v>2.3E-3</v>
      </c>
      <c r="Y105" s="3">
        <v>2E-3</v>
      </c>
      <c r="Z105" s="3">
        <v>2E-3</v>
      </c>
      <c r="AA105" s="3">
        <v>2E-3</v>
      </c>
      <c r="AB105" s="3">
        <v>2E-3</v>
      </c>
      <c r="AC105" s="3">
        <v>2E-3</v>
      </c>
      <c r="AD105" s="3">
        <v>2E-3</v>
      </c>
      <c r="AE105" s="3">
        <v>2.0999999999999999E-3</v>
      </c>
      <c r="AF105" s="3">
        <v>2.0999999999999999E-3</v>
      </c>
      <c r="AG105" s="3">
        <v>1.4E-3</v>
      </c>
      <c r="AH105" s="3">
        <v>1.4360597735362959E-3</v>
      </c>
      <c r="AI105" s="3">
        <v>1.4551950343012446E-3</v>
      </c>
      <c r="AJ105" s="3">
        <v>1.4713287730447164E-3</v>
      </c>
      <c r="AK105" s="3">
        <v>1.498973210826825E-3</v>
      </c>
      <c r="AL105" s="3">
        <v>1.5280685468169956E-3</v>
      </c>
      <c r="AM105" s="3">
        <v>1.5522042762679572E-3</v>
      </c>
      <c r="AN105" s="3">
        <v>1.5973587739259833E-3</v>
      </c>
      <c r="AO105" s="3">
        <v>1.6373635933895252E-3</v>
      </c>
      <c r="AP105" s="3">
        <v>1.6703427230018329E-3</v>
      </c>
      <c r="AQ105" s="3">
        <v>7.6738959159305693E-4</v>
      </c>
      <c r="AR105" s="3">
        <v>7.7752401208915783E-4</v>
      </c>
      <c r="AS105" s="3">
        <v>7.9035566863156241E-4</v>
      </c>
      <c r="AT105" s="3">
        <v>8.0311842664999009E-4</v>
      </c>
      <c r="AU105" s="3">
        <v>8.2101888823692376E-4</v>
      </c>
      <c r="AV105" s="3">
        <v>8.3573869065972737E-4</v>
      </c>
      <c r="AW105" s="3">
        <v>8.515079051868333E-4</v>
      </c>
      <c r="AX105" s="3">
        <v>8.689102745334412E-4</v>
      </c>
      <c r="AY105" s="3">
        <v>8.8599856716047531E-4</v>
      </c>
      <c r="AZ105" s="3">
        <v>9.1332090606271673E-4</v>
      </c>
      <c r="BA105" s="3">
        <v>2.821701913826254E-4</v>
      </c>
      <c r="BB105" s="3">
        <v>2.8731584420822281E-4</v>
      </c>
      <c r="BC105" s="3">
        <v>2.9218895935922349E-4</v>
      </c>
      <c r="BD105" s="3">
        <v>2.963739891572741E-4</v>
      </c>
      <c r="BE105" s="3">
        <v>3.0118914259422976E-4</v>
      </c>
      <c r="BF105" s="3">
        <v>3.0770028759519879E-4</v>
      </c>
      <c r="BG105" s="3">
        <v>3.1614755706922345E-4</v>
      </c>
      <c r="BH105" s="3">
        <v>3.3769221647035825E-4</v>
      </c>
      <c r="BI105" s="3">
        <v>3.5519267994257777E-4</v>
      </c>
      <c r="BJ105" s="3">
        <v>3.6613106905633439E-4</v>
      </c>
      <c r="BK105" s="3">
        <v>3.7662717955816059E-4</v>
      </c>
      <c r="BL105" s="3">
        <v>3.9431245048816014E-4</v>
      </c>
      <c r="BM105" s="3">
        <v>4.2375500053167653E-4</v>
      </c>
      <c r="BN105" s="3">
        <v>4.6115148576440112E-4</v>
      </c>
      <c r="BO105" s="3">
        <v>4.9043181431939181E-4</v>
      </c>
      <c r="BP105" s="3">
        <v>5.1177006821182696E-4</v>
      </c>
      <c r="BQ105" s="3">
        <v>5.5606128188664548E-4</v>
      </c>
      <c r="BR105" s="3">
        <v>5.9670199143828872E-4</v>
      </c>
      <c r="BS105" s="3">
        <v>6.2403828322933966E-4</v>
      </c>
      <c r="BT105" s="23">
        <v>6.6456218707798694E-4</v>
      </c>
    </row>
    <row r="106" spans="1:72" x14ac:dyDescent="0.3">
      <c r="A106" s="13" t="s">
        <v>31</v>
      </c>
      <c r="B106" s="3">
        <v>0.96399999999999997</v>
      </c>
      <c r="C106" s="3">
        <v>0.9597</v>
      </c>
      <c r="D106" s="3">
        <v>0.94520000000000004</v>
      </c>
      <c r="E106" s="3">
        <v>0.92659999999999998</v>
      </c>
      <c r="F106" s="3">
        <v>0.93120000000000003</v>
      </c>
      <c r="G106" s="3">
        <v>0.93210000000000004</v>
      </c>
      <c r="H106" s="3">
        <v>0.86980000000000002</v>
      </c>
      <c r="I106" s="3">
        <v>0.68159999999999998</v>
      </c>
      <c r="J106" s="3">
        <v>0.70099999999999996</v>
      </c>
      <c r="K106" s="3">
        <v>0.70240000000000002</v>
      </c>
      <c r="L106" s="3">
        <v>0.41010000000000002</v>
      </c>
      <c r="M106" s="3">
        <v>0.20419999999999999</v>
      </c>
      <c r="N106" s="3">
        <v>0.20399999999999999</v>
      </c>
      <c r="O106" s="3">
        <v>0.20610000000000001</v>
      </c>
      <c r="P106" s="3">
        <v>0.1573</v>
      </c>
      <c r="Q106" s="3">
        <v>7.8399999999999997E-2</v>
      </c>
      <c r="R106" s="3">
        <v>7.8799999999999995E-2</v>
      </c>
      <c r="S106" s="3">
        <v>7.7600000000000002E-2</v>
      </c>
      <c r="T106" s="3">
        <v>3.7900000000000003E-2</v>
      </c>
      <c r="U106" s="3">
        <v>6.3E-3</v>
      </c>
      <c r="V106" s="3">
        <v>4.7000000000000002E-3</v>
      </c>
      <c r="W106" s="3">
        <v>4.1000000000000003E-3</v>
      </c>
      <c r="X106" s="3">
        <v>3.0000000000000001E-3</v>
      </c>
      <c r="Y106" s="3">
        <v>2.5000000000000001E-3</v>
      </c>
      <c r="Z106" s="3">
        <v>2.5999999999999999E-3</v>
      </c>
      <c r="AA106" s="3">
        <v>2.5999999999999999E-3</v>
      </c>
      <c r="AB106" s="3">
        <v>2.5999999999999999E-3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0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0</v>
      </c>
      <c r="AO106" s="3">
        <v>0</v>
      </c>
      <c r="AP106" s="3">
        <v>0</v>
      </c>
      <c r="AQ106" s="3">
        <v>0</v>
      </c>
      <c r="AR106" s="3">
        <v>0</v>
      </c>
      <c r="AS106" s="3">
        <v>0</v>
      </c>
      <c r="AT106" s="3">
        <v>0</v>
      </c>
      <c r="AU106" s="3">
        <v>0</v>
      </c>
      <c r="AV106" s="3">
        <v>0</v>
      </c>
      <c r="AW106" s="3">
        <v>0</v>
      </c>
      <c r="AX106" s="3">
        <v>0</v>
      </c>
      <c r="AY106" s="3">
        <v>0</v>
      </c>
      <c r="AZ106" s="3">
        <v>0</v>
      </c>
      <c r="BA106" s="3">
        <v>0</v>
      </c>
      <c r="BB106" s="3">
        <v>0</v>
      </c>
      <c r="BC106" s="3">
        <v>0</v>
      </c>
      <c r="BD106" s="3">
        <v>0</v>
      </c>
      <c r="BE106" s="3">
        <v>0</v>
      </c>
      <c r="BF106" s="3">
        <v>0</v>
      </c>
      <c r="BG106" s="3">
        <v>0</v>
      </c>
      <c r="BH106" s="3">
        <v>0</v>
      </c>
      <c r="BI106" s="3">
        <v>0</v>
      </c>
      <c r="BJ106" s="3">
        <v>0</v>
      </c>
      <c r="BK106" s="3">
        <v>0</v>
      </c>
      <c r="BL106" s="3">
        <v>0</v>
      </c>
      <c r="BM106" s="3">
        <v>0</v>
      </c>
      <c r="BN106" s="3">
        <v>0</v>
      </c>
      <c r="BO106" s="3">
        <v>0</v>
      </c>
      <c r="BP106" s="3">
        <v>0</v>
      </c>
      <c r="BQ106" s="3">
        <v>0</v>
      </c>
      <c r="BR106" s="3">
        <v>0</v>
      </c>
      <c r="BS106" s="3">
        <v>0</v>
      </c>
      <c r="BT106" s="23">
        <v>0</v>
      </c>
    </row>
    <row r="107" spans="1:72" x14ac:dyDescent="0.3">
      <c r="A107" s="13" t="s">
        <v>32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0</v>
      </c>
      <c r="AI107" s="3">
        <v>0</v>
      </c>
      <c r="AJ107" s="3">
        <v>0</v>
      </c>
      <c r="AK107" s="3">
        <v>0</v>
      </c>
      <c r="AL107" s="3">
        <v>0</v>
      </c>
      <c r="AM107" s="3">
        <v>0</v>
      </c>
      <c r="AN107" s="3">
        <v>0</v>
      </c>
      <c r="AO107" s="3">
        <v>0</v>
      </c>
      <c r="AP107" s="3">
        <v>0</v>
      </c>
      <c r="AQ107" s="3">
        <v>0</v>
      </c>
      <c r="AR107" s="3">
        <v>0</v>
      </c>
      <c r="AS107" s="3">
        <v>0</v>
      </c>
      <c r="AT107" s="3">
        <v>0</v>
      </c>
      <c r="AU107" s="3">
        <v>0</v>
      </c>
      <c r="AV107" s="3">
        <v>0</v>
      </c>
      <c r="AW107" s="3">
        <v>0</v>
      </c>
      <c r="AX107" s="3">
        <v>0</v>
      </c>
      <c r="AY107" s="3">
        <v>0</v>
      </c>
      <c r="AZ107" s="3">
        <v>0</v>
      </c>
      <c r="BA107" s="3">
        <v>0</v>
      </c>
      <c r="BB107" s="3">
        <v>0</v>
      </c>
      <c r="BC107" s="3">
        <v>0</v>
      </c>
      <c r="BD107" s="3">
        <v>0</v>
      </c>
      <c r="BE107" s="3">
        <v>0</v>
      </c>
      <c r="BF107" s="3">
        <v>0</v>
      </c>
      <c r="BG107" s="3">
        <v>0</v>
      </c>
      <c r="BH107" s="3">
        <v>0</v>
      </c>
      <c r="BI107" s="3">
        <v>0</v>
      </c>
      <c r="BJ107" s="3">
        <v>0</v>
      </c>
      <c r="BK107" s="3">
        <v>0</v>
      </c>
      <c r="BL107" s="3">
        <v>0</v>
      </c>
      <c r="BM107" s="3">
        <v>0</v>
      </c>
      <c r="BN107" s="3">
        <v>0</v>
      </c>
      <c r="BO107" s="3">
        <v>0</v>
      </c>
      <c r="BP107" s="3">
        <v>0</v>
      </c>
      <c r="BQ107" s="3">
        <v>0</v>
      </c>
      <c r="BR107" s="3">
        <v>0</v>
      </c>
      <c r="BS107" s="3">
        <v>0</v>
      </c>
      <c r="BT107" s="23">
        <v>0</v>
      </c>
    </row>
    <row r="108" spans="1:72" x14ac:dyDescent="0.3">
      <c r="A108" s="13" t="s">
        <v>176</v>
      </c>
      <c r="B108" s="3">
        <v>3.5499999999999997E-2</v>
      </c>
      <c r="C108" s="3">
        <v>3.9E-2</v>
      </c>
      <c r="D108" s="3">
        <v>5.3699999999999998E-2</v>
      </c>
      <c r="E108" s="3">
        <v>7.1800000000000003E-2</v>
      </c>
      <c r="F108" s="3">
        <v>6.6699999999999995E-2</v>
      </c>
      <c r="G108" s="3">
        <v>6.5699999999999995E-2</v>
      </c>
      <c r="H108" s="3">
        <v>0.1278</v>
      </c>
      <c r="I108" s="3">
        <v>0.31609999999999999</v>
      </c>
      <c r="J108" s="3">
        <v>0.29649999999999999</v>
      </c>
      <c r="K108" s="3">
        <v>0.29509999999999997</v>
      </c>
      <c r="L108" s="3">
        <v>0.58750000000000002</v>
      </c>
      <c r="M108" s="3">
        <v>0.79339999999999999</v>
      </c>
      <c r="N108" s="3">
        <v>0.79359999999999997</v>
      </c>
      <c r="O108" s="3">
        <v>0.79139999999999999</v>
      </c>
      <c r="P108" s="3">
        <v>0.84050000000000002</v>
      </c>
      <c r="Q108" s="3">
        <v>0.9194</v>
      </c>
      <c r="R108" s="3">
        <v>0.91890000000000005</v>
      </c>
      <c r="S108" s="3">
        <v>0.92020000000000002</v>
      </c>
      <c r="T108" s="3">
        <v>0.95989999999999998</v>
      </c>
      <c r="U108" s="3">
        <v>0.99139999999999995</v>
      </c>
      <c r="V108" s="3">
        <v>0.99309999999999998</v>
      </c>
      <c r="W108" s="3">
        <v>0.99360000000000004</v>
      </c>
      <c r="X108" s="3">
        <v>0.99470000000000003</v>
      </c>
      <c r="Y108" s="3">
        <v>0.99550000000000005</v>
      </c>
      <c r="Z108" s="3">
        <v>0.99550000000000005</v>
      </c>
      <c r="AA108" s="3">
        <v>0.99539999999999995</v>
      </c>
      <c r="AB108" s="3">
        <v>0.99539999999999995</v>
      </c>
      <c r="AC108" s="3">
        <v>0.998</v>
      </c>
      <c r="AD108" s="3">
        <v>0.998</v>
      </c>
      <c r="AE108" s="3">
        <v>0.99790000000000001</v>
      </c>
      <c r="AF108" s="3">
        <v>0.99790000000000001</v>
      </c>
      <c r="AG108" s="3">
        <v>0.99860000000000004</v>
      </c>
      <c r="AH108" s="3">
        <v>0.99856394022646355</v>
      </c>
      <c r="AI108" s="3">
        <v>0.99854480496569897</v>
      </c>
      <c r="AJ108" s="3">
        <v>0.99852867122695532</v>
      </c>
      <c r="AK108" s="3">
        <v>0.9985010267891733</v>
      </c>
      <c r="AL108" s="3">
        <v>0.99847193145318314</v>
      </c>
      <c r="AM108" s="3">
        <v>0.99844779572373177</v>
      </c>
      <c r="AN108" s="3">
        <v>0.99840264122607414</v>
      </c>
      <c r="AO108" s="3">
        <v>0.99836263640661038</v>
      </c>
      <c r="AP108" s="3">
        <v>0.99832965727699829</v>
      </c>
      <c r="AQ108" s="3">
        <v>0.99923261040840694</v>
      </c>
      <c r="AR108" s="3">
        <v>0.99922247598791081</v>
      </c>
      <c r="AS108" s="3">
        <v>0.99920964433136839</v>
      </c>
      <c r="AT108" s="3">
        <v>0.99919688157334996</v>
      </c>
      <c r="AU108" s="3">
        <v>0.99917898111176306</v>
      </c>
      <c r="AV108" s="3">
        <v>0.99916426130934022</v>
      </c>
      <c r="AW108" s="3">
        <v>0.99914849209481316</v>
      </c>
      <c r="AX108" s="3">
        <v>0.99913108972546649</v>
      </c>
      <c r="AY108" s="3">
        <v>0.99911400143283946</v>
      </c>
      <c r="AZ108" s="3">
        <v>0.99908667909393722</v>
      </c>
      <c r="BA108" s="3">
        <v>0.99971782980861734</v>
      </c>
      <c r="BB108" s="3">
        <v>0.99971268415579173</v>
      </c>
      <c r="BC108" s="3">
        <v>0.99970781104064077</v>
      </c>
      <c r="BD108" s="3">
        <v>0.99970362601084273</v>
      </c>
      <c r="BE108" s="3">
        <v>0.99969881085740575</v>
      </c>
      <c r="BF108" s="3">
        <v>0.99969229971240481</v>
      </c>
      <c r="BG108" s="3">
        <v>0.99968385244293079</v>
      </c>
      <c r="BH108" s="3">
        <v>0.9996623077835296</v>
      </c>
      <c r="BI108" s="3">
        <v>0.99964480732005734</v>
      </c>
      <c r="BJ108" s="3">
        <v>0.99963386893094364</v>
      </c>
      <c r="BK108" s="3">
        <v>0.99962337282044178</v>
      </c>
      <c r="BL108" s="3">
        <v>0.99960568754951185</v>
      </c>
      <c r="BM108" s="3">
        <v>0.99957624499946829</v>
      </c>
      <c r="BN108" s="3">
        <v>0.99953884851423558</v>
      </c>
      <c r="BO108" s="3">
        <v>0.9995095681856806</v>
      </c>
      <c r="BP108" s="3">
        <v>0.9994882299317881</v>
      </c>
      <c r="BQ108" s="3">
        <v>0.99944393871811332</v>
      </c>
      <c r="BR108" s="3">
        <v>0.99940329800856165</v>
      </c>
      <c r="BS108" s="3">
        <v>0.99937596171677057</v>
      </c>
      <c r="BT108" s="23">
        <v>0.999335437812922</v>
      </c>
    </row>
    <row r="109" spans="1:72" x14ac:dyDescent="0.3">
      <c r="A109" s="13" t="s">
        <v>33</v>
      </c>
      <c r="B109" s="20">
        <v>131195.76999999999</v>
      </c>
      <c r="C109" s="20">
        <v>131140.96</v>
      </c>
      <c r="D109" s="20">
        <v>130991.22</v>
      </c>
      <c r="E109" s="20">
        <v>131128.65</v>
      </c>
      <c r="F109" s="20">
        <v>131000.68</v>
      </c>
      <c r="G109" s="20">
        <v>130849.32</v>
      </c>
      <c r="H109" s="20">
        <v>129188.55</v>
      </c>
      <c r="I109" s="20">
        <v>126522.02</v>
      </c>
      <c r="J109" s="20">
        <v>125681.14</v>
      </c>
      <c r="K109" s="20">
        <v>125398.41</v>
      </c>
      <c r="L109" s="20">
        <v>125188.47</v>
      </c>
      <c r="M109" s="20">
        <v>125137.98</v>
      </c>
      <c r="N109" s="20">
        <v>124845.18</v>
      </c>
      <c r="O109" s="20">
        <v>124686.68</v>
      </c>
      <c r="P109" s="20">
        <v>124578.23</v>
      </c>
      <c r="Q109" s="20">
        <v>124457.15</v>
      </c>
      <c r="R109" s="20">
        <v>124391.31</v>
      </c>
      <c r="S109" s="20">
        <v>124183.73</v>
      </c>
      <c r="T109" s="20">
        <v>124147.54</v>
      </c>
      <c r="U109" s="20">
        <v>124009</v>
      </c>
      <c r="V109" s="20">
        <v>123934.69</v>
      </c>
      <c r="W109" s="20">
        <v>123708.91</v>
      </c>
      <c r="X109" s="20">
        <v>123591.67999999999</v>
      </c>
      <c r="Y109" s="20">
        <v>123492.36</v>
      </c>
      <c r="Z109" s="20">
        <v>123238.16</v>
      </c>
      <c r="AA109" s="20">
        <v>122952.37</v>
      </c>
      <c r="AB109" s="20">
        <v>122661.7</v>
      </c>
      <c r="AC109" s="20">
        <v>122539.38</v>
      </c>
      <c r="AD109" s="20">
        <v>122258.63</v>
      </c>
      <c r="AE109" s="20">
        <v>121954.04</v>
      </c>
      <c r="AF109" s="20">
        <v>121566.76</v>
      </c>
      <c r="AG109" s="20">
        <v>121491.7</v>
      </c>
      <c r="AH109" s="20">
        <v>121329.26591344322</v>
      </c>
      <c r="AI109" s="20">
        <v>121219.47887165575</v>
      </c>
      <c r="AJ109" s="20">
        <v>121206.18228929849</v>
      </c>
      <c r="AK109" s="20">
        <v>120817.94720143327</v>
      </c>
      <c r="AL109" s="20">
        <v>120192.15328623341</v>
      </c>
      <c r="AM109" s="20">
        <v>119920.90068739775</v>
      </c>
      <c r="AN109" s="20">
        <v>119463.77556627514</v>
      </c>
      <c r="AO109" s="20">
        <v>119092.68599657089</v>
      </c>
      <c r="AP109" s="20">
        <v>118829.63309336819</v>
      </c>
      <c r="AQ109" s="20">
        <v>118776.17722468915</v>
      </c>
      <c r="AR109" s="20">
        <v>118650.56446741572</v>
      </c>
      <c r="AS109" s="20">
        <v>118535.56770880877</v>
      </c>
      <c r="AT109" s="20">
        <v>118545.55852504639</v>
      </c>
      <c r="AU109" s="20">
        <v>118097.20723665562</v>
      </c>
      <c r="AV109" s="20">
        <v>118080.93701442309</v>
      </c>
      <c r="AW109" s="20">
        <v>117993.09236417036</v>
      </c>
      <c r="AX109" s="20">
        <v>117997.9951148851</v>
      </c>
      <c r="AY109" s="20">
        <v>117423.09665484034</v>
      </c>
      <c r="AZ109" s="20">
        <v>116811.38346673595</v>
      </c>
      <c r="BA109" s="20">
        <v>116588.74256929634</v>
      </c>
      <c r="BB109" s="20">
        <v>116677.52833242803</v>
      </c>
      <c r="BC109" s="20">
        <v>116503.50180915606</v>
      </c>
      <c r="BD109" s="20">
        <v>116399.24378982669</v>
      </c>
      <c r="BE109" s="20">
        <v>116293.48060158908</v>
      </c>
      <c r="BF109" s="20">
        <v>116072.39479166664</v>
      </c>
      <c r="BG109" s="20">
        <v>115634.05465721046</v>
      </c>
      <c r="BH109" s="20">
        <v>114902.87700498132</v>
      </c>
      <c r="BI109" s="20">
        <v>115069.3423245033</v>
      </c>
      <c r="BJ109" s="20">
        <v>114669.16939455783</v>
      </c>
      <c r="BK109" s="20">
        <v>114671.81814555638</v>
      </c>
      <c r="BL109" s="20">
        <v>114329.063688824</v>
      </c>
      <c r="BM109" s="20">
        <v>113693.75734582364</v>
      </c>
      <c r="BN109" s="20">
        <v>113512.36386768449</v>
      </c>
      <c r="BO109" s="20">
        <v>112760.69797491046</v>
      </c>
      <c r="BP109" s="20">
        <v>112599.44049486468</v>
      </c>
      <c r="BQ109" s="20">
        <v>110688.23093625501</v>
      </c>
      <c r="BR109" s="20">
        <v>110031.04669148938</v>
      </c>
      <c r="BS109" s="20">
        <v>109522.05939091917</v>
      </c>
      <c r="BT109" s="157">
        <v>109513.86491745285</v>
      </c>
    </row>
    <row r="110" spans="1:72" x14ac:dyDescent="0.3">
      <c r="A110" s="13" t="s">
        <v>34</v>
      </c>
      <c r="B110" s="3">
        <v>4.8590000000000001E-2</v>
      </c>
      <c r="C110" s="3">
        <v>4.8770000000000001E-2</v>
      </c>
      <c r="D110" s="3">
        <v>4.922E-2</v>
      </c>
      <c r="E110" s="3">
        <v>4.99E-2</v>
      </c>
      <c r="F110" s="3">
        <v>5.0369999999999998E-2</v>
      </c>
      <c r="G110" s="3">
        <v>5.0259999999999999E-2</v>
      </c>
      <c r="H110" s="3">
        <v>5.1529999999999999E-2</v>
      </c>
      <c r="I110" s="3">
        <v>5.7700000000000001E-2</v>
      </c>
      <c r="J110" s="3">
        <v>5.672E-2</v>
      </c>
      <c r="K110" s="3">
        <v>5.1049999999999998E-2</v>
      </c>
      <c r="L110" s="3">
        <v>4.326E-2</v>
      </c>
      <c r="M110" s="3">
        <v>3.5150000000000001E-2</v>
      </c>
      <c r="N110" s="3">
        <v>3.0429999999999999E-2</v>
      </c>
      <c r="O110" s="3">
        <v>2.9940000000000001E-2</v>
      </c>
      <c r="P110" s="3">
        <v>2.878E-2</v>
      </c>
      <c r="Q110" s="3">
        <v>2.6790000000000001E-2</v>
      </c>
      <c r="R110" s="3">
        <v>2.691E-2</v>
      </c>
      <c r="S110" s="3">
        <v>2.7019999999999999E-2</v>
      </c>
      <c r="T110" s="3">
        <v>2.6890000000000001E-2</v>
      </c>
      <c r="U110" s="3">
        <v>2.632E-2</v>
      </c>
      <c r="V110" s="3">
        <v>2.691E-2</v>
      </c>
      <c r="W110" s="3">
        <v>2.8400000000000002E-2</v>
      </c>
      <c r="X110" s="3">
        <v>2.8559999999999999E-2</v>
      </c>
      <c r="Y110" s="3">
        <v>2.792E-2</v>
      </c>
      <c r="Z110" s="3">
        <v>2.4840000000000001E-2</v>
      </c>
      <c r="AA110" s="3">
        <v>2.325E-2</v>
      </c>
      <c r="AB110" s="3">
        <v>2.3099999999999999E-2</v>
      </c>
      <c r="AC110" s="3">
        <v>2.3019999999999999E-2</v>
      </c>
      <c r="AD110" s="3">
        <v>2.3120000000000002E-2</v>
      </c>
      <c r="AE110" s="3">
        <v>2.3189999999999999E-2</v>
      </c>
      <c r="AF110" s="3">
        <v>2.3189999999999999E-2</v>
      </c>
      <c r="AG110" s="3">
        <v>2.3290000000000002E-2</v>
      </c>
      <c r="AH110" s="3">
        <v>2.3580716317244982E-2</v>
      </c>
      <c r="AI110" s="3">
        <v>2.3513812199900293E-2</v>
      </c>
      <c r="AJ110" s="3">
        <v>2.3613983280977614E-2</v>
      </c>
      <c r="AK110" s="3">
        <v>2.3668168872430121E-2</v>
      </c>
      <c r="AL110" s="3">
        <v>2.3843931088529412E-2</v>
      </c>
      <c r="AM110" s="3">
        <v>2.371707022260014E-2</v>
      </c>
      <c r="AN110" s="3">
        <v>2.3943156456205775E-2</v>
      </c>
      <c r="AO110" s="3">
        <v>2.4104872838002191E-2</v>
      </c>
      <c r="AP110" s="3">
        <v>2.2095580606534364E-2</v>
      </c>
      <c r="AQ110" s="3">
        <v>2.2077366471048153E-2</v>
      </c>
      <c r="AR110" s="3">
        <v>2.1775322378350403E-2</v>
      </c>
      <c r="AS110" s="3">
        <v>2.1195054533061284E-2</v>
      </c>
      <c r="AT110" s="3">
        <v>2.1044791711646301E-2</v>
      </c>
      <c r="AU110" s="3">
        <v>2.3459177625534056E-2</v>
      </c>
      <c r="AV110" s="3">
        <v>2.4081898358495692E-2</v>
      </c>
      <c r="AW110" s="3">
        <v>2.4497603134613143E-2</v>
      </c>
      <c r="AX110" s="3">
        <v>2.6337576116985891E-2</v>
      </c>
      <c r="AY110" s="3">
        <v>2.7292309502718853E-2</v>
      </c>
      <c r="AZ110" s="3">
        <v>2.6850482742749305E-2</v>
      </c>
      <c r="BA110" s="3">
        <v>2.6316921943058489E-2</v>
      </c>
      <c r="BB110" s="3">
        <v>2.6016984541391407E-2</v>
      </c>
      <c r="BC110" s="3">
        <v>2.624043721363653E-2</v>
      </c>
      <c r="BD110" s="3">
        <v>2.4382263008571575E-2</v>
      </c>
      <c r="BE110" s="3">
        <v>2.0493150074878078E-2</v>
      </c>
      <c r="BF110" s="3">
        <v>1.8975714614284264E-2</v>
      </c>
      <c r="BG110" s="3">
        <v>1.878765823796319E-2</v>
      </c>
      <c r="BH110" s="3">
        <v>1.8974605756537116E-2</v>
      </c>
      <c r="BI110" s="3">
        <v>1.8704380678066491E-2</v>
      </c>
      <c r="BJ110" s="3">
        <v>1.8712836340397335E-2</v>
      </c>
      <c r="BK110" s="3">
        <v>1.9230200775566947E-2</v>
      </c>
      <c r="BL110" s="3">
        <v>2.5599163630364363E-2</v>
      </c>
      <c r="BM110" s="3">
        <v>3.1058191474517379E-2</v>
      </c>
      <c r="BN110" s="3">
        <v>4.2667798831018795E-2</v>
      </c>
      <c r="BO110" s="3">
        <v>5.3706509881250974E-2</v>
      </c>
      <c r="BP110" s="3">
        <v>6.0184466628254801E-2</v>
      </c>
      <c r="BQ110" s="3">
        <v>6.5592659474883921E-2</v>
      </c>
      <c r="BR110" s="3">
        <v>7.2385596377334965E-2</v>
      </c>
      <c r="BS110" s="3">
        <v>7.021782389866886E-2</v>
      </c>
      <c r="BT110" s="3">
        <v>7.0058830953396808E-2</v>
      </c>
    </row>
    <row r="111" spans="1:72" x14ac:dyDescent="0.3">
      <c r="A111" s="13" t="s">
        <v>35</v>
      </c>
      <c r="B111" s="7">
        <v>21.39</v>
      </c>
      <c r="C111" s="7">
        <v>21.14</v>
      </c>
      <c r="D111" s="7">
        <v>20.9</v>
      </c>
      <c r="E111" s="7">
        <v>20.64</v>
      </c>
      <c r="F111" s="7">
        <v>20.39</v>
      </c>
      <c r="G111" s="7">
        <v>20.14</v>
      </c>
      <c r="H111" s="7">
        <v>19.89</v>
      </c>
      <c r="I111" s="7">
        <v>19.62</v>
      </c>
      <c r="J111" s="7">
        <v>19.34</v>
      </c>
      <c r="K111" s="7">
        <v>19.09</v>
      </c>
      <c r="L111" s="7">
        <v>18.84</v>
      </c>
      <c r="M111" s="7">
        <v>18.579999999999998</v>
      </c>
      <c r="N111" s="7">
        <v>18.34</v>
      </c>
      <c r="O111" s="7">
        <v>18.100000000000001</v>
      </c>
      <c r="P111" s="7">
        <v>17.84</v>
      </c>
      <c r="Q111" s="7">
        <v>17.600000000000001</v>
      </c>
      <c r="R111" s="7">
        <v>17.350000000000001</v>
      </c>
      <c r="S111" s="7">
        <v>17.100000000000001</v>
      </c>
      <c r="T111" s="7">
        <v>16.86</v>
      </c>
      <c r="U111" s="7">
        <v>16.61</v>
      </c>
      <c r="V111" s="7">
        <v>16.37</v>
      </c>
      <c r="W111" s="7">
        <v>16.12</v>
      </c>
      <c r="X111" s="7">
        <v>15.87</v>
      </c>
      <c r="Y111" s="7">
        <v>15.62</v>
      </c>
      <c r="Z111" s="7">
        <v>15.37</v>
      </c>
      <c r="AA111" s="7">
        <v>15.13</v>
      </c>
      <c r="AB111" s="7">
        <v>14.87</v>
      </c>
      <c r="AC111" s="7">
        <v>14.63</v>
      </c>
      <c r="AD111" s="7">
        <v>14.37</v>
      </c>
      <c r="AE111" s="7">
        <v>14.13</v>
      </c>
      <c r="AF111" s="7">
        <v>13.89</v>
      </c>
      <c r="AG111" s="7">
        <v>13.65</v>
      </c>
      <c r="AH111" s="18">
        <v>13.395435504953406</v>
      </c>
      <c r="AI111" s="18">
        <v>13.160231146664232</v>
      </c>
      <c r="AJ111" s="18">
        <v>12.913093866137517</v>
      </c>
      <c r="AK111" s="18">
        <v>12.687125696275961</v>
      </c>
      <c r="AL111" s="18">
        <v>12.429867947404013</v>
      </c>
      <c r="AM111" s="18">
        <v>12.22455201202788</v>
      </c>
      <c r="AN111" s="18">
        <v>12.116756766797131</v>
      </c>
      <c r="AO111" s="18">
        <v>11.979632086996071</v>
      </c>
      <c r="AP111" s="18">
        <v>11.742032286630449</v>
      </c>
      <c r="AQ111" s="18">
        <v>11.529639523999231</v>
      </c>
      <c r="AR111" s="18">
        <v>11.29707831638691</v>
      </c>
      <c r="AS111" s="18">
        <v>11.044721313516192</v>
      </c>
      <c r="AT111" s="18">
        <v>10.80339295867646</v>
      </c>
      <c r="AU111" s="18">
        <v>10.563065945598513</v>
      </c>
      <c r="AV111" s="18">
        <v>10.372698097895544</v>
      </c>
      <c r="AW111" s="18">
        <v>10.144479085801613</v>
      </c>
      <c r="AX111" s="18">
        <v>9.9159344862003369</v>
      </c>
      <c r="AY111" s="18">
        <v>9.6784200464231862</v>
      </c>
      <c r="AZ111" s="18">
        <v>9.5190154602560639</v>
      </c>
      <c r="BA111" s="18">
        <v>9.300228786265281</v>
      </c>
      <c r="BB111" s="18">
        <v>9.0547996593960232</v>
      </c>
      <c r="BC111" s="18">
        <v>8.8035749421613811</v>
      </c>
      <c r="BD111" s="18">
        <v>8.5677901689877576</v>
      </c>
      <c r="BE111" s="18">
        <v>8.3556400358900422</v>
      </c>
      <c r="BF111" s="18">
        <v>8.1352072670265212</v>
      </c>
      <c r="BG111" s="18">
        <v>7.9541509271559425</v>
      </c>
      <c r="BH111" s="18">
        <v>7.9929475779180512</v>
      </c>
      <c r="BI111" s="18">
        <v>7.9725397716133672</v>
      </c>
      <c r="BJ111" s="18">
        <v>7.7774064486319539</v>
      </c>
      <c r="BK111" s="18">
        <v>7.5555872911789459</v>
      </c>
      <c r="BL111" s="18">
        <v>7.37881109206542</v>
      </c>
      <c r="BM111" s="18">
        <v>7.2078136445066301</v>
      </c>
      <c r="BN111" s="18">
        <v>6.9820399991936588</v>
      </c>
      <c r="BO111" s="18">
        <v>6.717744293278554</v>
      </c>
      <c r="BP111" s="18">
        <v>6.5384745202044909</v>
      </c>
      <c r="BQ111" s="18">
        <v>6.3378354901437497</v>
      </c>
      <c r="BR111" s="18">
        <v>6.1202936702716899</v>
      </c>
      <c r="BS111" s="18">
        <v>5.8880635221245123</v>
      </c>
      <c r="BT111" s="91">
        <v>5.7037351957811664</v>
      </c>
    </row>
    <row r="112" spans="1:72" x14ac:dyDescent="0.3">
      <c r="A112" s="13" t="s">
        <v>36</v>
      </c>
      <c r="B112" s="7">
        <v>5.77</v>
      </c>
      <c r="C112" s="7">
        <v>8.7899999999999991</v>
      </c>
      <c r="D112" s="7">
        <v>11.71</v>
      </c>
      <c r="E112" s="7">
        <v>14.73</v>
      </c>
      <c r="F112" s="7">
        <v>17.760000000000002</v>
      </c>
      <c r="G112" s="7">
        <v>20.78</v>
      </c>
      <c r="H112" s="7">
        <v>23.63</v>
      </c>
      <c r="I112" s="7">
        <v>26.71</v>
      </c>
      <c r="J112" s="7">
        <v>29.75</v>
      </c>
      <c r="K112" s="7">
        <v>32.78</v>
      </c>
      <c r="L112" s="7">
        <v>35.700000000000003</v>
      </c>
      <c r="M112" s="7">
        <v>38.729999999999997</v>
      </c>
      <c r="N112" s="7">
        <v>41.76</v>
      </c>
      <c r="O112" s="7">
        <v>44.79</v>
      </c>
      <c r="P112" s="7">
        <v>47.71</v>
      </c>
      <c r="Q112" s="7">
        <v>50.74</v>
      </c>
      <c r="R112" s="7">
        <v>53.76</v>
      </c>
      <c r="S112" s="7">
        <v>56.79</v>
      </c>
      <c r="T112" s="7">
        <v>59.71</v>
      </c>
      <c r="U112" s="7">
        <v>62.74</v>
      </c>
      <c r="V112" s="7">
        <v>65.77</v>
      </c>
      <c r="W112" s="7">
        <v>68.790000000000006</v>
      </c>
      <c r="X112" s="7">
        <v>71.75</v>
      </c>
      <c r="Y112" s="7">
        <v>74.77</v>
      </c>
      <c r="Z112" s="7">
        <v>77.790000000000006</v>
      </c>
      <c r="AA112" s="7">
        <v>80.81</v>
      </c>
      <c r="AB112" s="7">
        <v>83.74</v>
      </c>
      <c r="AC112" s="7">
        <v>86.76</v>
      </c>
      <c r="AD112" s="7">
        <v>89.8</v>
      </c>
      <c r="AE112" s="7">
        <v>92.82</v>
      </c>
      <c r="AF112" s="7">
        <v>95.75</v>
      </c>
      <c r="AG112" s="7">
        <v>98.77</v>
      </c>
      <c r="AH112" s="18">
        <v>101.79372904433671</v>
      </c>
      <c r="AI112" s="18">
        <v>104.81443826758688</v>
      </c>
      <c r="AJ112" s="18">
        <v>107.73973213730559</v>
      </c>
      <c r="AK112" s="18">
        <v>110.76138642549864</v>
      </c>
      <c r="AL112" s="18">
        <v>113.78494522572167</v>
      </c>
      <c r="AM112" s="18">
        <v>116.81306920114132</v>
      </c>
      <c r="AN112" s="18">
        <v>119.76740258608837</v>
      </c>
      <c r="AO112" s="18">
        <v>122.79882029723069</v>
      </c>
      <c r="AP112" s="18">
        <v>125.73946947820664</v>
      </c>
      <c r="AQ112" s="18">
        <v>128.76424732658774</v>
      </c>
      <c r="AR112" s="18">
        <v>131.68511210934429</v>
      </c>
      <c r="AS112" s="18">
        <v>134.7062099780872</v>
      </c>
      <c r="AT112" s="18">
        <v>137.72931767120249</v>
      </c>
      <c r="AU112" s="18">
        <v>140.75437302222639</v>
      </c>
      <c r="AV112" s="18">
        <v>143.68685559287843</v>
      </c>
      <c r="AW112" s="18">
        <v>146.70622343707871</v>
      </c>
      <c r="AX112" s="18">
        <v>149.73657961525851</v>
      </c>
      <c r="AY112" s="18">
        <v>152.75586971536774</v>
      </c>
      <c r="AZ112" s="18">
        <v>155.6723363706399</v>
      </c>
      <c r="BA112" s="18">
        <v>158.69434031543238</v>
      </c>
      <c r="BB112" s="18">
        <v>161.71847574333879</v>
      </c>
      <c r="BC112" s="18">
        <v>164.73931930234394</v>
      </c>
      <c r="BD112" s="18">
        <v>167.69841705349697</v>
      </c>
      <c r="BE112" s="18">
        <v>170.71659005176878</v>
      </c>
      <c r="BF112" s="18">
        <v>173.74036092473952</v>
      </c>
      <c r="BG112" s="18">
        <v>176.75411711809872</v>
      </c>
      <c r="BH112" s="18">
        <v>179.65186624929544</v>
      </c>
      <c r="BI112" s="18">
        <v>182.69579312262198</v>
      </c>
      <c r="BJ112" s="18">
        <v>185.72967264182736</v>
      </c>
      <c r="BK112" s="18">
        <v>188.75080912909209</v>
      </c>
      <c r="BL112" s="18">
        <v>191.65964222265598</v>
      </c>
      <c r="BM112" s="18">
        <v>194.68956651714478</v>
      </c>
      <c r="BN112" s="18">
        <v>197.69380372057213</v>
      </c>
      <c r="BO112" s="18">
        <v>200.71662868146075</v>
      </c>
      <c r="BP112" s="18">
        <v>203.63619371641479</v>
      </c>
      <c r="BQ112" s="18">
        <v>206.68107920681388</v>
      </c>
      <c r="BR112" s="18">
        <v>209.72758633947683</v>
      </c>
      <c r="BS112" s="18">
        <v>212.74854074564857</v>
      </c>
      <c r="BT112" s="91">
        <v>215.72226921279548</v>
      </c>
    </row>
    <row r="113" spans="1:72" x14ac:dyDescent="0.3">
      <c r="A113" s="13" t="s">
        <v>37</v>
      </c>
      <c r="B113" s="3">
        <v>0.94399999999999995</v>
      </c>
      <c r="C113" s="3">
        <v>0.9446</v>
      </c>
      <c r="D113" s="3">
        <v>0.94630000000000003</v>
      </c>
      <c r="E113" s="3">
        <v>0.94910000000000005</v>
      </c>
      <c r="F113" s="3">
        <v>0.9496</v>
      </c>
      <c r="G113" s="3">
        <v>0.95099999999999996</v>
      </c>
      <c r="H113" s="3">
        <v>0.95530000000000004</v>
      </c>
      <c r="I113" s="3">
        <v>0.95820000000000005</v>
      </c>
      <c r="J113" s="3">
        <v>0.95950000000000002</v>
      </c>
      <c r="K113" s="3">
        <v>0.96020000000000005</v>
      </c>
      <c r="L113" s="3">
        <v>0.96079999999999999</v>
      </c>
      <c r="M113" s="3">
        <v>0.9607</v>
      </c>
      <c r="N113" s="3">
        <v>0.96189999999999998</v>
      </c>
      <c r="O113" s="3">
        <v>0.96140000000000003</v>
      </c>
      <c r="P113" s="3">
        <v>0.96130000000000004</v>
      </c>
      <c r="Q113" s="3">
        <v>0.96089999999999998</v>
      </c>
      <c r="R113" s="3">
        <v>0.96240000000000003</v>
      </c>
      <c r="S113" s="3">
        <v>0.96330000000000005</v>
      </c>
      <c r="T113" s="3">
        <v>0.96460000000000001</v>
      </c>
      <c r="U113" s="3">
        <v>0.96550000000000002</v>
      </c>
      <c r="V113" s="3">
        <v>0.96909999999999996</v>
      </c>
      <c r="W113" s="3">
        <v>0.96679999999999999</v>
      </c>
      <c r="X113" s="3">
        <v>0.96730000000000005</v>
      </c>
      <c r="Y113" s="3">
        <v>0.96779999999999999</v>
      </c>
      <c r="Z113" s="3">
        <v>0.96789999999999998</v>
      </c>
      <c r="AA113" s="3">
        <v>0.99750000000000005</v>
      </c>
      <c r="AB113" s="3">
        <v>0.96840000000000004</v>
      </c>
      <c r="AC113" s="3">
        <v>0.96930000000000005</v>
      </c>
      <c r="AD113" s="3">
        <v>0.9698</v>
      </c>
      <c r="AE113" s="3">
        <v>0.97009999999999996</v>
      </c>
      <c r="AF113" s="3">
        <v>0.97089999999999999</v>
      </c>
      <c r="AG113" s="3">
        <v>0.97130000000000005</v>
      </c>
      <c r="AH113" s="3">
        <v>0.97185120167472994</v>
      </c>
      <c r="AI113" s="3">
        <v>0.97239074317220153</v>
      </c>
      <c r="AJ113" s="3">
        <v>0.97269538293939517</v>
      </c>
      <c r="AK113" s="3">
        <v>0.97280754206840925</v>
      </c>
      <c r="AL113" s="3">
        <v>0.97256537765470752</v>
      </c>
      <c r="AM113" s="3">
        <v>0.97387766064099679</v>
      </c>
      <c r="AN113" s="3">
        <v>0.97466725224639172</v>
      </c>
      <c r="AO113" s="3">
        <v>0.97485091575457339</v>
      </c>
      <c r="AP113" s="3">
        <v>0.974602926057899</v>
      </c>
      <c r="AQ113" s="3">
        <v>0.97545931502521988</v>
      </c>
      <c r="AR113" s="3">
        <v>0.97588973726347772</v>
      </c>
      <c r="AS113" s="3">
        <v>0.97616133638240532</v>
      </c>
      <c r="AT113" s="3">
        <v>0.97666817179686227</v>
      </c>
      <c r="AU113" s="3">
        <v>0.9778097360104745</v>
      </c>
      <c r="AV113" s="3">
        <v>0.97728413348755028</v>
      </c>
      <c r="AW113" s="3">
        <v>0.97875119200099081</v>
      </c>
      <c r="AX113" s="3">
        <v>0.97968826225957639</v>
      </c>
      <c r="AY113" s="3">
        <v>0.97957338099651936</v>
      </c>
      <c r="AZ113" s="3">
        <v>0.97943012295627396</v>
      </c>
      <c r="BA113" s="3">
        <v>0.97937969860827623</v>
      </c>
      <c r="BB113" s="3">
        <v>0.97941594989705894</v>
      </c>
      <c r="BC113" s="3">
        <v>0.9800257355541907</v>
      </c>
      <c r="BD113" s="3">
        <v>0.98060039831547341</v>
      </c>
      <c r="BE113" s="3">
        <v>0.98072653433686363</v>
      </c>
      <c r="BF113" s="3">
        <v>0.98178973744346332</v>
      </c>
      <c r="BG113" s="3">
        <v>0.98206180462213788</v>
      </c>
      <c r="BH113" s="3">
        <v>0.98156852426811492</v>
      </c>
      <c r="BI113" s="3">
        <v>0.98169364452585695</v>
      </c>
      <c r="BJ113" s="3">
        <v>0.98209966353533973</v>
      </c>
      <c r="BK113" s="3">
        <v>0.9829397967235638</v>
      </c>
      <c r="BL113" s="3">
        <v>0.98376245027351461</v>
      </c>
      <c r="BM113" s="3">
        <v>0.98322856752563115</v>
      </c>
      <c r="BN113" s="3">
        <v>0.98377914099876818</v>
      </c>
      <c r="BO113" s="3">
        <v>0.98449758475713423</v>
      </c>
      <c r="BP113" s="3">
        <v>0.98513842953582609</v>
      </c>
      <c r="BQ113" s="3">
        <v>0.98630915684219334</v>
      </c>
      <c r="BR113" s="3">
        <v>0.98704878352878977</v>
      </c>
      <c r="BS113" s="3">
        <v>0.98745806530943048</v>
      </c>
      <c r="BT113" s="3">
        <v>0.98733760195907472</v>
      </c>
    </row>
    <row r="114" spans="1:72" x14ac:dyDescent="0.3">
      <c r="A114" s="13" t="s">
        <v>38</v>
      </c>
      <c r="B114" s="3">
        <v>5.6000000000000001E-2</v>
      </c>
      <c r="C114" s="3">
        <v>5.5399999999999998E-2</v>
      </c>
      <c r="D114" s="3">
        <v>5.3699999999999998E-2</v>
      </c>
      <c r="E114" s="3">
        <v>5.0900000000000001E-2</v>
      </c>
      <c r="F114" s="3">
        <v>5.04E-2</v>
      </c>
      <c r="G114" s="3">
        <v>4.9000000000000002E-2</v>
      </c>
      <c r="H114" s="3">
        <v>4.4699999999999997E-2</v>
      </c>
      <c r="I114" s="3">
        <v>4.1799999999999997E-2</v>
      </c>
      <c r="J114" s="3">
        <v>4.0500000000000001E-2</v>
      </c>
      <c r="K114" s="3">
        <v>3.9800000000000002E-2</v>
      </c>
      <c r="L114" s="3">
        <v>3.9199999999999999E-2</v>
      </c>
      <c r="M114" s="3">
        <v>3.9300000000000002E-2</v>
      </c>
      <c r="N114" s="3">
        <v>3.8100000000000002E-2</v>
      </c>
      <c r="O114" s="3">
        <v>3.8600000000000002E-2</v>
      </c>
      <c r="P114" s="3">
        <v>3.8699999999999998E-2</v>
      </c>
      <c r="Q114" s="3">
        <v>3.9100000000000003E-2</v>
      </c>
      <c r="R114" s="3">
        <v>3.7600000000000001E-2</v>
      </c>
      <c r="S114" s="3">
        <v>3.6700000000000003E-2</v>
      </c>
      <c r="T114" s="3">
        <v>3.5400000000000001E-2</v>
      </c>
      <c r="U114" s="3">
        <v>3.4500000000000003E-2</v>
      </c>
      <c r="V114" s="3">
        <v>3.39E-2</v>
      </c>
      <c r="W114" s="3">
        <v>3.32E-2</v>
      </c>
      <c r="X114" s="3">
        <v>3.27E-2</v>
      </c>
      <c r="Y114" s="3">
        <v>3.2199999999999999E-2</v>
      </c>
      <c r="Z114" s="3">
        <v>3.2099999999999997E-2</v>
      </c>
      <c r="AA114" s="3">
        <v>3.2500000000000001E-2</v>
      </c>
      <c r="AB114" s="3">
        <v>3.1600000000000003E-2</v>
      </c>
      <c r="AC114" s="3">
        <v>3.0700000000000002E-2</v>
      </c>
      <c r="AD114" s="3">
        <v>3.0200000000000001E-2</v>
      </c>
      <c r="AE114" s="3">
        <v>2.9899999999999999E-2</v>
      </c>
      <c r="AF114" s="3">
        <v>2.9100000000000001E-2</v>
      </c>
      <c r="AG114" s="3">
        <v>2.87E-2</v>
      </c>
      <c r="AH114" s="3">
        <v>2.814879832526956E-2</v>
      </c>
      <c r="AI114" s="3">
        <v>2.7609256827798967E-2</v>
      </c>
      <c r="AJ114" s="3">
        <v>2.7304617060604698E-2</v>
      </c>
      <c r="AK114" s="3">
        <v>2.7192457931590124E-2</v>
      </c>
      <c r="AL114" s="3">
        <v>2.7434622345292599E-2</v>
      </c>
      <c r="AM114" s="3">
        <v>2.61223393590026E-2</v>
      </c>
      <c r="AN114" s="3">
        <v>2.5332747753608057E-2</v>
      </c>
      <c r="AO114" s="3">
        <v>2.5149084245426431E-2</v>
      </c>
      <c r="AP114" s="3">
        <v>2.5397073942100907E-2</v>
      </c>
      <c r="AQ114" s="3">
        <v>2.4540684974780132E-2</v>
      </c>
      <c r="AR114" s="3">
        <v>2.4110262736522284E-2</v>
      </c>
      <c r="AS114" s="3">
        <v>2.3838663617594614E-2</v>
      </c>
      <c r="AT114" s="3">
        <v>2.3331828203137728E-2</v>
      </c>
      <c r="AU114" s="3">
        <v>2.2190263989525495E-2</v>
      </c>
      <c r="AV114" s="3">
        <v>2.2715866512449702E-2</v>
      </c>
      <c r="AW114" s="3">
        <v>2.1248807999009141E-2</v>
      </c>
      <c r="AX114" s="3">
        <v>2.0311737740423615E-2</v>
      </c>
      <c r="AY114" s="3">
        <v>2.0426619003480549E-2</v>
      </c>
      <c r="AZ114" s="3">
        <v>2.0569877043726096E-2</v>
      </c>
      <c r="BA114" s="3">
        <v>2.0620301391723744E-2</v>
      </c>
      <c r="BB114" s="3">
        <v>2.0584050102941072E-2</v>
      </c>
      <c r="BC114" s="3">
        <v>1.9974264445809246E-2</v>
      </c>
      <c r="BD114" s="3">
        <v>1.9399601684526587E-2</v>
      </c>
      <c r="BE114" s="3">
        <v>1.9273465663136358E-2</v>
      </c>
      <c r="BF114" s="3">
        <v>1.8210262556536631E-2</v>
      </c>
      <c r="BG114" s="3">
        <v>1.7938195377862023E-2</v>
      </c>
      <c r="BH114" s="3">
        <v>1.8431475731885159E-2</v>
      </c>
      <c r="BI114" s="3">
        <v>1.8306355474143065E-2</v>
      </c>
      <c r="BJ114" s="3">
        <v>1.7900336464660337E-2</v>
      </c>
      <c r="BK114" s="3">
        <v>1.7060203276436148E-2</v>
      </c>
      <c r="BL114" s="3">
        <v>1.623754972648548E-2</v>
      </c>
      <c r="BM114" s="3">
        <v>1.6771432474368783E-2</v>
      </c>
      <c r="BN114" s="3">
        <v>1.6220859001231817E-2</v>
      </c>
      <c r="BO114" s="3">
        <v>1.550241524286579E-2</v>
      </c>
      <c r="BP114" s="3">
        <v>1.4861570464173935E-2</v>
      </c>
      <c r="BQ114" s="3">
        <v>1.3690843157806642E-2</v>
      </c>
      <c r="BR114" s="3">
        <v>1.2951216471210227E-2</v>
      </c>
      <c r="BS114" s="3">
        <v>1.2541934690569538E-2</v>
      </c>
      <c r="BT114" s="3">
        <v>1.2662398040925242E-2</v>
      </c>
    </row>
    <row r="115" spans="1:72" x14ac:dyDescent="0.3">
      <c r="A115" s="13" t="s">
        <v>39</v>
      </c>
      <c r="B115" s="3">
        <v>0.21440000000000001</v>
      </c>
      <c r="C115" s="3">
        <v>0.214</v>
      </c>
      <c r="D115" s="3">
        <v>0.21240000000000001</v>
      </c>
      <c r="E115" s="3">
        <v>0.21249999999999999</v>
      </c>
      <c r="F115" s="3">
        <v>0.21049999999999999</v>
      </c>
      <c r="G115" s="3">
        <v>0.20930000000000001</v>
      </c>
      <c r="H115" s="3">
        <v>0.19500000000000001</v>
      </c>
      <c r="I115" s="3">
        <v>0.1676</v>
      </c>
      <c r="J115" s="3">
        <v>0.15970000000000001</v>
      </c>
      <c r="K115" s="3">
        <v>0.1588</v>
      </c>
      <c r="L115" s="3">
        <v>0.15939999999999999</v>
      </c>
      <c r="M115" s="3">
        <v>0.15890000000000001</v>
      </c>
      <c r="N115" s="3">
        <v>0.157</v>
      </c>
      <c r="O115" s="3">
        <v>0.15570000000000001</v>
      </c>
      <c r="P115" s="3">
        <v>0.15529999999999999</v>
      </c>
      <c r="Q115" s="3">
        <v>0.15509999999999999</v>
      </c>
      <c r="R115" s="3">
        <v>0.15409999999999999</v>
      </c>
      <c r="S115" s="3">
        <v>0.153</v>
      </c>
      <c r="T115" s="3">
        <v>0.152</v>
      </c>
      <c r="U115" s="3">
        <v>0.1522</v>
      </c>
      <c r="V115" s="3">
        <v>0.1512</v>
      </c>
      <c r="W115" s="3">
        <v>0.1487</v>
      </c>
      <c r="X115" s="3">
        <v>0.14910000000000001</v>
      </c>
      <c r="Y115" s="3">
        <v>0.14829999999999999</v>
      </c>
      <c r="Z115" s="3">
        <v>0.14680000000000001</v>
      </c>
      <c r="AA115" s="3">
        <v>0.14499999999999999</v>
      </c>
      <c r="AB115" s="3">
        <v>0.14449999999999999</v>
      </c>
      <c r="AC115" s="3">
        <v>0.14369999999999999</v>
      </c>
      <c r="AD115" s="3">
        <v>0.14299999999999999</v>
      </c>
      <c r="AE115" s="3">
        <v>0.14169999999999999</v>
      </c>
      <c r="AF115" s="3">
        <v>0.13930000000000001</v>
      </c>
      <c r="AG115" s="3">
        <v>0.13930000000000001</v>
      </c>
      <c r="AH115" s="3">
        <v>0.13868844424865898</v>
      </c>
      <c r="AI115" s="3">
        <v>0.13950423730172701</v>
      </c>
      <c r="AJ115" s="3">
        <v>0.13941045184822248</v>
      </c>
      <c r="AK115" s="3">
        <v>0.13656797071291624</v>
      </c>
      <c r="AL115" s="3">
        <v>0.13379015262169458</v>
      </c>
      <c r="AM115" s="3">
        <v>0.13265334149680125</v>
      </c>
      <c r="AN115" s="3">
        <v>0.13084246623614834</v>
      </c>
      <c r="AO115" s="3">
        <v>0.13022576250156745</v>
      </c>
      <c r="AP115" s="3">
        <v>0.13078441118220344</v>
      </c>
      <c r="AQ115" s="3">
        <v>0.13255488164005383</v>
      </c>
      <c r="AR115" s="3">
        <v>0.13265418964965245</v>
      </c>
      <c r="AS115" s="3">
        <v>0.13303296598454645</v>
      </c>
      <c r="AT115" s="3">
        <v>0.13376321903155741</v>
      </c>
      <c r="AU115" s="3">
        <v>0.12979259944471871</v>
      </c>
      <c r="AV115" s="3">
        <v>0.12939804078604017</v>
      </c>
      <c r="AW115" s="3">
        <v>0.12936547323381173</v>
      </c>
      <c r="AX115" s="3">
        <v>0.1296408181213827</v>
      </c>
      <c r="AY115" s="3">
        <v>0.12908011027102242</v>
      </c>
      <c r="AZ115" s="3">
        <v>0.12301927200991479</v>
      </c>
      <c r="BA115" s="3">
        <v>0.12164582210616691</v>
      </c>
      <c r="BB115" s="3">
        <v>0.12190278102973054</v>
      </c>
      <c r="BC115" s="3">
        <v>0.12276043094120549</v>
      </c>
      <c r="BD115" s="3">
        <v>0.12295381636970117</v>
      </c>
      <c r="BE115" s="3">
        <v>0.1239634143666095</v>
      </c>
      <c r="BF115" s="3">
        <v>0.12356286801377235</v>
      </c>
      <c r="BG115" s="3">
        <v>0.12137206231804586</v>
      </c>
      <c r="BH115" s="3">
        <v>0.1199293227537839</v>
      </c>
      <c r="BI115" s="3">
        <v>0.11847832468022321</v>
      </c>
      <c r="BJ115" s="3">
        <v>0.12063278144750075</v>
      </c>
      <c r="BK115" s="3">
        <v>0.12228946596607791</v>
      </c>
      <c r="BL115" s="3">
        <v>0.12682536811011996</v>
      </c>
      <c r="BM115" s="3">
        <v>0.12762507631196804</v>
      </c>
      <c r="BN115" s="3">
        <v>0.12933779827535868</v>
      </c>
      <c r="BO115" s="3">
        <v>0.12699690168093719</v>
      </c>
      <c r="BP115" s="3">
        <v>0.1282799197408202</v>
      </c>
      <c r="BQ115" s="3">
        <v>0.1295361071232399</v>
      </c>
      <c r="BR115" s="3">
        <v>0.13138419823994996</v>
      </c>
      <c r="BS115" s="3">
        <v>0.13477590238415427</v>
      </c>
      <c r="BT115" s="3">
        <v>0.14117416582454587</v>
      </c>
    </row>
    <row r="116" spans="1:72" x14ac:dyDescent="0.3">
      <c r="A116" s="13" t="s">
        <v>40</v>
      </c>
      <c r="B116" s="3">
        <v>0.36759999999999998</v>
      </c>
      <c r="C116" s="3">
        <v>0.36659999999999998</v>
      </c>
      <c r="D116" s="3">
        <v>0.3669</v>
      </c>
      <c r="E116" s="3">
        <v>0.36720000000000003</v>
      </c>
      <c r="F116" s="3">
        <v>0.36890000000000001</v>
      </c>
      <c r="G116" s="3">
        <v>0.36890000000000001</v>
      </c>
      <c r="H116" s="3">
        <v>0.36409999999999998</v>
      </c>
      <c r="I116" s="3">
        <v>0.36070000000000002</v>
      </c>
      <c r="J116" s="3">
        <v>0.35880000000000001</v>
      </c>
      <c r="K116" s="3">
        <v>0.35809999999999997</v>
      </c>
      <c r="L116" s="3">
        <v>0.35580000000000001</v>
      </c>
      <c r="M116" s="3">
        <v>0.35680000000000001</v>
      </c>
      <c r="N116" s="3">
        <v>0.35730000000000001</v>
      </c>
      <c r="O116" s="3">
        <v>0.3574</v>
      </c>
      <c r="P116" s="3">
        <v>0.35680000000000001</v>
      </c>
      <c r="Q116" s="3">
        <v>0.35780000000000001</v>
      </c>
      <c r="R116" s="3">
        <v>0.35920000000000002</v>
      </c>
      <c r="S116" s="3">
        <v>0.3589</v>
      </c>
      <c r="T116" s="3">
        <v>0.35970000000000002</v>
      </c>
      <c r="U116" s="3">
        <v>0.35849999999999999</v>
      </c>
      <c r="V116" s="3">
        <v>0.3584</v>
      </c>
      <c r="W116" s="3">
        <v>0.35959999999999998</v>
      </c>
      <c r="X116" s="3">
        <v>0.35920000000000002</v>
      </c>
      <c r="Y116" s="3">
        <v>0.36030000000000001</v>
      </c>
      <c r="Z116" s="3">
        <v>0.3609</v>
      </c>
      <c r="AA116" s="3">
        <v>0.3604</v>
      </c>
      <c r="AB116" s="3">
        <v>0.36059999999999998</v>
      </c>
      <c r="AC116" s="3">
        <v>0.36120000000000002</v>
      </c>
      <c r="AD116" s="3">
        <v>0.36109999999999998</v>
      </c>
      <c r="AE116" s="3">
        <v>0.36070000000000002</v>
      </c>
      <c r="AF116" s="3">
        <v>0.3594</v>
      </c>
      <c r="AG116" s="3">
        <v>0.35709999999999997</v>
      </c>
      <c r="AH116" s="3">
        <v>0.35716353683906993</v>
      </c>
      <c r="AI116" s="3">
        <v>0.35433617436338805</v>
      </c>
      <c r="AJ116" s="3">
        <v>0.35228012211980625</v>
      </c>
      <c r="AK116" s="3">
        <v>0.35024942443689383</v>
      </c>
      <c r="AL116" s="3">
        <v>0.34893893821619509</v>
      </c>
      <c r="AM116" s="3">
        <v>0.34809876325472539</v>
      </c>
      <c r="AN116" s="3">
        <v>0.34378064544645309</v>
      </c>
      <c r="AO116" s="3">
        <v>0.34395703551371842</v>
      </c>
      <c r="AP116" s="3">
        <v>0.34286647941912202</v>
      </c>
      <c r="AQ116" s="3">
        <v>0.33794221307440753</v>
      </c>
      <c r="AR116" s="3">
        <v>0.3381204525102115</v>
      </c>
      <c r="AS116" s="3">
        <v>0.33801242536269682</v>
      </c>
      <c r="AT116" s="3">
        <v>0.33639983076360797</v>
      </c>
      <c r="AU116" s="3">
        <v>0.33659024515374159</v>
      </c>
      <c r="AV116" s="3">
        <v>0.33559800556029146</v>
      </c>
      <c r="AW116" s="3">
        <v>0.33527110462517656</v>
      </c>
      <c r="AX116" s="3">
        <v>0.33486816821803722</v>
      </c>
      <c r="AY116" s="3">
        <v>0.33375594141815867</v>
      </c>
      <c r="AZ116" s="3">
        <v>0.33528270404936072</v>
      </c>
      <c r="BA116" s="3">
        <v>0.33373288265572193</v>
      </c>
      <c r="BB116" s="3">
        <v>0.33263526539879995</v>
      </c>
      <c r="BC116" s="3">
        <v>0.33409515782933408</v>
      </c>
      <c r="BD116" s="3">
        <v>0.3313008780448381</v>
      </c>
      <c r="BE116" s="3">
        <v>0.33090668202523155</v>
      </c>
      <c r="BF116" s="3">
        <v>0.32922530659697424</v>
      </c>
      <c r="BG116" s="3">
        <v>0.33025787009600083</v>
      </c>
      <c r="BH116" s="3">
        <v>0.33229217362642782</v>
      </c>
      <c r="BI116" s="3">
        <v>0.3337387661102989</v>
      </c>
      <c r="BJ116" s="3">
        <v>0.3327893654164496</v>
      </c>
      <c r="BK116" s="3">
        <v>0.33194395818788813</v>
      </c>
      <c r="BL116" s="3">
        <v>0.33058709001436609</v>
      </c>
      <c r="BM116" s="3">
        <v>0.32924429411073913</v>
      </c>
      <c r="BN116" s="3">
        <v>0.32616349317729848</v>
      </c>
      <c r="BO116" s="3">
        <v>0.32994487771421266</v>
      </c>
      <c r="BP116" s="3">
        <v>0.33226239335421287</v>
      </c>
      <c r="BQ116" s="3">
        <v>0.3235951165995552</v>
      </c>
      <c r="BR116" s="3">
        <v>0.31993595178313455</v>
      </c>
      <c r="BS116" s="3">
        <v>0.32139940232531294</v>
      </c>
      <c r="BT116" s="3">
        <v>0.32227438824625126</v>
      </c>
    </row>
    <row r="117" spans="1:72" x14ac:dyDescent="0.3">
      <c r="A117" s="13" t="s">
        <v>41</v>
      </c>
      <c r="B117" s="3">
        <v>0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0</v>
      </c>
      <c r="AP117" s="3">
        <v>0</v>
      </c>
      <c r="AQ117" s="3">
        <v>0</v>
      </c>
      <c r="AR117" s="3">
        <v>0</v>
      </c>
      <c r="AS117" s="3">
        <v>0</v>
      </c>
      <c r="AT117" s="3">
        <v>0</v>
      </c>
      <c r="AU117" s="3">
        <v>0</v>
      </c>
      <c r="AV117" s="3">
        <v>0</v>
      </c>
      <c r="AW117" s="3">
        <v>0</v>
      </c>
      <c r="AX117" s="3">
        <v>0</v>
      </c>
      <c r="AY117" s="3">
        <v>0</v>
      </c>
      <c r="AZ117" s="3">
        <v>0</v>
      </c>
      <c r="BA117" s="3">
        <v>0</v>
      </c>
      <c r="BB117" s="3">
        <v>0</v>
      </c>
      <c r="BC117" s="3">
        <v>0</v>
      </c>
      <c r="BD117" s="3">
        <v>0</v>
      </c>
      <c r="BE117" s="3">
        <v>0</v>
      </c>
      <c r="BF117" s="3">
        <v>0</v>
      </c>
      <c r="BG117" s="3">
        <v>0</v>
      </c>
      <c r="BH117" s="3">
        <v>0</v>
      </c>
      <c r="BI117" s="3">
        <v>0</v>
      </c>
      <c r="BJ117" s="3">
        <v>0</v>
      </c>
      <c r="BK117" s="3">
        <v>0</v>
      </c>
      <c r="BL117" s="3">
        <v>0</v>
      </c>
      <c r="BM117" s="3">
        <v>0</v>
      </c>
      <c r="BN117" s="3">
        <v>0</v>
      </c>
      <c r="BO117" s="3">
        <v>0</v>
      </c>
      <c r="BP117" s="3">
        <v>0</v>
      </c>
      <c r="BQ117" s="3">
        <v>0</v>
      </c>
      <c r="BR117" s="3">
        <v>0</v>
      </c>
      <c r="BS117" s="3">
        <v>0</v>
      </c>
      <c r="BT117" s="3">
        <v>0</v>
      </c>
    </row>
    <row r="118" spans="1:72" x14ac:dyDescent="0.3">
      <c r="A118" s="13" t="s">
        <v>42</v>
      </c>
      <c r="B118" s="3">
        <v>0.40570000000000001</v>
      </c>
      <c r="C118" s="3">
        <v>0.4042</v>
      </c>
      <c r="D118" s="3">
        <v>0.40189999999999998</v>
      </c>
      <c r="E118" s="3">
        <v>0.40200000000000002</v>
      </c>
      <c r="F118" s="3">
        <v>0.40229999999999999</v>
      </c>
      <c r="G118" s="3">
        <v>0.40050000000000002</v>
      </c>
      <c r="H118" s="3">
        <v>0.40389999999999998</v>
      </c>
      <c r="I118" s="3">
        <v>0.42059999999999997</v>
      </c>
      <c r="J118" s="3">
        <v>0.4249</v>
      </c>
      <c r="K118" s="3">
        <v>0.42780000000000001</v>
      </c>
      <c r="L118" s="3">
        <v>0.4294</v>
      </c>
      <c r="M118" s="3">
        <v>0.43049999999999999</v>
      </c>
      <c r="N118" s="3">
        <v>0.43180000000000002</v>
      </c>
      <c r="O118" s="3">
        <v>0.432</v>
      </c>
      <c r="P118" s="3">
        <v>0.434</v>
      </c>
      <c r="Q118" s="3">
        <v>0.43540000000000001</v>
      </c>
      <c r="R118" s="3">
        <v>0.43559999999999999</v>
      </c>
      <c r="S118" s="3">
        <v>0.43680000000000002</v>
      </c>
      <c r="T118" s="3">
        <v>0.43819999999999998</v>
      </c>
      <c r="U118" s="3">
        <v>0.43819999999999998</v>
      </c>
      <c r="V118" s="3">
        <v>0.43930000000000002</v>
      </c>
      <c r="W118" s="3">
        <v>0.44069999999999998</v>
      </c>
      <c r="X118" s="3">
        <v>0.4405</v>
      </c>
      <c r="Y118" s="3">
        <v>0.44090000000000001</v>
      </c>
      <c r="Z118" s="3">
        <v>0.44219999999999998</v>
      </c>
      <c r="AA118" s="3">
        <v>0.44269999999999998</v>
      </c>
      <c r="AB118" s="3">
        <v>0.443</v>
      </c>
      <c r="AC118" s="3">
        <v>0.44500000000000001</v>
      </c>
      <c r="AD118" s="3">
        <v>0.44619999999999999</v>
      </c>
      <c r="AE118" s="3">
        <v>0.44790000000000002</v>
      </c>
      <c r="AF118" s="3">
        <v>0.44650000000000001</v>
      </c>
      <c r="AG118" s="3">
        <v>0.4471</v>
      </c>
      <c r="AH118" s="3">
        <v>0.44771841482513525</v>
      </c>
      <c r="AI118" s="3">
        <v>0.44913426775425819</v>
      </c>
      <c r="AJ118" s="3">
        <v>0.45082692133159108</v>
      </c>
      <c r="AK118" s="3">
        <v>0.45133836800364857</v>
      </c>
      <c r="AL118" s="3">
        <v>0.45099544282351134</v>
      </c>
      <c r="AM118" s="3">
        <v>0.45323455801491808</v>
      </c>
      <c r="AN118" s="3">
        <v>0.45356366831003697</v>
      </c>
      <c r="AO118" s="3">
        <v>0.45412654722580909</v>
      </c>
      <c r="AP118" s="3">
        <v>0.45578723357077855</v>
      </c>
      <c r="AQ118" s="3">
        <v>0.45751096726425211</v>
      </c>
      <c r="AR118" s="3">
        <v>0.45669507035949686</v>
      </c>
      <c r="AS118" s="3">
        <v>0.45467720836498748</v>
      </c>
      <c r="AT118" s="3">
        <v>0.45684293666642067</v>
      </c>
      <c r="AU118" s="3">
        <v>0.46420143561381361</v>
      </c>
      <c r="AV118" s="3">
        <v>0.46456736429853873</v>
      </c>
      <c r="AW118" s="3">
        <v>0.46669670181713946</v>
      </c>
      <c r="AX118" s="3">
        <v>0.46974861391824946</v>
      </c>
      <c r="AY118" s="3">
        <v>0.47263260686169201</v>
      </c>
      <c r="AZ118" s="3">
        <v>0.47005446311667098</v>
      </c>
      <c r="BA118" s="3">
        <v>0.47177170208259417</v>
      </c>
      <c r="BB118" s="3">
        <v>0.4727632935240787</v>
      </c>
      <c r="BC118" s="3">
        <v>0.47309237349046129</v>
      </c>
      <c r="BD118" s="3">
        <v>0.4750263418395772</v>
      </c>
      <c r="BE118" s="3">
        <v>0.47325792033069036</v>
      </c>
      <c r="BF118" s="3">
        <v>0.47207599064748373</v>
      </c>
      <c r="BG118" s="3">
        <v>0.47201889067293273</v>
      </c>
      <c r="BH118" s="3">
        <v>0.474911468285315</v>
      </c>
      <c r="BI118" s="3">
        <v>0.47000259366959352</v>
      </c>
      <c r="BJ118" s="3">
        <v>0.46812986981210075</v>
      </c>
      <c r="BK118" s="3">
        <v>0.46763831737721173</v>
      </c>
      <c r="BL118" s="3">
        <v>0.47070805856930226</v>
      </c>
      <c r="BM118" s="3">
        <v>0.45413437137121754</v>
      </c>
      <c r="BN118" s="3">
        <v>0.45384613119417672</v>
      </c>
      <c r="BO118" s="3">
        <v>0.46268676807760623</v>
      </c>
      <c r="BP118" s="3">
        <v>0.46187837391871611</v>
      </c>
      <c r="BQ118" s="3">
        <v>0.4702505699565756</v>
      </c>
      <c r="BR118" s="3">
        <v>0.47614838005853632</v>
      </c>
      <c r="BS118" s="3">
        <v>0.47961668940169289</v>
      </c>
      <c r="BT118" s="3">
        <v>0.48321960066884334</v>
      </c>
    </row>
    <row r="119" spans="1:72" x14ac:dyDescent="0.3">
      <c r="A119" s="13" t="s">
        <v>43</v>
      </c>
      <c r="B119" s="3">
        <v>0.59430000000000005</v>
      </c>
      <c r="C119" s="3">
        <v>0.5958</v>
      </c>
      <c r="D119" s="3">
        <v>0.59809999999999997</v>
      </c>
      <c r="E119" s="3">
        <v>0.59799999999999998</v>
      </c>
      <c r="F119" s="3">
        <v>0.59770000000000001</v>
      </c>
      <c r="G119" s="3">
        <v>0.59950000000000003</v>
      </c>
      <c r="H119" s="3">
        <v>0.59609999999999996</v>
      </c>
      <c r="I119" s="3">
        <v>0.57940000000000003</v>
      </c>
      <c r="J119" s="3">
        <v>0.57509999999999994</v>
      </c>
      <c r="K119" s="3">
        <v>0.57220000000000004</v>
      </c>
      <c r="L119" s="3">
        <v>0.5706</v>
      </c>
      <c r="M119" s="3">
        <v>0.56950000000000001</v>
      </c>
      <c r="N119" s="3">
        <v>0.56820000000000004</v>
      </c>
      <c r="O119" s="3">
        <v>0.56799999999999995</v>
      </c>
      <c r="P119" s="3">
        <v>0.56599999999999995</v>
      </c>
      <c r="Q119" s="3">
        <v>0.56459999999999999</v>
      </c>
      <c r="R119" s="3">
        <v>0.56440000000000001</v>
      </c>
      <c r="S119" s="3">
        <v>0.56320000000000003</v>
      </c>
      <c r="T119" s="3">
        <v>0.56179999999999997</v>
      </c>
      <c r="U119" s="3">
        <v>0.56179999999999997</v>
      </c>
      <c r="V119" s="3">
        <v>0.56069999999999998</v>
      </c>
      <c r="W119" s="3">
        <v>0.55930000000000002</v>
      </c>
      <c r="X119" s="3">
        <v>0.5595</v>
      </c>
      <c r="Y119" s="3">
        <v>0.55910000000000004</v>
      </c>
      <c r="Z119" s="3">
        <v>0.55779999999999996</v>
      </c>
      <c r="AA119" s="3">
        <v>0.55730000000000002</v>
      </c>
      <c r="AB119" s="3">
        <v>0.55700000000000005</v>
      </c>
      <c r="AC119" s="3">
        <v>0.55500000000000005</v>
      </c>
      <c r="AD119" s="3">
        <v>0.55379999999999996</v>
      </c>
      <c r="AE119" s="3">
        <v>0.55210000000000004</v>
      </c>
      <c r="AF119" s="3">
        <v>0.55349999999999999</v>
      </c>
      <c r="AG119" s="3">
        <v>0.55289999999999995</v>
      </c>
      <c r="AH119" s="3">
        <v>0.55228158517486337</v>
      </c>
      <c r="AI119" s="3">
        <v>0.55086573224574098</v>
      </c>
      <c r="AJ119" s="3">
        <v>0.54917307866840648</v>
      </c>
      <c r="AK119" s="3">
        <v>0.54866163199634987</v>
      </c>
      <c r="AL119" s="3">
        <v>0.54900455717648744</v>
      </c>
      <c r="AM119" s="3">
        <v>0.54676544198508115</v>
      </c>
      <c r="AN119" s="3">
        <v>0.54643633168996242</v>
      </c>
      <c r="AO119" s="3">
        <v>0.5458734527741903</v>
      </c>
      <c r="AP119" s="3">
        <v>0.54421276642922134</v>
      </c>
      <c r="AQ119" s="3">
        <v>0.54248903273574789</v>
      </c>
      <c r="AR119" s="3">
        <v>0.54330492964050314</v>
      </c>
      <c r="AS119" s="3">
        <v>0.5453227916350124</v>
      </c>
      <c r="AT119" s="3">
        <v>0.54315706333357938</v>
      </c>
      <c r="AU119" s="3">
        <v>0.53579856438618634</v>
      </c>
      <c r="AV119" s="3">
        <v>0.53543263570146127</v>
      </c>
      <c r="AW119" s="3">
        <v>0.5333032981828606</v>
      </c>
      <c r="AX119" s="3">
        <v>0.5302513860817506</v>
      </c>
      <c r="AY119" s="3">
        <v>0.52736739313830794</v>
      </c>
      <c r="AZ119" s="3">
        <v>0.52994553688332902</v>
      </c>
      <c r="BA119" s="3">
        <v>0.52822829791740578</v>
      </c>
      <c r="BB119" s="3">
        <v>0.52723670647592136</v>
      </c>
      <c r="BC119" s="3">
        <v>0.52690762650953871</v>
      </c>
      <c r="BD119" s="3">
        <v>0.52497365816042274</v>
      </c>
      <c r="BE119" s="3">
        <v>0.52674207966930953</v>
      </c>
      <c r="BF119" s="3">
        <v>0.52792400935251627</v>
      </c>
      <c r="BG119" s="3">
        <v>0.52798110932706732</v>
      </c>
      <c r="BH119" s="3">
        <v>0.52508853171468495</v>
      </c>
      <c r="BI119" s="3">
        <v>0.52999740633040648</v>
      </c>
      <c r="BJ119" s="3">
        <v>0.5318701301878993</v>
      </c>
      <c r="BK119" s="3">
        <v>0.53236168262278838</v>
      </c>
      <c r="BL119" s="3">
        <v>0.52929194143069769</v>
      </c>
      <c r="BM119" s="3">
        <v>0.54586562862878263</v>
      </c>
      <c r="BN119" s="3">
        <v>0.54615386880582328</v>
      </c>
      <c r="BO119" s="3">
        <v>0.53731323192239377</v>
      </c>
      <c r="BP119" s="3">
        <v>0.53812162608128389</v>
      </c>
      <c r="BQ119" s="3">
        <v>0.52974943004342434</v>
      </c>
      <c r="BR119" s="3">
        <v>0.52385161994146356</v>
      </c>
      <c r="BS119" s="3">
        <v>0.52038331059830722</v>
      </c>
      <c r="BT119" s="3">
        <v>0.51678039933115671</v>
      </c>
    </row>
    <row r="120" spans="1:72" x14ac:dyDescent="0.3">
      <c r="A120" s="13" t="s">
        <v>112</v>
      </c>
      <c r="B120" s="7">
        <v>1.42</v>
      </c>
      <c r="C120" s="7">
        <v>1.42</v>
      </c>
      <c r="D120" s="7">
        <v>1.42</v>
      </c>
      <c r="E120" s="7">
        <v>1.42</v>
      </c>
      <c r="F120" s="7">
        <v>1.42</v>
      </c>
      <c r="G120" s="7">
        <v>1.41</v>
      </c>
      <c r="H120" s="7">
        <v>1.4</v>
      </c>
      <c r="I120" s="7">
        <v>1.41</v>
      </c>
      <c r="J120" s="7">
        <v>1.41</v>
      </c>
      <c r="K120" s="7">
        <v>1.41</v>
      </c>
      <c r="L120" s="7">
        <v>1.4</v>
      </c>
      <c r="M120" s="7">
        <v>1.4</v>
      </c>
      <c r="N120" s="7">
        <v>1.41</v>
      </c>
      <c r="O120" s="7">
        <v>1.41</v>
      </c>
      <c r="P120" s="7">
        <v>1.41</v>
      </c>
      <c r="Q120" s="7">
        <v>1.41</v>
      </c>
      <c r="R120" s="7">
        <v>1.41</v>
      </c>
      <c r="S120" s="7">
        <v>1.41</v>
      </c>
      <c r="T120" s="7">
        <v>1.41</v>
      </c>
      <c r="U120" s="7">
        <v>1.41</v>
      </c>
      <c r="V120" s="7">
        <v>1.41</v>
      </c>
      <c r="W120" s="7">
        <v>1.41</v>
      </c>
      <c r="X120" s="7">
        <v>1.41</v>
      </c>
      <c r="Y120" s="7">
        <v>1.41</v>
      </c>
      <c r="Z120" s="7">
        <v>1.41</v>
      </c>
      <c r="AA120" s="7">
        <v>1.41</v>
      </c>
      <c r="AB120" s="7">
        <v>1.41</v>
      </c>
      <c r="AC120" s="7">
        <v>1.41</v>
      </c>
      <c r="AD120" s="7">
        <v>1.41</v>
      </c>
      <c r="AE120" s="7">
        <v>1.41</v>
      </c>
      <c r="AF120" s="7">
        <v>1.4</v>
      </c>
      <c r="AG120" s="7">
        <v>1.4</v>
      </c>
      <c r="AH120" s="18">
        <v>1.4021219676198802</v>
      </c>
      <c r="AI120" s="18">
        <v>1.40302058618671</v>
      </c>
      <c r="AJ120" s="18">
        <v>1.3911906303606223</v>
      </c>
      <c r="AK120" s="18">
        <v>1.3935691969859194</v>
      </c>
      <c r="AL120" s="18">
        <v>1.3930971695269068</v>
      </c>
      <c r="AM120" s="18">
        <v>1.3948429963542905</v>
      </c>
      <c r="AN120" s="18">
        <v>1.3973118827293396</v>
      </c>
      <c r="AO120" s="18">
        <v>1.3994655822772004</v>
      </c>
      <c r="AP120" s="18">
        <v>1.4019034170232971</v>
      </c>
      <c r="AQ120" s="18">
        <v>1.4006138434562727</v>
      </c>
      <c r="AR120" s="18">
        <v>1.4024410892907313</v>
      </c>
      <c r="AS120" s="18">
        <v>1.4001292699529548</v>
      </c>
      <c r="AT120" s="18">
        <v>1.3925099106104801</v>
      </c>
      <c r="AU120" s="18">
        <v>1.3931369732803009</v>
      </c>
      <c r="AV120" s="18">
        <v>1.3954799204538639</v>
      </c>
      <c r="AW120" s="18">
        <v>1.3899336035399488</v>
      </c>
      <c r="AX120" s="18">
        <v>1.3884109063214567</v>
      </c>
      <c r="AY120" s="18">
        <v>1.3897609201131891</v>
      </c>
      <c r="AZ120" s="18">
        <v>1.3874538779023384</v>
      </c>
      <c r="BA120" s="18">
        <v>1.390168679251637</v>
      </c>
      <c r="BB120" s="18">
        <v>1.3916364072757328</v>
      </c>
      <c r="BC120" s="18">
        <v>1.3873337577012039</v>
      </c>
      <c r="BD120" s="18">
        <v>1.3874986407251679</v>
      </c>
      <c r="BE120" s="18">
        <v>1.3759674189342388</v>
      </c>
      <c r="BF120" s="18">
        <v>1.3790181193280737</v>
      </c>
      <c r="BG120" s="18">
        <v>1.3803823573006599</v>
      </c>
      <c r="BH120" s="18">
        <v>1.3764710586386069</v>
      </c>
      <c r="BI120" s="18">
        <v>1.3834017956961158</v>
      </c>
      <c r="BJ120" s="18">
        <v>1.3865390080261826</v>
      </c>
      <c r="BK120" s="18">
        <v>1.3841098005335102</v>
      </c>
      <c r="BL120" s="18">
        <v>1.3879938504285041</v>
      </c>
      <c r="BM120" s="18">
        <v>1.3936484565647485</v>
      </c>
      <c r="BN120" s="18">
        <v>1.3808175763947119</v>
      </c>
      <c r="BO120" s="18">
        <v>1.3855206269006031</v>
      </c>
      <c r="BP120" s="18">
        <v>1.385039630386399</v>
      </c>
      <c r="BQ120" s="18">
        <v>1.3803089712083123</v>
      </c>
      <c r="BR120" s="18">
        <v>1.3870287897486506</v>
      </c>
      <c r="BS120" s="18">
        <v>1.3920371421056255</v>
      </c>
      <c r="BT120" s="91">
        <v>1.3971044346962447</v>
      </c>
    </row>
    <row r="121" spans="1:72" x14ac:dyDescent="0.3">
      <c r="A121" s="13" t="s">
        <v>50</v>
      </c>
      <c r="B121" s="4">
        <v>2.5700000000000001E-2</v>
      </c>
      <c r="C121" s="4">
        <v>2.81E-2</v>
      </c>
      <c r="D121" s="4">
        <v>3.5700000000000003E-2</v>
      </c>
      <c r="E121" s="4">
        <v>4.5199999999999997E-2</v>
      </c>
      <c r="F121" s="4">
        <v>4.9099999999999998E-2</v>
      </c>
      <c r="G121" s="4">
        <v>4.8599999999999997E-2</v>
      </c>
      <c r="H121" s="4">
        <v>0.10199999999999999</v>
      </c>
      <c r="I121" s="4">
        <v>0.1701</v>
      </c>
      <c r="J121" s="4">
        <v>0.17150000000000001</v>
      </c>
      <c r="K121" s="4">
        <v>0.1613</v>
      </c>
      <c r="L121" s="4">
        <v>0.1537</v>
      </c>
      <c r="M121" s="4">
        <v>0.14480000000000001</v>
      </c>
      <c r="N121" s="4">
        <v>0.13700000000000001</v>
      </c>
      <c r="O121" s="4">
        <v>0.13</v>
      </c>
      <c r="P121" s="4">
        <v>0.1237</v>
      </c>
      <c r="Q121" s="4">
        <v>0.1181</v>
      </c>
      <c r="R121" s="4">
        <v>0.1133</v>
      </c>
      <c r="S121" s="4">
        <v>0.1082</v>
      </c>
      <c r="T121" s="4">
        <v>0.1041</v>
      </c>
      <c r="U121" s="4">
        <v>0.10059999999999999</v>
      </c>
      <c r="V121" s="4">
        <v>9.7000000000000003E-2</v>
      </c>
      <c r="W121" s="4">
        <v>9.4E-2</v>
      </c>
      <c r="X121" s="4">
        <v>9.06E-2</v>
      </c>
      <c r="Y121" s="4">
        <v>8.7999999999999995E-2</v>
      </c>
      <c r="Z121" s="4">
        <v>8.5900000000000004E-2</v>
      </c>
      <c r="AA121" s="4">
        <v>8.4099999999999994E-2</v>
      </c>
      <c r="AB121" s="4">
        <v>8.2299999999999998E-2</v>
      </c>
      <c r="AC121" s="4">
        <v>8.0699999999999994E-2</v>
      </c>
      <c r="AD121" s="4">
        <v>7.9399999999999998E-2</v>
      </c>
      <c r="AE121" s="4">
        <v>7.8E-2</v>
      </c>
      <c r="AF121" s="4">
        <v>7.6999999999999999E-2</v>
      </c>
      <c r="AG121" s="4">
        <v>7.6399999999999996E-2</v>
      </c>
      <c r="AH121" s="4">
        <v>7.5899999999999995E-2</v>
      </c>
      <c r="AI121" s="4">
        <v>7.5200000000000003E-2</v>
      </c>
      <c r="AJ121" s="4">
        <v>7.4399999999999994E-2</v>
      </c>
      <c r="AK121" s="4">
        <v>7.4300000000000005E-2</v>
      </c>
      <c r="AL121" s="4">
        <v>7.4300000000000005E-2</v>
      </c>
      <c r="AM121" s="4">
        <v>7.3999999999999996E-2</v>
      </c>
      <c r="AN121" s="4">
        <v>7.4899999999999994E-2</v>
      </c>
      <c r="AO121" s="4">
        <v>7.5399999999999995E-2</v>
      </c>
      <c r="AP121" s="4">
        <v>7.5399999999999995E-2</v>
      </c>
      <c r="AQ121" s="4">
        <v>7.5300000000000006E-2</v>
      </c>
      <c r="AR121" s="4">
        <v>7.4800000000000005E-2</v>
      </c>
      <c r="AS121" s="4">
        <v>7.4499999999999997E-2</v>
      </c>
      <c r="AT121" s="4">
        <v>7.4300000000000005E-2</v>
      </c>
      <c r="AU121" s="4">
        <v>7.4499999999999997E-2</v>
      </c>
      <c r="AV121" s="4">
        <v>7.4399999999999994E-2</v>
      </c>
      <c r="AW121" s="4">
        <v>7.4300000000000005E-2</v>
      </c>
      <c r="AX121" s="4">
        <v>7.4399999999999994E-2</v>
      </c>
      <c r="AY121" s="4">
        <v>7.4499999999999997E-2</v>
      </c>
      <c r="AZ121" s="4">
        <v>7.5300000000000006E-2</v>
      </c>
      <c r="BA121" s="4">
        <v>7.3700000000000002E-2</v>
      </c>
      <c r="BB121" s="4">
        <v>7.5700000000000003E-2</v>
      </c>
      <c r="BC121" s="4">
        <v>7.5499999999999998E-2</v>
      </c>
      <c r="BD121" s="4">
        <v>7.51E-2</v>
      </c>
      <c r="BE121" s="4">
        <v>7.4899999999999994E-2</v>
      </c>
      <c r="BF121" s="4">
        <v>7.4999999999999997E-2</v>
      </c>
      <c r="BG121" s="4">
        <v>7.5399999999999995E-2</v>
      </c>
      <c r="BH121" s="4">
        <v>7.7799999999999994E-2</v>
      </c>
      <c r="BI121" s="4">
        <v>8.0299999999999996E-2</v>
      </c>
      <c r="BJ121" s="4">
        <v>8.0799999999999997E-2</v>
      </c>
      <c r="BK121" s="4">
        <v>8.1199999999999994E-2</v>
      </c>
      <c r="BL121" s="4">
        <v>8.2699999999999996E-2</v>
      </c>
      <c r="BM121" s="4">
        <v>8.5599999999999996E-2</v>
      </c>
      <c r="BN121" s="4">
        <v>8.9099999999999999E-2</v>
      </c>
      <c r="BO121" s="4">
        <v>9.1200000000000003E-2</v>
      </c>
      <c r="BP121" s="4">
        <v>9.2200000000000004E-2</v>
      </c>
      <c r="BQ121" s="85">
        <v>9.5200000000000007E-2</v>
      </c>
      <c r="BR121" s="85">
        <v>9.7699999999999995E-2</v>
      </c>
      <c r="BS121" s="85">
        <v>9.8699999999999996E-2</v>
      </c>
      <c r="BT121" s="85">
        <v>0.10050000000000001</v>
      </c>
    </row>
    <row r="122" spans="1:72" x14ac:dyDescent="0.3">
      <c r="A122" s="13" t="s">
        <v>55</v>
      </c>
      <c r="B122" s="2">
        <v>368375.45</v>
      </c>
      <c r="C122" s="2">
        <v>340676.44</v>
      </c>
      <c r="D122" s="2">
        <v>429666.68</v>
      </c>
      <c r="E122" s="2">
        <v>184264.99</v>
      </c>
      <c r="F122" s="2">
        <v>258127.14</v>
      </c>
      <c r="G122" s="2">
        <v>183982.05</v>
      </c>
      <c r="H122" s="2">
        <v>192764.64</v>
      </c>
      <c r="I122" s="2">
        <v>170085.66</v>
      </c>
      <c r="J122" s="2">
        <v>70134.929999999993</v>
      </c>
      <c r="K122" s="2">
        <v>79803.12</v>
      </c>
      <c r="L122" s="2">
        <v>84662.7</v>
      </c>
      <c r="M122" s="2">
        <v>95842.17</v>
      </c>
      <c r="N122" s="2">
        <v>97194.53</v>
      </c>
      <c r="O122" s="2">
        <v>107826.59</v>
      </c>
      <c r="P122" s="2">
        <v>91734.61</v>
      </c>
      <c r="Q122" s="2">
        <v>227950.62</v>
      </c>
      <c r="R122" s="2">
        <v>118434.7</v>
      </c>
      <c r="S122" s="2">
        <v>124329.28</v>
      </c>
      <c r="T122" s="2">
        <v>148340.26999999999</v>
      </c>
      <c r="U122" s="2">
        <v>168552.42</v>
      </c>
      <c r="V122" s="2">
        <v>167382.93</v>
      </c>
      <c r="W122" s="2">
        <v>154534.32999999999</v>
      </c>
      <c r="X122" s="2">
        <v>114883.16</v>
      </c>
      <c r="Y122" s="2">
        <v>122043.79</v>
      </c>
      <c r="Z122" s="2">
        <v>112843.22</v>
      </c>
      <c r="AA122" s="2">
        <v>177210.61</v>
      </c>
      <c r="AB122" s="2">
        <v>185862.6</v>
      </c>
      <c r="AC122" s="2">
        <v>195294.05</v>
      </c>
      <c r="AD122" s="2">
        <v>0</v>
      </c>
      <c r="AE122" s="2">
        <v>0</v>
      </c>
      <c r="AF122" s="2">
        <v>0</v>
      </c>
      <c r="AG122" s="2">
        <v>0</v>
      </c>
      <c r="AH122" s="25">
        <v>0</v>
      </c>
      <c r="AI122" s="25">
        <v>0</v>
      </c>
      <c r="AJ122" s="25">
        <v>0</v>
      </c>
      <c r="AK122" s="25">
        <v>0</v>
      </c>
      <c r="AL122" s="25">
        <v>0</v>
      </c>
      <c r="AM122" s="25">
        <v>0</v>
      </c>
      <c r="AN122" s="25">
        <v>0</v>
      </c>
      <c r="AO122" s="25">
        <v>0</v>
      </c>
      <c r="AP122" s="25">
        <v>0</v>
      </c>
      <c r="AQ122" s="25">
        <v>0</v>
      </c>
      <c r="AR122" s="25">
        <v>0</v>
      </c>
      <c r="AS122" s="25">
        <v>0</v>
      </c>
      <c r="AT122" s="25">
        <v>0</v>
      </c>
      <c r="AU122" s="25">
        <v>0</v>
      </c>
      <c r="AV122" s="25">
        <v>0</v>
      </c>
      <c r="AW122" s="25">
        <v>0</v>
      </c>
      <c r="AX122" s="25">
        <v>0</v>
      </c>
      <c r="AY122" s="25">
        <v>0</v>
      </c>
      <c r="AZ122" s="25">
        <v>0</v>
      </c>
      <c r="BA122" s="25">
        <v>0</v>
      </c>
      <c r="BB122" s="25">
        <v>0</v>
      </c>
      <c r="BC122" s="25">
        <v>0</v>
      </c>
      <c r="BD122" s="25">
        <v>0</v>
      </c>
      <c r="BE122" s="25">
        <v>0</v>
      </c>
      <c r="BF122" s="25">
        <v>0</v>
      </c>
      <c r="BG122" s="25">
        <v>0</v>
      </c>
      <c r="BH122" s="25">
        <v>0</v>
      </c>
      <c r="BI122" s="25">
        <v>0</v>
      </c>
      <c r="BJ122" s="25">
        <v>0</v>
      </c>
      <c r="BK122" s="25">
        <v>0</v>
      </c>
      <c r="BL122" s="25">
        <v>0</v>
      </c>
      <c r="BM122" s="25">
        <v>0</v>
      </c>
      <c r="BN122" s="25">
        <v>0</v>
      </c>
      <c r="BO122" s="25">
        <v>0</v>
      </c>
      <c r="BP122" s="25">
        <v>0</v>
      </c>
      <c r="BQ122" s="25">
        <v>0</v>
      </c>
      <c r="BR122" s="25">
        <v>0</v>
      </c>
      <c r="BS122" s="25">
        <v>0</v>
      </c>
      <c r="BT122" s="25">
        <v>0</v>
      </c>
    </row>
    <row r="123" spans="1:72" x14ac:dyDescent="0.3">
      <c r="A123" s="13" t="s">
        <v>19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2</v>
      </c>
      <c r="Z123" s="5">
        <v>3</v>
      </c>
      <c r="AA123" s="5">
        <v>3</v>
      </c>
      <c r="AB123" s="5">
        <v>2</v>
      </c>
      <c r="AC123" s="5">
        <v>1</v>
      </c>
      <c r="AD123" s="5">
        <v>0</v>
      </c>
      <c r="AE123" s="5">
        <v>0</v>
      </c>
      <c r="AF123" s="5">
        <v>0</v>
      </c>
      <c r="AG123" s="5">
        <v>0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0</v>
      </c>
      <c r="AN123" s="5">
        <v>0</v>
      </c>
      <c r="AO123" s="5">
        <v>0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  <c r="AU123" s="5">
        <v>0</v>
      </c>
      <c r="AV123" s="5">
        <v>0</v>
      </c>
      <c r="AW123" s="5">
        <v>0</v>
      </c>
      <c r="AX123" s="5">
        <v>0</v>
      </c>
      <c r="AY123" s="5">
        <v>0</v>
      </c>
      <c r="AZ123" s="5">
        <v>0</v>
      </c>
      <c r="BA123" s="5">
        <v>1</v>
      </c>
      <c r="BB123" s="5">
        <v>0</v>
      </c>
      <c r="BC123" s="5">
        <v>0</v>
      </c>
      <c r="BD123" s="5">
        <v>0</v>
      </c>
      <c r="BE123" s="5">
        <v>0</v>
      </c>
      <c r="BF123" s="5">
        <v>0</v>
      </c>
      <c r="BG123" s="5">
        <v>0</v>
      </c>
      <c r="BH123" s="5">
        <v>0</v>
      </c>
      <c r="BI123" s="5">
        <v>0</v>
      </c>
      <c r="BJ123" s="5">
        <v>0</v>
      </c>
      <c r="BK123" s="5">
        <v>0</v>
      </c>
      <c r="BL123" s="5">
        <v>0</v>
      </c>
      <c r="BM123" s="5">
        <v>0</v>
      </c>
      <c r="BN123" s="5">
        <v>0</v>
      </c>
      <c r="BO123" s="5">
        <v>0</v>
      </c>
      <c r="BP123" s="5">
        <v>0</v>
      </c>
      <c r="BQ123" s="5">
        <v>0</v>
      </c>
      <c r="BR123" s="5">
        <v>0</v>
      </c>
      <c r="BS123" s="5">
        <v>0</v>
      </c>
      <c r="BT123" s="5">
        <v>0</v>
      </c>
    </row>
    <row r="124" spans="1:72" x14ac:dyDescent="0.3">
      <c r="A124" s="13" t="s">
        <v>18</v>
      </c>
      <c r="B124" s="5">
        <v>0</v>
      </c>
      <c r="C124" s="5">
        <v>1</v>
      </c>
      <c r="D124" s="5">
        <v>4</v>
      </c>
      <c r="E124" s="5">
        <v>11</v>
      </c>
      <c r="F124" s="5">
        <v>7</v>
      </c>
      <c r="G124" s="5">
        <v>9</v>
      </c>
      <c r="H124" s="5">
        <v>14</v>
      </c>
      <c r="I124" s="5">
        <v>28</v>
      </c>
      <c r="J124" s="5">
        <v>46</v>
      </c>
      <c r="K124" s="5">
        <v>53</v>
      </c>
      <c r="L124" s="5">
        <v>56</v>
      </c>
      <c r="M124" s="5">
        <v>55</v>
      </c>
      <c r="N124" s="5">
        <v>51</v>
      </c>
      <c r="O124" s="5">
        <v>51</v>
      </c>
      <c r="P124" s="5">
        <v>51</v>
      </c>
      <c r="Q124" s="5">
        <v>49</v>
      </c>
      <c r="R124" s="5">
        <v>44</v>
      </c>
      <c r="S124" s="5">
        <v>45</v>
      </c>
      <c r="T124" s="5">
        <v>46</v>
      </c>
      <c r="U124" s="5">
        <v>46</v>
      </c>
      <c r="V124" s="5">
        <v>52</v>
      </c>
      <c r="W124" s="5">
        <v>54</v>
      </c>
      <c r="X124" s="5">
        <v>54</v>
      </c>
      <c r="Y124" s="5">
        <v>55</v>
      </c>
      <c r="Z124" s="5">
        <v>51</v>
      </c>
      <c r="AA124" s="5">
        <v>44</v>
      </c>
      <c r="AB124" s="5">
        <v>39</v>
      </c>
      <c r="AC124" s="5">
        <v>38</v>
      </c>
      <c r="AD124" s="5">
        <v>40</v>
      </c>
      <c r="AE124" s="5">
        <v>37</v>
      </c>
      <c r="AF124" s="5">
        <v>35</v>
      </c>
      <c r="AG124" s="5">
        <v>34</v>
      </c>
      <c r="AH124" s="5">
        <v>33</v>
      </c>
      <c r="AI124" s="5">
        <v>31</v>
      </c>
      <c r="AJ124" s="5">
        <v>28</v>
      </c>
      <c r="AK124" s="5">
        <v>27</v>
      </c>
      <c r="AL124" s="5">
        <v>25</v>
      </c>
      <c r="AM124" s="5">
        <v>25</v>
      </c>
      <c r="AN124" s="5">
        <v>23</v>
      </c>
      <c r="AO124" s="5">
        <v>23</v>
      </c>
      <c r="AP124" s="5">
        <v>21</v>
      </c>
      <c r="AQ124" s="5">
        <v>21</v>
      </c>
      <c r="AR124" s="5">
        <v>19</v>
      </c>
      <c r="AS124" s="5">
        <v>17</v>
      </c>
      <c r="AT124" s="5">
        <v>18</v>
      </c>
      <c r="AU124" s="5">
        <v>17</v>
      </c>
      <c r="AV124" s="5">
        <v>17</v>
      </c>
      <c r="AW124" s="5">
        <v>17</v>
      </c>
      <c r="AX124" s="5">
        <v>18</v>
      </c>
      <c r="AY124" s="5">
        <v>17</v>
      </c>
      <c r="AZ124" s="5">
        <v>18</v>
      </c>
      <c r="BA124" s="5">
        <v>17</v>
      </c>
      <c r="BB124" s="5">
        <v>17</v>
      </c>
      <c r="BC124" s="5">
        <v>17</v>
      </c>
      <c r="BD124" s="5">
        <v>17</v>
      </c>
      <c r="BE124" s="5">
        <v>17</v>
      </c>
      <c r="BF124" s="5">
        <v>17</v>
      </c>
      <c r="BG124" s="5">
        <v>17</v>
      </c>
      <c r="BH124" s="5">
        <v>15</v>
      </c>
      <c r="BI124" s="5">
        <v>15</v>
      </c>
      <c r="BJ124" s="5">
        <v>14</v>
      </c>
      <c r="BK124" s="5">
        <v>15</v>
      </c>
      <c r="BL124" s="5">
        <v>15</v>
      </c>
      <c r="BM124" s="5">
        <v>15</v>
      </c>
      <c r="BN124" s="5">
        <v>18</v>
      </c>
      <c r="BO124" s="5">
        <v>18</v>
      </c>
      <c r="BP124" s="5">
        <v>14</v>
      </c>
      <c r="BQ124" s="5">
        <v>16</v>
      </c>
      <c r="BR124" s="5">
        <v>17</v>
      </c>
      <c r="BS124" s="5">
        <v>19</v>
      </c>
      <c r="BT124" s="5">
        <v>18</v>
      </c>
    </row>
    <row r="125" spans="1:72" x14ac:dyDescent="0.3">
      <c r="A125" s="13" t="s">
        <v>51</v>
      </c>
      <c r="B125" s="5">
        <v>0</v>
      </c>
      <c r="C125" s="5">
        <v>0</v>
      </c>
      <c r="D125" s="5">
        <v>0</v>
      </c>
      <c r="E125" s="5">
        <v>3</v>
      </c>
      <c r="F125" s="5">
        <v>3</v>
      </c>
      <c r="G125" s="5">
        <v>9</v>
      </c>
      <c r="H125" s="5">
        <v>0</v>
      </c>
      <c r="I125" s="5">
        <v>1</v>
      </c>
      <c r="J125" s="5">
        <v>79</v>
      </c>
      <c r="K125" s="5">
        <v>40</v>
      </c>
      <c r="L125" s="5">
        <v>318</v>
      </c>
      <c r="M125" s="5">
        <v>163</v>
      </c>
      <c r="N125" s="5">
        <v>187</v>
      </c>
      <c r="O125" s="5">
        <v>0</v>
      </c>
      <c r="P125" s="5">
        <v>233</v>
      </c>
      <c r="Q125" s="5">
        <v>125</v>
      </c>
      <c r="R125" s="5">
        <v>175</v>
      </c>
      <c r="S125" s="5">
        <v>1</v>
      </c>
      <c r="T125" s="5">
        <v>31</v>
      </c>
      <c r="U125" s="5">
        <v>37</v>
      </c>
      <c r="V125" s="5">
        <v>1</v>
      </c>
      <c r="W125" s="5">
        <v>53</v>
      </c>
      <c r="X125" s="5">
        <v>-4</v>
      </c>
      <c r="Y125" s="5">
        <v>92</v>
      </c>
      <c r="Z125" s="5">
        <v>31</v>
      </c>
      <c r="AA125" s="5">
        <v>267</v>
      </c>
      <c r="AB125" s="5">
        <v>277</v>
      </c>
      <c r="AC125" s="5">
        <v>190</v>
      </c>
      <c r="AD125" s="5">
        <v>118</v>
      </c>
      <c r="AE125" s="5">
        <v>79</v>
      </c>
      <c r="AF125" s="5">
        <v>66</v>
      </c>
      <c r="AG125" s="5">
        <v>18</v>
      </c>
      <c r="AH125" s="5">
        <v>-4</v>
      </c>
      <c r="AI125" s="5">
        <v>26</v>
      </c>
      <c r="AJ125" s="5">
        <v>-1</v>
      </c>
      <c r="AK125" s="5">
        <v>12</v>
      </c>
      <c r="AL125" s="5">
        <v>50</v>
      </c>
      <c r="AM125" s="5">
        <v>-4</v>
      </c>
      <c r="AN125" s="5">
        <v>141</v>
      </c>
      <c r="AO125" s="5">
        <v>10</v>
      </c>
      <c r="AP125" s="5">
        <v>-2</v>
      </c>
      <c r="AQ125" s="5">
        <v>-1</v>
      </c>
      <c r="AR125" s="5">
        <v>30</v>
      </c>
      <c r="AS125" s="5">
        <v>-53</v>
      </c>
      <c r="AT125" s="5">
        <v>-6</v>
      </c>
      <c r="AU125" s="5">
        <v>7</v>
      </c>
      <c r="AV125" s="5">
        <v>63</v>
      </c>
      <c r="AW125" s="5">
        <v>-4</v>
      </c>
      <c r="AX125" s="5">
        <v>0</v>
      </c>
      <c r="AY125" s="5">
        <v>0</v>
      </c>
      <c r="AZ125" s="5">
        <v>9</v>
      </c>
      <c r="BA125" s="5">
        <v>48</v>
      </c>
      <c r="BB125" s="5">
        <v>28</v>
      </c>
      <c r="BC125" s="5">
        <v>5</v>
      </c>
      <c r="BD125" s="5">
        <v>2</v>
      </c>
      <c r="BE125" s="5">
        <v>1</v>
      </c>
      <c r="BF125" s="5">
        <v>2</v>
      </c>
      <c r="BG125" s="5">
        <v>-51</v>
      </c>
      <c r="BH125" s="5">
        <v>81</v>
      </c>
      <c r="BI125" s="5">
        <v>-55</v>
      </c>
      <c r="BJ125" s="5">
        <v>1</v>
      </c>
      <c r="BK125" s="5">
        <v>-1</v>
      </c>
      <c r="BL125" s="5">
        <v>13</v>
      </c>
      <c r="BM125" s="5">
        <v>-52</v>
      </c>
      <c r="BN125" s="5">
        <v>-50</v>
      </c>
      <c r="BO125" s="5">
        <v>-31</v>
      </c>
      <c r="BP125" s="5">
        <v>40</v>
      </c>
      <c r="BQ125" s="5">
        <v>338</v>
      </c>
      <c r="BR125" s="5">
        <v>0</v>
      </c>
      <c r="BS125" s="5">
        <v>-31</v>
      </c>
      <c r="BT125" s="5">
        <v>0</v>
      </c>
    </row>
    <row r="126" spans="1:72" x14ac:dyDescent="0.3">
      <c r="A126" s="16" t="s">
        <v>54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</row>
    <row r="127" spans="1:72" x14ac:dyDescent="0.3">
      <c r="A127" s="13" t="s">
        <v>21</v>
      </c>
      <c r="B127" s="4">
        <v>0.99539999999999995</v>
      </c>
      <c r="C127" s="4">
        <v>0.99409999999999998</v>
      </c>
      <c r="D127" s="4">
        <v>0.99309999999999998</v>
      </c>
      <c r="E127" s="4">
        <v>0.99539999999999995</v>
      </c>
      <c r="F127" s="4">
        <v>0.99380000000000002</v>
      </c>
      <c r="G127" s="4">
        <v>0.99299999999999999</v>
      </c>
      <c r="H127" s="4">
        <v>0.99080000000000001</v>
      </c>
      <c r="I127" s="4">
        <v>0.99099999999999999</v>
      </c>
      <c r="J127" s="4">
        <v>0.98319999999999996</v>
      </c>
      <c r="K127" s="4">
        <v>0.97929999999999995</v>
      </c>
      <c r="L127" s="4">
        <v>0.98109999999999997</v>
      </c>
      <c r="M127" s="4">
        <v>0.98219999999999996</v>
      </c>
      <c r="N127" s="4">
        <v>0.9899</v>
      </c>
      <c r="O127" s="4">
        <v>0.99180000000000001</v>
      </c>
      <c r="P127" s="4">
        <v>0.99690000000000001</v>
      </c>
      <c r="Q127" s="4">
        <v>0.99629999999999996</v>
      </c>
      <c r="R127" s="4">
        <v>0.99760000000000004</v>
      </c>
      <c r="S127" s="4">
        <v>0.99460000000000004</v>
      </c>
      <c r="T127" s="4">
        <v>0.99180000000000001</v>
      </c>
      <c r="U127" s="4">
        <v>0.99729999999999996</v>
      </c>
      <c r="V127" s="4">
        <v>0.99619999999999997</v>
      </c>
      <c r="W127" s="4">
        <v>0.99470000000000003</v>
      </c>
      <c r="X127" s="4">
        <v>0.98780000000000001</v>
      </c>
      <c r="Y127" s="4">
        <v>0.99429999999999996</v>
      </c>
      <c r="Z127" s="4">
        <v>0.99660000000000004</v>
      </c>
      <c r="AA127" s="4">
        <v>0.99439999999999995</v>
      </c>
      <c r="AB127" s="4">
        <v>0.99880000000000002</v>
      </c>
      <c r="AC127" s="4">
        <v>0.999</v>
      </c>
      <c r="AD127" s="4">
        <v>0.99709999999999999</v>
      </c>
      <c r="AE127" s="4">
        <v>0.99970000000000003</v>
      </c>
      <c r="AF127" s="4">
        <v>0.99780000000000002</v>
      </c>
      <c r="AG127" s="4">
        <v>0.99909999999999999</v>
      </c>
      <c r="AH127" s="4">
        <v>0.99913016134705601</v>
      </c>
      <c r="AI127" s="4">
        <v>1</v>
      </c>
      <c r="AJ127" s="4">
        <v>0.9980285420563354</v>
      </c>
      <c r="AK127" s="4">
        <v>0.99693695382575542</v>
      </c>
      <c r="AL127" s="4">
        <v>0.99679844089195413</v>
      </c>
      <c r="AM127" s="4">
        <v>0.99705487434085649</v>
      </c>
      <c r="AN127" s="4">
        <v>0.99893022940183984</v>
      </c>
      <c r="AO127" s="4">
        <v>0.99861321947374238</v>
      </c>
      <c r="AP127" s="4">
        <v>0.99965919847903995</v>
      </c>
      <c r="AQ127" s="4">
        <v>0.99894541746948073</v>
      </c>
      <c r="AR127" s="4">
        <v>0.99963726538968556</v>
      </c>
      <c r="AS127" s="4">
        <v>1</v>
      </c>
      <c r="AT127" s="4">
        <v>0.99882024161324012</v>
      </c>
      <c r="AU127" s="4">
        <v>0.99879427752698158</v>
      </c>
      <c r="AV127" s="4">
        <v>0.99818268338947858</v>
      </c>
      <c r="AW127" s="4">
        <v>0.99680524408072346</v>
      </c>
      <c r="AX127" s="4">
        <v>0.99710719185109797</v>
      </c>
      <c r="AY127" s="4">
        <v>0.9977852143707423</v>
      </c>
      <c r="AZ127" s="4">
        <v>0.99321082069697786</v>
      </c>
      <c r="BA127" s="4">
        <v>0.99515017887748358</v>
      </c>
      <c r="BB127" s="4">
        <v>0.9924874328206128</v>
      </c>
      <c r="BC127" s="4">
        <v>0.99237365098844443</v>
      </c>
      <c r="BD127" s="4">
        <v>0.99201353803378745</v>
      </c>
      <c r="BE127" s="4">
        <v>0.99194344237833187</v>
      </c>
      <c r="BF127" s="4">
        <v>0.99277661974556142</v>
      </c>
      <c r="BG127" s="4">
        <v>0.98946584088104761</v>
      </c>
      <c r="BH127" s="4">
        <v>0.99071311392575967</v>
      </c>
      <c r="BI127" s="4">
        <v>0.99447132141356831</v>
      </c>
      <c r="BJ127" s="4">
        <v>0.99424867576703668</v>
      </c>
      <c r="BK127" s="4">
        <v>0.99363886287565362</v>
      </c>
      <c r="BL127" s="4">
        <v>0.99487546009435923</v>
      </c>
      <c r="BM127" s="4">
        <v>0.99419178337806935</v>
      </c>
      <c r="BN127" s="4">
        <v>0.99440619239685069</v>
      </c>
      <c r="BO127" s="4">
        <v>0.98490691483045056</v>
      </c>
      <c r="BP127" s="4">
        <v>0.98017873748363571</v>
      </c>
      <c r="BQ127" s="4">
        <v>0.98458058110325331</v>
      </c>
      <c r="BR127" s="4">
        <v>0.97213302875747254</v>
      </c>
      <c r="BS127" s="4">
        <v>0.97382762016401025</v>
      </c>
      <c r="BT127" s="4">
        <v>0.97888969408380966</v>
      </c>
    </row>
    <row r="128" spans="1:72" x14ac:dyDescent="0.3">
      <c r="A128" s="13" t="s">
        <v>22</v>
      </c>
      <c r="B128" s="4">
        <v>4.1000000000000003E-3</v>
      </c>
      <c r="C128" s="4">
        <v>3.3999999999999998E-3</v>
      </c>
      <c r="D128" s="4">
        <v>4.4999999999999997E-3</v>
      </c>
      <c r="E128" s="4">
        <v>3.0000000000000001E-3</v>
      </c>
      <c r="F128" s="4">
        <v>4.4000000000000003E-3</v>
      </c>
      <c r="G128" s="4">
        <v>5.3E-3</v>
      </c>
      <c r="H128" s="4">
        <v>6.6E-3</v>
      </c>
      <c r="I128" s="4">
        <v>7.0000000000000001E-3</v>
      </c>
      <c r="J128" s="4">
        <v>1.2E-2</v>
      </c>
      <c r="K128" s="4">
        <v>1.0200000000000001E-2</v>
      </c>
      <c r="L128" s="4">
        <v>7.6E-3</v>
      </c>
      <c r="M128" s="4">
        <v>9.7999999999999997E-3</v>
      </c>
      <c r="N128" s="4">
        <v>4.5999999999999999E-3</v>
      </c>
      <c r="O128" s="4">
        <v>6.1000000000000004E-3</v>
      </c>
      <c r="P128" s="4">
        <v>1.6999999999999999E-3</v>
      </c>
      <c r="Q128" s="4">
        <v>3.3999999999999998E-3</v>
      </c>
      <c r="R128" s="4">
        <v>2.2000000000000001E-3</v>
      </c>
      <c r="S128" s="4">
        <v>4.5999999999999999E-3</v>
      </c>
      <c r="T128" s="4">
        <v>5.3E-3</v>
      </c>
      <c r="U128" s="4">
        <v>1.2999999999999999E-3</v>
      </c>
      <c r="V128" s="4">
        <v>2.3E-3</v>
      </c>
      <c r="W128" s="4">
        <v>3.3E-3</v>
      </c>
      <c r="X128" s="4">
        <v>9.4999999999999998E-3</v>
      </c>
      <c r="Y128" s="4">
        <v>4.1000000000000003E-3</v>
      </c>
      <c r="Z128" s="4">
        <v>3.3999999999999998E-3</v>
      </c>
      <c r="AA128" s="4">
        <v>4.7000000000000002E-3</v>
      </c>
      <c r="AB128" s="4">
        <v>5.0000000000000001E-4</v>
      </c>
      <c r="AC128" s="4">
        <v>1E-3</v>
      </c>
      <c r="AD128" s="4">
        <v>2.8999999999999998E-3</v>
      </c>
      <c r="AE128" s="4">
        <v>2.9999999999999997E-4</v>
      </c>
      <c r="AF128" s="4">
        <v>2.2000000000000001E-3</v>
      </c>
      <c r="AG128" s="4">
        <v>8.9999999999999998E-4</v>
      </c>
      <c r="AH128" s="4">
        <v>8.6983865294418597E-4</v>
      </c>
      <c r="AI128" s="4">
        <v>0</v>
      </c>
      <c r="AJ128" s="4">
        <v>1.9714579436645873E-3</v>
      </c>
      <c r="AK128" s="4">
        <v>2.6353901939443081E-3</v>
      </c>
      <c r="AL128" s="4">
        <v>3.2015591080461155E-3</v>
      </c>
      <c r="AM128" s="4">
        <v>2.9451256591433057E-3</v>
      </c>
      <c r="AN128" s="4">
        <v>3.6430615952984268E-4</v>
      </c>
      <c r="AO128" s="4">
        <v>1.0133145545861907E-3</v>
      </c>
      <c r="AP128" s="4">
        <v>3.4080152096003532E-4</v>
      </c>
      <c r="AQ128" s="4">
        <v>8.3264838109920597E-4</v>
      </c>
      <c r="AR128" s="4">
        <v>3.6273461031442386E-4</v>
      </c>
      <c r="AS128" s="4">
        <v>0</v>
      </c>
      <c r="AT128" s="4">
        <v>1.1797583867599085E-3</v>
      </c>
      <c r="AU128" s="4">
        <v>1.2057224730184415E-3</v>
      </c>
      <c r="AV128" s="4">
        <v>0</v>
      </c>
      <c r="AW128" s="4">
        <v>1.2991312119275424E-3</v>
      </c>
      <c r="AX128" s="4">
        <v>1.4114207748597916E-3</v>
      </c>
      <c r="AY128" s="4">
        <v>7.0567366627739098E-4</v>
      </c>
      <c r="AZ128" s="4">
        <v>5.2318840313041667E-3</v>
      </c>
      <c r="BA128" s="4">
        <v>3.9645777953903069E-3</v>
      </c>
      <c r="BB128" s="4">
        <v>2.5994147363495499E-3</v>
      </c>
      <c r="BC128" s="4">
        <v>2.6290077384968562E-3</v>
      </c>
      <c r="BD128" s="4">
        <v>2.5648514083372394E-3</v>
      </c>
      <c r="BE128" s="4">
        <v>2.5459339620206799E-3</v>
      </c>
      <c r="BF128" s="4">
        <v>1.474067728416974E-3</v>
      </c>
      <c r="BG128" s="4">
        <v>6.47401493517693E-3</v>
      </c>
      <c r="BH128" s="4">
        <v>5.3233033496633267E-3</v>
      </c>
      <c r="BI128" s="4">
        <v>2.2459477080916308E-3</v>
      </c>
      <c r="BJ128" s="4">
        <v>1.7539785087903313E-3</v>
      </c>
      <c r="BK128" s="4">
        <v>2.8785355709836191E-3</v>
      </c>
      <c r="BL128" s="4">
        <v>1.5990561822482017E-3</v>
      </c>
      <c r="BM128" s="4">
        <v>2.994037758767032E-3</v>
      </c>
      <c r="BN128" s="4">
        <v>2.4683240777413928E-3</v>
      </c>
      <c r="BO128" s="4">
        <v>9.60996745046927E-3</v>
      </c>
      <c r="BP128" s="4">
        <v>9.7612147319859153E-3</v>
      </c>
      <c r="BQ128" s="4">
        <v>7.4531631904561574E-3</v>
      </c>
      <c r="BR128" s="4">
        <v>1.883894463270407E-2</v>
      </c>
      <c r="BS128" s="4">
        <v>1.2502117291544358E-2</v>
      </c>
      <c r="BT128" s="4">
        <v>8.7931332699585415E-3</v>
      </c>
    </row>
    <row r="129" spans="1:72" x14ac:dyDescent="0.3">
      <c r="A129" s="13" t="s">
        <v>23</v>
      </c>
      <c r="B129" s="4">
        <v>5.0000000000000001E-4</v>
      </c>
      <c r="C129" s="4">
        <v>1E-3</v>
      </c>
      <c r="D129" s="4">
        <v>2.2000000000000001E-3</v>
      </c>
      <c r="E129" s="4">
        <v>8.0000000000000004E-4</v>
      </c>
      <c r="F129" s="4">
        <v>1E-3</v>
      </c>
      <c r="G129" s="4">
        <v>1.6999999999999999E-3</v>
      </c>
      <c r="H129" s="4">
        <v>1.9E-3</v>
      </c>
      <c r="I129" s="4">
        <v>1.6000000000000001E-3</v>
      </c>
      <c r="J129" s="4">
        <v>4.1000000000000003E-3</v>
      </c>
      <c r="K129" s="4">
        <v>7.0000000000000001E-3</v>
      </c>
      <c r="L129" s="4">
        <v>5.7000000000000002E-3</v>
      </c>
      <c r="M129" s="4">
        <v>3.2000000000000002E-3</v>
      </c>
      <c r="N129" s="4">
        <v>2.5999999999999999E-3</v>
      </c>
      <c r="O129" s="4">
        <v>5.9999999999999995E-4</v>
      </c>
      <c r="P129" s="4">
        <v>1.4E-3</v>
      </c>
      <c r="Q129" s="4">
        <v>2.9999999999999997E-4</v>
      </c>
      <c r="R129" s="4">
        <v>2.0000000000000001E-4</v>
      </c>
      <c r="S129" s="4">
        <v>8.0000000000000004E-4</v>
      </c>
      <c r="T129" s="4">
        <v>2.8999999999999998E-3</v>
      </c>
      <c r="U129" s="4">
        <v>0</v>
      </c>
      <c r="V129" s="4">
        <v>0</v>
      </c>
      <c r="W129" s="4">
        <v>5.9999999999999995E-4</v>
      </c>
      <c r="X129" s="4">
        <v>4.0000000000000002E-4</v>
      </c>
      <c r="Y129" s="4">
        <v>0</v>
      </c>
      <c r="Z129" s="4">
        <v>0</v>
      </c>
      <c r="AA129" s="4">
        <v>8.9999999999999998E-4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4.2765598030015435E-4</v>
      </c>
      <c r="AL129" s="4">
        <v>0</v>
      </c>
      <c r="AM129" s="4">
        <v>0</v>
      </c>
      <c r="AN129" s="4">
        <v>5.3220583932583117E-4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1.8173166105215121E-3</v>
      </c>
      <c r="AW129" s="4">
        <v>6.4390357794940473E-4</v>
      </c>
      <c r="AX129" s="4">
        <v>1.4813873740422664E-3</v>
      </c>
      <c r="AY129" s="4">
        <v>1.30167265042891E-3</v>
      </c>
      <c r="AZ129" s="4">
        <v>1.3432327842887691E-3</v>
      </c>
      <c r="BA129" s="4">
        <v>8.8524332712620836E-4</v>
      </c>
      <c r="BB129" s="4">
        <v>2.5437257668621581E-3</v>
      </c>
      <c r="BC129" s="4">
        <v>3.7589733856842082E-3</v>
      </c>
      <c r="BD129" s="4">
        <v>4.1653182332972508E-3</v>
      </c>
      <c r="BE129" s="4">
        <v>4.0363692325532828E-3</v>
      </c>
      <c r="BF129" s="4">
        <v>2.9380188537550729E-3</v>
      </c>
      <c r="BG129" s="4">
        <v>3.7482749995482618E-4</v>
      </c>
      <c r="BH129" s="4">
        <v>5.1162039332734873E-4</v>
      </c>
      <c r="BI129" s="4">
        <v>0</v>
      </c>
      <c r="BJ129" s="4">
        <v>0</v>
      </c>
      <c r="BK129" s="4">
        <v>0</v>
      </c>
      <c r="BL129" s="4">
        <v>4.6902172867361176E-4</v>
      </c>
      <c r="BM129" s="4">
        <v>7.3496310321218949E-4</v>
      </c>
      <c r="BN129" s="4">
        <v>8.571147361101949E-4</v>
      </c>
      <c r="BO129" s="4">
        <v>2.2470101982827602E-3</v>
      </c>
      <c r="BP129" s="4">
        <v>4.3469223538888588E-3</v>
      </c>
      <c r="BQ129" s="4">
        <v>7.3021162154984368E-3</v>
      </c>
      <c r="BR129" s="4">
        <v>3.4649088476356735E-3</v>
      </c>
      <c r="BS129" s="4">
        <v>1.0273534901856663E-3</v>
      </c>
      <c r="BT129" s="4">
        <v>1.1236479375176654E-2</v>
      </c>
    </row>
    <row r="130" spans="1:72" x14ac:dyDescent="0.3">
      <c r="A130" s="13" t="s">
        <v>24</v>
      </c>
      <c r="B130" s="4">
        <v>0</v>
      </c>
      <c r="C130" s="4">
        <v>1.5E-3</v>
      </c>
      <c r="D130" s="4">
        <v>2.0000000000000001E-4</v>
      </c>
      <c r="E130" s="4">
        <v>8.0000000000000004E-4</v>
      </c>
      <c r="F130" s="4">
        <v>8.0000000000000004E-4</v>
      </c>
      <c r="G130" s="4">
        <v>0</v>
      </c>
      <c r="H130" s="4">
        <v>6.9999999999999999E-4</v>
      </c>
      <c r="I130" s="4">
        <v>4.0000000000000002E-4</v>
      </c>
      <c r="J130" s="4">
        <v>6.9999999999999999E-4</v>
      </c>
      <c r="K130" s="4">
        <v>3.5000000000000001E-3</v>
      </c>
      <c r="L130" s="4">
        <v>5.5999999999999999E-3</v>
      </c>
      <c r="M130" s="4">
        <v>4.7999999999999996E-3</v>
      </c>
      <c r="N130" s="4">
        <v>2.8999999999999998E-3</v>
      </c>
      <c r="O130" s="4">
        <v>1.5E-3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1.4E-3</v>
      </c>
      <c r="V130" s="4">
        <v>1.5E-3</v>
      </c>
      <c r="W130" s="4">
        <v>1.4E-3</v>
      </c>
      <c r="X130" s="4">
        <v>2.3E-3</v>
      </c>
      <c r="Y130" s="4">
        <v>1.6000000000000001E-3</v>
      </c>
      <c r="Z130" s="4">
        <v>0</v>
      </c>
      <c r="AA130" s="4">
        <v>0</v>
      </c>
      <c r="AB130" s="4">
        <v>6.9999999999999999E-4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1.7325859930464104E-4</v>
      </c>
      <c r="AO130" s="4">
        <v>3.7346597167156733E-4</v>
      </c>
      <c r="AP130" s="4">
        <v>0</v>
      </c>
      <c r="AQ130" s="4">
        <v>2.2193414942011874E-4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1.2517211293996608E-3</v>
      </c>
      <c r="AX130" s="4">
        <v>0</v>
      </c>
      <c r="AY130" s="4">
        <v>2.0743931255151824E-4</v>
      </c>
      <c r="AZ130" s="4">
        <v>2.1406248742931682E-4</v>
      </c>
      <c r="BA130" s="4">
        <v>0</v>
      </c>
      <c r="BB130" s="4">
        <v>2.3694266761755999E-3</v>
      </c>
      <c r="BC130" s="4">
        <v>1.2383678873744489E-3</v>
      </c>
      <c r="BD130" s="4">
        <v>1.2562923245781961E-3</v>
      </c>
      <c r="BE130" s="4">
        <v>1.474254427094102E-3</v>
      </c>
      <c r="BF130" s="4">
        <v>2.8112936722664772E-3</v>
      </c>
      <c r="BG130" s="4">
        <v>3.6853166838207527E-3</v>
      </c>
      <c r="BH130" s="4">
        <v>3.4519623312498247E-3</v>
      </c>
      <c r="BI130" s="4">
        <v>3.2827308783402367E-3</v>
      </c>
      <c r="BJ130" s="4">
        <v>3.9973457241728868E-3</v>
      </c>
      <c r="BK130" s="4">
        <v>3.4826015533626878E-3</v>
      </c>
      <c r="BL130" s="4">
        <v>3.0564619947190379E-3</v>
      </c>
      <c r="BM130" s="4">
        <v>2.0792157599515458E-3</v>
      </c>
      <c r="BN130" s="4">
        <v>2.2683687892977368E-3</v>
      </c>
      <c r="BO130" s="4">
        <v>3.236107520797356E-3</v>
      </c>
      <c r="BP130" s="4">
        <v>5.7131254304894959E-3</v>
      </c>
      <c r="BQ130" s="4">
        <v>6.6413949079213459E-4</v>
      </c>
      <c r="BR130" s="4">
        <v>5.5631177621877689E-3</v>
      </c>
      <c r="BS130" s="4">
        <v>1.2642909054259761E-2</v>
      </c>
      <c r="BT130" s="4">
        <v>1.0806932710550224E-3</v>
      </c>
    </row>
    <row r="131" spans="1:72" x14ac:dyDescent="0.3">
      <c r="A131" s="13" t="s">
        <v>25</v>
      </c>
      <c r="B131" s="4">
        <f t="shared" ref="B131:V131" si="67">SUM(B127:B130)</f>
        <v>0.99999999999999989</v>
      </c>
      <c r="C131" s="4">
        <f t="shared" si="67"/>
        <v>0.99999999999999989</v>
      </c>
      <c r="D131" s="4">
        <f t="shared" si="67"/>
        <v>0.99999999999999989</v>
      </c>
      <c r="E131" s="4">
        <f t="shared" si="67"/>
        <v>1</v>
      </c>
      <c r="F131" s="4">
        <f t="shared" si="67"/>
        <v>1</v>
      </c>
      <c r="G131" s="4">
        <f t="shared" si="67"/>
        <v>1</v>
      </c>
      <c r="H131" s="4">
        <f t="shared" si="67"/>
        <v>1</v>
      </c>
      <c r="I131" s="4">
        <f t="shared" si="67"/>
        <v>1</v>
      </c>
      <c r="J131" s="4">
        <f t="shared" si="67"/>
        <v>1</v>
      </c>
      <c r="K131" s="4">
        <f t="shared" si="67"/>
        <v>0.99999999999999989</v>
      </c>
      <c r="L131" s="4">
        <f t="shared" si="67"/>
        <v>1</v>
      </c>
      <c r="M131" s="4">
        <f t="shared" si="67"/>
        <v>1</v>
      </c>
      <c r="N131" s="4">
        <f t="shared" si="67"/>
        <v>1</v>
      </c>
      <c r="O131" s="4">
        <f t="shared" si="67"/>
        <v>1</v>
      </c>
      <c r="P131" s="4">
        <f t="shared" si="67"/>
        <v>1</v>
      </c>
      <c r="Q131" s="4">
        <f t="shared" si="67"/>
        <v>0.99999999999999989</v>
      </c>
      <c r="R131" s="4">
        <f t="shared" si="67"/>
        <v>1</v>
      </c>
      <c r="S131" s="4">
        <f t="shared" si="67"/>
        <v>1</v>
      </c>
      <c r="T131" s="4">
        <f t="shared" si="67"/>
        <v>1</v>
      </c>
      <c r="U131" s="4">
        <f t="shared" si="67"/>
        <v>0.99999999999999989</v>
      </c>
      <c r="V131" s="4">
        <f t="shared" si="67"/>
        <v>0.99999999999999989</v>
      </c>
      <c r="W131" s="4">
        <f t="shared" ref="W131:AB131" si="68">SUM(W127:W130)</f>
        <v>1</v>
      </c>
      <c r="X131" s="4">
        <f t="shared" si="68"/>
        <v>0.99999999999999989</v>
      </c>
      <c r="Y131" s="4">
        <f t="shared" si="68"/>
        <v>1</v>
      </c>
      <c r="Z131" s="4">
        <f t="shared" si="68"/>
        <v>1</v>
      </c>
      <c r="AA131" s="4">
        <f t="shared" si="68"/>
        <v>1</v>
      </c>
      <c r="AB131" s="4">
        <f t="shared" si="68"/>
        <v>1</v>
      </c>
      <c r="AC131" s="4">
        <f t="shared" ref="AC131:AI131" si="69">SUM(AC127:AC130)</f>
        <v>1</v>
      </c>
      <c r="AD131" s="4">
        <f t="shared" si="69"/>
        <v>1</v>
      </c>
      <c r="AE131" s="4">
        <f t="shared" si="69"/>
        <v>1</v>
      </c>
      <c r="AF131" s="4">
        <f t="shared" si="69"/>
        <v>1</v>
      </c>
      <c r="AG131" s="4">
        <f t="shared" si="69"/>
        <v>1</v>
      </c>
      <c r="AH131" s="4">
        <f t="shared" si="69"/>
        <v>1.0000000000000002</v>
      </c>
      <c r="AI131" s="4">
        <f t="shared" si="69"/>
        <v>1</v>
      </c>
      <c r="AJ131" s="4">
        <v>1</v>
      </c>
      <c r="AK131" s="4">
        <f>SUM(AK127:AK130)</f>
        <v>0.99999999999999989</v>
      </c>
      <c r="AL131" s="4">
        <f>SUM(AL127:AL130)</f>
        <v>1.0000000000000002</v>
      </c>
      <c r="AM131" s="4">
        <f>SUM(AM127:AM130)</f>
        <v>0.99999999999999978</v>
      </c>
      <c r="AN131" s="4">
        <f>SUM(AN127:AN130)</f>
        <v>1.0000000000000002</v>
      </c>
      <c r="AO131" s="4">
        <v>1.0000000000000002</v>
      </c>
      <c r="AP131" s="4">
        <f t="shared" ref="AP131:BB131" si="70">SUM(AP127:AP130)</f>
        <v>1</v>
      </c>
      <c r="AQ131" s="4">
        <f t="shared" si="70"/>
        <v>1</v>
      </c>
      <c r="AR131" s="4">
        <f t="shared" si="70"/>
        <v>1</v>
      </c>
      <c r="AS131" s="4">
        <f t="shared" si="70"/>
        <v>1</v>
      </c>
      <c r="AT131" s="4">
        <f t="shared" si="70"/>
        <v>1</v>
      </c>
      <c r="AU131" s="4">
        <f t="shared" si="70"/>
        <v>1</v>
      </c>
      <c r="AV131" s="4">
        <f t="shared" si="70"/>
        <v>1</v>
      </c>
      <c r="AW131" s="4">
        <f t="shared" si="70"/>
        <v>1.0000000000000002</v>
      </c>
      <c r="AX131" s="4">
        <f t="shared" si="70"/>
        <v>1</v>
      </c>
      <c r="AY131" s="4">
        <f t="shared" si="70"/>
        <v>1.0000000000000002</v>
      </c>
      <c r="AZ131" s="4">
        <f t="shared" si="70"/>
        <v>1</v>
      </c>
      <c r="BA131" s="4">
        <f t="shared" si="70"/>
        <v>1</v>
      </c>
      <c r="BB131" s="4">
        <f t="shared" si="70"/>
        <v>1</v>
      </c>
      <c r="BC131" s="4">
        <f t="shared" ref="BC131:BT131" si="71">SUM(BC127:BC130)</f>
        <v>0.99999999999999989</v>
      </c>
      <c r="BD131" s="4">
        <f t="shared" si="71"/>
        <v>1.0000000000000002</v>
      </c>
      <c r="BE131" s="4">
        <f t="shared" si="71"/>
        <v>0.99999999999999989</v>
      </c>
      <c r="BF131" s="4">
        <f t="shared" si="71"/>
        <v>1</v>
      </c>
      <c r="BG131" s="4">
        <f t="shared" si="71"/>
        <v>1.0000000000000002</v>
      </c>
      <c r="BH131" s="4">
        <f t="shared" si="71"/>
        <v>1.0000000000000002</v>
      </c>
      <c r="BI131" s="4">
        <f t="shared" si="71"/>
        <v>1.0000000000000002</v>
      </c>
      <c r="BJ131" s="4">
        <f t="shared" si="71"/>
        <v>0.99999999999999989</v>
      </c>
      <c r="BK131" s="4">
        <f t="shared" si="71"/>
        <v>0.99999999999999989</v>
      </c>
      <c r="BL131" s="4">
        <f t="shared" si="71"/>
        <v>1</v>
      </c>
      <c r="BM131" s="4">
        <f t="shared" si="71"/>
        <v>1.0000000000000002</v>
      </c>
      <c r="BN131" s="4">
        <f t="shared" si="71"/>
        <v>1</v>
      </c>
      <c r="BO131" s="4">
        <f t="shared" si="71"/>
        <v>1</v>
      </c>
      <c r="BP131" s="4">
        <f t="shared" si="71"/>
        <v>1</v>
      </c>
      <c r="BQ131" s="4">
        <f t="shared" si="71"/>
        <v>1</v>
      </c>
      <c r="BR131" s="4">
        <f t="shared" si="71"/>
        <v>1.0000000000000002</v>
      </c>
      <c r="BS131" s="4">
        <f t="shared" si="71"/>
        <v>1</v>
      </c>
      <c r="BT131" s="4">
        <f t="shared" si="71"/>
        <v>0.99999999999999989</v>
      </c>
    </row>
    <row r="132" spans="1:72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</row>
  </sheetData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Paragon Summary</vt:lpstr>
      <vt:lpstr>PM29</vt:lpstr>
      <vt:lpstr>PM28</vt:lpstr>
      <vt:lpstr>PM27</vt:lpstr>
      <vt:lpstr>PM26</vt:lpstr>
      <vt:lpstr>PM12</vt:lpstr>
      <vt:lpstr>'Paragon Summary'!Print_Area</vt:lpstr>
      <vt:lpstr>'Paragon Summary'!Print_Titles</vt:lpstr>
    </vt:vector>
  </TitlesOfParts>
  <Company>Paragon Group of Companies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Giles</dc:creator>
  <cp:lastModifiedBy>Julia Gilbride</cp:lastModifiedBy>
  <cp:lastPrinted>2020-03-12T15:43:28Z</cp:lastPrinted>
  <dcterms:created xsi:type="dcterms:W3CDTF">2007-10-05T13:10:11Z</dcterms:created>
  <dcterms:modified xsi:type="dcterms:W3CDTF">2024-06-14T14:29:55Z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tention Period">
    <vt:lpwstr>Keep</vt:lpwstr>
  </property>
</Properties>
</file>