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05" firstSheet="2" activeTab="11"/>
  </bookViews>
  <sheets>
    <sheet name="Nov 03" sheetId="1" r:id="rId1"/>
    <sheet name="Feb 04" sheetId="2" r:id="rId2"/>
    <sheet name="May 04" sheetId="3" r:id="rId3"/>
    <sheet name="Aug 04" sheetId="4" r:id="rId4"/>
    <sheet name="Nov 04" sheetId="5" r:id="rId5"/>
    <sheet name="Feb 05" sheetId="6" r:id="rId6"/>
    <sheet name="May 05" sheetId="7" r:id="rId7"/>
    <sheet name="Aug 05" sheetId="8" r:id="rId8"/>
    <sheet name="Nov 05" sheetId="9" r:id="rId9"/>
    <sheet name="Feb 06" sheetId="10" r:id="rId10"/>
    <sheet name="May 06" sheetId="11" r:id="rId11"/>
    <sheet name="Aug 06" sheetId="12" r:id="rId12"/>
  </sheets>
  <definedNames>
    <definedName name="PAGE1" localSheetId="3">'Aug 04'!$A$1:$V$65</definedName>
    <definedName name="PAGE1" localSheetId="7">'Aug 05'!$A$1:$V$65</definedName>
    <definedName name="PAGE1" localSheetId="11">'Aug 06'!$A$1:$V$65</definedName>
    <definedName name="PAGE1" localSheetId="1">'Feb 04'!$A$1:$V$65</definedName>
    <definedName name="PAGE1" localSheetId="5">'Feb 05'!$A$1:$V$65</definedName>
    <definedName name="PAGE1" localSheetId="9">'Feb 06'!$A$1:$V$65</definedName>
    <definedName name="PAGE1" localSheetId="2">'May 04'!$A$1:$V$65</definedName>
    <definedName name="PAGE1" localSheetId="6">'May 05'!$A$1:$V$65</definedName>
    <definedName name="PAGE1" localSheetId="10">'May 06'!$A$1:$V$65</definedName>
    <definedName name="PAGE1" localSheetId="4">'Nov 04'!$A$1:$V$65</definedName>
    <definedName name="PAGE1" localSheetId="8">'Nov 05'!$A$1:$V$65</definedName>
    <definedName name="PAGE1">'Nov 03'!$A$1:$V$65</definedName>
    <definedName name="PAGE2" localSheetId="3">'Aug 04'!$A$66:$V$133</definedName>
    <definedName name="PAGE2" localSheetId="7">'Aug 05'!$A$66:$V$130</definedName>
    <definedName name="PAGE2" localSheetId="11">'Aug 06'!$A$66:$V$133</definedName>
    <definedName name="PAGE2" localSheetId="1">'Feb 04'!$A$66:$V$131</definedName>
    <definedName name="PAGE2" localSheetId="5">'Feb 05'!$A$66:$V$130</definedName>
    <definedName name="PAGE2" localSheetId="9">'Feb 06'!$A$66:$V$132</definedName>
    <definedName name="PAGE2" localSheetId="2">'May 04'!$A$66:$V$131</definedName>
    <definedName name="PAGE2" localSheetId="6">'May 05'!$A$66:$V$130</definedName>
    <definedName name="PAGE2" localSheetId="10">'May 06'!$A$66:$V$132</definedName>
    <definedName name="PAGE2" localSheetId="4">'Nov 04'!$A$66:$V$132</definedName>
    <definedName name="PAGE2" localSheetId="8">'Nov 05'!$A$66:$V$132</definedName>
    <definedName name="PAGE2">'Nov 03'!$A$66:$V$131</definedName>
    <definedName name="PAGE3" localSheetId="3">'Aug 04'!$A$134:$V$183</definedName>
    <definedName name="PAGE3" localSheetId="7">'Aug 05'!$A$131:$V$180</definedName>
    <definedName name="PAGE3" localSheetId="11">'Aug 06'!$A$134:$V$184</definedName>
    <definedName name="PAGE3" localSheetId="1">'Feb 04'!$A$132:$V$181</definedName>
    <definedName name="PAGE3" localSheetId="5">'Feb 05'!$A$131:$V$180</definedName>
    <definedName name="PAGE3" localSheetId="9">'Feb 06'!$A$133:$V$182</definedName>
    <definedName name="PAGE3" localSheetId="2">'May 04'!$A$132:$V$181</definedName>
    <definedName name="PAGE3" localSheetId="6">'May 05'!$A$131:$V$180</definedName>
    <definedName name="PAGE3" localSheetId="10">'May 06'!$A$133:$V$182</definedName>
    <definedName name="PAGE3" localSheetId="4">'Nov 04'!$A$133:$V$182</definedName>
    <definedName name="PAGE3" localSheetId="8">'Nov 05'!$A$133:$V$182</definedName>
    <definedName name="PAGE3">'Nov 03'!$A$132:$V$181</definedName>
    <definedName name="PAGE4" localSheetId="3">'Aug 04'!$A$184:$V$236</definedName>
    <definedName name="PAGE4" localSheetId="7">'Aug 05'!$A$181:$V$263</definedName>
    <definedName name="PAGE4" localSheetId="11">'Aug 06'!$A$185:$V$272</definedName>
    <definedName name="PAGE4" localSheetId="1">'Feb 04'!$A$182:$V$234</definedName>
    <definedName name="PAGE4" localSheetId="5">'Feb 05'!$A$181:$V$237</definedName>
    <definedName name="PAGE4" localSheetId="9">'Feb 06'!$A$183:$V$270</definedName>
    <definedName name="PAGE4" localSheetId="2">'May 04'!$A$182:$V$234</definedName>
    <definedName name="PAGE4" localSheetId="6">'May 05'!$A$181:$V$260</definedName>
    <definedName name="PAGE4" localSheetId="10">'May 06'!$A$183:$V$270</definedName>
    <definedName name="PAGE4" localSheetId="4">'Nov 04'!$A$183:$V$235</definedName>
    <definedName name="PAGE4" localSheetId="8">'Nov 05'!$A$183:$V$270</definedName>
    <definedName name="PAGE4">'Nov 03'!$A$182:$V$233</definedName>
    <definedName name="_xlnm.Print_Area" localSheetId="3">'Aug 04'!$A$1:$W$237</definedName>
    <definedName name="_xlnm.Print_Area" localSheetId="7">'Aug 05'!$A$1:$W$264</definedName>
    <definedName name="_xlnm.Print_Area" localSheetId="11">'Aug 06'!$A$1:$W$273</definedName>
    <definedName name="_xlnm.Print_Area" localSheetId="1">'Feb 04'!$A$1:$W$235</definedName>
    <definedName name="_xlnm.Print_Area" localSheetId="5">'Feb 05'!$A$1:$W$238</definedName>
    <definedName name="_xlnm.Print_Area" localSheetId="9">'Feb 06'!$A$1:$W$271</definedName>
    <definedName name="_xlnm.Print_Area" localSheetId="2">'May 04'!$A$1:$W$235</definedName>
    <definedName name="_xlnm.Print_Area" localSheetId="6">'May 05'!$A$1:$W$261</definedName>
    <definedName name="_xlnm.Print_Area" localSheetId="10">'May 06'!$A$1:$W$271</definedName>
    <definedName name="_xlnm.Print_Area" localSheetId="0">'Nov 03'!$A$1:$W$234</definedName>
    <definedName name="_xlnm.Print_Area" localSheetId="4">'Nov 04'!$A$1:$W$236</definedName>
    <definedName name="_xlnm.Print_Area" localSheetId="8">'Nov 05'!$A$1:$W$271</definedName>
    <definedName name="_xlnm.Print_Area">'Nov 03'!$A$1:$V$65</definedName>
  </definedNames>
  <calcPr fullCalcOnLoad="1"/>
</workbook>
</file>

<file path=xl/sharedStrings.xml><?xml version="1.0" encoding="utf-8"?>
<sst xmlns="http://schemas.openxmlformats.org/spreadsheetml/2006/main" count="4320" uniqueCount="311">
  <si>
    <t>Summary Transaction  Features</t>
  </si>
  <si>
    <t>Name of Issuer</t>
  </si>
  <si>
    <t>Originator % at Closing</t>
  </si>
  <si>
    <t xml:space="preserve">Originator % at the Quarter End </t>
  </si>
  <si>
    <t>Date of Issue</t>
  </si>
  <si>
    <t>Date of Production</t>
  </si>
  <si>
    <t>Security Level Data</t>
  </si>
  <si>
    <t>Moody's Rating at Closing</t>
  </si>
  <si>
    <t>Standard &amp; Poor's Rating at Closing</t>
  </si>
  <si>
    <t>Current Moody's Rating</t>
  </si>
  <si>
    <t>Current Standard &amp; Poors Rating</t>
  </si>
  <si>
    <t>ISIN</t>
  </si>
  <si>
    <t xml:space="preserve">Note Interest Margins: </t>
  </si>
  <si>
    <t>Current Note Interest Rates:</t>
  </si>
  <si>
    <t>Previous Note Interest Rates:</t>
  </si>
  <si>
    <t>Optional Redemption (Call) Dates</t>
  </si>
  <si>
    <t>Step-up Dates</t>
  </si>
  <si>
    <t>Class B Notes as a percentage Class A Notes at issue</t>
  </si>
  <si>
    <t>Outstanding Class B Notes as a percentage of Outstanding Class A Notes</t>
  </si>
  <si>
    <t>Determination Event for Paying Class B Notes</t>
  </si>
  <si>
    <t>Record Date</t>
  </si>
  <si>
    <t>Asset Movements</t>
  </si>
  <si>
    <t>Mortgages</t>
  </si>
  <si>
    <t>Current Principal Balance (£'000)</t>
  </si>
  <si>
    <t>Accrued Arrears and Interest Sold to Issuer (£'000)</t>
  </si>
  <si>
    <t>Total (£'000)</t>
  </si>
  <si>
    <t>Consumer Loans</t>
  </si>
  <si>
    <t>Credit Enhancement</t>
  </si>
  <si>
    <t>Spread Trap</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</si>
  <si>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</si>
  <si>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</si>
  <si>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</si>
  <si>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</si>
  <si>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</si>
  <si>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</si>
  <si>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</si>
  <si>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</si>
  <si>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</si>
  <si>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</si>
  <si>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</si>
  <si>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</si>
  <si>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Third Party payments for Corporation Tax and VAT</t>
  </si>
  <si>
    <t>Termination Fees to Swap Provider</t>
  </si>
  <si>
    <t>Cap/Swap Retention fund</t>
  </si>
  <si>
    <t>Principal payments made from Principal Income:</t>
  </si>
  <si>
    <t>Mandatory Further Advances</t>
  </si>
  <si>
    <t>Discretionary Further Advances</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</si>
  <si>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</si>
  <si>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</si>
  <si>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</si>
  <si>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</si>
  <si>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</si>
  <si>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</si>
  <si>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</si>
  <si>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</si>
  <si>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Requirement</t>
  </si>
  <si>
    <t>Build up - prior periods</t>
  </si>
  <si>
    <t>Build up - this period</t>
  </si>
  <si>
    <t>Requirement Outstanding</t>
  </si>
  <si>
    <t>Principal Deficiency Ledger (PDL)</t>
  </si>
  <si>
    <t>Opening PDL Balance</t>
  </si>
  <si>
    <t>Losses this quarter</t>
  </si>
  <si>
    <t>Total PDL balance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</si>
  <si>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</si>
  <si>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</si>
  <si>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</si>
  <si>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</si>
  <si>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</si>
  <si>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</si>
  <si>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</si>
  <si>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</si>
  <si>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</si>
  <si>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</si>
  <si>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</si>
  <si>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</si>
  <si>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</si>
  <si>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</si>
  <si>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</si>
  <si>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</si>
  <si>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</si>
  <si>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</si>
  <si>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</si>
  <si>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</si>
  <si>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</si>
  <si>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</si>
  <si>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</si>
  <si>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</si>
  <si>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</si>
  <si>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</si>
  <si>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</si>
  <si>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</si>
  <si>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</si>
  <si>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</si>
  <si>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</si>
  <si>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</si>
  <si>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</si>
  <si>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</si>
  <si>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Cumulative Recoveries</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</si>
  <si>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</si>
  <si>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</si>
  <si>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</si>
  <si>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</si>
  <si>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</si>
  <si>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</si>
  <si>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</si>
  <si>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</si>
  <si>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</si>
  <si>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</si>
  <si>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</si>
  <si>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</si>
  <si>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</si>
  <si>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As at Closing</t>
  </si>
  <si>
    <t>PDD =</t>
  </si>
  <si>
    <t>Class A1 Notes</t>
  </si>
  <si>
    <t>22 bp</t>
  </si>
  <si>
    <t>44 bp</t>
  </si>
  <si>
    <t>Last Quarter Balance</t>
  </si>
  <si>
    <t>Tel.</t>
  </si>
  <si>
    <t>This Quarter Redemptions and Repayments</t>
  </si>
  <si>
    <t>E-mail</t>
  </si>
  <si>
    <t>jharvey@paragon-group.co.uk</t>
  </si>
  <si>
    <t>jgiles@paragon-group.co.uk</t>
  </si>
  <si>
    <t>Additions this quarter</t>
  </si>
  <si>
    <t>DFA's</t>
  </si>
  <si>
    <t>No.</t>
  </si>
  <si>
    <t>%</t>
  </si>
  <si>
    <t>PML</t>
  </si>
  <si>
    <t>Senior/Subordinate</t>
  </si>
  <si>
    <t>Class A Notes</t>
  </si>
  <si>
    <t xml:space="preserve">or the IPD falling  in June 2008, whichever is the later </t>
  </si>
  <si>
    <t>Repurchases this quarter</t>
  </si>
  <si>
    <t>Principal (£'000)</t>
  </si>
  <si>
    <t>MFA's</t>
  </si>
  <si>
    <t>£'000 Value</t>
  </si>
  <si>
    <t>£'000 Principal</t>
  </si>
  <si>
    <t>=</t>
  </si>
  <si>
    <t>years</t>
  </si>
  <si>
    <t xml:space="preserve">                                                                                                                                                                                            </t>
  </si>
  <si>
    <t>Quarterly</t>
  </si>
  <si>
    <t>ACTUAL/365</t>
  </si>
  <si>
    <t>Current Principal Outstanding</t>
  </si>
  <si>
    <t>Revenue (£'000)</t>
  </si>
  <si>
    <t>Total</t>
  </si>
  <si>
    <t>x</t>
  </si>
  <si>
    <t>Payments to Swap Counterparty</t>
  </si>
  <si>
    <t>Pre Funding Reserve</t>
  </si>
  <si>
    <t>This performance report is issued by Paragon Finance PLC for and on behalf of Paragon Mortgages (No.6) PLC</t>
  </si>
  <si>
    <t>PM6 PLC</t>
  </si>
  <si>
    <t>Class A1R Notes</t>
  </si>
  <si>
    <t>Class A2b Notes</t>
  </si>
  <si>
    <t xml:space="preserve">Class A2a Notes </t>
  </si>
  <si>
    <t>Class A2c Notes</t>
  </si>
  <si>
    <t>Class B1a Notes</t>
  </si>
  <si>
    <t>Class B1b Notes</t>
  </si>
  <si>
    <t>Class B1c Notes</t>
  </si>
  <si>
    <t>Fitch Rating at Closing</t>
  </si>
  <si>
    <t>Current Fitch Rating</t>
  </si>
  <si>
    <t>F1+</t>
  </si>
  <si>
    <t>AAA</t>
  </si>
  <si>
    <t>A</t>
  </si>
  <si>
    <t>A-1+</t>
  </si>
  <si>
    <t>P-1</t>
  </si>
  <si>
    <t>Aaa</t>
  </si>
  <si>
    <t>A2</t>
  </si>
  <si>
    <t>XS0176697455</t>
  </si>
  <si>
    <t>XS0176697885</t>
  </si>
  <si>
    <t>XS0176698008</t>
  </si>
  <si>
    <t>XS0176698420</t>
  </si>
  <si>
    <t>XS0176698859</t>
  </si>
  <si>
    <t>XS0176699154</t>
  </si>
  <si>
    <t>XS0176699402</t>
  </si>
  <si>
    <t>XS0176699741</t>
  </si>
  <si>
    <t>$315,000</t>
  </si>
  <si>
    <t>$25,000</t>
  </si>
  <si>
    <t>2 bp</t>
  </si>
  <si>
    <t>35 bp</t>
  </si>
  <si>
    <t>140 bp</t>
  </si>
  <si>
    <t>N/A</t>
  </si>
  <si>
    <t>70 bp</t>
  </si>
  <si>
    <t>280 bp</t>
  </si>
  <si>
    <t>Stated Maturity - Class A1 Notes</t>
  </si>
  <si>
    <t>Stated Maturity - Class A1R Notes</t>
  </si>
  <si>
    <t>Stated Maturity - Class A2a Notes</t>
  </si>
  <si>
    <t>Stated Maturity - Class A2b Notes</t>
  </si>
  <si>
    <t>Stated Maturity - Class A2c Notes</t>
  </si>
  <si>
    <t>Stated Maturity - Class B1a Notes</t>
  </si>
  <si>
    <t>Stated Maturity - Class B1b Notes</t>
  </si>
  <si>
    <t>Stated Maturity - Class B1c Notes</t>
  </si>
  <si>
    <t>A1R Note repayments</t>
  </si>
  <si>
    <t>N.B. This data fact sheet and its notes can only be a summary of certain features of the bonds and their structure. No representation can be made that the information herein is accurate or complete and no liability is accepted therefor. Reference should be made to the issuer  documentation for a full description of the bonds</t>
  </si>
  <si>
    <t xml:space="preserve">and their structure. This data fact sheet and its notes are for information purposes only and are not intended as an offer or invitation with respect to the purchase or sale of any security. Reliance should not be placed on the information herein when making any decision whether to buy, hold or sell bonds (or other securities) </t>
  </si>
  <si>
    <t xml:space="preserve">or for any other purpose. </t>
  </si>
  <si>
    <t>PM6 INVESTOR REPORT QUARTER ENDING NOVEMBER 2003</t>
  </si>
  <si>
    <t>US69912FAA66</t>
  </si>
  <si>
    <t>US69912FAB40</t>
  </si>
  <si>
    <t>US69912FAC23</t>
  </si>
  <si>
    <t>Currency Swap Margin</t>
  </si>
  <si>
    <t>Note Step-Up Margins</t>
  </si>
  <si>
    <t>Class A1, A2a, A2 c, B1a and B1 c Interest Calculated on</t>
  </si>
  <si>
    <t>ACTUAL/360</t>
  </si>
  <si>
    <t>Class A1R, A2b,  B1b and B1 c Interest Calculated on</t>
  </si>
  <si>
    <t>Monthly</t>
  </si>
  <si>
    <t>Class A1 Interest Payment Cycle</t>
  </si>
  <si>
    <t>Class A1R, A2a, A2b, A2 c, B1a, B1b and B1 c Interest Payment Cycle</t>
  </si>
  <si>
    <t>Previous Quarterly Interest Period (No. of Days)</t>
  </si>
  <si>
    <t>Current Quarterly Interest Period (No. of Days)</t>
  </si>
  <si>
    <t>Current Currency Swap Rates</t>
  </si>
  <si>
    <t>Previous Currency Swap Rates</t>
  </si>
  <si>
    <t>Quarterly Interest Payment Date</t>
  </si>
  <si>
    <t>A Note Interest / Currency Swap Interest</t>
  </si>
  <si>
    <t>B Note Interest / Currency Swap Interest</t>
  </si>
  <si>
    <t>40 bp</t>
  </si>
  <si>
    <t>158 bp</t>
  </si>
  <si>
    <t>80 bp</t>
  </si>
  <si>
    <t>316 bp</t>
  </si>
  <si>
    <t>Currency Swap Step -Up Margins</t>
  </si>
  <si>
    <t>A1 Swap Currency Interest</t>
  </si>
  <si>
    <t>A1R Note Interest</t>
  </si>
  <si>
    <t>A2a Swap Currency Interest</t>
  </si>
  <si>
    <t>A2b Note Interest</t>
  </si>
  <si>
    <t>A2c Swap Currency Interest</t>
  </si>
  <si>
    <t>B1a Swap Currency Interest</t>
  </si>
  <si>
    <t>B1b Note Interest</t>
  </si>
  <si>
    <t>B1c Swap Currency Interest</t>
  </si>
  <si>
    <t>5 (a)</t>
  </si>
  <si>
    <t>5 (b)</t>
  </si>
  <si>
    <t>5 (c)</t>
  </si>
  <si>
    <t>First Loss Fund Replenishment</t>
  </si>
  <si>
    <t>Surplus income to the Issuer</t>
  </si>
  <si>
    <t>Administration Fee/Substitute Administrators Commitment Fee</t>
  </si>
  <si>
    <t>4 (a)</t>
  </si>
  <si>
    <t>4 (b)</t>
  </si>
  <si>
    <t>4 (c)</t>
  </si>
  <si>
    <t>4 (d)</t>
  </si>
  <si>
    <t>4 (e)</t>
  </si>
  <si>
    <t>4 (f)</t>
  </si>
  <si>
    <t>Replenishments from excess Revenue cash</t>
  </si>
  <si>
    <t>Current Pool Factor</t>
  </si>
  <si>
    <t>Previous Pool Factor</t>
  </si>
  <si>
    <t xml:space="preserve">Previous Outstanding Note Principal </t>
  </si>
  <si>
    <t>Previous Sterling Equivalent Note Principal</t>
  </si>
  <si>
    <t>Original Issue Amount ('000)</t>
  </si>
  <si>
    <t>Original Sterling Equivalent Note Principal</t>
  </si>
  <si>
    <t xml:space="preserve">Current Outstanding Note Principal </t>
  </si>
  <si>
    <t>Current Sterling Equivalent Note Principal</t>
  </si>
  <si>
    <t>PDL replenishment from Revenue income</t>
  </si>
  <si>
    <t>A1 Note Swap Currency repayments</t>
  </si>
  <si>
    <t>A2a Note Swap Currency repayments</t>
  </si>
  <si>
    <t>A2c Note Swap Currency repayments</t>
  </si>
  <si>
    <t>A2b Note repayments</t>
  </si>
  <si>
    <t>B1a Note Swap Currency repayments</t>
  </si>
  <si>
    <t>B1b Note repayments</t>
  </si>
  <si>
    <t>B1c Note Swap Currency repayments</t>
  </si>
  <si>
    <t>First Loss Fund Drawings</t>
  </si>
  <si>
    <t>Drawings this quarter to fund</t>
  </si>
  <si>
    <t>Replenishments from drawings on the PSR2 / PM6 Subordinated Loan</t>
  </si>
  <si>
    <t>Drawing on the PSR2/PM6 Subordinated Loan for Interest Shortfalls</t>
  </si>
  <si>
    <t>Paragon Mortgages (No.6) PLC</t>
  </si>
  <si>
    <t>US69912FAF53</t>
  </si>
  <si>
    <t>156 bp</t>
  </si>
  <si>
    <t>312 bp</t>
  </si>
  <si>
    <t>PM6 INVESTOR REPORT QUARTER ENDING FEBRUARY 2004</t>
  </si>
  <si>
    <t>Appointment of a Receiver of Rent</t>
  </si>
  <si>
    <t>Aggregate Balance of Substituted Loans (Pre Funding Reserve)</t>
  </si>
  <si>
    <t>ACTUAL/366</t>
  </si>
  <si>
    <t>PM6 INVESTOR REPORT QUARTER ENDING MAY 2004</t>
  </si>
  <si>
    <t>PM6 INVESTOR REPORT QUARTER ENDING AUGUST 2004</t>
  </si>
  <si>
    <t>Class A1R Initial Consideration</t>
  </si>
  <si>
    <t>Class A1R Deferred Consideration</t>
  </si>
  <si>
    <t>A1R Deferred Consideration</t>
  </si>
  <si>
    <t>Class A1R Overfunding</t>
  </si>
  <si>
    <t xml:space="preserve">Total closing cash balance (Class Available Redemption Funds for the next period) </t>
  </si>
  <si>
    <t>PM6 INVESTOR REPORT QUARTER ENDING NOVEMBER 2004</t>
  </si>
  <si>
    <t>+44 (0) 121 712 3894</t>
  </si>
  <si>
    <t>+44 (0) 121 712 2315</t>
  </si>
  <si>
    <t>Class A1R Overfunding from last quarter</t>
  </si>
  <si>
    <t>john.harvey@paragon-group.co.uk</t>
  </si>
  <si>
    <t>jimmy.giles@paragon-group.co.uk</t>
  </si>
  <si>
    <t>PM6 INVESTOR REPORT QUARTER ENDING FEBRUARY 2005</t>
  </si>
  <si>
    <t>&gt;3&lt;=4 Months</t>
  </si>
  <si>
    <t>&gt;4&lt;=5 Months</t>
  </si>
  <si>
    <t>&gt;5&lt;=6 Months</t>
  </si>
  <si>
    <t>&gt;6&lt;=12 Months</t>
  </si>
  <si>
    <t>&gt; 12 Months</t>
  </si>
  <si>
    <t>John Harvey           +44 (0) 121 712 3894        john.harvey@paragon-group.co.uk</t>
  </si>
  <si>
    <t>Jimmy Giles           +44 (0) 121 712 2315        jimmy.giles@paragon-group.co.uk</t>
  </si>
  <si>
    <t>Contact Name         Tel.                                   E-mail</t>
  </si>
  <si>
    <t>Delinquency Summary (Excluding Receiver of Rent and Possession Cases)</t>
  </si>
  <si>
    <t>Delinquency Summary (For Possession Cases)</t>
  </si>
  <si>
    <t>Delinquency Summary (For Receiver of Rent Cases)</t>
  </si>
  <si>
    <t>PM6 INVESTOR REPORT QUARTER ENDING MAY 2005</t>
  </si>
  <si>
    <t>PM6 INVESTOR REPORT QUARTER ENDING AUGUST 2005</t>
  </si>
  <si>
    <t xml:space="preserve">FOR FURTHER ASSISTANCE ON THE INVESTOR REPORTS, PLEASE REFER TO THE "INVESTOR TERMS" POSTED ON THE PARAGON WEBSITE   </t>
  </si>
  <si>
    <t xml:space="preserve">FOR ADDITIONAL INFORMATION ON THE UNDERLYING ASSETS, PLEASE REFER TO THE "POOL TABLES" AND "SUMMARY" SECTIONS POSTED ON THE PARAGON WEBSITE   </t>
  </si>
  <si>
    <t>http://www.paragon-group.co.uk</t>
  </si>
  <si>
    <t>PM6 INVESTOR REPORT QUARTER ENDING NOVEMBER 2005</t>
  </si>
  <si>
    <t>Investment Income</t>
  </si>
  <si>
    <t>Redemption Income</t>
  </si>
  <si>
    <t>Possession Properties Sold</t>
  </si>
  <si>
    <t>Receiver of Rent Properties Sold</t>
  </si>
  <si>
    <t>Average Number of months in Arrears @ Sale date</t>
  </si>
  <si>
    <t xml:space="preserve">Average Number of months from appointment of Receiver of Rent to Sale </t>
  </si>
  <si>
    <t xml:space="preserve"> </t>
  </si>
  <si>
    <t>Quarterly Interest Income</t>
  </si>
  <si>
    <t>PM6 INVESTOR REPORT QUARTER ENDING FEBRUARY 2006</t>
  </si>
  <si>
    <t>Average Sale Price/Outstanding balance</t>
  </si>
  <si>
    <t>Average Sale Price/Oustanding balance</t>
  </si>
  <si>
    <t>PM6 INVESTOR REPORT QUARTER ENDING MAY 2006</t>
  </si>
  <si>
    <t>PM6 INVESTOR REPORT QUARTER ENDING AUGUST 2006</t>
  </si>
  <si>
    <t>Release of the First Fund following repayment of the Notes</t>
  </si>
  <si>
    <t>Repayment of the First Loss Fund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</si>
</sst>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0"/>
    <numFmt numFmtId="181" formatCode="#,##0.000000"/>
    <numFmt numFmtId="182" formatCode="0.00000%"/>
    <numFmt numFmtId="183" formatCode="#,##0.0"/>
    <numFmt numFmtId="184" formatCode="0.0%"/>
    <numFmt numFmtId="185" formatCode="d\-mmm\-yy"/>
    <numFmt numFmtId="186" formatCode="[$£-809]#,##0.000000"/>
    <numFmt numFmtId="187" formatCode="[$€-2]\ #,##0;[Red]\-[$€-2]\ #,##0"/>
    <numFmt numFmtId="188" formatCode="[$€-2]\ #,##0"/>
    <numFmt numFmtId="189" formatCode="#,##0.0000000"/>
    <numFmt numFmtId="190" formatCode="[$$-409]#,##0"/>
    <numFmt numFmtId="191" formatCode="[$$-409]#,##0.00"/>
    <numFmt numFmtId="192" formatCode="&quot;£&quot;#,##0"/>
    <numFmt numFmtId="193" formatCode="0.000%"/>
  </numFmts>
  <fonts count="27">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family val="0"/>
    </font>
    <font>
      <b/>
      <sz val="14"/>
      <name val="Times New Roman"/>
      <family val="0"/>
    </font>
    <font>
      <b/>
      <sz val="12"/>
      <color indexed="8"/>
      <name val="Times New Roman"/>
      <family val="0"/>
    </font>
    <font>
      <b/>
      <u val="single"/>
      <sz val="12"/>
      <color indexed="8"/>
      <name val="Times New Roman"/>
      <family val="0"/>
    </font>
    <font>
      <b/>
      <sz val="12"/>
      <name val="Arial"/>
      <family val="0"/>
    </font>
    <font>
      <b/>
      <sz val="12"/>
      <color indexed="53"/>
      <name val="Times New Roman"/>
      <family val="1"/>
    </font>
    <font>
      <sz val="12"/>
      <color indexed="53"/>
      <name val="Times New Roman"/>
      <family val="1"/>
    </font>
    <font>
      <b/>
      <u val="single"/>
      <sz val="12"/>
      <color indexed="53"/>
      <name val="Times New Roman"/>
      <family val="1"/>
    </font>
    <font>
      <u val="single"/>
      <sz val="8.4"/>
      <color indexed="12"/>
      <name val="Arial"/>
      <family val="0"/>
    </font>
    <font>
      <u val="single"/>
      <sz val="8.4"/>
      <color indexed="36"/>
      <name val="Arial"/>
      <family val="0"/>
    </font>
    <font>
      <b/>
      <sz val="14"/>
      <color indexed="53"/>
      <name val="Times New Roman"/>
      <family val="1"/>
    </font>
    <font>
      <b/>
      <u val="single"/>
      <sz val="14"/>
      <color indexed="53"/>
      <name val="Times New Roman"/>
      <family val="1"/>
    </font>
  </fonts>
  <fills count="3">
    <fill>
      <patternFill/>
    </fill>
    <fill>
      <patternFill patternType="gray125"/>
    </fill>
    <fill>
      <patternFill patternType="solid">
        <fgColor indexed="26"/>
        <bgColor indexed="64"/>
      </patternFill>
    </fill>
  </fills>
  <borders count="22">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dashed">
        <color indexed="8"/>
      </bottom>
    </border>
    <border>
      <left style="medium">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style="medium">
        <color indexed="8"/>
      </right>
      <top style="dashed">
        <color indexed="8"/>
      </top>
      <bottom style="dashed">
        <color indexed="8"/>
      </bottom>
    </border>
    <border>
      <left>
        <color indexed="63"/>
      </left>
      <right style="medium">
        <color indexed="8"/>
      </right>
      <top>
        <color indexed="63"/>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cellStyleXfs>
  <cellXfs count="194">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0" fillId="2" borderId="0" xfId="0" applyNumberFormat="1" applyFont="1" applyFill="1" applyAlignment="1">
      <alignment/>
    </xf>
    <xf numFmtId="0" fontId="1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horizontal="center" wrapText="1"/>
    </xf>
    <xf numFmtId="0" fontId="11" fillId="2" borderId="0" xfId="0" applyNumberFormat="1" applyFont="1" applyFill="1" applyAlignment="1">
      <alignment horizontal="center"/>
    </xf>
    <xf numFmtId="9" fontId="11" fillId="2" borderId="0" xfId="0" applyNumberFormat="1" applyFont="1" applyFill="1" applyAlignment="1">
      <alignment horizontal="center"/>
    </xf>
    <xf numFmtId="15" fontId="11"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1" fillId="2" borderId="4" xfId="0" applyNumberFormat="1" applyFont="1" applyFill="1" applyAlignment="1">
      <alignment/>
    </xf>
    <xf numFmtId="0" fontId="11" fillId="2" borderId="5" xfId="0" applyNumberFormat="1" applyFont="1" applyFill="1" applyAlignment="1">
      <alignment/>
    </xf>
    <xf numFmtId="0" fontId="4" fillId="2" borderId="5" xfId="0" applyNumberFormat="1" applyFont="1" applyFill="1" applyAlignment="1">
      <alignment horizontal="center"/>
    </xf>
    <xf numFmtId="180" fontId="4" fillId="2" borderId="5" xfId="0" applyNumberFormat="1" applyFont="1" applyFill="1" applyAlignment="1">
      <alignment horizontal="center"/>
    </xf>
    <xf numFmtId="180" fontId="4" fillId="2" borderId="5" xfId="0" applyNumberFormat="1" applyFont="1" applyFill="1" applyAlignment="1">
      <alignment/>
    </xf>
    <xf numFmtId="180" fontId="0" fillId="2" borderId="5" xfId="0" applyNumberFormat="1" applyFont="1" applyFill="1" applyAlignment="1">
      <alignment/>
    </xf>
    <xf numFmtId="3" fontId="4" fillId="2" borderId="5" xfId="0" applyNumberFormat="1" applyFont="1" applyFill="1" applyAlignment="1">
      <alignment/>
    </xf>
    <xf numFmtId="180" fontId="11" fillId="2" borderId="5" xfId="0" applyNumberFormat="1" applyFont="1" applyFill="1" applyAlignment="1">
      <alignment horizontal="center"/>
    </xf>
    <xf numFmtId="180" fontId="11" fillId="2" borderId="5" xfId="0" applyNumberFormat="1" applyFont="1" applyFill="1" applyAlignment="1">
      <alignment/>
    </xf>
    <xf numFmtId="180" fontId="15" fillId="2" borderId="5" xfId="0" applyNumberFormat="1" applyFont="1" applyFill="1" applyAlignment="1">
      <alignment/>
    </xf>
    <xf numFmtId="182"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182" fontId="4" fillId="2" borderId="5" xfId="0" applyNumberFormat="1" applyFont="1" applyFill="1" applyAlignment="1">
      <alignment/>
    </xf>
    <xf numFmtId="4" fontId="4" fillId="2" borderId="5" xfId="0" applyNumberFormat="1" applyFont="1" applyFill="1" applyAlignment="1">
      <alignment horizontal="center"/>
    </xf>
    <xf numFmtId="15" fontId="11" fillId="2" borderId="5" xfId="0" applyNumberFormat="1" applyFont="1" applyFill="1" applyAlignment="1">
      <alignment horizontal="center"/>
    </xf>
    <xf numFmtId="15" fontId="11" fillId="2" borderId="5" xfId="0" applyNumberFormat="1" applyFont="1" applyFill="1" applyAlignment="1">
      <alignment horizontal="center"/>
    </xf>
    <xf numFmtId="15" fontId="14" fillId="2" borderId="5" xfId="0" applyNumberFormat="1" applyFont="1" applyFill="1" applyAlignment="1">
      <alignment horizontal="center"/>
    </xf>
    <xf numFmtId="15" fontId="14" fillId="2" borderId="5" xfId="0" applyNumberFormat="1" applyFont="1" applyFill="1" applyAlignment="1">
      <alignment horizontal="center"/>
    </xf>
    <xf numFmtId="15" fontId="14" fillId="2" borderId="0" xfId="0" applyNumberFormat="1" applyFont="1" applyFill="1" applyAlignment="1">
      <alignment horizontal="center"/>
    </xf>
    <xf numFmtId="15" fontId="14" fillId="2" borderId="0" xfId="0" applyNumberFormat="1" applyFont="1" applyFill="1" applyAlignment="1">
      <alignment horizontal="center"/>
    </xf>
    <xf numFmtId="0" fontId="16" fillId="2" borderId="0" xfId="0" applyNumberFormat="1" applyFont="1" applyFill="1" applyAlignment="1">
      <alignment/>
    </xf>
    <xf numFmtId="4" fontId="4" fillId="2" borderId="2" xfId="0" applyNumberFormat="1" applyFont="1" applyFill="1" applyAlignment="1">
      <alignment horizontal="right"/>
    </xf>
    <xf numFmtId="0" fontId="13" fillId="2" borderId="0" xfId="0" applyNumberFormat="1" applyFont="1" applyFill="1" applyAlignment="1">
      <alignment/>
    </xf>
    <xf numFmtId="4" fontId="4" fillId="2" borderId="0" xfId="0" applyNumberFormat="1" applyFont="1" applyFill="1" applyAlignment="1">
      <alignment horizontal="right"/>
    </xf>
    <xf numFmtId="3" fontId="14" fillId="2" borderId="5" xfId="0" applyNumberFormat="1" applyFont="1" applyFill="1" applyAlignment="1">
      <alignment horizontal="right"/>
    </xf>
    <xf numFmtId="3" fontId="14" fillId="2" borderId="5" xfId="0" applyNumberFormat="1" applyFont="1" applyFill="1" applyAlignment="1">
      <alignment/>
    </xf>
    <xf numFmtId="3" fontId="4" fillId="2" borderId="0" xfId="0" applyNumberFormat="1" applyFont="1" applyFill="1" applyAlignment="1">
      <alignment/>
    </xf>
    <xf numFmtId="3" fontId="14" fillId="2" borderId="0" xfId="0" applyNumberFormat="1" applyFont="1" applyFill="1" applyAlignment="1">
      <alignment/>
    </xf>
    <xf numFmtId="14" fontId="4" fillId="2" borderId="5" xfId="0" applyNumberFormat="1" applyFont="1" applyFill="1" applyAlignment="1">
      <alignment horizontal="right"/>
    </xf>
    <xf numFmtId="15" fontId="4" fillId="2" borderId="5" xfId="0" applyNumberFormat="1" applyFont="1" applyFill="1" applyAlignment="1">
      <alignment/>
    </xf>
    <xf numFmtId="4" fontId="14" fillId="2" borderId="5" xfId="0" applyNumberFormat="1" applyFont="1" applyFill="1" applyAlignment="1">
      <alignment horizontal="right"/>
    </xf>
    <xf numFmtId="0" fontId="13" fillId="2" borderId="2"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4" fillId="2" borderId="5" xfId="0" applyNumberFormat="1" applyFont="1" applyFill="1" applyAlignment="1">
      <alignment horizontal="center"/>
    </xf>
    <xf numFmtId="4" fontId="14" fillId="2" borderId="0" xfId="0" applyNumberFormat="1" applyFont="1" applyFill="1" applyAlignment="1">
      <alignment horizontal="right"/>
    </xf>
    <xf numFmtId="15" fontId="17" fillId="2" borderId="5" xfId="0" applyNumberFormat="1" applyFont="1" applyFill="1" applyAlignment="1">
      <alignment horizontal="center"/>
    </xf>
    <xf numFmtId="0" fontId="4" fillId="2" borderId="0" xfId="0" applyNumberFormat="1" applyFont="1" applyFill="1" applyAlignment="1">
      <alignment/>
    </xf>
    <xf numFmtId="0" fontId="14" fillId="2" borderId="5" xfId="0" applyNumberFormat="1" applyFont="1" applyFill="1" applyAlignment="1">
      <alignment horizontal="right"/>
    </xf>
    <xf numFmtId="2" fontId="14" fillId="2" borderId="5" xfId="0" applyNumberFormat="1" applyFont="1" applyFill="1" applyAlignment="1">
      <alignment horizontal="right"/>
    </xf>
    <xf numFmtId="0" fontId="14" fillId="2" borderId="1" xfId="0" applyNumberFormat="1" applyFont="1" applyFill="1" applyAlignment="1">
      <alignment/>
    </xf>
    <xf numFmtId="15" fontId="17" fillId="2" borderId="2" xfId="0" applyNumberFormat="1" applyFont="1" applyFill="1" applyAlignment="1">
      <alignment horizontal="centerContinuous"/>
    </xf>
    <xf numFmtId="15" fontId="17" fillId="2" borderId="2" xfId="0" applyNumberFormat="1" applyFont="1" applyFill="1" applyAlignment="1">
      <alignment horizontal="center"/>
    </xf>
    <xf numFmtId="15" fontId="11" fillId="2" borderId="2" xfId="0" applyNumberFormat="1" applyFont="1" applyFill="1" applyAlignment="1">
      <alignment horizontal="center"/>
    </xf>
    <xf numFmtId="0" fontId="14" fillId="2" borderId="3" xfId="0" applyNumberFormat="1" applyFont="1" applyFill="1" applyAlignment="1">
      <alignment/>
    </xf>
    <xf numFmtId="0" fontId="18" fillId="2" borderId="0" xfId="0" applyNumberFormat="1" applyFont="1" applyFill="1" applyAlignment="1">
      <alignment/>
    </xf>
    <xf numFmtId="15" fontId="17" fillId="2" borderId="0" xfId="0" applyNumberFormat="1" applyFont="1" applyFill="1" applyAlignment="1">
      <alignment horizontal="centerContinuous"/>
    </xf>
    <xf numFmtId="15" fontId="17" fillId="2" borderId="0" xfId="0" applyNumberFormat="1" applyFont="1" applyFill="1" applyAlignment="1">
      <alignment horizontal="center"/>
    </xf>
    <xf numFmtId="0" fontId="14" fillId="2" borderId="4" xfId="0" applyNumberFormat="1" applyFont="1" applyFill="1" applyAlignment="1">
      <alignment/>
    </xf>
    <xf numFmtId="0" fontId="14" fillId="2" borderId="5" xfId="0" applyNumberFormat="1" applyFont="1" applyFill="1" applyAlignment="1">
      <alignment/>
    </xf>
    <xf numFmtId="15" fontId="17" fillId="2" borderId="5" xfId="0" applyNumberFormat="1" applyFont="1" applyFill="1" applyAlignment="1">
      <alignment horizontal="centerContinuous"/>
    </xf>
    <xf numFmtId="10" fontId="14" fillId="2" borderId="5" xfId="0" applyNumberFormat="1" applyFont="1" applyFill="1" applyAlignment="1">
      <alignment horizontal="center"/>
    </xf>
    <xf numFmtId="183" fontId="14" fillId="2" borderId="5" xfId="0" applyNumberFormat="1" applyFont="1" applyFill="1" applyAlignment="1">
      <alignment horizontal="center"/>
    </xf>
    <xf numFmtId="0" fontId="4" fillId="2" borderId="5" xfId="0" applyNumberFormat="1" applyFont="1" applyFill="1" applyAlignment="1">
      <alignment/>
    </xf>
    <xf numFmtId="0" fontId="14" fillId="2" borderId="3" xfId="0" applyNumberFormat="1" applyFont="1" applyFill="1" applyAlignment="1">
      <alignment horizontal="right"/>
    </xf>
    <xf numFmtId="0" fontId="17" fillId="2" borderId="0" xfId="0" applyNumberFormat="1" applyFont="1" applyFill="1" applyAlignment="1">
      <alignment horizontal="center"/>
    </xf>
    <xf numFmtId="3" fontId="17" fillId="2" borderId="0" xfId="0" applyNumberFormat="1" applyFont="1" applyFill="1" applyAlignment="1">
      <alignment horizontal="center"/>
    </xf>
    <xf numFmtId="3" fontId="11" fillId="2" borderId="0" xfId="0" applyNumberFormat="1" applyFont="1" applyFill="1" applyAlignment="1">
      <alignment horizontal="center"/>
    </xf>
    <xf numFmtId="0" fontId="14" fillId="2" borderId="4" xfId="0" applyNumberFormat="1" applyFont="1" applyFill="1" applyAlignment="1">
      <alignment horizontal="right"/>
    </xf>
    <xf numFmtId="3" fontId="14" fillId="2" borderId="5" xfId="0" applyNumberFormat="1" applyFont="1" applyFill="1" applyAlignment="1">
      <alignment horizontal="center"/>
    </xf>
    <xf numFmtId="3" fontId="17" fillId="2" borderId="5" xfId="0" applyNumberFormat="1" applyFont="1" applyFill="1" applyAlignment="1">
      <alignment/>
    </xf>
    <xf numFmtId="0" fontId="14" fillId="2" borderId="4" xfId="0" applyNumberFormat="1" applyFont="1" applyFill="1" applyAlignment="1">
      <alignment horizontal="center"/>
    </xf>
    <xf numFmtId="0" fontId="17" fillId="2" borderId="5" xfId="0" applyNumberFormat="1" applyFont="1" applyFill="1" applyAlignment="1">
      <alignment/>
    </xf>
    <xf numFmtId="0" fontId="14" fillId="2" borderId="5" xfId="0" applyNumberFormat="1" applyFont="1" applyFill="1" applyAlignment="1">
      <alignment horizontal="right"/>
    </xf>
    <xf numFmtId="4" fontId="14" fillId="2" borderId="5" xfId="0" applyNumberFormat="1" applyFont="1" applyFill="1" applyAlignment="1">
      <alignment horizontal="right"/>
    </xf>
    <xf numFmtId="9" fontId="14" fillId="2" borderId="5" xfId="0" applyNumberFormat="1" applyFont="1" applyFill="1" applyAlignment="1">
      <alignment horizontal="right"/>
    </xf>
    <xf numFmtId="10" fontId="14" fillId="2" borderId="5" xfId="0" applyNumberFormat="1" applyFont="1" applyFill="1" applyAlignment="1">
      <alignment horizontal="center"/>
    </xf>
    <xf numFmtId="0" fontId="17" fillId="2" borderId="0" xfId="0" applyNumberFormat="1" applyFont="1" applyFill="1" applyAlignment="1">
      <alignment/>
    </xf>
    <xf numFmtId="184" fontId="14" fillId="2" borderId="5" xfId="0" applyNumberFormat="1" applyFont="1" applyFill="1" applyAlignment="1">
      <alignment/>
    </xf>
    <xf numFmtId="184" fontId="4" fillId="2" borderId="5" xfId="0" applyNumberFormat="1" applyFont="1" applyFill="1" applyAlignment="1">
      <alignment/>
    </xf>
    <xf numFmtId="10" fontId="14" fillId="2" borderId="5" xfId="0" applyNumberFormat="1" applyFont="1" applyFill="1" applyAlignment="1">
      <alignment/>
    </xf>
    <xf numFmtId="9" fontId="4" fillId="2" borderId="5" xfId="0" applyNumberFormat="1" applyFont="1" applyFill="1" applyAlignment="1">
      <alignment/>
    </xf>
    <xf numFmtId="9" fontId="4" fillId="2" borderId="0" xfId="0" applyNumberFormat="1" applyFont="1" applyFill="1" applyAlignment="1">
      <alignment/>
    </xf>
    <xf numFmtId="3" fontId="14" fillId="2" borderId="0" xfId="0" applyNumberFormat="1" applyFont="1" applyFill="1" applyAlignment="1">
      <alignment horizontal="right"/>
    </xf>
    <xf numFmtId="0" fontId="0" fillId="2" borderId="3" xfId="0" applyNumberFormat="1" applyFont="1" applyFill="1" applyAlignment="1">
      <alignment/>
    </xf>
    <xf numFmtId="0" fontId="19" fillId="2" borderId="0" xfId="0" applyNumberFormat="1" applyFont="1" applyFill="1" applyAlignment="1">
      <alignment/>
    </xf>
    <xf numFmtId="0" fontId="10" fillId="2" borderId="0" xfId="0" applyNumberFormat="1" applyFont="1" applyFill="1" applyAlignment="1">
      <alignment horizontal="center"/>
    </xf>
    <xf numFmtId="0" fontId="0" fillId="0" borderId="2" xfId="0" applyNumberFormat="1" applyAlignment="1">
      <alignment/>
    </xf>
    <xf numFmtId="0" fontId="4" fillId="2" borderId="6" xfId="0" applyNumberFormat="1" applyFont="1" applyFill="1" applyBorder="1" applyAlignment="1">
      <alignment/>
    </xf>
    <xf numFmtId="0" fontId="16"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4" fontId="4" fillId="2" borderId="7" xfId="0" applyNumberFormat="1" applyFont="1" applyFill="1" applyBorder="1" applyAlignment="1">
      <alignment horizontal="right"/>
    </xf>
    <xf numFmtId="0" fontId="0" fillId="2" borderId="7" xfId="0" applyNumberFormat="1" applyFont="1" applyFill="1" applyBorder="1" applyAlignment="1">
      <alignment/>
    </xf>
    <xf numFmtId="0" fontId="0" fillId="2" borderId="8" xfId="0" applyNumberFormat="1" applyFont="1" applyFill="1" applyBorder="1" applyAlignment="1">
      <alignment/>
    </xf>
    <xf numFmtId="3" fontId="0" fillId="0" borderId="0" xfId="0" applyNumberFormat="1" applyFont="1" applyAlignment="1">
      <alignment/>
    </xf>
    <xf numFmtId="185" fontId="4" fillId="2" borderId="5" xfId="0" applyNumberFormat="1" applyFont="1" applyFill="1" applyAlignment="1">
      <alignment horizontal="center"/>
    </xf>
    <xf numFmtId="0" fontId="0" fillId="0" borderId="0" xfId="0" applyNumberFormat="1" applyBorder="1" applyAlignment="1">
      <alignment/>
    </xf>
    <xf numFmtId="0" fontId="17" fillId="2" borderId="9" xfId="0" applyNumberFormat="1" applyFont="1" applyFill="1" applyBorder="1" applyAlignment="1">
      <alignment/>
    </xf>
    <xf numFmtId="0" fontId="20" fillId="2" borderId="0" xfId="0" applyNumberFormat="1" applyFont="1" applyFill="1" applyAlignment="1">
      <alignment/>
    </xf>
    <xf numFmtId="0" fontId="20" fillId="2" borderId="0" xfId="0" applyNumberFormat="1" applyFont="1" applyFill="1" applyAlignment="1">
      <alignment horizontal="center" wrapText="1"/>
    </xf>
    <xf numFmtId="0" fontId="21" fillId="2" borderId="0" xfId="0" applyNumberFormat="1" applyFont="1" applyFill="1" applyAlignment="1">
      <alignment horizontal="center" wrapText="1"/>
    </xf>
    <xf numFmtId="0" fontId="20" fillId="2" borderId="0" xfId="0" applyNumberFormat="1" applyFont="1" applyFill="1" applyAlignment="1">
      <alignment horizontal="left" vertical="top" wrapText="1"/>
    </xf>
    <xf numFmtId="0" fontId="20" fillId="2" borderId="0" xfId="0" applyNumberFormat="1" applyFont="1" applyFill="1" applyAlignment="1">
      <alignment horizontal="center" vertical="top" wrapText="1"/>
    </xf>
    <xf numFmtId="4" fontId="20" fillId="2" borderId="0" xfId="0" applyNumberFormat="1" applyFont="1" applyFill="1" applyAlignment="1">
      <alignment horizontal="center" vertical="top" wrapText="1"/>
    </xf>
    <xf numFmtId="0" fontId="21" fillId="2" borderId="0" xfId="0" applyNumberFormat="1" applyFont="1" applyFill="1" applyAlignment="1">
      <alignment/>
    </xf>
    <xf numFmtId="0" fontId="22" fillId="2" borderId="5" xfId="0" applyNumberFormat="1" applyFont="1" applyFill="1" applyAlignment="1">
      <alignment/>
    </xf>
    <xf numFmtId="0" fontId="22" fillId="2" borderId="0" xfId="0" applyNumberFormat="1" applyFont="1" applyFill="1" applyAlignment="1">
      <alignment/>
    </xf>
    <xf numFmtId="0" fontId="20" fillId="2" borderId="0" xfId="0" applyNumberFormat="1" applyFont="1" applyFill="1" applyAlignment="1">
      <alignment horizontal="right"/>
    </xf>
    <xf numFmtId="4" fontId="20" fillId="2" borderId="0" xfId="0" applyNumberFormat="1" applyFont="1" applyFill="1" applyAlignment="1">
      <alignment horizontal="right"/>
    </xf>
    <xf numFmtId="0" fontId="20" fillId="2" borderId="5" xfId="0" applyNumberFormat="1" applyFont="1" applyFill="1" applyAlignment="1">
      <alignment/>
    </xf>
    <xf numFmtId="0" fontId="11" fillId="2" borderId="5" xfId="0" applyNumberFormat="1" applyFont="1" applyFill="1" applyAlignment="1">
      <alignment horizontal="center" wrapText="1"/>
    </xf>
    <xf numFmtId="188" fontId="4" fillId="2" borderId="5" xfId="0" applyNumberFormat="1" applyFont="1" applyFill="1" applyAlignment="1">
      <alignment horizontal="center"/>
    </xf>
    <xf numFmtId="188" fontId="11" fillId="2" borderId="5" xfId="0" applyNumberFormat="1" applyFont="1" applyFill="1" applyAlignment="1">
      <alignment horizontal="center"/>
    </xf>
    <xf numFmtId="180" fontId="20" fillId="2" borderId="5" xfId="0" applyNumberFormat="1" applyFont="1" applyFill="1" applyAlignment="1">
      <alignment horizontal="center"/>
    </xf>
    <xf numFmtId="180" fontId="20" fillId="2" borderId="5" xfId="0" applyNumberFormat="1" applyFont="1" applyFill="1" applyAlignment="1">
      <alignment/>
    </xf>
    <xf numFmtId="185" fontId="4" fillId="2" borderId="5" xfId="0" applyNumberFormat="1" applyFont="1" applyFill="1" applyAlignment="1">
      <alignment horizontal="right"/>
    </xf>
    <xf numFmtId="4" fontId="20" fillId="2" borderId="5" xfId="0" applyNumberFormat="1" applyFont="1" applyFill="1" applyAlignment="1">
      <alignment horizontal="center"/>
    </xf>
    <xf numFmtId="181" fontId="20" fillId="2" borderId="5" xfId="0" applyNumberFormat="1" applyFont="1" applyFill="1" applyAlignment="1">
      <alignment horizontal="center"/>
    </xf>
    <xf numFmtId="190" fontId="11" fillId="2" borderId="5" xfId="0" applyNumberFormat="1" applyFont="1" applyFill="1" applyAlignment="1">
      <alignment horizontal="center"/>
    </xf>
    <xf numFmtId="190" fontId="4" fillId="2" borderId="5" xfId="0" applyNumberFormat="1" applyFont="1" applyFill="1" applyAlignment="1">
      <alignment horizontal="center"/>
    </xf>
    <xf numFmtId="0" fontId="0" fillId="2" borderId="0" xfId="0" applyNumberFormat="1" applyFont="1" applyFill="1" applyAlignment="1">
      <alignment/>
    </xf>
    <xf numFmtId="0" fontId="0" fillId="2" borderId="5" xfId="0" applyNumberFormat="1" applyFont="1" applyFill="1" applyAlignment="1">
      <alignment/>
    </xf>
    <xf numFmtId="180" fontId="0" fillId="2" borderId="5" xfId="0" applyNumberFormat="1" applyFont="1" applyFill="1" applyAlignment="1">
      <alignment/>
    </xf>
    <xf numFmtId="0" fontId="0" fillId="2" borderId="7" xfId="0" applyNumberFormat="1" applyFont="1" applyFill="1" applyBorder="1" applyAlignment="1">
      <alignment/>
    </xf>
    <xf numFmtId="0" fontId="0" fillId="2" borderId="8" xfId="0" applyNumberFormat="1" applyFont="1" applyFill="1" applyBorder="1" applyAlignment="1">
      <alignment/>
    </xf>
    <xf numFmtId="0" fontId="0" fillId="2" borderId="3" xfId="0" applyNumberFormat="1" applyFont="1" applyFill="1" applyAlignment="1">
      <alignment/>
    </xf>
    <xf numFmtId="182" fontId="4" fillId="2" borderId="5" xfId="0" applyNumberFormat="1" applyFont="1" applyFill="1" applyAlignment="1" quotePrefix="1">
      <alignment/>
    </xf>
    <xf numFmtId="192" fontId="4" fillId="2" borderId="5" xfId="0" applyNumberFormat="1" applyFont="1" applyFill="1" applyAlignment="1">
      <alignment horizontal="center"/>
    </xf>
    <xf numFmtId="0" fontId="17" fillId="2" borderId="10" xfId="0" applyNumberFormat="1" applyFont="1" applyFill="1" applyBorder="1" applyAlignment="1">
      <alignment/>
    </xf>
    <xf numFmtId="3" fontId="17" fillId="2" borderId="11" xfId="0" applyNumberFormat="1" applyFont="1" applyFill="1" applyBorder="1" applyAlignment="1">
      <alignment/>
    </xf>
    <xf numFmtId="0" fontId="17" fillId="2" borderId="11" xfId="0" applyNumberFormat="1" applyFont="1" applyFill="1" applyBorder="1" applyAlignment="1">
      <alignment/>
    </xf>
    <xf numFmtId="180" fontId="0" fillId="0" borderId="0" xfId="0" applyNumberFormat="1" applyFont="1" applyAlignment="1">
      <alignment/>
    </xf>
    <xf numFmtId="3" fontId="0" fillId="0" borderId="3" xfId="0" applyNumberFormat="1" applyAlignment="1">
      <alignment/>
    </xf>
    <xf numFmtId="10" fontId="4" fillId="2" borderId="5" xfId="0" applyNumberFormat="1" applyFont="1" applyFill="1" applyAlignment="1">
      <alignment/>
    </xf>
    <xf numFmtId="4" fontId="14" fillId="2" borderId="5" xfId="0" applyNumberFormat="1" applyFont="1" applyFill="1" applyAlignment="1">
      <alignment horizontal="center"/>
    </xf>
    <xf numFmtId="0" fontId="11" fillId="2" borderId="0" xfId="0" applyNumberFormat="1" applyFont="1" applyFill="1" applyAlignment="1">
      <alignment horizontal="right"/>
    </xf>
    <xf numFmtId="185" fontId="11" fillId="2" borderId="0" xfId="0" applyNumberFormat="1" applyFont="1" applyFill="1" applyAlignment="1">
      <alignment horizontal="right"/>
    </xf>
    <xf numFmtId="0" fontId="4" fillId="2" borderId="12" xfId="0" applyNumberFormat="1" applyFont="1" applyFill="1" applyBorder="1" applyAlignment="1">
      <alignment/>
    </xf>
    <xf numFmtId="0" fontId="4" fillId="2" borderId="13" xfId="0" applyNumberFormat="1" applyFont="1" applyFill="1" applyBorder="1" applyAlignment="1">
      <alignment/>
    </xf>
    <xf numFmtId="0" fontId="4" fillId="2" borderId="14" xfId="0" applyNumberFormat="1" applyFont="1" applyFill="1" applyBorder="1" applyAlignment="1">
      <alignment/>
    </xf>
    <xf numFmtId="0" fontId="4" fillId="2" borderId="15" xfId="0" applyNumberFormat="1" applyFont="1" applyFill="1" applyBorder="1" applyAlignment="1">
      <alignment/>
    </xf>
    <xf numFmtId="0" fontId="4" fillId="2" borderId="16" xfId="0" applyNumberFormat="1" applyFont="1" applyFill="1" applyBorder="1" applyAlignment="1">
      <alignment/>
    </xf>
    <xf numFmtId="0" fontId="4" fillId="2" borderId="10" xfId="0" applyNumberFormat="1" applyFont="1" applyFill="1" applyBorder="1" applyAlignment="1">
      <alignment/>
    </xf>
    <xf numFmtId="0" fontId="0" fillId="2" borderId="15" xfId="0" applyNumberFormat="1" applyFont="1" applyFill="1" applyBorder="1" applyAlignment="1">
      <alignment/>
    </xf>
    <xf numFmtId="3" fontId="4" fillId="2" borderId="16" xfId="0" applyNumberFormat="1" applyFont="1" applyFill="1" applyBorder="1" applyAlignment="1">
      <alignment/>
    </xf>
    <xf numFmtId="9" fontId="4" fillId="2" borderId="16" xfId="0" applyNumberFormat="1" applyFont="1" applyFill="1" applyBorder="1" applyAlignment="1">
      <alignment/>
    </xf>
    <xf numFmtId="3" fontId="14" fillId="2" borderId="16" xfId="0" applyNumberFormat="1" applyFont="1" applyFill="1" applyBorder="1" applyAlignment="1">
      <alignment horizontal="right"/>
    </xf>
    <xf numFmtId="0" fontId="0" fillId="2" borderId="16" xfId="0" applyNumberFormat="1" applyFont="1" applyFill="1" applyBorder="1" applyAlignment="1">
      <alignment/>
    </xf>
    <xf numFmtId="0" fontId="0" fillId="2" borderId="10" xfId="0" applyNumberFormat="1" applyFont="1" applyFill="1" applyBorder="1" applyAlignment="1">
      <alignment/>
    </xf>
    <xf numFmtId="0" fontId="0" fillId="2" borderId="3" xfId="0" applyNumberFormat="1" applyFont="1" applyFill="1" applyBorder="1" applyAlignment="1">
      <alignment/>
    </xf>
    <xf numFmtId="0" fontId="4" fillId="2" borderId="0" xfId="0" applyNumberFormat="1" applyFont="1" applyFill="1" applyBorder="1" applyAlignment="1">
      <alignment/>
    </xf>
    <xf numFmtId="3" fontId="4" fillId="2" borderId="0" xfId="0" applyNumberFormat="1" applyFont="1" applyFill="1" applyBorder="1" applyAlignment="1">
      <alignment/>
    </xf>
    <xf numFmtId="9" fontId="4" fillId="2" borderId="0" xfId="0" applyNumberFormat="1" applyFont="1" applyFill="1" applyBorder="1" applyAlignment="1">
      <alignment/>
    </xf>
    <xf numFmtId="3" fontId="14" fillId="2" borderId="0" xfId="0" applyNumberFormat="1" applyFont="1" applyFill="1" applyBorder="1" applyAlignment="1">
      <alignment horizontal="right"/>
    </xf>
    <xf numFmtId="0" fontId="0" fillId="2" borderId="0" xfId="0" applyNumberFormat="1" applyFont="1" applyFill="1" applyBorder="1" applyAlignment="1">
      <alignment/>
    </xf>
    <xf numFmtId="0" fontId="4" fillId="2" borderId="4" xfId="0" applyNumberFormat="1" applyFont="1" applyFill="1" applyBorder="1" applyAlignment="1">
      <alignment/>
    </xf>
    <xf numFmtId="0" fontId="0" fillId="2" borderId="17" xfId="0" applyNumberFormat="1" applyFont="1" applyFill="1" applyBorder="1" applyAlignment="1">
      <alignment/>
    </xf>
    <xf numFmtId="0" fontId="0" fillId="2" borderId="18" xfId="0" applyNumberFormat="1" applyFont="1" applyFill="1" applyBorder="1" applyAlignment="1">
      <alignment/>
    </xf>
    <xf numFmtId="0" fontId="0" fillId="2" borderId="19" xfId="0" applyNumberFormat="1" applyFont="1" applyFill="1" applyBorder="1" applyAlignment="1">
      <alignment/>
    </xf>
    <xf numFmtId="0" fontId="0" fillId="2" borderId="20" xfId="0" applyNumberFormat="1" applyFont="1" applyFill="1" applyBorder="1" applyAlignment="1">
      <alignment/>
    </xf>
    <xf numFmtId="3" fontId="4" fillId="2" borderId="5" xfId="0" applyNumberFormat="1" applyFont="1" applyFill="1" applyAlignment="1">
      <alignment horizontal="center"/>
    </xf>
    <xf numFmtId="0" fontId="25" fillId="2" borderId="0" xfId="0" applyNumberFormat="1" applyFont="1" applyFill="1" applyAlignment="1">
      <alignment/>
    </xf>
    <xf numFmtId="0" fontId="25" fillId="2" borderId="5" xfId="0" applyNumberFormat="1" applyFont="1" applyFill="1" applyAlignment="1">
      <alignment/>
    </xf>
    <xf numFmtId="0" fontId="26" fillId="2" borderId="5" xfId="16" applyNumberFormat="1" applyFont="1" applyFill="1" applyAlignment="1">
      <alignment/>
    </xf>
    <xf numFmtId="0" fontId="26" fillId="2" borderId="0" xfId="16" applyNumberFormat="1" applyFont="1" applyFill="1" applyAlignment="1">
      <alignment/>
    </xf>
    <xf numFmtId="0" fontId="0" fillId="2" borderId="14" xfId="0" applyNumberFormat="1" applyFont="1" applyFill="1" applyBorder="1" applyAlignment="1">
      <alignment/>
    </xf>
    <xf numFmtId="3" fontId="4" fillId="2" borderId="12" xfId="0" applyNumberFormat="1" applyFont="1" applyFill="1" applyBorder="1" applyAlignment="1">
      <alignment/>
    </xf>
    <xf numFmtId="9" fontId="4" fillId="2" borderId="12" xfId="0" applyNumberFormat="1" applyFont="1" applyFill="1" applyBorder="1" applyAlignment="1">
      <alignment/>
    </xf>
    <xf numFmtId="3" fontId="14" fillId="2" borderId="12" xfId="0" applyNumberFormat="1" applyFont="1" applyFill="1" applyBorder="1" applyAlignment="1">
      <alignment horizontal="right"/>
    </xf>
    <xf numFmtId="0" fontId="11" fillId="2" borderId="12" xfId="0" applyNumberFormat="1" applyFont="1" applyFill="1" applyBorder="1" applyAlignment="1">
      <alignment/>
    </xf>
    <xf numFmtId="0" fontId="0" fillId="2" borderId="21" xfId="0" applyNumberFormat="1" applyFont="1" applyFill="1" applyBorder="1" applyAlignment="1">
      <alignment/>
    </xf>
    <xf numFmtId="2" fontId="14" fillId="2" borderId="5" xfId="0" applyNumberFormat="1" applyFont="1" applyFill="1" applyAlignment="1">
      <alignment horizontal="center"/>
    </xf>
    <xf numFmtId="10" fontId="0" fillId="0" borderId="0" xfId="0" applyNumberFormat="1" applyFont="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58750"/>
          <a:ext cx="342900" cy="238125"/>
        </a:xfrm>
        <a:prstGeom prst="rect">
          <a:avLst/>
        </a:prstGeom>
        <a:noFill/>
        <a:ln w="9525" cmpd="sng">
          <a:noFill/>
        </a:ln>
      </xdr:spPr>
    </xdr:pic>
    <xdr:clientData/>
  </xdr:twoCellAnchor>
  <xdr:twoCellAnchor>
    <xdr:from>
      <xdr:col>0</xdr:col>
      <xdr:colOff>28575</xdr:colOff>
      <xdr:row>129</xdr:row>
      <xdr:rowOff>161925</xdr:rowOff>
    </xdr:from>
    <xdr:to>
      <xdr:col>1</xdr:col>
      <xdr:colOff>28575</xdr:colOff>
      <xdr:row>130</xdr:row>
      <xdr:rowOff>200025</xdr:rowOff>
    </xdr:to>
    <xdr:pic>
      <xdr:nvPicPr>
        <xdr:cNvPr id="2" name="Picture 2"/>
        <xdr:cNvPicPr preferRelativeResize="1">
          <a:picLocks noChangeAspect="1"/>
        </xdr:cNvPicPr>
      </xdr:nvPicPr>
      <xdr:blipFill>
        <a:blip r:link="rId1"/>
        <a:stretch>
          <a:fillRect/>
        </a:stretch>
      </xdr:blipFill>
      <xdr:spPr>
        <a:xfrm>
          <a:off x="28575" y="26479500"/>
          <a:ext cx="342900" cy="238125"/>
        </a:xfrm>
        <a:prstGeom prst="rect">
          <a:avLst/>
        </a:prstGeom>
        <a:noFill/>
        <a:ln w="9525" cmpd="sng">
          <a:noFill/>
        </a:ln>
      </xdr:spPr>
    </xdr:pic>
    <xdr:clientData/>
  </xdr:twoCellAnchor>
  <xdr:twoCellAnchor>
    <xdr:from>
      <xdr:col>0</xdr:col>
      <xdr:colOff>47625</xdr:colOff>
      <xdr:row>179</xdr:row>
      <xdr:rowOff>171450</xdr:rowOff>
    </xdr:from>
    <xdr:to>
      <xdr:col>1</xdr:col>
      <xdr:colOff>47625</xdr:colOff>
      <xdr:row>180</xdr:row>
      <xdr:rowOff>209550</xdr:rowOff>
    </xdr:to>
    <xdr:pic>
      <xdr:nvPicPr>
        <xdr:cNvPr id="3" name="Picture 3"/>
        <xdr:cNvPicPr preferRelativeResize="1">
          <a:picLocks noChangeAspect="1"/>
        </xdr:cNvPicPr>
      </xdr:nvPicPr>
      <xdr:blipFill>
        <a:blip r:link="rId1"/>
        <a:stretch>
          <a:fillRect/>
        </a:stretch>
      </xdr:blipFill>
      <xdr:spPr>
        <a:xfrm>
          <a:off x="47625" y="36566475"/>
          <a:ext cx="342900" cy="238125"/>
        </a:xfrm>
        <a:prstGeom prst="rect">
          <a:avLst/>
        </a:prstGeom>
        <a:noFill/>
        <a:ln w="9525" cmpd="sng">
          <a:noFill/>
        </a:ln>
      </xdr:spPr>
    </xdr:pic>
    <xdr:clientData/>
  </xdr:twoCellAnchor>
  <xdr:twoCellAnchor>
    <xdr:from>
      <xdr:col>0</xdr:col>
      <xdr:colOff>9525</xdr:colOff>
      <xdr:row>231</xdr:row>
      <xdr:rowOff>161925</xdr:rowOff>
    </xdr:from>
    <xdr:to>
      <xdr:col>1</xdr:col>
      <xdr:colOff>9525</xdr:colOff>
      <xdr:row>232</xdr:row>
      <xdr:rowOff>200025</xdr:rowOff>
    </xdr:to>
    <xdr:pic>
      <xdr:nvPicPr>
        <xdr:cNvPr id="4" name="Picture 4"/>
        <xdr:cNvPicPr preferRelativeResize="1">
          <a:picLocks noChangeAspect="1"/>
        </xdr:cNvPicPr>
      </xdr:nvPicPr>
      <xdr:blipFill>
        <a:blip r:link="rId1"/>
        <a:stretch>
          <a:fillRect/>
        </a:stretch>
      </xdr:blipFill>
      <xdr:spPr>
        <a:xfrm>
          <a:off x="9525" y="47005875"/>
          <a:ext cx="342900" cy="238125"/>
        </a:xfrm>
        <a:prstGeom prst="rect">
          <a:avLst/>
        </a:prstGeom>
        <a:noFill/>
        <a:ln w="9525" cmpd="sng">
          <a:noFill/>
        </a:ln>
      </xdr:spPr>
    </xdr:pic>
    <xdr:clientData/>
  </xdr:twoCellAnchor>
  <xdr:twoCellAnchor>
    <xdr:from>
      <xdr:col>21</xdr:col>
      <xdr:colOff>781050</xdr:colOff>
      <xdr:row>231</xdr:row>
      <xdr:rowOff>123825</xdr:rowOff>
    </xdr:from>
    <xdr:to>
      <xdr:col>21</xdr:col>
      <xdr:colOff>781050</xdr:colOff>
      <xdr:row>232</xdr:row>
      <xdr:rowOff>152400</xdr:rowOff>
    </xdr:to>
    <xdr:pic>
      <xdr:nvPicPr>
        <xdr:cNvPr id="5" name="Picture 5"/>
        <xdr:cNvPicPr preferRelativeResize="1">
          <a:picLocks noChangeAspect="1"/>
        </xdr:cNvPicPr>
      </xdr:nvPicPr>
      <xdr:blipFill>
        <a:blip r:link="rId2"/>
        <a:stretch>
          <a:fillRect/>
        </a:stretch>
      </xdr:blipFill>
      <xdr:spPr>
        <a:xfrm>
          <a:off x="23536275" y="46967775"/>
          <a:ext cx="0" cy="228600"/>
        </a:xfrm>
        <a:prstGeom prst="rect">
          <a:avLst/>
        </a:prstGeom>
        <a:noFill/>
        <a:ln w="9525" cmpd="sng">
          <a:noFill/>
        </a:ln>
      </xdr:spPr>
    </xdr:pic>
    <xdr:clientData/>
  </xdr:twoCellAnchor>
  <xdr:twoCellAnchor>
    <xdr:from>
      <xdr:col>21</xdr:col>
      <xdr:colOff>781050</xdr:colOff>
      <xdr:row>179</xdr:row>
      <xdr:rowOff>152400</xdr:rowOff>
    </xdr:from>
    <xdr:to>
      <xdr:col>21</xdr:col>
      <xdr:colOff>781050</xdr:colOff>
      <xdr:row>180</xdr:row>
      <xdr:rowOff>180975</xdr:rowOff>
    </xdr:to>
    <xdr:pic>
      <xdr:nvPicPr>
        <xdr:cNvPr id="6" name="Picture 6"/>
        <xdr:cNvPicPr preferRelativeResize="1">
          <a:picLocks noChangeAspect="1"/>
        </xdr:cNvPicPr>
      </xdr:nvPicPr>
      <xdr:blipFill>
        <a:blip r:link="rId2"/>
        <a:stretch>
          <a:fillRect/>
        </a:stretch>
      </xdr:blipFill>
      <xdr:spPr>
        <a:xfrm>
          <a:off x="23536275" y="36547425"/>
          <a:ext cx="0" cy="228600"/>
        </a:xfrm>
        <a:prstGeom prst="rect">
          <a:avLst/>
        </a:prstGeom>
        <a:noFill/>
        <a:ln w="9525" cmpd="sng">
          <a:noFill/>
        </a:ln>
      </xdr:spPr>
    </xdr:pic>
    <xdr:clientData/>
  </xdr:twoCellAnchor>
  <xdr:twoCellAnchor>
    <xdr:from>
      <xdr:col>21</xdr:col>
      <xdr:colOff>781050</xdr:colOff>
      <xdr:row>129</xdr:row>
      <xdr:rowOff>161925</xdr:rowOff>
    </xdr:from>
    <xdr:to>
      <xdr:col>21</xdr:col>
      <xdr:colOff>781050</xdr:colOff>
      <xdr:row>130</xdr:row>
      <xdr:rowOff>190500</xdr:rowOff>
    </xdr:to>
    <xdr:pic>
      <xdr:nvPicPr>
        <xdr:cNvPr id="7" name="Picture 7"/>
        <xdr:cNvPicPr preferRelativeResize="1">
          <a:picLocks noChangeAspect="1"/>
        </xdr:cNvPicPr>
      </xdr:nvPicPr>
      <xdr:blipFill>
        <a:blip r:link="rId2"/>
        <a:stretch>
          <a:fillRect/>
        </a:stretch>
      </xdr:blipFill>
      <xdr:spPr>
        <a:xfrm>
          <a:off x="23536275" y="26479500"/>
          <a:ext cx="0" cy="228600"/>
        </a:xfrm>
        <a:prstGeom prst="rect">
          <a:avLst/>
        </a:prstGeom>
        <a:noFill/>
        <a:ln w="9525" cmpd="sng">
          <a:noFill/>
        </a:ln>
      </xdr:spPr>
    </xdr:pic>
    <xdr:clientData/>
  </xdr:twoCellAnchor>
  <xdr:twoCellAnchor>
    <xdr:from>
      <xdr:col>21</xdr:col>
      <xdr:colOff>781050</xdr:colOff>
      <xdr:row>63</xdr:row>
      <xdr:rowOff>161925</xdr:rowOff>
    </xdr:from>
    <xdr:to>
      <xdr:col>21</xdr:col>
      <xdr:colOff>781050</xdr:colOff>
      <xdr:row>64</xdr:row>
      <xdr:rowOff>190500</xdr:rowOff>
    </xdr:to>
    <xdr:pic>
      <xdr:nvPicPr>
        <xdr:cNvPr id="8" name="Picture 8"/>
        <xdr:cNvPicPr preferRelativeResize="1">
          <a:picLocks noChangeAspect="1"/>
        </xdr:cNvPicPr>
      </xdr:nvPicPr>
      <xdr:blipFill>
        <a:blip r:link="rId2"/>
        <a:stretch>
          <a:fillRect/>
        </a:stretch>
      </xdr:blipFill>
      <xdr:spPr>
        <a:xfrm>
          <a:off x="23536275" y="12830175"/>
          <a:ext cx="0" cy="228600"/>
        </a:xfrm>
        <a:prstGeom prst="rect">
          <a:avLst/>
        </a:prstGeom>
        <a:noFill/>
        <a:ln w="9525" cmpd="sng">
          <a:noFill/>
        </a:ln>
      </xdr:spPr>
    </xdr:pic>
    <xdr:clientData/>
  </xdr:twoCellAnchor>
  <xdr:twoCellAnchor>
    <xdr:from>
      <xdr:col>20</xdr:col>
      <xdr:colOff>1038225</xdr:colOff>
      <xdr:row>63</xdr:row>
      <xdr:rowOff>104775</xdr:rowOff>
    </xdr:from>
    <xdr:to>
      <xdr:col>21</xdr:col>
      <xdr:colOff>581025</xdr:colOff>
      <xdr:row>64</xdr:row>
      <xdr:rowOff>133350</xdr:rowOff>
    </xdr:to>
    <xdr:pic>
      <xdr:nvPicPr>
        <xdr:cNvPr id="9" name="Picture 28"/>
        <xdr:cNvPicPr preferRelativeResize="1">
          <a:picLocks noChangeAspect="1"/>
        </xdr:cNvPicPr>
      </xdr:nvPicPr>
      <xdr:blipFill>
        <a:blip r:link="rId2"/>
        <a:stretch>
          <a:fillRect/>
        </a:stretch>
      </xdr:blipFill>
      <xdr:spPr>
        <a:xfrm>
          <a:off x="22536150" y="12773025"/>
          <a:ext cx="800100" cy="228600"/>
        </a:xfrm>
        <a:prstGeom prst="rect">
          <a:avLst/>
        </a:prstGeom>
        <a:noFill/>
        <a:ln w="9525" cmpd="sng">
          <a:noFill/>
        </a:ln>
      </xdr:spPr>
    </xdr:pic>
    <xdr:clientData/>
  </xdr:twoCellAnchor>
  <xdr:twoCellAnchor>
    <xdr:from>
      <xdr:col>20</xdr:col>
      <xdr:colOff>1076325</xdr:colOff>
      <xdr:row>129</xdr:row>
      <xdr:rowOff>104775</xdr:rowOff>
    </xdr:from>
    <xdr:to>
      <xdr:col>21</xdr:col>
      <xdr:colOff>619125</xdr:colOff>
      <xdr:row>130</xdr:row>
      <xdr:rowOff>133350</xdr:rowOff>
    </xdr:to>
    <xdr:pic>
      <xdr:nvPicPr>
        <xdr:cNvPr id="10" name="Picture 29"/>
        <xdr:cNvPicPr preferRelativeResize="1">
          <a:picLocks noChangeAspect="1"/>
        </xdr:cNvPicPr>
      </xdr:nvPicPr>
      <xdr:blipFill>
        <a:blip r:link="rId2"/>
        <a:stretch>
          <a:fillRect/>
        </a:stretch>
      </xdr:blipFill>
      <xdr:spPr>
        <a:xfrm>
          <a:off x="22574250" y="26422350"/>
          <a:ext cx="800100" cy="228600"/>
        </a:xfrm>
        <a:prstGeom prst="rect">
          <a:avLst/>
        </a:prstGeom>
        <a:noFill/>
        <a:ln w="9525" cmpd="sng">
          <a:noFill/>
        </a:ln>
      </xdr:spPr>
    </xdr:pic>
    <xdr:clientData/>
  </xdr:twoCellAnchor>
  <xdr:twoCellAnchor>
    <xdr:from>
      <xdr:col>20</xdr:col>
      <xdr:colOff>1019175</xdr:colOff>
      <xdr:row>179</xdr:row>
      <xdr:rowOff>133350</xdr:rowOff>
    </xdr:from>
    <xdr:to>
      <xdr:col>21</xdr:col>
      <xdr:colOff>561975</xdr:colOff>
      <xdr:row>180</xdr:row>
      <xdr:rowOff>161925</xdr:rowOff>
    </xdr:to>
    <xdr:pic>
      <xdr:nvPicPr>
        <xdr:cNvPr id="11" name="Picture 30"/>
        <xdr:cNvPicPr preferRelativeResize="1">
          <a:picLocks noChangeAspect="1"/>
        </xdr:cNvPicPr>
      </xdr:nvPicPr>
      <xdr:blipFill>
        <a:blip r:link="rId2"/>
        <a:stretch>
          <a:fillRect/>
        </a:stretch>
      </xdr:blipFill>
      <xdr:spPr>
        <a:xfrm>
          <a:off x="22517100" y="36528375"/>
          <a:ext cx="800100" cy="228600"/>
        </a:xfrm>
        <a:prstGeom prst="rect">
          <a:avLst/>
        </a:prstGeom>
        <a:noFill/>
        <a:ln w="9525" cmpd="sng">
          <a:noFill/>
        </a:ln>
      </xdr:spPr>
    </xdr:pic>
    <xdr:clientData/>
  </xdr:twoCellAnchor>
  <xdr:twoCellAnchor>
    <xdr:from>
      <xdr:col>20</xdr:col>
      <xdr:colOff>1038225</xdr:colOff>
      <xdr:row>231</xdr:row>
      <xdr:rowOff>38100</xdr:rowOff>
    </xdr:from>
    <xdr:to>
      <xdr:col>21</xdr:col>
      <xdr:colOff>581025</xdr:colOff>
      <xdr:row>232</xdr:row>
      <xdr:rowOff>66675</xdr:rowOff>
    </xdr:to>
    <xdr:pic>
      <xdr:nvPicPr>
        <xdr:cNvPr id="12" name="Picture 31"/>
        <xdr:cNvPicPr preferRelativeResize="1">
          <a:picLocks noChangeAspect="1"/>
        </xdr:cNvPicPr>
      </xdr:nvPicPr>
      <xdr:blipFill>
        <a:blip r:link="rId2"/>
        <a:stretch>
          <a:fillRect/>
        </a:stretch>
      </xdr:blipFill>
      <xdr:spPr>
        <a:xfrm>
          <a:off x="22536150" y="46882050"/>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96850"/>
          <a:ext cx="342900" cy="238125"/>
        </a:xfrm>
        <a:prstGeom prst="rect">
          <a:avLst/>
        </a:prstGeom>
        <a:noFill/>
        <a:ln w="9525" cmpd="sng">
          <a:noFill/>
        </a:ln>
      </xdr:spPr>
    </xdr:pic>
    <xdr:clientData/>
  </xdr:twoCellAnchor>
  <xdr:twoCellAnchor>
    <xdr:from>
      <xdr:col>0</xdr:col>
      <xdr:colOff>28575</xdr:colOff>
      <xdr:row>130</xdr:row>
      <xdr:rowOff>161925</xdr:rowOff>
    </xdr:from>
    <xdr:to>
      <xdr:col>1</xdr:col>
      <xdr:colOff>28575</xdr:colOff>
      <xdr:row>131</xdr:row>
      <xdr:rowOff>200025</xdr:rowOff>
    </xdr:to>
    <xdr:pic>
      <xdr:nvPicPr>
        <xdr:cNvPr id="2" name="Picture 2"/>
        <xdr:cNvPicPr preferRelativeResize="1">
          <a:picLocks noChangeAspect="1"/>
        </xdr:cNvPicPr>
      </xdr:nvPicPr>
      <xdr:blipFill>
        <a:blip r:link="rId1"/>
        <a:stretch>
          <a:fillRect/>
        </a:stretch>
      </xdr:blipFill>
      <xdr:spPr>
        <a:xfrm>
          <a:off x="28575" y="26717625"/>
          <a:ext cx="342900" cy="238125"/>
        </a:xfrm>
        <a:prstGeom prst="rect">
          <a:avLst/>
        </a:prstGeom>
        <a:noFill/>
        <a:ln w="9525" cmpd="sng">
          <a:noFill/>
        </a:ln>
      </xdr:spPr>
    </xdr:pic>
    <xdr:clientData/>
  </xdr:twoCellAnchor>
  <xdr:twoCellAnchor>
    <xdr:from>
      <xdr:col>0</xdr:col>
      <xdr:colOff>47625</xdr:colOff>
      <xdr:row>180</xdr:row>
      <xdr:rowOff>171450</xdr:rowOff>
    </xdr:from>
    <xdr:to>
      <xdr:col>1</xdr:col>
      <xdr:colOff>47625</xdr:colOff>
      <xdr:row>181</xdr:row>
      <xdr:rowOff>209550</xdr:rowOff>
    </xdr:to>
    <xdr:pic>
      <xdr:nvPicPr>
        <xdr:cNvPr id="3" name="Picture 3"/>
        <xdr:cNvPicPr preferRelativeResize="1">
          <a:picLocks noChangeAspect="1"/>
        </xdr:cNvPicPr>
      </xdr:nvPicPr>
      <xdr:blipFill>
        <a:blip r:link="rId1"/>
        <a:stretch>
          <a:fillRect/>
        </a:stretch>
      </xdr:blipFill>
      <xdr:spPr>
        <a:xfrm>
          <a:off x="47625" y="36804600"/>
          <a:ext cx="342900" cy="238125"/>
        </a:xfrm>
        <a:prstGeom prst="rect">
          <a:avLst/>
        </a:prstGeom>
        <a:noFill/>
        <a:ln w="9525" cmpd="sng">
          <a:noFill/>
        </a:ln>
      </xdr:spPr>
    </xdr:pic>
    <xdr:clientData/>
  </xdr:twoCellAnchor>
  <xdr:twoCellAnchor>
    <xdr:from>
      <xdr:col>0</xdr:col>
      <xdr:colOff>9525</xdr:colOff>
      <xdr:row>268</xdr:row>
      <xdr:rowOff>161925</xdr:rowOff>
    </xdr:from>
    <xdr:to>
      <xdr:col>1</xdr:col>
      <xdr:colOff>9525</xdr:colOff>
      <xdr:row>269</xdr:row>
      <xdr:rowOff>200025</xdr:rowOff>
    </xdr:to>
    <xdr:pic>
      <xdr:nvPicPr>
        <xdr:cNvPr id="4" name="Picture 4"/>
        <xdr:cNvPicPr preferRelativeResize="1">
          <a:picLocks noChangeAspect="1"/>
        </xdr:cNvPicPr>
      </xdr:nvPicPr>
      <xdr:blipFill>
        <a:blip r:link="rId1"/>
        <a:stretch>
          <a:fillRect/>
        </a:stretch>
      </xdr:blipFill>
      <xdr:spPr>
        <a:xfrm>
          <a:off x="9525" y="54483000"/>
          <a:ext cx="342900" cy="238125"/>
        </a:xfrm>
        <a:prstGeom prst="rect">
          <a:avLst/>
        </a:prstGeom>
        <a:noFill/>
        <a:ln w="9525" cmpd="sng">
          <a:noFill/>
        </a:ln>
      </xdr:spPr>
    </xdr:pic>
    <xdr:clientData/>
  </xdr:twoCellAnchor>
  <xdr:twoCellAnchor>
    <xdr:from>
      <xdr:col>21</xdr:col>
      <xdr:colOff>1152525</xdr:colOff>
      <xdr:row>130</xdr:row>
      <xdr:rowOff>161925</xdr:rowOff>
    </xdr:from>
    <xdr:to>
      <xdr:col>21</xdr:col>
      <xdr:colOff>1181100</xdr:colOff>
      <xdr:row>131</xdr:row>
      <xdr:rowOff>190500</xdr:rowOff>
    </xdr:to>
    <xdr:pic>
      <xdr:nvPicPr>
        <xdr:cNvPr id="5" name="Picture 5"/>
        <xdr:cNvPicPr preferRelativeResize="1">
          <a:picLocks noChangeAspect="1"/>
        </xdr:cNvPicPr>
      </xdr:nvPicPr>
      <xdr:blipFill>
        <a:blip r:link="rId2"/>
        <a:stretch>
          <a:fillRect/>
        </a:stretch>
      </xdr:blipFill>
      <xdr:spPr>
        <a:xfrm>
          <a:off x="25831800" y="2671762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6"/>
        <xdr:cNvPicPr preferRelativeResize="1">
          <a:picLocks noChangeAspect="1"/>
        </xdr:cNvPicPr>
      </xdr:nvPicPr>
      <xdr:blipFill>
        <a:blip r:link="rId2"/>
        <a:stretch>
          <a:fillRect/>
        </a:stretch>
      </xdr:blipFill>
      <xdr:spPr>
        <a:xfrm>
          <a:off x="25831800" y="128682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7"/>
        <xdr:cNvPicPr preferRelativeResize="1">
          <a:picLocks noChangeAspect="1"/>
        </xdr:cNvPicPr>
      </xdr:nvPicPr>
      <xdr:blipFill>
        <a:blip r:link="rId2"/>
        <a:stretch>
          <a:fillRect/>
        </a:stretch>
      </xdr:blipFill>
      <xdr:spPr>
        <a:xfrm>
          <a:off x="24479250" y="12830175"/>
          <a:ext cx="800100" cy="228600"/>
        </a:xfrm>
        <a:prstGeom prst="rect">
          <a:avLst/>
        </a:prstGeom>
        <a:noFill/>
        <a:ln w="9525" cmpd="sng">
          <a:noFill/>
        </a:ln>
      </xdr:spPr>
    </xdr:pic>
    <xdr:clientData/>
  </xdr:twoCellAnchor>
  <xdr:twoCellAnchor>
    <xdr:from>
      <xdr:col>20</xdr:col>
      <xdr:colOff>1076325</xdr:colOff>
      <xdr:row>130</xdr:row>
      <xdr:rowOff>95250</xdr:rowOff>
    </xdr:from>
    <xdr:to>
      <xdr:col>21</xdr:col>
      <xdr:colOff>619125</xdr:colOff>
      <xdr:row>131</xdr:row>
      <xdr:rowOff>123825</xdr:rowOff>
    </xdr:to>
    <xdr:pic>
      <xdr:nvPicPr>
        <xdr:cNvPr id="8" name="Picture 8"/>
        <xdr:cNvPicPr preferRelativeResize="1">
          <a:picLocks noChangeAspect="1"/>
        </xdr:cNvPicPr>
      </xdr:nvPicPr>
      <xdr:blipFill>
        <a:blip r:link="rId2"/>
        <a:stretch>
          <a:fillRect/>
        </a:stretch>
      </xdr:blipFill>
      <xdr:spPr>
        <a:xfrm>
          <a:off x="24498300" y="26650950"/>
          <a:ext cx="800100" cy="228600"/>
        </a:xfrm>
        <a:prstGeom prst="rect">
          <a:avLst/>
        </a:prstGeom>
        <a:noFill/>
        <a:ln w="9525" cmpd="sng">
          <a:noFill/>
        </a:ln>
      </xdr:spPr>
    </xdr:pic>
    <xdr:clientData/>
  </xdr:twoCellAnchor>
  <xdr:twoCellAnchor>
    <xdr:from>
      <xdr:col>20</xdr:col>
      <xdr:colOff>1143000</xdr:colOff>
      <xdr:row>180</xdr:row>
      <xdr:rowOff>95250</xdr:rowOff>
    </xdr:from>
    <xdr:to>
      <xdr:col>21</xdr:col>
      <xdr:colOff>685800</xdr:colOff>
      <xdr:row>181</xdr:row>
      <xdr:rowOff>123825</xdr:rowOff>
    </xdr:to>
    <xdr:pic>
      <xdr:nvPicPr>
        <xdr:cNvPr id="9" name="Picture 9"/>
        <xdr:cNvPicPr preferRelativeResize="1">
          <a:picLocks noChangeAspect="1"/>
        </xdr:cNvPicPr>
      </xdr:nvPicPr>
      <xdr:blipFill>
        <a:blip r:link="rId2"/>
        <a:stretch>
          <a:fillRect/>
        </a:stretch>
      </xdr:blipFill>
      <xdr:spPr>
        <a:xfrm>
          <a:off x="24564975" y="36728400"/>
          <a:ext cx="800100" cy="228600"/>
        </a:xfrm>
        <a:prstGeom prst="rect">
          <a:avLst/>
        </a:prstGeom>
        <a:noFill/>
        <a:ln w="9525" cmpd="sng">
          <a:noFill/>
        </a:ln>
      </xdr:spPr>
    </xdr:pic>
    <xdr:clientData/>
  </xdr:twoCellAnchor>
  <xdr:twoCellAnchor>
    <xdr:from>
      <xdr:col>20</xdr:col>
      <xdr:colOff>1133475</xdr:colOff>
      <xdr:row>268</xdr:row>
      <xdr:rowOff>104775</xdr:rowOff>
    </xdr:from>
    <xdr:to>
      <xdr:col>21</xdr:col>
      <xdr:colOff>676275</xdr:colOff>
      <xdr:row>269</xdr:row>
      <xdr:rowOff>133350</xdr:rowOff>
    </xdr:to>
    <xdr:pic>
      <xdr:nvPicPr>
        <xdr:cNvPr id="10" name="Picture 10"/>
        <xdr:cNvPicPr preferRelativeResize="1">
          <a:picLocks noChangeAspect="1"/>
        </xdr:cNvPicPr>
      </xdr:nvPicPr>
      <xdr:blipFill>
        <a:blip r:link="rId2"/>
        <a:stretch>
          <a:fillRect/>
        </a:stretch>
      </xdr:blipFill>
      <xdr:spPr>
        <a:xfrm>
          <a:off x="24555450" y="5442585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96850"/>
          <a:ext cx="342900" cy="238125"/>
        </a:xfrm>
        <a:prstGeom prst="rect">
          <a:avLst/>
        </a:prstGeom>
        <a:noFill/>
        <a:ln w="9525" cmpd="sng">
          <a:noFill/>
        </a:ln>
      </xdr:spPr>
    </xdr:pic>
    <xdr:clientData/>
  </xdr:twoCellAnchor>
  <xdr:twoCellAnchor>
    <xdr:from>
      <xdr:col>0</xdr:col>
      <xdr:colOff>28575</xdr:colOff>
      <xdr:row>130</xdr:row>
      <xdr:rowOff>161925</xdr:rowOff>
    </xdr:from>
    <xdr:to>
      <xdr:col>1</xdr:col>
      <xdr:colOff>28575</xdr:colOff>
      <xdr:row>131</xdr:row>
      <xdr:rowOff>200025</xdr:rowOff>
    </xdr:to>
    <xdr:pic>
      <xdr:nvPicPr>
        <xdr:cNvPr id="2" name="Picture 2"/>
        <xdr:cNvPicPr preferRelativeResize="1">
          <a:picLocks noChangeAspect="1"/>
        </xdr:cNvPicPr>
      </xdr:nvPicPr>
      <xdr:blipFill>
        <a:blip r:link="rId1"/>
        <a:stretch>
          <a:fillRect/>
        </a:stretch>
      </xdr:blipFill>
      <xdr:spPr>
        <a:xfrm>
          <a:off x="28575" y="26717625"/>
          <a:ext cx="342900" cy="238125"/>
        </a:xfrm>
        <a:prstGeom prst="rect">
          <a:avLst/>
        </a:prstGeom>
        <a:noFill/>
        <a:ln w="9525" cmpd="sng">
          <a:noFill/>
        </a:ln>
      </xdr:spPr>
    </xdr:pic>
    <xdr:clientData/>
  </xdr:twoCellAnchor>
  <xdr:twoCellAnchor>
    <xdr:from>
      <xdr:col>0</xdr:col>
      <xdr:colOff>47625</xdr:colOff>
      <xdr:row>180</xdr:row>
      <xdr:rowOff>171450</xdr:rowOff>
    </xdr:from>
    <xdr:to>
      <xdr:col>1</xdr:col>
      <xdr:colOff>47625</xdr:colOff>
      <xdr:row>181</xdr:row>
      <xdr:rowOff>209550</xdr:rowOff>
    </xdr:to>
    <xdr:pic>
      <xdr:nvPicPr>
        <xdr:cNvPr id="3" name="Picture 3"/>
        <xdr:cNvPicPr preferRelativeResize="1">
          <a:picLocks noChangeAspect="1"/>
        </xdr:cNvPicPr>
      </xdr:nvPicPr>
      <xdr:blipFill>
        <a:blip r:link="rId1"/>
        <a:stretch>
          <a:fillRect/>
        </a:stretch>
      </xdr:blipFill>
      <xdr:spPr>
        <a:xfrm>
          <a:off x="47625" y="36804600"/>
          <a:ext cx="342900" cy="238125"/>
        </a:xfrm>
        <a:prstGeom prst="rect">
          <a:avLst/>
        </a:prstGeom>
        <a:noFill/>
        <a:ln w="9525" cmpd="sng">
          <a:noFill/>
        </a:ln>
      </xdr:spPr>
    </xdr:pic>
    <xdr:clientData/>
  </xdr:twoCellAnchor>
  <xdr:twoCellAnchor>
    <xdr:from>
      <xdr:col>0</xdr:col>
      <xdr:colOff>9525</xdr:colOff>
      <xdr:row>268</xdr:row>
      <xdr:rowOff>161925</xdr:rowOff>
    </xdr:from>
    <xdr:to>
      <xdr:col>1</xdr:col>
      <xdr:colOff>9525</xdr:colOff>
      <xdr:row>269</xdr:row>
      <xdr:rowOff>200025</xdr:rowOff>
    </xdr:to>
    <xdr:pic>
      <xdr:nvPicPr>
        <xdr:cNvPr id="4" name="Picture 4"/>
        <xdr:cNvPicPr preferRelativeResize="1">
          <a:picLocks noChangeAspect="1"/>
        </xdr:cNvPicPr>
      </xdr:nvPicPr>
      <xdr:blipFill>
        <a:blip r:link="rId1"/>
        <a:stretch>
          <a:fillRect/>
        </a:stretch>
      </xdr:blipFill>
      <xdr:spPr>
        <a:xfrm>
          <a:off x="9525" y="54483000"/>
          <a:ext cx="342900" cy="238125"/>
        </a:xfrm>
        <a:prstGeom prst="rect">
          <a:avLst/>
        </a:prstGeom>
        <a:noFill/>
        <a:ln w="9525" cmpd="sng">
          <a:noFill/>
        </a:ln>
      </xdr:spPr>
    </xdr:pic>
    <xdr:clientData/>
  </xdr:twoCellAnchor>
  <xdr:twoCellAnchor>
    <xdr:from>
      <xdr:col>21</xdr:col>
      <xdr:colOff>1152525</xdr:colOff>
      <xdr:row>130</xdr:row>
      <xdr:rowOff>161925</xdr:rowOff>
    </xdr:from>
    <xdr:to>
      <xdr:col>21</xdr:col>
      <xdr:colOff>1181100</xdr:colOff>
      <xdr:row>131</xdr:row>
      <xdr:rowOff>190500</xdr:rowOff>
    </xdr:to>
    <xdr:pic>
      <xdr:nvPicPr>
        <xdr:cNvPr id="5" name="Picture 5"/>
        <xdr:cNvPicPr preferRelativeResize="1">
          <a:picLocks noChangeAspect="1"/>
        </xdr:cNvPicPr>
      </xdr:nvPicPr>
      <xdr:blipFill>
        <a:blip r:link="rId2"/>
        <a:stretch>
          <a:fillRect/>
        </a:stretch>
      </xdr:blipFill>
      <xdr:spPr>
        <a:xfrm>
          <a:off x="25831800" y="2671762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6"/>
        <xdr:cNvPicPr preferRelativeResize="1">
          <a:picLocks noChangeAspect="1"/>
        </xdr:cNvPicPr>
      </xdr:nvPicPr>
      <xdr:blipFill>
        <a:blip r:link="rId2"/>
        <a:stretch>
          <a:fillRect/>
        </a:stretch>
      </xdr:blipFill>
      <xdr:spPr>
        <a:xfrm>
          <a:off x="25831800" y="128682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7"/>
        <xdr:cNvPicPr preferRelativeResize="1">
          <a:picLocks noChangeAspect="1"/>
        </xdr:cNvPicPr>
      </xdr:nvPicPr>
      <xdr:blipFill>
        <a:blip r:link="rId2"/>
        <a:stretch>
          <a:fillRect/>
        </a:stretch>
      </xdr:blipFill>
      <xdr:spPr>
        <a:xfrm>
          <a:off x="24479250" y="12830175"/>
          <a:ext cx="800100" cy="228600"/>
        </a:xfrm>
        <a:prstGeom prst="rect">
          <a:avLst/>
        </a:prstGeom>
        <a:noFill/>
        <a:ln w="9525" cmpd="sng">
          <a:noFill/>
        </a:ln>
      </xdr:spPr>
    </xdr:pic>
    <xdr:clientData/>
  </xdr:twoCellAnchor>
  <xdr:twoCellAnchor>
    <xdr:from>
      <xdr:col>20</xdr:col>
      <xdr:colOff>1076325</xdr:colOff>
      <xdr:row>130</xdr:row>
      <xdr:rowOff>95250</xdr:rowOff>
    </xdr:from>
    <xdr:to>
      <xdr:col>21</xdr:col>
      <xdr:colOff>619125</xdr:colOff>
      <xdr:row>131</xdr:row>
      <xdr:rowOff>123825</xdr:rowOff>
    </xdr:to>
    <xdr:pic>
      <xdr:nvPicPr>
        <xdr:cNvPr id="8" name="Picture 8"/>
        <xdr:cNvPicPr preferRelativeResize="1">
          <a:picLocks noChangeAspect="1"/>
        </xdr:cNvPicPr>
      </xdr:nvPicPr>
      <xdr:blipFill>
        <a:blip r:link="rId2"/>
        <a:stretch>
          <a:fillRect/>
        </a:stretch>
      </xdr:blipFill>
      <xdr:spPr>
        <a:xfrm>
          <a:off x="24498300" y="26650950"/>
          <a:ext cx="800100" cy="228600"/>
        </a:xfrm>
        <a:prstGeom prst="rect">
          <a:avLst/>
        </a:prstGeom>
        <a:noFill/>
        <a:ln w="9525" cmpd="sng">
          <a:noFill/>
        </a:ln>
      </xdr:spPr>
    </xdr:pic>
    <xdr:clientData/>
  </xdr:twoCellAnchor>
  <xdr:twoCellAnchor>
    <xdr:from>
      <xdr:col>20</xdr:col>
      <xdr:colOff>1143000</xdr:colOff>
      <xdr:row>180</xdr:row>
      <xdr:rowOff>95250</xdr:rowOff>
    </xdr:from>
    <xdr:to>
      <xdr:col>21</xdr:col>
      <xdr:colOff>685800</xdr:colOff>
      <xdr:row>181</xdr:row>
      <xdr:rowOff>123825</xdr:rowOff>
    </xdr:to>
    <xdr:pic>
      <xdr:nvPicPr>
        <xdr:cNvPr id="9" name="Picture 9"/>
        <xdr:cNvPicPr preferRelativeResize="1">
          <a:picLocks noChangeAspect="1"/>
        </xdr:cNvPicPr>
      </xdr:nvPicPr>
      <xdr:blipFill>
        <a:blip r:link="rId2"/>
        <a:stretch>
          <a:fillRect/>
        </a:stretch>
      </xdr:blipFill>
      <xdr:spPr>
        <a:xfrm>
          <a:off x="24564975" y="36728400"/>
          <a:ext cx="800100" cy="228600"/>
        </a:xfrm>
        <a:prstGeom prst="rect">
          <a:avLst/>
        </a:prstGeom>
        <a:noFill/>
        <a:ln w="9525" cmpd="sng">
          <a:noFill/>
        </a:ln>
      </xdr:spPr>
    </xdr:pic>
    <xdr:clientData/>
  </xdr:twoCellAnchor>
  <xdr:twoCellAnchor>
    <xdr:from>
      <xdr:col>20</xdr:col>
      <xdr:colOff>1133475</xdr:colOff>
      <xdr:row>268</xdr:row>
      <xdr:rowOff>104775</xdr:rowOff>
    </xdr:from>
    <xdr:to>
      <xdr:col>21</xdr:col>
      <xdr:colOff>676275</xdr:colOff>
      <xdr:row>269</xdr:row>
      <xdr:rowOff>133350</xdr:rowOff>
    </xdr:to>
    <xdr:pic>
      <xdr:nvPicPr>
        <xdr:cNvPr id="10" name="Picture 10"/>
        <xdr:cNvPicPr preferRelativeResize="1">
          <a:picLocks noChangeAspect="1"/>
        </xdr:cNvPicPr>
      </xdr:nvPicPr>
      <xdr:blipFill>
        <a:blip r:link="rId2"/>
        <a:stretch>
          <a:fillRect/>
        </a:stretch>
      </xdr:blipFill>
      <xdr:spPr>
        <a:xfrm>
          <a:off x="24555450" y="5442585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96850"/>
          <a:ext cx="342900" cy="238125"/>
        </a:xfrm>
        <a:prstGeom prst="rect">
          <a:avLst/>
        </a:prstGeom>
        <a:noFill/>
        <a:ln w="9525" cmpd="sng">
          <a:noFill/>
        </a:ln>
      </xdr:spPr>
    </xdr:pic>
    <xdr:clientData/>
  </xdr:twoCellAnchor>
  <xdr:twoCellAnchor>
    <xdr:from>
      <xdr:col>0</xdr:col>
      <xdr:colOff>28575</xdr:colOff>
      <xdr:row>131</xdr:row>
      <xdr:rowOff>161925</xdr:rowOff>
    </xdr:from>
    <xdr:to>
      <xdr:col>1</xdr:col>
      <xdr:colOff>28575</xdr:colOff>
      <xdr:row>132</xdr:row>
      <xdr:rowOff>200025</xdr:rowOff>
    </xdr:to>
    <xdr:pic>
      <xdr:nvPicPr>
        <xdr:cNvPr id="2" name="Picture 2"/>
        <xdr:cNvPicPr preferRelativeResize="1">
          <a:picLocks noChangeAspect="1"/>
        </xdr:cNvPicPr>
      </xdr:nvPicPr>
      <xdr:blipFill>
        <a:blip r:link="rId1"/>
        <a:stretch>
          <a:fillRect/>
        </a:stretch>
      </xdr:blipFill>
      <xdr:spPr>
        <a:xfrm>
          <a:off x="28575" y="26917650"/>
          <a:ext cx="342900" cy="238125"/>
        </a:xfrm>
        <a:prstGeom prst="rect">
          <a:avLst/>
        </a:prstGeom>
        <a:noFill/>
        <a:ln w="9525" cmpd="sng">
          <a:noFill/>
        </a:ln>
      </xdr:spPr>
    </xdr:pic>
    <xdr:clientData/>
  </xdr:twoCellAnchor>
  <xdr:twoCellAnchor>
    <xdr:from>
      <xdr:col>0</xdr:col>
      <xdr:colOff>47625</xdr:colOff>
      <xdr:row>182</xdr:row>
      <xdr:rowOff>171450</xdr:rowOff>
    </xdr:from>
    <xdr:to>
      <xdr:col>1</xdr:col>
      <xdr:colOff>47625</xdr:colOff>
      <xdr:row>183</xdr:row>
      <xdr:rowOff>209550</xdr:rowOff>
    </xdr:to>
    <xdr:pic>
      <xdr:nvPicPr>
        <xdr:cNvPr id="3" name="Picture 3"/>
        <xdr:cNvPicPr preferRelativeResize="1">
          <a:picLocks noChangeAspect="1"/>
        </xdr:cNvPicPr>
      </xdr:nvPicPr>
      <xdr:blipFill>
        <a:blip r:link="rId1"/>
        <a:stretch>
          <a:fillRect/>
        </a:stretch>
      </xdr:blipFill>
      <xdr:spPr>
        <a:xfrm>
          <a:off x="47625" y="37204650"/>
          <a:ext cx="342900" cy="238125"/>
        </a:xfrm>
        <a:prstGeom prst="rect">
          <a:avLst/>
        </a:prstGeom>
        <a:noFill/>
        <a:ln w="9525" cmpd="sng">
          <a:noFill/>
        </a:ln>
      </xdr:spPr>
    </xdr:pic>
    <xdr:clientData/>
  </xdr:twoCellAnchor>
  <xdr:twoCellAnchor>
    <xdr:from>
      <xdr:col>0</xdr:col>
      <xdr:colOff>9525</xdr:colOff>
      <xdr:row>270</xdr:row>
      <xdr:rowOff>161925</xdr:rowOff>
    </xdr:from>
    <xdr:to>
      <xdr:col>1</xdr:col>
      <xdr:colOff>9525</xdr:colOff>
      <xdr:row>271</xdr:row>
      <xdr:rowOff>200025</xdr:rowOff>
    </xdr:to>
    <xdr:pic>
      <xdr:nvPicPr>
        <xdr:cNvPr id="4" name="Picture 4"/>
        <xdr:cNvPicPr preferRelativeResize="1">
          <a:picLocks noChangeAspect="1"/>
        </xdr:cNvPicPr>
      </xdr:nvPicPr>
      <xdr:blipFill>
        <a:blip r:link="rId1"/>
        <a:stretch>
          <a:fillRect/>
        </a:stretch>
      </xdr:blipFill>
      <xdr:spPr>
        <a:xfrm>
          <a:off x="9525" y="54883050"/>
          <a:ext cx="342900" cy="238125"/>
        </a:xfrm>
        <a:prstGeom prst="rect">
          <a:avLst/>
        </a:prstGeom>
        <a:noFill/>
        <a:ln w="9525" cmpd="sng">
          <a:noFill/>
        </a:ln>
      </xdr:spPr>
    </xdr:pic>
    <xdr:clientData/>
  </xdr:twoCellAnchor>
  <xdr:twoCellAnchor>
    <xdr:from>
      <xdr:col>21</xdr:col>
      <xdr:colOff>1152525</xdr:colOff>
      <xdr:row>131</xdr:row>
      <xdr:rowOff>161925</xdr:rowOff>
    </xdr:from>
    <xdr:to>
      <xdr:col>21</xdr:col>
      <xdr:colOff>1181100</xdr:colOff>
      <xdr:row>132</xdr:row>
      <xdr:rowOff>190500</xdr:rowOff>
    </xdr:to>
    <xdr:pic>
      <xdr:nvPicPr>
        <xdr:cNvPr id="5" name="Picture 5"/>
        <xdr:cNvPicPr preferRelativeResize="1">
          <a:picLocks noChangeAspect="1"/>
        </xdr:cNvPicPr>
      </xdr:nvPicPr>
      <xdr:blipFill>
        <a:blip r:link="rId2"/>
        <a:stretch>
          <a:fillRect/>
        </a:stretch>
      </xdr:blipFill>
      <xdr:spPr>
        <a:xfrm>
          <a:off x="25831800" y="26917650"/>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6"/>
        <xdr:cNvPicPr preferRelativeResize="1">
          <a:picLocks noChangeAspect="1"/>
        </xdr:cNvPicPr>
      </xdr:nvPicPr>
      <xdr:blipFill>
        <a:blip r:link="rId2"/>
        <a:stretch>
          <a:fillRect/>
        </a:stretch>
      </xdr:blipFill>
      <xdr:spPr>
        <a:xfrm>
          <a:off x="25831800" y="128682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7"/>
        <xdr:cNvPicPr preferRelativeResize="1">
          <a:picLocks noChangeAspect="1"/>
        </xdr:cNvPicPr>
      </xdr:nvPicPr>
      <xdr:blipFill>
        <a:blip r:link="rId2"/>
        <a:stretch>
          <a:fillRect/>
        </a:stretch>
      </xdr:blipFill>
      <xdr:spPr>
        <a:xfrm>
          <a:off x="24479250" y="12830175"/>
          <a:ext cx="800100" cy="228600"/>
        </a:xfrm>
        <a:prstGeom prst="rect">
          <a:avLst/>
        </a:prstGeom>
        <a:noFill/>
        <a:ln w="9525" cmpd="sng">
          <a:noFill/>
        </a:ln>
      </xdr:spPr>
    </xdr:pic>
    <xdr:clientData/>
  </xdr:twoCellAnchor>
  <xdr:twoCellAnchor>
    <xdr:from>
      <xdr:col>20</xdr:col>
      <xdr:colOff>1076325</xdr:colOff>
      <xdr:row>131</xdr:row>
      <xdr:rowOff>95250</xdr:rowOff>
    </xdr:from>
    <xdr:to>
      <xdr:col>21</xdr:col>
      <xdr:colOff>619125</xdr:colOff>
      <xdr:row>132</xdr:row>
      <xdr:rowOff>123825</xdr:rowOff>
    </xdr:to>
    <xdr:pic>
      <xdr:nvPicPr>
        <xdr:cNvPr id="8" name="Picture 8"/>
        <xdr:cNvPicPr preferRelativeResize="1">
          <a:picLocks noChangeAspect="1"/>
        </xdr:cNvPicPr>
      </xdr:nvPicPr>
      <xdr:blipFill>
        <a:blip r:link="rId2"/>
        <a:stretch>
          <a:fillRect/>
        </a:stretch>
      </xdr:blipFill>
      <xdr:spPr>
        <a:xfrm>
          <a:off x="24498300" y="26850975"/>
          <a:ext cx="800100" cy="228600"/>
        </a:xfrm>
        <a:prstGeom prst="rect">
          <a:avLst/>
        </a:prstGeom>
        <a:noFill/>
        <a:ln w="9525" cmpd="sng">
          <a:noFill/>
        </a:ln>
      </xdr:spPr>
    </xdr:pic>
    <xdr:clientData/>
  </xdr:twoCellAnchor>
  <xdr:twoCellAnchor>
    <xdr:from>
      <xdr:col>20</xdr:col>
      <xdr:colOff>1143000</xdr:colOff>
      <xdr:row>182</xdr:row>
      <xdr:rowOff>95250</xdr:rowOff>
    </xdr:from>
    <xdr:to>
      <xdr:col>21</xdr:col>
      <xdr:colOff>685800</xdr:colOff>
      <xdr:row>183</xdr:row>
      <xdr:rowOff>123825</xdr:rowOff>
    </xdr:to>
    <xdr:pic>
      <xdr:nvPicPr>
        <xdr:cNvPr id="9" name="Picture 9"/>
        <xdr:cNvPicPr preferRelativeResize="1">
          <a:picLocks noChangeAspect="1"/>
        </xdr:cNvPicPr>
      </xdr:nvPicPr>
      <xdr:blipFill>
        <a:blip r:link="rId2"/>
        <a:stretch>
          <a:fillRect/>
        </a:stretch>
      </xdr:blipFill>
      <xdr:spPr>
        <a:xfrm>
          <a:off x="24564975" y="37128450"/>
          <a:ext cx="800100" cy="228600"/>
        </a:xfrm>
        <a:prstGeom prst="rect">
          <a:avLst/>
        </a:prstGeom>
        <a:noFill/>
        <a:ln w="9525" cmpd="sng">
          <a:noFill/>
        </a:ln>
      </xdr:spPr>
    </xdr:pic>
    <xdr:clientData/>
  </xdr:twoCellAnchor>
  <xdr:twoCellAnchor>
    <xdr:from>
      <xdr:col>20</xdr:col>
      <xdr:colOff>1133475</xdr:colOff>
      <xdr:row>270</xdr:row>
      <xdr:rowOff>104775</xdr:rowOff>
    </xdr:from>
    <xdr:to>
      <xdr:col>21</xdr:col>
      <xdr:colOff>676275</xdr:colOff>
      <xdr:row>271</xdr:row>
      <xdr:rowOff>133350</xdr:rowOff>
    </xdr:to>
    <xdr:pic>
      <xdr:nvPicPr>
        <xdr:cNvPr id="10" name="Picture 10"/>
        <xdr:cNvPicPr preferRelativeResize="1">
          <a:picLocks noChangeAspect="1"/>
        </xdr:cNvPicPr>
      </xdr:nvPicPr>
      <xdr:blipFill>
        <a:blip r:link="rId2"/>
        <a:stretch>
          <a:fillRect/>
        </a:stretch>
      </xdr:blipFill>
      <xdr:spPr>
        <a:xfrm>
          <a:off x="24555450" y="54825900"/>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58750"/>
          <a:ext cx="342900" cy="238125"/>
        </a:xfrm>
        <a:prstGeom prst="rect">
          <a:avLst/>
        </a:prstGeom>
        <a:noFill/>
        <a:ln w="9525" cmpd="sng">
          <a:noFill/>
        </a:ln>
      </xdr:spPr>
    </xdr:pic>
    <xdr:clientData/>
  </xdr:twoCellAnchor>
  <xdr:twoCellAnchor>
    <xdr:from>
      <xdr:col>0</xdr:col>
      <xdr:colOff>28575</xdr:colOff>
      <xdr:row>129</xdr:row>
      <xdr:rowOff>161925</xdr:rowOff>
    </xdr:from>
    <xdr:to>
      <xdr:col>1</xdr:col>
      <xdr:colOff>28575</xdr:colOff>
      <xdr:row>130</xdr:row>
      <xdr:rowOff>200025</xdr:rowOff>
    </xdr:to>
    <xdr:pic>
      <xdr:nvPicPr>
        <xdr:cNvPr id="2" name="Picture 2"/>
        <xdr:cNvPicPr preferRelativeResize="1">
          <a:picLocks noChangeAspect="1"/>
        </xdr:cNvPicPr>
      </xdr:nvPicPr>
      <xdr:blipFill>
        <a:blip r:link="rId1"/>
        <a:stretch>
          <a:fillRect/>
        </a:stretch>
      </xdr:blipFill>
      <xdr:spPr>
        <a:xfrm>
          <a:off x="28575" y="26479500"/>
          <a:ext cx="342900" cy="238125"/>
        </a:xfrm>
        <a:prstGeom prst="rect">
          <a:avLst/>
        </a:prstGeom>
        <a:noFill/>
        <a:ln w="9525" cmpd="sng">
          <a:noFill/>
        </a:ln>
      </xdr:spPr>
    </xdr:pic>
    <xdr:clientData/>
  </xdr:twoCellAnchor>
  <xdr:twoCellAnchor>
    <xdr:from>
      <xdr:col>0</xdr:col>
      <xdr:colOff>47625</xdr:colOff>
      <xdr:row>179</xdr:row>
      <xdr:rowOff>171450</xdr:rowOff>
    </xdr:from>
    <xdr:to>
      <xdr:col>1</xdr:col>
      <xdr:colOff>47625</xdr:colOff>
      <xdr:row>180</xdr:row>
      <xdr:rowOff>209550</xdr:rowOff>
    </xdr:to>
    <xdr:pic>
      <xdr:nvPicPr>
        <xdr:cNvPr id="3" name="Picture 3"/>
        <xdr:cNvPicPr preferRelativeResize="1">
          <a:picLocks noChangeAspect="1"/>
        </xdr:cNvPicPr>
      </xdr:nvPicPr>
      <xdr:blipFill>
        <a:blip r:link="rId1"/>
        <a:stretch>
          <a:fillRect/>
        </a:stretch>
      </xdr:blipFill>
      <xdr:spPr>
        <a:xfrm>
          <a:off x="47625" y="36566475"/>
          <a:ext cx="342900" cy="238125"/>
        </a:xfrm>
        <a:prstGeom prst="rect">
          <a:avLst/>
        </a:prstGeom>
        <a:noFill/>
        <a:ln w="9525" cmpd="sng">
          <a:noFill/>
        </a:ln>
      </xdr:spPr>
    </xdr:pic>
    <xdr:clientData/>
  </xdr:twoCellAnchor>
  <xdr:twoCellAnchor>
    <xdr:from>
      <xdr:col>0</xdr:col>
      <xdr:colOff>9525</xdr:colOff>
      <xdr:row>232</xdr:row>
      <xdr:rowOff>161925</xdr:rowOff>
    </xdr:from>
    <xdr:to>
      <xdr:col>1</xdr:col>
      <xdr:colOff>9525</xdr:colOff>
      <xdr:row>233</xdr:row>
      <xdr:rowOff>200025</xdr:rowOff>
    </xdr:to>
    <xdr:pic>
      <xdr:nvPicPr>
        <xdr:cNvPr id="4" name="Picture 4"/>
        <xdr:cNvPicPr preferRelativeResize="1">
          <a:picLocks noChangeAspect="1"/>
        </xdr:cNvPicPr>
      </xdr:nvPicPr>
      <xdr:blipFill>
        <a:blip r:link="rId1"/>
        <a:stretch>
          <a:fillRect/>
        </a:stretch>
      </xdr:blipFill>
      <xdr:spPr>
        <a:xfrm>
          <a:off x="9525" y="47205900"/>
          <a:ext cx="342900" cy="238125"/>
        </a:xfrm>
        <a:prstGeom prst="rect">
          <a:avLst/>
        </a:prstGeom>
        <a:noFill/>
        <a:ln w="9525" cmpd="sng">
          <a:noFill/>
        </a:ln>
      </xdr:spPr>
    </xdr:pic>
    <xdr:clientData/>
  </xdr:twoCellAnchor>
  <xdr:twoCellAnchor>
    <xdr:from>
      <xdr:col>21</xdr:col>
      <xdr:colOff>781050</xdr:colOff>
      <xdr:row>232</xdr:row>
      <xdr:rowOff>123825</xdr:rowOff>
    </xdr:from>
    <xdr:to>
      <xdr:col>21</xdr:col>
      <xdr:colOff>781050</xdr:colOff>
      <xdr:row>233</xdr:row>
      <xdr:rowOff>152400</xdr:rowOff>
    </xdr:to>
    <xdr:pic>
      <xdr:nvPicPr>
        <xdr:cNvPr id="5" name="Picture 5"/>
        <xdr:cNvPicPr preferRelativeResize="1">
          <a:picLocks noChangeAspect="1"/>
        </xdr:cNvPicPr>
      </xdr:nvPicPr>
      <xdr:blipFill>
        <a:blip r:link="rId2"/>
        <a:stretch>
          <a:fillRect/>
        </a:stretch>
      </xdr:blipFill>
      <xdr:spPr>
        <a:xfrm>
          <a:off x="23536275" y="47167800"/>
          <a:ext cx="0" cy="228600"/>
        </a:xfrm>
        <a:prstGeom prst="rect">
          <a:avLst/>
        </a:prstGeom>
        <a:noFill/>
        <a:ln w="9525" cmpd="sng">
          <a:noFill/>
        </a:ln>
      </xdr:spPr>
    </xdr:pic>
    <xdr:clientData/>
  </xdr:twoCellAnchor>
  <xdr:twoCellAnchor>
    <xdr:from>
      <xdr:col>21</xdr:col>
      <xdr:colOff>781050</xdr:colOff>
      <xdr:row>179</xdr:row>
      <xdr:rowOff>152400</xdr:rowOff>
    </xdr:from>
    <xdr:to>
      <xdr:col>21</xdr:col>
      <xdr:colOff>781050</xdr:colOff>
      <xdr:row>180</xdr:row>
      <xdr:rowOff>180975</xdr:rowOff>
    </xdr:to>
    <xdr:pic>
      <xdr:nvPicPr>
        <xdr:cNvPr id="6" name="Picture 6"/>
        <xdr:cNvPicPr preferRelativeResize="1">
          <a:picLocks noChangeAspect="1"/>
        </xdr:cNvPicPr>
      </xdr:nvPicPr>
      <xdr:blipFill>
        <a:blip r:link="rId2"/>
        <a:stretch>
          <a:fillRect/>
        </a:stretch>
      </xdr:blipFill>
      <xdr:spPr>
        <a:xfrm>
          <a:off x="23536275" y="36547425"/>
          <a:ext cx="0" cy="228600"/>
        </a:xfrm>
        <a:prstGeom prst="rect">
          <a:avLst/>
        </a:prstGeom>
        <a:noFill/>
        <a:ln w="9525" cmpd="sng">
          <a:noFill/>
        </a:ln>
      </xdr:spPr>
    </xdr:pic>
    <xdr:clientData/>
  </xdr:twoCellAnchor>
  <xdr:twoCellAnchor>
    <xdr:from>
      <xdr:col>21</xdr:col>
      <xdr:colOff>781050</xdr:colOff>
      <xdr:row>129</xdr:row>
      <xdr:rowOff>161925</xdr:rowOff>
    </xdr:from>
    <xdr:to>
      <xdr:col>21</xdr:col>
      <xdr:colOff>781050</xdr:colOff>
      <xdr:row>130</xdr:row>
      <xdr:rowOff>190500</xdr:rowOff>
    </xdr:to>
    <xdr:pic>
      <xdr:nvPicPr>
        <xdr:cNvPr id="7" name="Picture 7"/>
        <xdr:cNvPicPr preferRelativeResize="1">
          <a:picLocks noChangeAspect="1"/>
        </xdr:cNvPicPr>
      </xdr:nvPicPr>
      <xdr:blipFill>
        <a:blip r:link="rId2"/>
        <a:stretch>
          <a:fillRect/>
        </a:stretch>
      </xdr:blipFill>
      <xdr:spPr>
        <a:xfrm>
          <a:off x="23536275" y="26479500"/>
          <a:ext cx="0" cy="228600"/>
        </a:xfrm>
        <a:prstGeom prst="rect">
          <a:avLst/>
        </a:prstGeom>
        <a:noFill/>
        <a:ln w="9525" cmpd="sng">
          <a:noFill/>
        </a:ln>
      </xdr:spPr>
    </xdr:pic>
    <xdr:clientData/>
  </xdr:twoCellAnchor>
  <xdr:twoCellAnchor>
    <xdr:from>
      <xdr:col>21</xdr:col>
      <xdr:colOff>781050</xdr:colOff>
      <xdr:row>63</xdr:row>
      <xdr:rowOff>161925</xdr:rowOff>
    </xdr:from>
    <xdr:to>
      <xdr:col>21</xdr:col>
      <xdr:colOff>781050</xdr:colOff>
      <xdr:row>64</xdr:row>
      <xdr:rowOff>190500</xdr:rowOff>
    </xdr:to>
    <xdr:pic>
      <xdr:nvPicPr>
        <xdr:cNvPr id="8" name="Picture 8"/>
        <xdr:cNvPicPr preferRelativeResize="1">
          <a:picLocks noChangeAspect="1"/>
        </xdr:cNvPicPr>
      </xdr:nvPicPr>
      <xdr:blipFill>
        <a:blip r:link="rId2"/>
        <a:stretch>
          <a:fillRect/>
        </a:stretch>
      </xdr:blipFill>
      <xdr:spPr>
        <a:xfrm>
          <a:off x="23536275" y="12830175"/>
          <a:ext cx="0" cy="228600"/>
        </a:xfrm>
        <a:prstGeom prst="rect">
          <a:avLst/>
        </a:prstGeom>
        <a:noFill/>
        <a:ln w="9525" cmpd="sng">
          <a:noFill/>
        </a:ln>
      </xdr:spPr>
    </xdr:pic>
    <xdr:clientData/>
  </xdr:twoCellAnchor>
  <xdr:twoCellAnchor>
    <xdr:from>
      <xdr:col>20</xdr:col>
      <xdr:colOff>1057275</xdr:colOff>
      <xdr:row>63</xdr:row>
      <xdr:rowOff>104775</xdr:rowOff>
    </xdr:from>
    <xdr:to>
      <xdr:col>21</xdr:col>
      <xdr:colOff>600075</xdr:colOff>
      <xdr:row>64</xdr:row>
      <xdr:rowOff>133350</xdr:rowOff>
    </xdr:to>
    <xdr:pic>
      <xdr:nvPicPr>
        <xdr:cNvPr id="9" name="Picture 9"/>
        <xdr:cNvPicPr preferRelativeResize="1">
          <a:picLocks noChangeAspect="1"/>
        </xdr:cNvPicPr>
      </xdr:nvPicPr>
      <xdr:blipFill>
        <a:blip r:link="rId2"/>
        <a:stretch>
          <a:fillRect/>
        </a:stretch>
      </xdr:blipFill>
      <xdr:spPr>
        <a:xfrm>
          <a:off x="22555200" y="12773025"/>
          <a:ext cx="800100" cy="228600"/>
        </a:xfrm>
        <a:prstGeom prst="rect">
          <a:avLst/>
        </a:prstGeom>
        <a:noFill/>
        <a:ln w="9525" cmpd="sng">
          <a:noFill/>
        </a:ln>
      </xdr:spPr>
    </xdr:pic>
    <xdr:clientData/>
  </xdr:twoCellAnchor>
  <xdr:twoCellAnchor>
    <xdr:from>
      <xdr:col>20</xdr:col>
      <xdr:colOff>1104900</xdr:colOff>
      <xdr:row>129</xdr:row>
      <xdr:rowOff>104775</xdr:rowOff>
    </xdr:from>
    <xdr:to>
      <xdr:col>21</xdr:col>
      <xdr:colOff>647700</xdr:colOff>
      <xdr:row>130</xdr:row>
      <xdr:rowOff>133350</xdr:rowOff>
    </xdr:to>
    <xdr:pic>
      <xdr:nvPicPr>
        <xdr:cNvPr id="10" name="Picture 10"/>
        <xdr:cNvPicPr preferRelativeResize="1">
          <a:picLocks noChangeAspect="1"/>
        </xdr:cNvPicPr>
      </xdr:nvPicPr>
      <xdr:blipFill>
        <a:blip r:link="rId2"/>
        <a:stretch>
          <a:fillRect/>
        </a:stretch>
      </xdr:blipFill>
      <xdr:spPr>
        <a:xfrm>
          <a:off x="22602825" y="26422350"/>
          <a:ext cx="800100" cy="228600"/>
        </a:xfrm>
        <a:prstGeom prst="rect">
          <a:avLst/>
        </a:prstGeom>
        <a:noFill/>
        <a:ln w="9525" cmpd="sng">
          <a:noFill/>
        </a:ln>
      </xdr:spPr>
    </xdr:pic>
    <xdr:clientData/>
  </xdr:twoCellAnchor>
  <xdr:twoCellAnchor>
    <xdr:from>
      <xdr:col>20</xdr:col>
      <xdr:colOff>1057275</xdr:colOff>
      <xdr:row>179</xdr:row>
      <xdr:rowOff>85725</xdr:rowOff>
    </xdr:from>
    <xdr:to>
      <xdr:col>21</xdr:col>
      <xdr:colOff>600075</xdr:colOff>
      <xdr:row>180</xdr:row>
      <xdr:rowOff>114300</xdr:rowOff>
    </xdr:to>
    <xdr:pic>
      <xdr:nvPicPr>
        <xdr:cNvPr id="11" name="Picture 11"/>
        <xdr:cNvPicPr preferRelativeResize="1">
          <a:picLocks noChangeAspect="1"/>
        </xdr:cNvPicPr>
      </xdr:nvPicPr>
      <xdr:blipFill>
        <a:blip r:link="rId2"/>
        <a:stretch>
          <a:fillRect/>
        </a:stretch>
      </xdr:blipFill>
      <xdr:spPr>
        <a:xfrm>
          <a:off x="22555200" y="36480750"/>
          <a:ext cx="800100" cy="228600"/>
        </a:xfrm>
        <a:prstGeom prst="rect">
          <a:avLst/>
        </a:prstGeom>
        <a:noFill/>
        <a:ln w="9525" cmpd="sng">
          <a:noFill/>
        </a:ln>
      </xdr:spPr>
    </xdr:pic>
    <xdr:clientData/>
  </xdr:twoCellAnchor>
  <xdr:twoCellAnchor>
    <xdr:from>
      <xdr:col>20</xdr:col>
      <xdr:colOff>1085850</xdr:colOff>
      <xdr:row>232</xdr:row>
      <xdr:rowOff>85725</xdr:rowOff>
    </xdr:from>
    <xdr:to>
      <xdr:col>21</xdr:col>
      <xdr:colOff>628650</xdr:colOff>
      <xdr:row>233</xdr:row>
      <xdr:rowOff>114300</xdr:rowOff>
    </xdr:to>
    <xdr:pic>
      <xdr:nvPicPr>
        <xdr:cNvPr id="12" name="Picture 12"/>
        <xdr:cNvPicPr preferRelativeResize="1">
          <a:picLocks noChangeAspect="1"/>
        </xdr:cNvPicPr>
      </xdr:nvPicPr>
      <xdr:blipFill>
        <a:blip r:link="rId2"/>
        <a:stretch>
          <a:fillRect/>
        </a:stretch>
      </xdr:blipFill>
      <xdr:spPr>
        <a:xfrm>
          <a:off x="22583775" y="47129700"/>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58750"/>
          <a:ext cx="342900" cy="238125"/>
        </a:xfrm>
        <a:prstGeom prst="rect">
          <a:avLst/>
        </a:prstGeom>
        <a:noFill/>
        <a:ln w="9525" cmpd="sng">
          <a:noFill/>
        </a:ln>
      </xdr:spPr>
    </xdr:pic>
    <xdr:clientData/>
  </xdr:twoCellAnchor>
  <xdr:twoCellAnchor>
    <xdr:from>
      <xdr:col>0</xdr:col>
      <xdr:colOff>28575</xdr:colOff>
      <xdr:row>129</xdr:row>
      <xdr:rowOff>161925</xdr:rowOff>
    </xdr:from>
    <xdr:to>
      <xdr:col>1</xdr:col>
      <xdr:colOff>28575</xdr:colOff>
      <xdr:row>130</xdr:row>
      <xdr:rowOff>200025</xdr:rowOff>
    </xdr:to>
    <xdr:pic>
      <xdr:nvPicPr>
        <xdr:cNvPr id="2" name="Picture 2"/>
        <xdr:cNvPicPr preferRelativeResize="1">
          <a:picLocks noChangeAspect="1"/>
        </xdr:cNvPicPr>
      </xdr:nvPicPr>
      <xdr:blipFill>
        <a:blip r:link="rId1"/>
        <a:stretch>
          <a:fillRect/>
        </a:stretch>
      </xdr:blipFill>
      <xdr:spPr>
        <a:xfrm>
          <a:off x="28575" y="26479500"/>
          <a:ext cx="342900" cy="238125"/>
        </a:xfrm>
        <a:prstGeom prst="rect">
          <a:avLst/>
        </a:prstGeom>
        <a:noFill/>
        <a:ln w="9525" cmpd="sng">
          <a:noFill/>
        </a:ln>
      </xdr:spPr>
    </xdr:pic>
    <xdr:clientData/>
  </xdr:twoCellAnchor>
  <xdr:twoCellAnchor>
    <xdr:from>
      <xdr:col>0</xdr:col>
      <xdr:colOff>47625</xdr:colOff>
      <xdr:row>179</xdr:row>
      <xdr:rowOff>171450</xdr:rowOff>
    </xdr:from>
    <xdr:to>
      <xdr:col>1</xdr:col>
      <xdr:colOff>47625</xdr:colOff>
      <xdr:row>180</xdr:row>
      <xdr:rowOff>209550</xdr:rowOff>
    </xdr:to>
    <xdr:pic>
      <xdr:nvPicPr>
        <xdr:cNvPr id="3" name="Picture 3"/>
        <xdr:cNvPicPr preferRelativeResize="1">
          <a:picLocks noChangeAspect="1"/>
        </xdr:cNvPicPr>
      </xdr:nvPicPr>
      <xdr:blipFill>
        <a:blip r:link="rId1"/>
        <a:stretch>
          <a:fillRect/>
        </a:stretch>
      </xdr:blipFill>
      <xdr:spPr>
        <a:xfrm>
          <a:off x="47625" y="36566475"/>
          <a:ext cx="342900" cy="238125"/>
        </a:xfrm>
        <a:prstGeom prst="rect">
          <a:avLst/>
        </a:prstGeom>
        <a:noFill/>
        <a:ln w="9525" cmpd="sng">
          <a:noFill/>
        </a:ln>
      </xdr:spPr>
    </xdr:pic>
    <xdr:clientData/>
  </xdr:twoCellAnchor>
  <xdr:twoCellAnchor>
    <xdr:from>
      <xdr:col>0</xdr:col>
      <xdr:colOff>9525</xdr:colOff>
      <xdr:row>232</xdr:row>
      <xdr:rowOff>161925</xdr:rowOff>
    </xdr:from>
    <xdr:to>
      <xdr:col>1</xdr:col>
      <xdr:colOff>9525</xdr:colOff>
      <xdr:row>233</xdr:row>
      <xdr:rowOff>200025</xdr:rowOff>
    </xdr:to>
    <xdr:pic>
      <xdr:nvPicPr>
        <xdr:cNvPr id="4" name="Picture 4"/>
        <xdr:cNvPicPr preferRelativeResize="1">
          <a:picLocks noChangeAspect="1"/>
        </xdr:cNvPicPr>
      </xdr:nvPicPr>
      <xdr:blipFill>
        <a:blip r:link="rId1"/>
        <a:stretch>
          <a:fillRect/>
        </a:stretch>
      </xdr:blipFill>
      <xdr:spPr>
        <a:xfrm>
          <a:off x="9525" y="47205900"/>
          <a:ext cx="342900" cy="238125"/>
        </a:xfrm>
        <a:prstGeom prst="rect">
          <a:avLst/>
        </a:prstGeom>
        <a:noFill/>
        <a:ln w="9525" cmpd="sng">
          <a:noFill/>
        </a:ln>
      </xdr:spPr>
    </xdr:pic>
    <xdr:clientData/>
  </xdr:twoCellAnchor>
  <xdr:twoCellAnchor>
    <xdr:from>
      <xdr:col>21</xdr:col>
      <xdr:colOff>819150</xdr:colOff>
      <xdr:row>232</xdr:row>
      <xdr:rowOff>123825</xdr:rowOff>
    </xdr:from>
    <xdr:to>
      <xdr:col>21</xdr:col>
      <xdr:colOff>819150</xdr:colOff>
      <xdr:row>233</xdr:row>
      <xdr:rowOff>152400</xdr:rowOff>
    </xdr:to>
    <xdr:pic>
      <xdr:nvPicPr>
        <xdr:cNvPr id="5" name="Picture 5"/>
        <xdr:cNvPicPr preferRelativeResize="1">
          <a:picLocks noChangeAspect="1"/>
        </xdr:cNvPicPr>
      </xdr:nvPicPr>
      <xdr:blipFill>
        <a:blip r:link="rId2"/>
        <a:stretch>
          <a:fillRect/>
        </a:stretch>
      </xdr:blipFill>
      <xdr:spPr>
        <a:xfrm>
          <a:off x="23574375" y="47167800"/>
          <a:ext cx="0" cy="228600"/>
        </a:xfrm>
        <a:prstGeom prst="rect">
          <a:avLst/>
        </a:prstGeom>
        <a:noFill/>
        <a:ln w="9525" cmpd="sng">
          <a:noFill/>
        </a:ln>
      </xdr:spPr>
    </xdr:pic>
    <xdr:clientData/>
  </xdr:twoCellAnchor>
  <xdr:twoCellAnchor>
    <xdr:from>
      <xdr:col>21</xdr:col>
      <xdr:colOff>819150</xdr:colOff>
      <xdr:row>179</xdr:row>
      <xdr:rowOff>152400</xdr:rowOff>
    </xdr:from>
    <xdr:to>
      <xdr:col>21</xdr:col>
      <xdr:colOff>819150</xdr:colOff>
      <xdr:row>180</xdr:row>
      <xdr:rowOff>180975</xdr:rowOff>
    </xdr:to>
    <xdr:pic>
      <xdr:nvPicPr>
        <xdr:cNvPr id="6" name="Picture 6"/>
        <xdr:cNvPicPr preferRelativeResize="1">
          <a:picLocks noChangeAspect="1"/>
        </xdr:cNvPicPr>
      </xdr:nvPicPr>
      <xdr:blipFill>
        <a:blip r:link="rId2"/>
        <a:stretch>
          <a:fillRect/>
        </a:stretch>
      </xdr:blipFill>
      <xdr:spPr>
        <a:xfrm>
          <a:off x="23574375" y="36547425"/>
          <a:ext cx="0" cy="228600"/>
        </a:xfrm>
        <a:prstGeom prst="rect">
          <a:avLst/>
        </a:prstGeom>
        <a:noFill/>
        <a:ln w="9525" cmpd="sng">
          <a:noFill/>
        </a:ln>
      </xdr:spPr>
    </xdr:pic>
    <xdr:clientData/>
  </xdr:twoCellAnchor>
  <xdr:twoCellAnchor>
    <xdr:from>
      <xdr:col>21</xdr:col>
      <xdr:colOff>819150</xdr:colOff>
      <xdr:row>129</xdr:row>
      <xdr:rowOff>161925</xdr:rowOff>
    </xdr:from>
    <xdr:to>
      <xdr:col>21</xdr:col>
      <xdr:colOff>819150</xdr:colOff>
      <xdr:row>130</xdr:row>
      <xdr:rowOff>190500</xdr:rowOff>
    </xdr:to>
    <xdr:pic>
      <xdr:nvPicPr>
        <xdr:cNvPr id="7" name="Picture 7"/>
        <xdr:cNvPicPr preferRelativeResize="1">
          <a:picLocks noChangeAspect="1"/>
        </xdr:cNvPicPr>
      </xdr:nvPicPr>
      <xdr:blipFill>
        <a:blip r:link="rId2"/>
        <a:stretch>
          <a:fillRect/>
        </a:stretch>
      </xdr:blipFill>
      <xdr:spPr>
        <a:xfrm>
          <a:off x="23574375" y="26479500"/>
          <a:ext cx="0" cy="228600"/>
        </a:xfrm>
        <a:prstGeom prst="rect">
          <a:avLst/>
        </a:prstGeom>
        <a:noFill/>
        <a:ln w="9525" cmpd="sng">
          <a:noFill/>
        </a:ln>
      </xdr:spPr>
    </xdr:pic>
    <xdr:clientData/>
  </xdr:twoCellAnchor>
  <xdr:twoCellAnchor>
    <xdr:from>
      <xdr:col>21</xdr:col>
      <xdr:colOff>819150</xdr:colOff>
      <xdr:row>63</xdr:row>
      <xdr:rowOff>161925</xdr:rowOff>
    </xdr:from>
    <xdr:to>
      <xdr:col>21</xdr:col>
      <xdr:colOff>819150</xdr:colOff>
      <xdr:row>64</xdr:row>
      <xdr:rowOff>190500</xdr:rowOff>
    </xdr:to>
    <xdr:pic>
      <xdr:nvPicPr>
        <xdr:cNvPr id="8" name="Picture 8"/>
        <xdr:cNvPicPr preferRelativeResize="1">
          <a:picLocks noChangeAspect="1"/>
        </xdr:cNvPicPr>
      </xdr:nvPicPr>
      <xdr:blipFill>
        <a:blip r:link="rId2"/>
        <a:stretch>
          <a:fillRect/>
        </a:stretch>
      </xdr:blipFill>
      <xdr:spPr>
        <a:xfrm>
          <a:off x="23574375" y="12830175"/>
          <a:ext cx="0"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9" name="Picture 9"/>
        <xdr:cNvPicPr preferRelativeResize="1">
          <a:picLocks noChangeAspect="1"/>
        </xdr:cNvPicPr>
      </xdr:nvPicPr>
      <xdr:blipFill>
        <a:blip r:link="rId2"/>
        <a:stretch>
          <a:fillRect/>
        </a:stretch>
      </xdr:blipFill>
      <xdr:spPr>
        <a:xfrm>
          <a:off x="22555200" y="12792075"/>
          <a:ext cx="800100" cy="228600"/>
        </a:xfrm>
        <a:prstGeom prst="rect">
          <a:avLst/>
        </a:prstGeom>
        <a:noFill/>
        <a:ln w="9525" cmpd="sng">
          <a:noFill/>
        </a:ln>
      </xdr:spPr>
    </xdr:pic>
    <xdr:clientData/>
  </xdr:twoCellAnchor>
  <xdr:twoCellAnchor>
    <xdr:from>
      <xdr:col>20</xdr:col>
      <xdr:colOff>1076325</xdr:colOff>
      <xdr:row>129</xdr:row>
      <xdr:rowOff>95250</xdr:rowOff>
    </xdr:from>
    <xdr:to>
      <xdr:col>21</xdr:col>
      <xdr:colOff>619125</xdr:colOff>
      <xdr:row>130</xdr:row>
      <xdr:rowOff>123825</xdr:rowOff>
    </xdr:to>
    <xdr:pic>
      <xdr:nvPicPr>
        <xdr:cNvPr id="10" name="Picture 10"/>
        <xdr:cNvPicPr preferRelativeResize="1">
          <a:picLocks noChangeAspect="1"/>
        </xdr:cNvPicPr>
      </xdr:nvPicPr>
      <xdr:blipFill>
        <a:blip r:link="rId2"/>
        <a:stretch>
          <a:fillRect/>
        </a:stretch>
      </xdr:blipFill>
      <xdr:spPr>
        <a:xfrm>
          <a:off x="22574250" y="26412825"/>
          <a:ext cx="800100" cy="228600"/>
        </a:xfrm>
        <a:prstGeom prst="rect">
          <a:avLst/>
        </a:prstGeom>
        <a:noFill/>
        <a:ln w="9525" cmpd="sng">
          <a:noFill/>
        </a:ln>
      </xdr:spPr>
    </xdr:pic>
    <xdr:clientData/>
  </xdr:twoCellAnchor>
  <xdr:twoCellAnchor>
    <xdr:from>
      <xdr:col>20</xdr:col>
      <xdr:colOff>1143000</xdr:colOff>
      <xdr:row>179</xdr:row>
      <xdr:rowOff>95250</xdr:rowOff>
    </xdr:from>
    <xdr:to>
      <xdr:col>21</xdr:col>
      <xdr:colOff>685800</xdr:colOff>
      <xdr:row>180</xdr:row>
      <xdr:rowOff>123825</xdr:rowOff>
    </xdr:to>
    <xdr:pic>
      <xdr:nvPicPr>
        <xdr:cNvPr id="11" name="Picture 11"/>
        <xdr:cNvPicPr preferRelativeResize="1">
          <a:picLocks noChangeAspect="1"/>
        </xdr:cNvPicPr>
      </xdr:nvPicPr>
      <xdr:blipFill>
        <a:blip r:link="rId2"/>
        <a:stretch>
          <a:fillRect/>
        </a:stretch>
      </xdr:blipFill>
      <xdr:spPr>
        <a:xfrm>
          <a:off x="22640925" y="36490275"/>
          <a:ext cx="800100" cy="228600"/>
        </a:xfrm>
        <a:prstGeom prst="rect">
          <a:avLst/>
        </a:prstGeom>
        <a:noFill/>
        <a:ln w="9525" cmpd="sng">
          <a:noFill/>
        </a:ln>
      </xdr:spPr>
    </xdr:pic>
    <xdr:clientData/>
  </xdr:twoCellAnchor>
  <xdr:twoCellAnchor>
    <xdr:from>
      <xdr:col>20</xdr:col>
      <xdr:colOff>1133475</xdr:colOff>
      <xdr:row>232</xdr:row>
      <xdr:rowOff>104775</xdr:rowOff>
    </xdr:from>
    <xdr:to>
      <xdr:col>21</xdr:col>
      <xdr:colOff>676275</xdr:colOff>
      <xdr:row>233</xdr:row>
      <xdr:rowOff>133350</xdr:rowOff>
    </xdr:to>
    <xdr:pic>
      <xdr:nvPicPr>
        <xdr:cNvPr id="12" name="Picture 12"/>
        <xdr:cNvPicPr preferRelativeResize="1">
          <a:picLocks noChangeAspect="1"/>
        </xdr:cNvPicPr>
      </xdr:nvPicPr>
      <xdr:blipFill>
        <a:blip r:link="rId2"/>
        <a:stretch>
          <a:fillRect/>
        </a:stretch>
      </xdr:blipFill>
      <xdr:spPr>
        <a:xfrm>
          <a:off x="22631400" y="47148750"/>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58750"/>
          <a:ext cx="342900" cy="238125"/>
        </a:xfrm>
        <a:prstGeom prst="rect">
          <a:avLst/>
        </a:prstGeom>
        <a:noFill/>
        <a:ln w="9525" cmpd="sng">
          <a:noFill/>
        </a:ln>
      </xdr:spPr>
    </xdr:pic>
    <xdr:clientData/>
  </xdr:twoCellAnchor>
  <xdr:twoCellAnchor>
    <xdr:from>
      <xdr:col>0</xdr:col>
      <xdr:colOff>28575</xdr:colOff>
      <xdr:row>131</xdr:row>
      <xdr:rowOff>161925</xdr:rowOff>
    </xdr:from>
    <xdr:to>
      <xdr:col>1</xdr:col>
      <xdr:colOff>28575</xdr:colOff>
      <xdr:row>132</xdr:row>
      <xdr:rowOff>200025</xdr:rowOff>
    </xdr:to>
    <xdr:pic>
      <xdr:nvPicPr>
        <xdr:cNvPr id="2" name="Picture 2"/>
        <xdr:cNvPicPr preferRelativeResize="1">
          <a:picLocks noChangeAspect="1"/>
        </xdr:cNvPicPr>
      </xdr:nvPicPr>
      <xdr:blipFill>
        <a:blip r:link="rId1"/>
        <a:stretch>
          <a:fillRect/>
        </a:stretch>
      </xdr:blipFill>
      <xdr:spPr>
        <a:xfrm>
          <a:off x="28575" y="26879550"/>
          <a:ext cx="342900" cy="238125"/>
        </a:xfrm>
        <a:prstGeom prst="rect">
          <a:avLst/>
        </a:prstGeom>
        <a:noFill/>
        <a:ln w="9525" cmpd="sng">
          <a:noFill/>
        </a:ln>
      </xdr:spPr>
    </xdr:pic>
    <xdr:clientData/>
  </xdr:twoCellAnchor>
  <xdr:twoCellAnchor>
    <xdr:from>
      <xdr:col>0</xdr:col>
      <xdr:colOff>47625</xdr:colOff>
      <xdr:row>181</xdr:row>
      <xdr:rowOff>171450</xdr:rowOff>
    </xdr:from>
    <xdr:to>
      <xdr:col>1</xdr:col>
      <xdr:colOff>47625</xdr:colOff>
      <xdr:row>182</xdr:row>
      <xdr:rowOff>209550</xdr:rowOff>
    </xdr:to>
    <xdr:pic>
      <xdr:nvPicPr>
        <xdr:cNvPr id="3" name="Picture 3"/>
        <xdr:cNvPicPr preferRelativeResize="1">
          <a:picLocks noChangeAspect="1"/>
        </xdr:cNvPicPr>
      </xdr:nvPicPr>
      <xdr:blipFill>
        <a:blip r:link="rId1"/>
        <a:stretch>
          <a:fillRect/>
        </a:stretch>
      </xdr:blipFill>
      <xdr:spPr>
        <a:xfrm>
          <a:off x="47625" y="36966525"/>
          <a:ext cx="342900" cy="238125"/>
        </a:xfrm>
        <a:prstGeom prst="rect">
          <a:avLst/>
        </a:prstGeom>
        <a:noFill/>
        <a:ln w="9525" cmpd="sng">
          <a:noFill/>
        </a:ln>
      </xdr:spPr>
    </xdr:pic>
    <xdr:clientData/>
  </xdr:twoCellAnchor>
  <xdr:twoCellAnchor>
    <xdr:from>
      <xdr:col>0</xdr:col>
      <xdr:colOff>9525</xdr:colOff>
      <xdr:row>234</xdr:row>
      <xdr:rowOff>161925</xdr:rowOff>
    </xdr:from>
    <xdr:to>
      <xdr:col>1</xdr:col>
      <xdr:colOff>9525</xdr:colOff>
      <xdr:row>235</xdr:row>
      <xdr:rowOff>200025</xdr:rowOff>
    </xdr:to>
    <xdr:pic>
      <xdr:nvPicPr>
        <xdr:cNvPr id="4" name="Picture 4"/>
        <xdr:cNvPicPr preferRelativeResize="1">
          <a:picLocks noChangeAspect="1"/>
        </xdr:cNvPicPr>
      </xdr:nvPicPr>
      <xdr:blipFill>
        <a:blip r:link="rId1"/>
        <a:stretch>
          <a:fillRect/>
        </a:stretch>
      </xdr:blipFill>
      <xdr:spPr>
        <a:xfrm>
          <a:off x="9525" y="47605950"/>
          <a:ext cx="342900" cy="238125"/>
        </a:xfrm>
        <a:prstGeom prst="rect">
          <a:avLst/>
        </a:prstGeom>
        <a:noFill/>
        <a:ln w="9525" cmpd="sng">
          <a:noFill/>
        </a:ln>
      </xdr:spPr>
    </xdr:pic>
    <xdr:clientData/>
  </xdr:twoCellAnchor>
  <xdr:twoCellAnchor>
    <xdr:from>
      <xdr:col>21</xdr:col>
      <xdr:colOff>819150</xdr:colOff>
      <xdr:row>234</xdr:row>
      <xdr:rowOff>123825</xdr:rowOff>
    </xdr:from>
    <xdr:to>
      <xdr:col>21</xdr:col>
      <xdr:colOff>819150</xdr:colOff>
      <xdr:row>235</xdr:row>
      <xdr:rowOff>152400</xdr:rowOff>
    </xdr:to>
    <xdr:pic>
      <xdr:nvPicPr>
        <xdr:cNvPr id="5" name="Picture 5"/>
        <xdr:cNvPicPr preferRelativeResize="1">
          <a:picLocks noChangeAspect="1"/>
        </xdr:cNvPicPr>
      </xdr:nvPicPr>
      <xdr:blipFill>
        <a:blip r:link="rId2"/>
        <a:stretch>
          <a:fillRect/>
        </a:stretch>
      </xdr:blipFill>
      <xdr:spPr>
        <a:xfrm>
          <a:off x="23574375" y="47567850"/>
          <a:ext cx="0" cy="228600"/>
        </a:xfrm>
        <a:prstGeom prst="rect">
          <a:avLst/>
        </a:prstGeom>
        <a:noFill/>
        <a:ln w="9525" cmpd="sng">
          <a:noFill/>
        </a:ln>
      </xdr:spPr>
    </xdr:pic>
    <xdr:clientData/>
  </xdr:twoCellAnchor>
  <xdr:twoCellAnchor>
    <xdr:from>
      <xdr:col>21</xdr:col>
      <xdr:colOff>819150</xdr:colOff>
      <xdr:row>181</xdr:row>
      <xdr:rowOff>152400</xdr:rowOff>
    </xdr:from>
    <xdr:to>
      <xdr:col>21</xdr:col>
      <xdr:colOff>819150</xdr:colOff>
      <xdr:row>182</xdr:row>
      <xdr:rowOff>180975</xdr:rowOff>
    </xdr:to>
    <xdr:pic>
      <xdr:nvPicPr>
        <xdr:cNvPr id="6" name="Picture 6"/>
        <xdr:cNvPicPr preferRelativeResize="1">
          <a:picLocks noChangeAspect="1"/>
        </xdr:cNvPicPr>
      </xdr:nvPicPr>
      <xdr:blipFill>
        <a:blip r:link="rId2"/>
        <a:stretch>
          <a:fillRect/>
        </a:stretch>
      </xdr:blipFill>
      <xdr:spPr>
        <a:xfrm>
          <a:off x="23574375" y="36947475"/>
          <a:ext cx="0" cy="228600"/>
        </a:xfrm>
        <a:prstGeom prst="rect">
          <a:avLst/>
        </a:prstGeom>
        <a:noFill/>
        <a:ln w="9525" cmpd="sng">
          <a:noFill/>
        </a:ln>
      </xdr:spPr>
    </xdr:pic>
    <xdr:clientData/>
  </xdr:twoCellAnchor>
  <xdr:twoCellAnchor>
    <xdr:from>
      <xdr:col>21</xdr:col>
      <xdr:colOff>819150</xdr:colOff>
      <xdr:row>131</xdr:row>
      <xdr:rowOff>161925</xdr:rowOff>
    </xdr:from>
    <xdr:to>
      <xdr:col>21</xdr:col>
      <xdr:colOff>819150</xdr:colOff>
      <xdr:row>132</xdr:row>
      <xdr:rowOff>190500</xdr:rowOff>
    </xdr:to>
    <xdr:pic>
      <xdr:nvPicPr>
        <xdr:cNvPr id="7" name="Picture 7"/>
        <xdr:cNvPicPr preferRelativeResize="1">
          <a:picLocks noChangeAspect="1"/>
        </xdr:cNvPicPr>
      </xdr:nvPicPr>
      <xdr:blipFill>
        <a:blip r:link="rId2"/>
        <a:stretch>
          <a:fillRect/>
        </a:stretch>
      </xdr:blipFill>
      <xdr:spPr>
        <a:xfrm>
          <a:off x="23574375" y="26879550"/>
          <a:ext cx="0" cy="228600"/>
        </a:xfrm>
        <a:prstGeom prst="rect">
          <a:avLst/>
        </a:prstGeom>
        <a:noFill/>
        <a:ln w="9525" cmpd="sng">
          <a:noFill/>
        </a:ln>
      </xdr:spPr>
    </xdr:pic>
    <xdr:clientData/>
  </xdr:twoCellAnchor>
  <xdr:twoCellAnchor>
    <xdr:from>
      <xdr:col>21</xdr:col>
      <xdr:colOff>819150</xdr:colOff>
      <xdr:row>63</xdr:row>
      <xdr:rowOff>161925</xdr:rowOff>
    </xdr:from>
    <xdr:to>
      <xdr:col>21</xdr:col>
      <xdr:colOff>819150</xdr:colOff>
      <xdr:row>64</xdr:row>
      <xdr:rowOff>190500</xdr:rowOff>
    </xdr:to>
    <xdr:pic>
      <xdr:nvPicPr>
        <xdr:cNvPr id="8" name="Picture 8"/>
        <xdr:cNvPicPr preferRelativeResize="1">
          <a:picLocks noChangeAspect="1"/>
        </xdr:cNvPicPr>
      </xdr:nvPicPr>
      <xdr:blipFill>
        <a:blip r:link="rId2"/>
        <a:stretch>
          <a:fillRect/>
        </a:stretch>
      </xdr:blipFill>
      <xdr:spPr>
        <a:xfrm>
          <a:off x="23574375" y="12830175"/>
          <a:ext cx="0"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9" name="Picture 9"/>
        <xdr:cNvPicPr preferRelativeResize="1">
          <a:picLocks noChangeAspect="1"/>
        </xdr:cNvPicPr>
      </xdr:nvPicPr>
      <xdr:blipFill>
        <a:blip r:link="rId2"/>
        <a:stretch>
          <a:fillRect/>
        </a:stretch>
      </xdr:blipFill>
      <xdr:spPr>
        <a:xfrm>
          <a:off x="22555200" y="12792075"/>
          <a:ext cx="800100" cy="228600"/>
        </a:xfrm>
        <a:prstGeom prst="rect">
          <a:avLst/>
        </a:prstGeom>
        <a:noFill/>
        <a:ln w="9525" cmpd="sng">
          <a:noFill/>
        </a:ln>
      </xdr:spPr>
    </xdr:pic>
    <xdr:clientData/>
  </xdr:twoCellAnchor>
  <xdr:twoCellAnchor>
    <xdr:from>
      <xdr:col>20</xdr:col>
      <xdr:colOff>1076325</xdr:colOff>
      <xdr:row>131</xdr:row>
      <xdr:rowOff>95250</xdr:rowOff>
    </xdr:from>
    <xdr:to>
      <xdr:col>21</xdr:col>
      <xdr:colOff>619125</xdr:colOff>
      <xdr:row>132</xdr:row>
      <xdr:rowOff>123825</xdr:rowOff>
    </xdr:to>
    <xdr:pic>
      <xdr:nvPicPr>
        <xdr:cNvPr id="10" name="Picture 10"/>
        <xdr:cNvPicPr preferRelativeResize="1">
          <a:picLocks noChangeAspect="1"/>
        </xdr:cNvPicPr>
      </xdr:nvPicPr>
      <xdr:blipFill>
        <a:blip r:link="rId2"/>
        <a:stretch>
          <a:fillRect/>
        </a:stretch>
      </xdr:blipFill>
      <xdr:spPr>
        <a:xfrm>
          <a:off x="22574250" y="26812875"/>
          <a:ext cx="800100" cy="228600"/>
        </a:xfrm>
        <a:prstGeom prst="rect">
          <a:avLst/>
        </a:prstGeom>
        <a:noFill/>
        <a:ln w="9525" cmpd="sng">
          <a:noFill/>
        </a:ln>
      </xdr:spPr>
    </xdr:pic>
    <xdr:clientData/>
  </xdr:twoCellAnchor>
  <xdr:twoCellAnchor>
    <xdr:from>
      <xdr:col>20</xdr:col>
      <xdr:colOff>1143000</xdr:colOff>
      <xdr:row>181</xdr:row>
      <xdr:rowOff>95250</xdr:rowOff>
    </xdr:from>
    <xdr:to>
      <xdr:col>21</xdr:col>
      <xdr:colOff>685800</xdr:colOff>
      <xdr:row>182</xdr:row>
      <xdr:rowOff>123825</xdr:rowOff>
    </xdr:to>
    <xdr:pic>
      <xdr:nvPicPr>
        <xdr:cNvPr id="11" name="Picture 11"/>
        <xdr:cNvPicPr preferRelativeResize="1">
          <a:picLocks noChangeAspect="1"/>
        </xdr:cNvPicPr>
      </xdr:nvPicPr>
      <xdr:blipFill>
        <a:blip r:link="rId2"/>
        <a:stretch>
          <a:fillRect/>
        </a:stretch>
      </xdr:blipFill>
      <xdr:spPr>
        <a:xfrm>
          <a:off x="22640925" y="36890325"/>
          <a:ext cx="800100" cy="228600"/>
        </a:xfrm>
        <a:prstGeom prst="rect">
          <a:avLst/>
        </a:prstGeom>
        <a:noFill/>
        <a:ln w="9525" cmpd="sng">
          <a:noFill/>
        </a:ln>
      </xdr:spPr>
    </xdr:pic>
    <xdr:clientData/>
  </xdr:twoCellAnchor>
  <xdr:twoCellAnchor>
    <xdr:from>
      <xdr:col>20</xdr:col>
      <xdr:colOff>1133475</xdr:colOff>
      <xdr:row>234</xdr:row>
      <xdr:rowOff>104775</xdr:rowOff>
    </xdr:from>
    <xdr:to>
      <xdr:col>21</xdr:col>
      <xdr:colOff>676275</xdr:colOff>
      <xdr:row>235</xdr:row>
      <xdr:rowOff>133350</xdr:rowOff>
    </xdr:to>
    <xdr:pic>
      <xdr:nvPicPr>
        <xdr:cNvPr id="12" name="Picture 12"/>
        <xdr:cNvPicPr preferRelativeResize="1">
          <a:picLocks noChangeAspect="1"/>
        </xdr:cNvPicPr>
      </xdr:nvPicPr>
      <xdr:blipFill>
        <a:blip r:link="rId2"/>
        <a:stretch>
          <a:fillRect/>
        </a:stretch>
      </xdr:blipFill>
      <xdr:spPr>
        <a:xfrm>
          <a:off x="22631400" y="4754880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58750"/>
          <a:ext cx="342900" cy="238125"/>
        </a:xfrm>
        <a:prstGeom prst="rect">
          <a:avLst/>
        </a:prstGeom>
        <a:noFill/>
        <a:ln w="9525" cmpd="sng">
          <a:noFill/>
        </a:ln>
      </xdr:spPr>
    </xdr:pic>
    <xdr:clientData/>
  </xdr:twoCellAnchor>
  <xdr:twoCellAnchor>
    <xdr:from>
      <xdr:col>0</xdr:col>
      <xdr:colOff>28575</xdr:colOff>
      <xdr:row>130</xdr:row>
      <xdr:rowOff>161925</xdr:rowOff>
    </xdr:from>
    <xdr:to>
      <xdr:col>1</xdr:col>
      <xdr:colOff>28575</xdr:colOff>
      <xdr:row>131</xdr:row>
      <xdr:rowOff>200025</xdr:rowOff>
    </xdr:to>
    <xdr:pic>
      <xdr:nvPicPr>
        <xdr:cNvPr id="2" name="Picture 2"/>
        <xdr:cNvPicPr preferRelativeResize="1">
          <a:picLocks noChangeAspect="1"/>
        </xdr:cNvPicPr>
      </xdr:nvPicPr>
      <xdr:blipFill>
        <a:blip r:link="rId1"/>
        <a:stretch>
          <a:fillRect/>
        </a:stretch>
      </xdr:blipFill>
      <xdr:spPr>
        <a:xfrm>
          <a:off x="28575" y="26679525"/>
          <a:ext cx="342900" cy="238125"/>
        </a:xfrm>
        <a:prstGeom prst="rect">
          <a:avLst/>
        </a:prstGeom>
        <a:noFill/>
        <a:ln w="9525" cmpd="sng">
          <a:noFill/>
        </a:ln>
      </xdr:spPr>
    </xdr:pic>
    <xdr:clientData/>
  </xdr:twoCellAnchor>
  <xdr:twoCellAnchor>
    <xdr:from>
      <xdr:col>0</xdr:col>
      <xdr:colOff>47625</xdr:colOff>
      <xdr:row>180</xdr:row>
      <xdr:rowOff>171450</xdr:rowOff>
    </xdr:from>
    <xdr:to>
      <xdr:col>1</xdr:col>
      <xdr:colOff>47625</xdr:colOff>
      <xdr:row>181</xdr:row>
      <xdr:rowOff>209550</xdr:rowOff>
    </xdr:to>
    <xdr:pic>
      <xdr:nvPicPr>
        <xdr:cNvPr id="3" name="Picture 3"/>
        <xdr:cNvPicPr preferRelativeResize="1">
          <a:picLocks noChangeAspect="1"/>
        </xdr:cNvPicPr>
      </xdr:nvPicPr>
      <xdr:blipFill>
        <a:blip r:link="rId1"/>
        <a:stretch>
          <a:fillRect/>
        </a:stretch>
      </xdr:blipFill>
      <xdr:spPr>
        <a:xfrm>
          <a:off x="47625" y="36766500"/>
          <a:ext cx="342900" cy="238125"/>
        </a:xfrm>
        <a:prstGeom prst="rect">
          <a:avLst/>
        </a:prstGeom>
        <a:noFill/>
        <a:ln w="9525" cmpd="sng">
          <a:noFill/>
        </a:ln>
      </xdr:spPr>
    </xdr:pic>
    <xdr:clientData/>
  </xdr:twoCellAnchor>
  <xdr:twoCellAnchor>
    <xdr:from>
      <xdr:col>0</xdr:col>
      <xdr:colOff>9525</xdr:colOff>
      <xdr:row>233</xdr:row>
      <xdr:rowOff>161925</xdr:rowOff>
    </xdr:from>
    <xdr:to>
      <xdr:col>1</xdr:col>
      <xdr:colOff>9525</xdr:colOff>
      <xdr:row>234</xdr:row>
      <xdr:rowOff>200025</xdr:rowOff>
    </xdr:to>
    <xdr:pic>
      <xdr:nvPicPr>
        <xdr:cNvPr id="4" name="Picture 4"/>
        <xdr:cNvPicPr preferRelativeResize="1">
          <a:picLocks noChangeAspect="1"/>
        </xdr:cNvPicPr>
      </xdr:nvPicPr>
      <xdr:blipFill>
        <a:blip r:link="rId1"/>
        <a:stretch>
          <a:fillRect/>
        </a:stretch>
      </xdr:blipFill>
      <xdr:spPr>
        <a:xfrm>
          <a:off x="9525" y="47405925"/>
          <a:ext cx="342900" cy="238125"/>
        </a:xfrm>
        <a:prstGeom prst="rect">
          <a:avLst/>
        </a:prstGeom>
        <a:noFill/>
        <a:ln w="9525" cmpd="sng">
          <a:noFill/>
        </a:ln>
      </xdr:spPr>
    </xdr:pic>
    <xdr:clientData/>
  </xdr:twoCellAnchor>
  <xdr:twoCellAnchor>
    <xdr:from>
      <xdr:col>21</xdr:col>
      <xdr:colOff>1123950</xdr:colOff>
      <xdr:row>180</xdr:row>
      <xdr:rowOff>152400</xdr:rowOff>
    </xdr:from>
    <xdr:to>
      <xdr:col>21</xdr:col>
      <xdr:colOff>1181100</xdr:colOff>
      <xdr:row>181</xdr:row>
      <xdr:rowOff>180975</xdr:rowOff>
    </xdr:to>
    <xdr:pic>
      <xdr:nvPicPr>
        <xdr:cNvPr id="5" name="Picture 6"/>
        <xdr:cNvPicPr preferRelativeResize="1">
          <a:picLocks noChangeAspect="1"/>
        </xdr:cNvPicPr>
      </xdr:nvPicPr>
      <xdr:blipFill>
        <a:blip r:link="rId2"/>
        <a:stretch>
          <a:fillRect/>
        </a:stretch>
      </xdr:blipFill>
      <xdr:spPr>
        <a:xfrm>
          <a:off x="23879175" y="36747450"/>
          <a:ext cx="57150" cy="228600"/>
        </a:xfrm>
        <a:prstGeom prst="rect">
          <a:avLst/>
        </a:prstGeom>
        <a:noFill/>
        <a:ln w="9525" cmpd="sng">
          <a:noFill/>
        </a:ln>
      </xdr:spPr>
    </xdr:pic>
    <xdr:clientData/>
  </xdr:twoCellAnchor>
  <xdr:twoCellAnchor>
    <xdr:from>
      <xdr:col>21</xdr:col>
      <xdr:colOff>1152525</xdr:colOff>
      <xdr:row>130</xdr:row>
      <xdr:rowOff>161925</xdr:rowOff>
    </xdr:from>
    <xdr:to>
      <xdr:col>21</xdr:col>
      <xdr:colOff>1181100</xdr:colOff>
      <xdr:row>131</xdr:row>
      <xdr:rowOff>190500</xdr:rowOff>
    </xdr:to>
    <xdr:pic>
      <xdr:nvPicPr>
        <xdr:cNvPr id="6" name="Picture 7"/>
        <xdr:cNvPicPr preferRelativeResize="1">
          <a:picLocks noChangeAspect="1"/>
        </xdr:cNvPicPr>
      </xdr:nvPicPr>
      <xdr:blipFill>
        <a:blip r:link="rId2"/>
        <a:stretch>
          <a:fillRect/>
        </a:stretch>
      </xdr:blipFill>
      <xdr:spPr>
        <a:xfrm>
          <a:off x="23907750" y="2667952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7" name="Picture 8"/>
        <xdr:cNvPicPr preferRelativeResize="1">
          <a:picLocks noChangeAspect="1"/>
        </xdr:cNvPicPr>
      </xdr:nvPicPr>
      <xdr:blipFill>
        <a:blip r:link="rId2"/>
        <a:stretch>
          <a:fillRect/>
        </a:stretch>
      </xdr:blipFill>
      <xdr:spPr>
        <a:xfrm>
          <a:off x="23907750" y="128301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8" name="Picture 9"/>
        <xdr:cNvPicPr preferRelativeResize="1">
          <a:picLocks noChangeAspect="1"/>
        </xdr:cNvPicPr>
      </xdr:nvPicPr>
      <xdr:blipFill>
        <a:blip r:link="rId2"/>
        <a:stretch>
          <a:fillRect/>
        </a:stretch>
      </xdr:blipFill>
      <xdr:spPr>
        <a:xfrm>
          <a:off x="22555200" y="12792075"/>
          <a:ext cx="800100" cy="228600"/>
        </a:xfrm>
        <a:prstGeom prst="rect">
          <a:avLst/>
        </a:prstGeom>
        <a:noFill/>
        <a:ln w="9525" cmpd="sng">
          <a:noFill/>
        </a:ln>
      </xdr:spPr>
    </xdr:pic>
    <xdr:clientData/>
  </xdr:twoCellAnchor>
  <xdr:twoCellAnchor>
    <xdr:from>
      <xdr:col>20</xdr:col>
      <xdr:colOff>1076325</xdr:colOff>
      <xdr:row>130</xdr:row>
      <xdr:rowOff>95250</xdr:rowOff>
    </xdr:from>
    <xdr:to>
      <xdr:col>21</xdr:col>
      <xdr:colOff>619125</xdr:colOff>
      <xdr:row>131</xdr:row>
      <xdr:rowOff>123825</xdr:rowOff>
    </xdr:to>
    <xdr:pic>
      <xdr:nvPicPr>
        <xdr:cNvPr id="9" name="Picture 10"/>
        <xdr:cNvPicPr preferRelativeResize="1">
          <a:picLocks noChangeAspect="1"/>
        </xdr:cNvPicPr>
      </xdr:nvPicPr>
      <xdr:blipFill>
        <a:blip r:link="rId2"/>
        <a:stretch>
          <a:fillRect/>
        </a:stretch>
      </xdr:blipFill>
      <xdr:spPr>
        <a:xfrm>
          <a:off x="22574250" y="26612850"/>
          <a:ext cx="800100" cy="228600"/>
        </a:xfrm>
        <a:prstGeom prst="rect">
          <a:avLst/>
        </a:prstGeom>
        <a:noFill/>
        <a:ln w="9525" cmpd="sng">
          <a:noFill/>
        </a:ln>
      </xdr:spPr>
    </xdr:pic>
    <xdr:clientData/>
  </xdr:twoCellAnchor>
  <xdr:twoCellAnchor>
    <xdr:from>
      <xdr:col>20</xdr:col>
      <xdr:colOff>1143000</xdr:colOff>
      <xdr:row>180</xdr:row>
      <xdr:rowOff>95250</xdr:rowOff>
    </xdr:from>
    <xdr:to>
      <xdr:col>21</xdr:col>
      <xdr:colOff>685800</xdr:colOff>
      <xdr:row>181</xdr:row>
      <xdr:rowOff>123825</xdr:rowOff>
    </xdr:to>
    <xdr:pic>
      <xdr:nvPicPr>
        <xdr:cNvPr id="10" name="Picture 11"/>
        <xdr:cNvPicPr preferRelativeResize="1">
          <a:picLocks noChangeAspect="1"/>
        </xdr:cNvPicPr>
      </xdr:nvPicPr>
      <xdr:blipFill>
        <a:blip r:link="rId2"/>
        <a:stretch>
          <a:fillRect/>
        </a:stretch>
      </xdr:blipFill>
      <xdr:spPr>
        <a:xfrm>
          <a:off x="22640925" y="36690300"/>
          <a:ext cx="800100" cy="228600"/>
        </a:xfrm>
        <a:prstGeom prst="rect">
          <a:avLst/>
        </a:prstGeom>
        <a:noFill/>
        <a:ln w="9525" cmpd="sng">
          <a:noFill/>
        </a:ln>
      </xdr:spPr>
    </xdr:pic>
    <xdr:clientData/>
  </xdr:twoCellAnchor>
  <xdr:twoCellAnchor>
    <xdr:from>
      <xdr:col>20</xdr:col>
      <xdr:colOff>1133475</xdr:colOff>
      <xdr:row>233</xdr:row>
      <xdr:rowOff>104775</xdr:rowOff>
    </xdr:from>
    <xdr:to>
      <xdr:col>21</xdr:col>
      <xdr:colOff>676275</xdr:colOff>
      <xdr:row>234</xdr:row>
      <xdr:rowOff>133350</xdr:rowOff>
    </xdr:to>
    <xdr:pic>
      <xdr:nvPicPr>
        <xdr:cNvPr id="11" name="Picture 12"/>
        <xdr:cNvPicPr preferRelativeResize="1">
          <a:picLocks noChangeAspect="1"/>
        </xdr:cNvPicPr>
      </xdr:nvPicPr>
      <xdr:blipFill>
        <a:blip r:link="rId2"/>
        <a:stretch>
          <a:fillRect/>
        </a:stretch>
      </xdr:blipFill>
      <xdr:spPr>
        <a:xfrm>
          <a:off x="22631400" y="4734877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58750"/>
          <a:ext cx="342900" cy="238125"/>
        </a:xfrm>
        <a:prstGeom prst="rect">
          <a:avLst/>
        </a:prstGeom>
        <a:noFill/>
        <a:ln w="9525" cmpd="sng">
          <a:noFill/>
        </a:ln>
      </xdr:spPr>
    </xdr:pic>
    <xdr:clientData/>
  </xdr:twoCellAnchor>
  <xdr:twoCellAnchor>
    <xdr:from>
      <xdr:col>0</xdr:col>
      <xdr:colOff>28575</xdr:colOff>
      <xdr:row>128</xdr:row>
      <xdr:rowOff>161925</xdr:rowOff>
    </xdr:from>
    <xdr:to>
      <xdr:col>1</xdr:col>
      <xdr:colOff>28575</xdr:colOff>
      <xdr:row>129</xdr:row>
      <xdr:rowOff>200025</xdr:rowOff>
    </xdr:to>
    <xdr:pic>
      <xdr:nvPicPr>
        <xdr:cNvPr id="2" name="Picture 2"/>
        <xdr:cNvPicPr preferRelativeResize="1">
          <a:picLocks noChangeAspect="1"/>
        </xdr:cNvPicPr>
      </xdr:nvPicPr>
      <xdr:blipFill>
        <a:blip r:link="rId1"/>
        <a:stretch>
          <a:fillRect/>
        </a:stretch>
      </xdr:blipFill>
      <xdr:spPr>
        <a:xfrm>
          <a:off x="28575" y="26279475"/>
          <a:ext cx="342900" cy="238125"/>
        </a:xfrm>
        <a:prstGeom prst="rect">
          <a:avLst/>
        </a:prstGeom>
        <a:noFill/>
        <a:ln w="9525" cmpd="sng">
          <a:noFill/>
        </a:ln>
      </xdr:spPr>
    </xdr:pic>
    <xdr:clientData/>
  </xdr:twoCellAnchor>
  <xdr:twoCellAnchor>
    <xdr:from>
      <xdr:col>0</xdr:col>
      <xdr:colOff>47625</xdr:colOff>
      <xdr:row>178</xdr:row>
      <xdr:rowOff>171450</xdr:rowOff>
    </xdr:from>
    <xdr:to>
      <xdr:col>1</xdr:col>
      <xdr:colOff>47625</xdr:colOff>
      <xdr:row>179</xdr:row>
      <xdr:rowOff>209550</xdr:rowOff>
    </xdr:to>
    <xdr:pic>
      <xdr:nvPicPr>
        <xdr:cNvPr id="3" name="Picture 3"/>
        <xdr:cNvPicPr preferRelativeResize="1">
          <a:picLocks noChangeAspect="1"/>
        </xdr:cNvPicPr>
      </xdr:nvPicPr>
      <xdr:blipFill>
        <a:blip r:link="rId1"/>
        <a:stretch>
          <a:fillRect/>
        </a:stretch>
      </xdr:blipFill>
      <xdr:spPr>
        <a:xfrm>
          <a:off x="47625" y="36366450"/>
          <a:ext cx="342900" cy="238125"/>
        </a:xfrm>
        <a:prstGeom prst="rect">
          <a:avLst/>
        </a:prstGeom>
        <a:noFill/>
        <a:ln w="9525" cmpd="sng">
          <a:noFill/>
        </a:ln>
      </xdr:spPr>
    </xdr:pic>
    <xdr:clientData/>
  </xdr:twoCellAnchor>
  <xdr:twoCellAnchor>
    <xdr:from>
      <xdr:col>0</xdr:col>
      <xdr:colOff>9525</xdr:colOff>
      <xdr:row>235</xdr:row>
      <xdr:rowOff>161925</xdr:rowOff>
    </xdr:from>
    <xdr:to>
      <xdr:col>1</xdr:col>
      <xdr:colOff>9525</xdr:colOff>
      <xdr:row>236</xdr:row>
      <xdr:rowOff>200025</xdr:rowOff>
    </xdr:to>
    <xdr:pic>
      <xdr:nvPicPr>
        <xdr:cNvPr id="4" name="Picture 4"/>
        <xdr:cNvPicPr preferRelativeResize="1">
          <a:picLocks noChangeAspect="1"/>
        </xdr:cNvPicPr>
      </xdr:nvPicPr>
      <xdr:blipFill>
        <a:blip r:link="rId1"/>
        <a:stretch>
          <a:fillRect/>
        </a:stretch>
      </xdr:blipFill>
      <xdr:spPr>
        <a:xfrm>
          <a:off x="9525" y="47805975"/>
          <a:ext cx="342900" cy="238125"/>
        </a:xfrm>
        <a:prstGeom prst="rect">
          <a:avLst/>
        </a:prstGeom>
        <a:noFill/>
        <a:ln w="9525" cmpd="sng">
          <a:noFill/>
        </a:ln>
      </xdr:spPr>
    </xdr:pic>
    <xdr:clientData/>
  </xdr:twoCellAnchor>
  <xdr:twoCellAnchor>
    <xdr:from>
      <xdr:col>21</xdr:col>
      <xdr:colOff>1152525</xdr:colOff>
      <xdr:row>128</xdr:row>
      <xdr:rowOff>161925</xdr:rowOff>
    </xdr:from>
    <xdr:to>
      <xdr:col>21</xdr:col>
      <xdr:colOff>1181100</xdr:colOff>
      <xdr:row>129</xdr:row>
      <xdr:rowOff>190500</xdr:rowOff>
    </xdr:to>
    <xdr:pic>
      <xdr:nvPicPr>
        <xdr:cNvPr id="5" name="Picture 6"/>
        <xdr:cNvPicPr preferRelativeResize="1">
          <a:picLocks noChangeAspect="1"/>
        </xdr:cNvPicPr>
      </xdr:nvPicPr>
      <xdr:blipFill>
        <a:blip r:link="rId2"/>
        <a:stretch>
          <a:fillRect/>
        </a:stretch>
      </xdr:blipFill>
      <xdr:spPr>
        <a:xfrm>
          <a:off x="26784300" y="2627947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7"/>
        <xdr:cNvPicPr preferRelativeResize="1">
          <a:picLocks noChangeAspect="1"/>
        </xdr:cNvPicPr>
      </xdr:nvPicPr>
      <xdr:blipFill>
        <a:blip r:link="rId2"/>
        <a:stretch>
          <a:fillRect/>
        </a:stretch>
      </xdr:blipFill>
      <xdr:spPr>
        <a:xfrm>
          <a:off x="26784300" y="128301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8"/>
        <xdr:cNvPicPr preferRelativeResize="1">
          <a:picLocks noChangeAspect="1"/>
        </xdr:cNvPicPr>
      </xdr:nvPicPr>
      <xdr:blipFill>
        <a:blip r:link="rId2"/>
        <a:stretch>
          <a:fillRect/>
        </a:stretch>
      </xdr:blipFill>
      <xdr:spPr>
        <a:xfrm>
          <a:off x="25431750" y="12792075"/>
          <a:ext cx="800100" cy="228600"/>
        </a:xfrm>
        <a:prstGeom prst="rect">
          <a:avLst/>
        </a:prstGeom>
        <a:noFill/>
        <a:ln w="9525" cmpd="sng">
          <a:noFill/>
        </a:ln>
      </xdr:spPr>
    </xdr:pic>
    <xdr:clientData/>
  </xdr:twoCellAnchor>
  <xdr:twoCellAnchor>
    <xdr:from>
      <xdr:col>20</xdr:col>
      <xdr:colOff>1076325</xdr:colOff>
      <xdr:row>128</xdr:row>
      <xdr:rowOff>95250</xdr:rowOff>
    </xdr:from>
    <xdr:to>
      <xdr:col>21</xdr:col>
      <xdr:colOff>619125</xdr:colOff>
      <xdr:row>129</xdr:row>
      <xdr:rowOff>123825</xdr:rowOff>
    </xdr:to>
    <xdr:pic>
      <xdr:nvPicPr>
        <xdr:cNvPr id="8" name="Picture 9"/>
        <xdr:cNvPicPr preferRelativeResize="1">
          <a:picLocks noChangeAspect="1"/>
        </xdr:cNvPicPr>
      </xdr:nvPicPr>
      <xdr:blipFill>
        <a:blip r:link="rId2"/>
        <a:stretch>
          <a:fillRect/>
        </a:stretch>
      </xdr:blipFill>
      <xdr:spPr>
        <a:xfrm>
          <a:off x="25450800" y="26212800"/>
          <a:ext cx="800100" cy="228600"/>
        </a:xfrm>
        <a:prstGeom prst="rect">
          <a:avLst/>
        </a:prstGeom>
        <a:noFill/>
        <a:ln w="9525" cmpd="sng">
          <a:noFill/>
        </a:ln>
      </xdr:spPr>
    </xdr:pic>
    <xdr:clientData/>
  </xdr:twoCellAnchor>
  <xdr:twoCellAnchor>
    <xdr:from>
      <xdr:col>20</xdr:col>
      <xdr:colOff>1143000</xdr:colOff>
      <xdr:row>178</xdr:row>
      <xdr:rowOff>95250</xdr:rowOff>
    </xdr:from>
    <xdr:to>
      <xdr:col>21</xdr:col>
      <xdr:colOff>685800</xdr:colOff>
      <xdr:row>179</xdr:row>
      <xdr:rowOff>123825</xdr:rowOff>
    </xdr:to>
    <xdr:pic>
      <xdr:nvPicPr>
        <xdr:cNvPr id="9" name="Picture 10"/>
        <xdr:cNvPicPr preferRelativeResize="1">
          <a:picLocks noChangeAspect="1"/>
        </xdr:cNvPicPr>
      </xdr:nvPicPr>
      <xdr:blipFill>
        <a:blip r:link="rId2"/>
        <a:stretch>
          <a:fillRect/>
        </a:stretch>
      </xdr:blipFill>
      <xdr:spPr>
        <a:xfrm>
          <a:off x="25517475" y="36290250"/>
          <a:ext cx="800100" cy="228600"/>
        </a:xfrm>
        <a:prstGeom prst="rect">
          <a:avLst/>
        </a:prstGeom>
        <a:noFill/>
        <a:ln w="9525" cmpd="sng">
          <a:noFill/>
        </a:ln>
      </xdr:spPr>
    </xdr:pic>
    <xdr:clientData/>
  </xdr:twoCellAnchor>
  <xdr:twoCellAnchor>
    <xdr:from>
      <xdr:col>20</xdr:col>
      <xdr:colOff>1133475</xdr:colOff>
      <xdr:row>235</xdr:row>
      <xdr:rowOff>104775</xdr:rowOff>
    </xdr:from>
    <xdr:to>
      <xdr:col>21</xdr:col>
      <xdr:colOff>676275</xdr:colOff>
      <xdr:row>236</xdr:row>
      <xdr:rowOff>133350</xdr:rowOff>
    </xdr:to>
    <xdr:pic>
      <xdr:nvPicPr>
        <xdr:cNvPr id="10" name="Picture 11"/>
        <xdr:cNvPicPr preferRelativeResize="1">
          <a:picLocks noChangeAspect="1"/>
        </xdr:cNvPicPr>
      </xdr:nvPicPr>
      <xdr:blipFill>
        <a:blip r:link="rId2"/>
        <a:stretch>
          <a:fillRect/>
        </a:stretch>
      </xdr:blipFill>
      <xdr:spPr>
        <a:xfrm>
          <a:off x="25507950" y="47748825"/>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96850"/>
          <a:ext cx="342900" cy="238125"/>
        </a:xfrm>
        <a:prstGeom prst="rect">
          <a:avLst/>
        </a:prstGeom>
        <a:noFill/>
        <a:ln w="9525" cmpd="sng">
          <a:noFill/>
        </a:ln>
      </xdr:spPr>
    </xdr:pic>
    <xdr:clientData/>
  </xdr:twoCellAnchor>
  <xdr:twoCellAnchor>
    <xdr:from>
      <xdr:col>0</xdr:col>
      <xdr:colOff>28575</xdr:colOff>
      <xdr:row>128</xdr:row>
      <xdr:rowOff>161925</xdr:rowOff>
    </xdr:from>
    <xdr:to>
      <xdr:col>1</xdr:col>
      <xdr:colOff>28575</xdr:colOff>
      <xdr:row>129</xdr:row>
      <xdr:rowOff>200025</xdr:rowOff>
    </xdr:to>
    <xdr:pic>
      <xdr:nvPicPr>
        <xdr:cNvPr id="2" name="Picture 2"/>
        <xdr:cNvPicPr preferRelativeResize="1">
          <a:picLocks noChangeAspect="1"/>
        </xdr:cNvPicPr>
      </xdr:nvPicPr>
      <xdr:blipFill>
        <a:blip r:link="rId1"/>
        <a:stretch>
          <a:fillRect/>
        </a:stretch>
      </xdr:blipFill>
      <xdr:spPr>
        <a:xfrm>
          <a:off x="28575" y="26317575"/>
          <a:ext cx="342900" cy="238125"/>
        </a:xfrm>
        <a:prstGeom prst="rect">
          <a:avLst/>
        </a:prstGeom>
        <a:noFill/>
        <a:ln w="9525" cmpd="sng">
          <a:noFill/>
        </a:ln>
      </xdr:spPr>
    </xdr:pic>
    <xdr:clientData/>
  </xdr:twoCellAnchor>
  <xdr:twoCellAnchor>
    <xdr:from>
      <xdr:col>0</xdr:col>
      <xdr:colOff>47625</xdr:colOff>
      <xdr:row>178</xdr:row>
      <xdr:rowOff>171450</xdr:rowOff>
    </xdr:from>
    <xdr:to>
      <xdr:col>1</xdr:col>
      <xdr:colOff>47625</xdr:colOff>
      <xdr:row>179</xdr:row>
      <xdr:rowOff>209550</xdr:rowOff>
    </xdr:to>
    <xdr:pic>
      <xdr:nvPicPr>
        <xdr:cNvPr id="3" name="Picture 3"/>
        <xdr:cNvPicPr preferRelativeResize="1">
          <a:picLocks noChangeAspect="1"/>
        </xdr:cNvPicPr>
      </xdr:nvPicPr>
      <xdr:blipFill>
        <a:blip r:link="rId1"/>
        <a:stretch>
          <a:fillRect/>
        </a:stretch>
      </xdr:blipFill>
      <xdr:spPr>
        <a:xfrm>
          <a:off x="47625" y="36404550"/>
          <a:ext cx="342900" cy="238125"/>
        </a:xfrm>
        <a:prstGeom prst="rect">
          <a:avLst/>
        </a:prstGeom>
        <a:noFill/>
        <a:ln w="9525" cmpd="sng">
          <a:noFill/>
        </a:ln>
      </xdr:spPr>
    </xdr:pic>
    <xdr:clientData/>
  </xdr:twoCellAnchor>
  <xdr:twoCellAnchor>
    <xdr:from>
      <xdr:col>0</xdr:col>
      <xdr:colOff>9525</xdr:colOff>
      <xdr:row>258</xdr:row>
      <xdr:rowOff>161925</xdr:rowOff>
    </xdr:from>
    <xdr:to>
      <xdr:col>1</xdr:col>
      <xdr:colOff>9525</xdr:colOff>
      <xdr:row>259</xdr:row>
      <xdr:rowOff>200025</xdr:rowOff>
    </xdr:to>
    <xdr:pic>
      <xdr:nvPicPr>
        <xdr:cNvPr id="4" name="Picture 4"/>
        <xdr:cNvPicPr preferRelativeResize="1">
          <a:picLocks noChangeAspect="1"/>
        </xdr:cNvPicPr>
      </xdr:nvPicPr>
      <xdr:blipFill>
        <a:blip r:link="rId1"/>
        <a:stretch>
          <a:fillRect/>
        </a:stretch>
      </xdr:blipFill>
      <xdr:spPr>
        <a:xfrm>
          <a:off x="9525" y="52482750"/>
          <a:ext cx="342900" cy="238125"/>
        </a:xfrm>
        <a:prstGeom prst="rect">
          <a:avLst/>
        </a:prstGeom>
        <a:noFill/>
        <a:ln w="9525" cmpd="sng">
          <a:noFill/>
        </a:ln>
      </xdr:spPr>
    </xdr:pic>
    <xdr:clientData/>
  </xdr:twoCellAnchor>
  <xdr:twoCellAnchor>
    <xdr:from>
      <xdr:col>21</xdr:col>
      <xdr:colOff>1152525</xdr:colOff>
      <xdr:row>128</xdr:row>
      <xdr:rowOff>161925</xdr:rowOff>
    </xdr:from>
    <xdr:to>
      <xdr:col>21</xdr:col>
      <xdr:colOff>1181100</xdr:colOff>
      <xdr:row>129</xdr:row>
      <xdr:rowOff>190500</xdr:rowOff>
    </xdr:to>
    <xdr:pic>
      <xdr:nvPicPr>
        <xdr:cNvPr id="5" name="Picture 5"/>
        <xdr:cNvPicPr preferRelativeResize="1">
          <a:picLocks noChangeAspect="1"/>
        </xdr:cNvPicPr>
      </xdr:nvPicPr>
      <xdr:blipFill>
        <a:blip r:link="rId2"/>
        <a:stretch>
          <a:fillRect/>
        </a:stretch>
      </xdr:blipFill>
      <xdr:spPr>
        <a:xfrm>
          <a:off x="26784300" y="2631757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6"/>
        <xdr:cNvPicPr preferRelativeResize="1">
          <a:picLocks noChangeAspect="1"/>
        </xdr:cNvPicPr>
      </xdr:nvPicPr>
      <xdr:blipFill>
        <a:blip r:link="rId2"/>
        <a:stretch>
          <a:fillRect/>
        </a:stretch>
      </xdr:blipFill>
      <xdr:spPr>
        <a:xfrm>
          <a:off x="26784300" y="128682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7"/>
        <xdr:cNvPicPr preferRelativeResize="1">
          <a:picLocks noChangeAspect="1"/>
        </xdr:cNvPicPr>
      </xdr:nvPicPr>
      <xdr:blipFill>
        <a:blip r:link="rId2"/>
        <a:stretch>
          <a:fillRect/>
        </a:stretch>
      </xdr:blipFill>
      <xdr:spPr>
        <a:xfrm>
          <a:off x="25431750" y="12830175"/>
          <a:ext cx="800100" cy="228600"/>
        </a:xfrm>
        <a:prstGeom prst="rect">
          <a:avLst/>
        </a:prstGeom>
        <a:noFill/>
        <a:ln w="9525" cmpd="sng">
          <a:noFill/>
        </a:ln>
      </xdr:spPr>
    </xdr:pic>
    <xdr:clientData/>
  </xdr:twoCellAnchor>
  <xdr:twoCellAnchor>
    <xdr:from>
      <xdr:col>20</xdr:col>
      <xdr:colOff>1076325</xdr:colOff>
      <xdr:row>128</xdr:row>
      <xdr:rowOff>95250</xdr:rowOff>
    </xdr:from>
    <xdr:to>
      <xdr:col>21</xdr:col>
      <xdr:colOff>619125</xdr:colOff>
      <xdr:row>129</xdr:row>
      <xdr:rowOff>123825</xdr:rowOff>
    </xdr:to>
    <xdr:pic>
      <xdr:nvPicPr>
        <xdr:cNvPr id="8" name="Picture 8"/>
        <xdr:cNvPicPr preferRelativeResize="1">
          <a:picLocks noChangeAspect="1"/>
        </xdr:cNvPicPr>
      </xdr:nvPicPr>
      <xdr:blipFill>
        <a:blip r:link="rId2"/>
        <a:stretch>
          <a:fillRect/>
        </a:stretch>
      </xdr:blipFill>
      <xdr:spPr>
        <a:xfrm>
          <a:off x="25450800" y="26250900"/>
          <a:ext cx="800100" cy="228600"/>
        </a:xfrm>
        <a:prstGeom prst="rect">
          <a:avLst/>
        </a:prstGeom>
        <a:noFill/>
        <a:ln w="9525" cmpd="sng">
          <a:noFill/>
        </a:ln>
      </xdr:spPr>
    </xdr:pic>
    <xdr:clientData/>
  </xdr:twoCellAnchor>
  <xdr:twoCellAnchor>
    <xdr:from>
      <xdr:col>20</xdr:col>
      <xdr:colOff>1143000</xdr:colOff>
      <xdr:row>178</xdr:row>
      <xdr:rowOff>95250</xdr:rowOff>
    </xdr:from>
    <xdr:to>
      <xdr:col>21</xdr:col>
      <xdr:colOff>685800</xdr:colOff>
      <xdr:row>179</xdr:row>
      <xdr:rowOff>123825</xdr:rowOff>
    </xdr:to>
    <xdr:pic>
      <xdr:nvPicPr>
        <xdr:cNvPr id="9" name="Picture 9"/>
        <xdr:cNvPicPr preferRelativeResize="1">
          <a:picLocks noChangeAspect="1"/>
        </xdr:cNvPicPr>
      </xdr:nvPicPr>
      <xdr:blipFill>
        <a:blip r:link="rId2"/>
        <a:stretch>
          <a:fillRect/>
        </a:stretch>
      </xdr:blipFill>
      <xdr:spPr>
        <a:xfrm>
          <a:off x="25517475" y="36328350"/>
          <a:ext cx="800100" cy="228600"/>
        </a:xfrm>
        <a:prstGeom prst="rect">
          <a:avLst/>
        </a:prstGeom>
        <a:noFill/>
        <a:ln w="9525" cmpd="sng">
          <a:noFill/>
        </a:ln>
      </xdr:spPr>
    </xdr:pic>
    <xdr:clientData/>
  </xdr:twoCellAnchor>
  <xdr:twoCellAnchor>
    <xdr:from>
      <xdr:col>20</xdr:col>
      <xdr:colOff>1133475</xdr:colOff>
      <xdr:row>258</xdr:row>
      <xdr:rowOff>104775</xdr:rowOff>
    </xdr:from>
    <xdr:to>
      <xdr:col>21</xdr:col>
      <xdr:colOff>676275</xdr:colOff>
      <xdr:row>259</xdr:row>
      <xdr:rowOff>133350</xdr:rowOff>
    </xdr:to>
    <xdr:pic>
      <xdr:nvPicPr>
        <xdr:cNvPr id="10" name="Picture 10"/>
        <xdr:cNvPicPr preferRelativeResize="1">
          <a:picLocks noChangeAspect="1"/>
        </xdr:cNvPicPr>
      </xdr:nvPicPr>
      <xdr:blipFill>
        <a:blip r:link="rId2"/>
        <a:stretch>
          <a:fillRect/>
        </a:stretch>
      </xdr:blipFill>
      <xdr:spPr>
        <a:xfrm>
          <a:off x="25507950" y="52425600"/>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96850"/>
          <a:ext cx="342900" cy="238125"/>
        </a:xfrm>
        <a:prstGeom prst="rect">
          <a:avLst/>
        </a:prstGeom>
        <a:noFill/>
        <a:ln w="9525" cmpd="sng">
          <a:noFill/>
        </a:ln>
      </xdr:spPr>
    </xdr:pic>
    <xdr:clientData/>
  </xdr:twoCellAnchor>
  <xdr:twoCellAnchor>
    <xdr:from>
      <xdr:col>0</xdr:col>
      <xdr:colOff>28575</xdr:colOff>
      <xdr:row>128</xdr:row>
      <xdr:rowOff>161925</xdr:rowOff>
    </xdr:from>
    <xdr:to>
      <xdr:col>1</xdr:col>
      <xdr:colOff>28575</xdr:colOff>
      <xdr:row>129</xdr:row>
      <xdr:rowOff>200025</xdr:rowOff>
    </xdr:to>
    <xdr:pic>
      <xdr:nvPicPr>
        <xdr:cNvPr id="2" name="Picture 2"/>
        <xdr:cNvPicPr preferRelativeResize="1">
          <a:picLocks noChangeAspect="1"/>
        </xdr:cNvPicPr>
      </xdr:nvPicPr>
      <xdr:blipFill>
        <a:blip r:link="rId1"/>
        <a:stretch>
          <a:fillRect/>
        </a:stretch>
      </xdr:blipFill>
      <xdr:spPr>
        <a:xfrm>
          <a:off x="28575" y="26317575"/>
          <a:ext cx="342900" cy="238125"/>
        </a:xfrm>
        <a:prstGeom prst="rect">
          <a:avLst/>
        </a:prstGeom>
        <a:noFill/>
        <a:ln w="9525" cmpd="sng">
          <a:noFill/>
        </a:ln>
      </xdr:spPr>
    </xdr:pic>
    <xdr:clientData/>
  </xdr:twoCellAnchor>
  <xdr:twoCellAnchor>
    <xdr:from>
      <xdr:col>0</xdr:col>
      <xdr:colOff>47625</xdr:colOff>
      <xdr:row>178</xdr:row>
      <xdr:rowOff>171450</xdr:rowOff>
    </xdr:from>
    <xdr:to>
      <xdr:col>1</xdr:col>
      <xdr:colOff>47625</xdr:colOff>
      <xdr:row>179</xdr:row>
      <xdr:rowOff>209550</xdr:rowOff>
    </xdr:to>
    <xdr:pic>
      <xdr:nvPicPr>
        <xdr:cNvPr id="3" name="Picture 3"/>
        <xdr:cNvPicPr preferRelativeResize="1">
          <a:picLocks noChangeAspect="1"/>
        </xdr:cNvPicPr>
      </xdr:nvPicPr>
      <xdr:blipFill>
        <a:blip r:link="rId1"/>
        <a:stretch>
          <a:fillRect/>
        </a:stretch>
      </xdr:blipFill>
      <xdr:spPr>
        <a:xfrm>
          <a:off x="47625" y="36404550"/>
          <a:ext cx="342900" cy="238125"/>
        </a:xfrm>
        <a:prstGeom prst="rect">
          <a:avLst/>
        </a:prstGeom>
        <a:noFill/>
        <a:ln w="9525" cmpd="sng">
          <a:noFill/>
        </a:ln>
      </xdr:spPr>
    </xdr:pic>
    <xdr:clientData/>
  </xdr:twoCellAnchor>
  <xdr:twoCellAnchor>
    <xdr:from>
      <xdr:col>0</xdr:col>
      <xdr:colOff>9525</xdr:colOff>
      <xdr:row>261</xdr:row>
      <xdr:rowOff>161925</xdr:rowOff>
    </xdr:from>
    <xdr:to>
      <xdr:col>1</xdr:col>
      <xdr:colOff>9525</xdr:colOff>
      <xdr:row>262</xdr:row>
      <xdr:rowOff>200025</xdr:rowOff>
    </xdr:to>
    <xdr:pic>
      <xdr:nvPicPr>
        <xdr:cNvPr id="4" name="Picture 4"/>
        <xdr:cNvPicPr preferRelativeResize="1">
          <a:picLocks noChangeAspect="1"/>
        </xdr:cNvPicPr>
      </xdr:nvPicPr>
      <xdr:blipFill>
        <a:blip r:link="rId1"/>
        <a:stretch>
          <a:fillRect/>
        </a:stretch>
      </xdr:blipFill>
      <xdr:spPr>
        <a:xfrm>
          <a:off x="9525" y="53082825"/>
          <a:ext cx="342900" cy="238125"/>
        </a:xfrm>
        <a:prstGeom prst="rect">
          <a:avLst/>
        </a:prstGeom>
        <a:noFill/>
        <a:ln w="9525" cmpd="sng">
          <a:noFill/>
        </a:ln>
      </xdr:spPr>
    </xdr:pic>
    <xdr:clientData/>
  </xdr:twoCellAnchor>
  <xdr:twoCellAnchor>
    <xdr:from>
      <xdr:col>21</xdr:col>
      <xdr:colOff>1152525</xdr:colOff>
      <xdr:row>128</xdr:row>
      <xdr:rowOff>161925</xdr:rowOff>
    </xdr:from>
    <xdr:to>
      <xdr:col>21</xdr:col>
      <xdr:colOff>1181100</xdr:colOff>
      <xdr:row>129</xdr:row>
      <xdr:rowOff>190500</xdr:rowOff>
    </xdr:to>
    <xdr:pic>
      <xdr:nvPicPr>
        <xdr:cNvPr id="5" name="Picture 5"/>
        <xdr:cNvPicPr preferRelativeResize="1">
          <a:picLocks noChangeAspect="1"/>
        </xdr:cNvPicPr>
      </xdr:nvPicPr>
      <xdr:blipFill>
        <a:blip r:link="rId2"/>
        <a:stretch>
          <a:fillRect/>
        </a:stretch>
      </xdr:blipFill>
      <xdr:spPr>
        <a:xfrm>
          <a:off x="25831800" y="2631757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6"/>
        <xdr:cNvPicPr preferRelativeResize="1">
          <a:picLocks noChangeAspect="1"/>
        </xdr:cNvPicPr>
      </xdr:nvPicPr>
      <xdr:blipFill>
        <a:blip r:link="rId2"/>
        <a:stretch>
          <a:fillRect/>
        </a:stretch>
      </xdr:blipFill>
      <xdr:spPr>
        <a:xfrm>
          <a:off x="25831800" y="128682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7"/>
        <xdr:cNvPicPr preferRelativeResize="1">
          <a:picLocks noChangeAspect="1"/>
        </xdr:cNvPicPr>
      </xdr:nvPicPr>
      <xdr:blipFill>
        <a:blip r:link="rId2"/>
        <a:stretch>
          <a:fillRect/>
        </a:stretch>
      </xdr:blipFill>
      <xdr:spPr>
        <a:xfrm>
          <a:off x="24479250" y="12830175"/>
          <a:ext cx="800100" cy="228600"/>
        </a:xfrm>
        <a:prstGeom prst="rect">
          <a:avLst/>
        </a:prstGeom>
        <a:noFill/>
        <a:ln w="9525" cmpd="sng">
          <a:noFill/>
        </a:ln>
      </xdr:spPr>
    </xdr:pic>
    <xdr:clientData/>
  </xdr:twoCellAnchor>
  <xdr:twoCellAnchor>
    <xdr:from>
      <xdr:col>20</xdr:col>
      <xdr:colOff>1076325</xdr:colOff>
      <xdr:row>128</xdr:row>
      <xdr:rowOff>95250</xdr:rowOff>
    </xdr:from>
    <xdr:to>
      <xdr:col>21</xdr:col>
      <xdr:colOff>619125</xdr:colOff>
      <xdr:row>129</xdr:row>
      <xdr:rowOff>123825</xdr:rowOff>
    </xdr:to>
    <xdr:pic>
      <xdr:nvPicPr>
        <xdr:cNvPr id="8" name="Picture 8"/>
        <xdr:cNvPicPr preferRelativeResize="1">
          <a:picLocks noChangeAspect="1"/>
        </xdr:cNvPicPr>
      </xdr:nvPicPr>
      <xdr:blipFill>
        <a:blip r:link="rId2"/>
        <a:stretch>
          <a:fillRect/>
        </a:stretch>
      </xdr:blipFill>
      <xdr:spPr>
        <a:xfrm>
          <a:off x="24498300" y="26250900"/>
          <a:ext cx="800100" cy="228600"/>
        </a:xfrm>
        <a:prstGeom prst="rect">
          <a:avLst/>
        </a:prstGeom>
        <a:noFill/>
        <a:ln w="9525" cmpd="sng">
          <a:noFill/>
        </a:ln>
      </xdr:spPr>
    </xdr:pic>
    <xdr:clientData/>
  </xdr:twoCellAnchor>
  <xdr:twoCellAnchor>
    <xdr:from>
      <xdr:col>20</xdr:col>
      <xdr:colOff>1143000</xdr:colOff>
      <xdr:row>178</xdr:row>
      <xdr:rowOff>95250</xdr:rowOff>
    </xdr:from>
    <xdr:to>
      <xdr:col>21</xdr:col>
      <xdr:colOff>685800</xdr:colOff>
      <xdr:row>179</xdr:row>
      <xdr:rowOff>123825</xdr:rowOff>
    </xdr:to>
    <xdr:pic>
      <xdr:nvPicPr>
        <xdr:cNvPr id="9" name="Picture 9"/>
        <xdr:cNvPicPr preferRelativeResize="1">
          <a:picLocks noChangeAspect="1"/>
        </xdr:cNvPicPr>
      </xdr:nvPicPr>
      <xdr:blipFill>
        <a:blip r:link="rId2"/>
        <a:stretch>
          <a:fillRect/>
        </a:stretch>
      </xdr:blipFill>
      <xdr:spPr>
        <a:xfrm>
          <a:off x="24564975" y="36328350"/>
          <a:ext cx="800100" cy="228600"/>
        </a:xfrm>
        <a:prstGeom prst="rect">
          <a:avLst/>
        </a:prstGeom>
        <a:noFill/>
        <a:ln w="9525" cmpd="sng">
          <a:noFill/>
        </a:ln>
      </xdr:spPr>
    </xdr:pic>
    <xdr:clientData/>
  </xdr:twoCellAnchor>
  <xdr:twoCellAnchor>
    <xdr:from>
      <xdr:col>20</xdr:col>
      <xdr:colOff>1133475</xdr:colOff>
      <xdr:row>261</xdr:row>
      <xdr:rowOff>104775</xdr:rowOff>
    </xdr:from>
    <xdr:to>
      <xdr:col>21</xdr:col>
      <xdr:colOff>676275</xdr:colOff>
      <xdr:row>262</xdr:row>
      <xdr:rowOff>133350</xdr:rowOff>
    </xdr:to>
    <xdr:pic>
      <xdr:nvPicPr>
        <xdr:cNvPr id="10" name="Picture 10"/>
        <xdr:cNvPicPr preferRelativeResize="1">
          <a:picLocks noChangeAspect="1"/>
        </xdr:cNvPicPr>
      </xdr:nvPicPr>
      <xdr:blipFill>
        <a:blip r:link="rId2"/>
        <a:stretch>
          <a:fillRect/>
        </a:stretch>
      </xdr:blipFill>
      <xdr:spPr>
        <a:xfrm>
          <a:off x="24555450" y="53025675"/>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1</xdr:col>
      <xdr:colOff>0</xdr:colOff>
      <xdr:row>64</xdr:row>
      <xdr:rowOff>228600</xdr:rowOff>
    </xdr:to>
    <xdr:pic>
      <xdr:nvPicPr>
        <xdr:cNvPr id="1" name="Picture 1"/>
        <xdr:cNvPicPr preferRelativeResize="1">
          <a:picLocks noChangeAspect="1"/>
        </xdr:cNvPicPr>
      </xdr:nvPicPr>
      <xdr:blipFill>
        <a:blip r:link="rId1"/>
        <a:stretch>
          <a:fillRect/>
        </a:stretch>
      </xdr:blipFill>
      <xdr:spPr>
        <a:xfrm>
          <a:off x="0" y="12896850"/>
          <a:ext cx="342900" cy="238125"/>
        </a:xfrm>
        <a:prstGeom prst="rect">
          <a:avLst/>
        </a:prstGeom>
        <a:noFill/>
        <a:ln w="9525" cmpd="sng">
          <a:noFill/>
        </a:ln>
      </xdr:spPr>
    </xdr:pic>
    <xdr:clientData/>
  </xdr:twoCellAnchor>
  <xdr:twoCellAnchor>
    <xdr:from>
      <xdr:col>0</xdr:col>
      <xdr:colOff>28575</xdr:colOff>
      <xdr:row>130</xdr:row>
      <xdr:rowOff>161925</xdr:rowOff>
    </xdr:from>
    <xdr:to>
      <xdr:col>1</xdr:col>
      <xdr:colOff>28575</xdr:colOff>
      <xdr:row>131</xdr:row>
      <xdr:rowOff>200025</xdr:rowOff>
    </xdr:to>
    <xdr:pic>
      <xdr:nvPicPr>
        <xdr:cNvPr id="2" name="Picture 2"/>
        <xdr:cNvPicPr preferRelativeResize="1">
          <a:picLocks noChangeAspect="1"/>
        </xdr:cNvPicPr>
      </xdr:nvPicPr>
      <xdr:blipFill>
        <a:blip r:link="rId1"/>
        <a:stretch>
          <a:fillRect/>
        </a:stretch>
      </xdr:blipFill>
      <xdr:spPr>
        <a:xfrm>
          <a:off x="28575" y="26717625"/>
          <a:ext cx="342900" cy="238125"/>
        </a:xfrm>
        <a:prstGeom prst="rect">
          <a:avLst/>
        </a:prstGeom>
        <a:noFill/>
        <a:ln w="9525" cmpd="sng">
          <a:noFill/>
        </a:ln>
      </xdr:spPr>
    </xdr:pic>
    <xdr:clientData/>
  </xdr:twoCellAnchor>
  <xdr:twoCellAnchor>
    <xdr:from>
      <xdr:col>0</xdr:col>
      <xdr:colOff>47625</xdr:colOff>
      <xdr:row>180</xdr:row>
      <xdr:rowOff>171450</xdr:rowOff>
    </xdr:from>
    <xdr:to>
      <xdr:col>1</xdr:col>
      <xdr:colOff>47625</xdr:colOff>
      <xdr:row>181</xdr:row>
      <xdr:rowOff>209550</xdr:rowOff>
    </xdr:to>
    <xdr:pic>
      <xdr:nvPicPr>
        <xdr:cNvPr id="3" name="Picture 3"/>
        <xdr:cNvPicPr preferRelativeResize="1">
          <a:picLocks noChangeAspect="1"/>
        </xdr:cNvPicPr>
      </xdr:nvPicPr>
      <xdr:blipFill>
        <a:blip r:link="rId1"/>
        <a:stretch>
          <a:fillRect/>
        </a:stretch>
      </xdr:blipFill>
      <xdr:spPr>
        <a:xfrm>
          <a:off x="47625" y="36804600"/>
          <a:ext cx="342900" cy="238125"/>
        </a:xfrm>
        <a:prstGeom prst="rect">
          <a:avLst/>
        </a:prstGeom>
        <a:noFill/>
        <a:ln w="9525" cmpd="sng">
          <a:noFill/>
        </a:ln>
      </xdr:spPr>
    </xdr:pic>
    <xdr:clientData/>
  </xdr:twoCellAnchor>
  <xdr:twoCellAnchor>
    <xdr:from>
      <xdr:col>0</xdr:col>
      <xdr:colOff>9525</xdr:colOff>
      <xdr:row>268</xdr:row>
      <xdr:rowOff>161925</xdr:rowOff>
    </xdr:from>
    <xdr:to>
      <xdr:col>1</xdr:col>
      <xdr:colOff>9525</xdr:colOff>
      <xdr:row>269</xdr:row>
      <xdr:rowOff>200025</xdr:rowOff>
    </xdr:to>
    <xdr:pic>
      <xdr:nvPicPr>
        <xdr:cNvPr id="4" name="Picture 4"/>
        <xdr:cNvPicPr preferRelativeResize="1">
          <a:picLocks noChangeAspect="1"/>
        </xdr:cNvPicPr>
      </xdr:nvPicPr>
      <xdr:blipFill>
        <a:blip r:link="rId1"/>
        <a:stretch>
          <a:fillRect/>
        </a:stretch>
      </xdr:blipFill>
      <xdr:spPr>
        <a:xfrm>
          <a:off x="9525" y="54483000"/>
          <a:ext cx="342900" cy="238125"/>
        </a:xfrm>
        <a:prstGeom prst="rect">
          <a:avLst/>
        </a:prstGeom>
        <a:noFill/>
        <a:ln w="9525" cmpd="sng">
          <a:noFill/>
        </a:ln>
      </xdr:spPr>
    </xdr:pic>
    <xdr:clientData/>
  </xdr:twoCellAnchor>
  <xdr:twoCellAnchor>
    <xdr:from>
      <xdr:col>21</xdr:col>
      <xdr:colOff>1152525</xdr:colOff>
      <xdr:row>130</xdr:row>
      <xdr:rowOff>161925</xdr:rowOff>
    </xdr:from>
    <xdr:to>
      <xdr:col>21</xdr:col>
      <xdr:colOff>1181100</xdr:colOff>
      <xdr:row>131</xdr:row>
      <xdr:rowOff>190500</xdr:rowOff>
    </xdr:to>
    <xdr:pic>
      <xdr:nvPicPr>
        <xdr:cNvPr id="5" name="Picture 5"/>
        <xdr:cNvPicPr preferRelativeResize="1">
          <a:picLocks noChangeAspect="1"/>
        </xdr:cNvPicPr>
      </xdr:nvPicPr>
      <xdr:blipFill>
        <a:blip r:link="rId2"/>
        <a:stretch>
          <a:fillRect/>
        </a:stretch>
      </xdr:blipFill>
      <xdr:spPr>
        <a:xfrm>
          <a:off x="25831800" y="26717625"/>
          <a:ext cx="28575" cy="228600"/>
        </a:xfrm>
        <a:prstGeom prst="rect">
          <a:avLst/>
        </a:prstGeom>
        <a:noFill/>
        <a:ln w="9525" cmpd="sng">
          <a:noFill/>
        </a:ln>
      </xdr:spPr>
    </xdr:pic>
    <xdr:clientData/>
  </xdr:twoCellAnchor>
  <xdr:twoCellAnchor>
    <xdr:from>
      <xdr:col>21</xdr:col>
      <xdr:colOff>1152525</xdr:colOff>
      <xdr:row>63</xdr:row>
      <xdr:rowOff>161925</xdr:rowOff>
    </xdr:from>
    <xdr:to>
      <xdr:col>21</xdr:col>
      <xdr:colOff>1181100</xdr:colOff>
      <xdr:row>64</xdr:row>
      <xdr:rowOff>190500</xdr:rowOff>
    </xdr:to>
    <xdr:pic>
      <xdr:nvPicPr>
        <xdr:cNvPr id="6" name="Picture 6"/>
        <xdr:cNvPicPr preferRelativeResize="1">
          <a:picLocks noChangeAspect="1"/>
        </xdr:cNvPicPr>
      </xdr:nvPicPr>
      <xdr:blipFill>
        <a:blip r:link="rId2"/>
        <a:stretch>
          <a:fillRect/>
        </a:stretch>
      </xdr:blipFill>
      <xdr:spPr>
        <a:xfrm>
          <a:off x="25831800" y="12868275"/>
          <a:ext cx="28575" cy="228600"/>
        </a:xfrm>
        <a:prstGeom prst="rect">
          <a:avLst/>
        </a:prstGeom>
        <a:noFill/>
        <a:ln w="9525" cmpd="sng">
          <a:noFill/>
        </a:ln>
      </xdr:spPr>
    </xdr:pic>
    <xdr:clientData/>
  </xdr:twoCellAnchor>
  <xdr:twoCellAnchor>
    <xdr:from>
      <xdr:col>20</xdr:col>
      <xdr:colOff>1057275</xdr:colOff>
      <xdr:row>63</xdr:row>
      <xdr:rowOff>123825</xdr:rowOff>
    </xdr:from>
    <xdr:to>
      <xdr:col>21</xdr:col>
      <xdr:colOff>600075</xdr:colOff>
      <xdr:row>64</xdr:row>
      <xdr:rowOff>152400</xdr:rowOff>
    </xdr:to>
    <xdr:pic>
      <xdr:nvPicPr>
        <xdr:cNvPr id="7" name="Picture 7"/>
        <xdr:cNvPicPr preferRelativeResize="1">
          <a:picLocks noChangeAspect="1"/>
        </xdr:cNvPicPr>
      </xdr:nvPicPr>
      <xdr:blipFill>
        <a:blip r:link="rId2"/>
        <a:stretch>
          <a:fillRect/>
        </a:stretch>
      </xdr:blipFill>
      <xdr:spPr>
        <a:xfrm>
          <a:off x="24479250" y="12830175"/>
          <a:ext cx="800100" cy="228600"/>
        </a:xfrm>
        <a:prstGeom prst="rect">
          <a:avLst/>
        </a:prstGeom>
        <a:noFill/>
        <a:ln w="9525" cmpd="sng">
          <a:noFill/>
        </a:ln>
      </xdr:spPr>
    </xdr:pic>
    <xdr:clientData/>
  </xdr:twoCellAnchor>
  <xdr:twoCellAnchor>
    <xdr:from>
      <xdr:col>20</xdr:col>
      <xdr:colOff>1076325</xdr:colOff>
      <xdr:row>130</xdr:row>
      <xdr:rowOff>95250</xdr:rowOff>
    </xdr:from>
    <xdr:to>
      <xdr:col>21</xdr:col>
      <xdr:colOff>619125</xdr:colOff>
      <xdr:row>131</xdr:row>
      <xdr:rowOff>123825</xdr:rowOff>
    </xdr:to>
    <xdr:pic>
      <xdr:nvPicPr>
        <xdr:cNvPr id="8" name="Picture 8"/>
        <xdr:cNvPicPr preferRelativeResize="1">
          <a:picLocks noChangeAspect="1"/>
        </xdr:cNvPicPr>
      </xdr:nvPicPr>
      <xdr:blipFill>
        <a:blip r:link="rId2"/>
        <a:stretch>
          <a:fillRect/>
        </a:stretch>
      </xdr:blipFill>
      <xdr:spPr>
        <a:xfrm>
          <a:off x="24498300" y="26650950"/>
          <a:ext cx="800100" cy="228600"/>
        </a:xfrm>
        <a:prstGeom prst="rect">
          <a:avLst/>
        </a:prstGeom>
        <a:noFill/>
        <a:ln w="9525" cmpd="sng">
          <a:noFill/>
        </a:ln>
      </xdr:spPr>
    </xdr:pic>
    <xdr:clientData/>
  </xdr:twoCellAnchor>
  <xdr:twoCellAnchor>
    <xdr:from>
      <xdr:col>20</xdr:col>
      <xdr:colOff>1143000</xdr:colOff>
      <xdr:row>180</xdr:row>
      <xdr:rowOff>95250</xdr:rowOff>
    </xdr:from>
    <xdr:to>
      <xdr:col>21</xdr:col>
      <xdr:colOff>685800</xdr:colOff>
      <xdr:row>181</xdr:row>
      <xdr:rowOff>123825</xdr:rowOff>
    </xdr:to>
    <xdr:pic>
      <xdr:nvPicPr>
        <xdr:cNvPr id="9" name="Picture 9"/>
        <xdr:cNvPicPr preferRelativeResize="1">
          <a:picLocks noChangeAspect="1"/>
        </xdr:cNvPicPr>
      </xdr:nvPicPr>
      <xdr:blipFill>
        <a:blip r:link="rId2"/>
        <a:stretch>
          <a:fillRect/>
        </a:stretch>
      </xdr:blipFill>
      <xdr:spPr>
        <a:xfrm>
          <a:off x="24564975" y="36728400"/>
          <a:ext cx="800100" cy="228600"/>
        </a:xfrm>
        <a:prstGeom prst="rect">
          <a:avLst/>
        </a:prstGeom>
        <a:noFill/>
        <a:ln w="9525" cmpd="sng">
          <a:noFill/>
        </a:ln>
      </xdr:spPr>
    </xdr:pic>
    <xdr:clientData/>
  </xdr:twoCellAnchor>
  <xdr:twoCellAnchor>
    <xdr:from>
      <xdr:col>20</xdr:col>
      <xdr:colOff>1133475</xdr:colOff>
      <xdr:row>268</xdr:row>
      <xdr:rowOff>104775</xdr:rowOff>
    </xdr:from>
    <xdr:to>
      <xdr:col>21</xdr:col>
      <xdr:colOff>676275</xdr:colOff>
      <xdr:row>269</xdr:row>
      <xdr:rowOff>133350</xdr:rowOff>
    </xdr:to>
    <xdr:pic>
      <xdr:nvPicPr>
        <xdr:cNvPr id="10" name="Picture 10"/>
        <xdr:cNvPicPr preferRelativeResize="1">
          <a:picLocks noChangeAspect="1"/>
        </xdr:cNvPicPr>
      </xdr:nvPicPr>
      <xdr:blipFill>
        <a:blip r:link="rId2"/>
        <a:stretch>
          <a:fillRect/>
        </a:stretch>
      </xdr:blipFill>
      <xdr:spPr>
        <a:xfrm>
          <a:off x="24555450" y="54425850"/>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X236"/>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14.6640625" style="1" customWidth="1"/>
    <col min="8" max="8" width="2.21484375" style="1" customWidth="1"/>
    <col min="9" max="9" width="14.445312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9.105468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5.75">
      <c r="A9" s="6"/>
      <c r="B9" s="12"/>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37971</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2"/>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2"/>
      <c r="U22" s="12"/>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27"/>
      <c r="U23" s="27"/>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27"/>
      <c r="U24" s="27"/>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27"/>
      <c r="U25" s="27"/>
      <c r="V25" s="25"/>
      <c r="W25" s="5"/>
    </row>
    <row r="26" spans="1:23" ht="15.75">
      <c r="A26" s="28"/>
      <c r="B26" s="29" t="s">
        <v>9</v>
      </c>
      <c r="C26" s="131" t="s">
        <v>161</v>
      </c>
      <c r="D26" s="131"/>
      <c r="E26" s="131" t="s">
        <v>162</v>
      </c>
      <c r="F26" s="131"/>
      <c r="G26" s="131" t="s">
        <v>162</v>
      </c>
      <c r="H26" s="131"/>
      <c r="I26" s="131" t="s">
        <v>162</v>
      </c>
      <c r="J26" s="131"/>
      <c r="K26" s="131" t="s">
        <v>162</v>
      </c>
      <c r="L26" s="131"/>
      <c r="M26" s="131" t="s">
        <v>163</v>
      </c>
      <c r="N26" s="131"/>
      <c r="O26" s="131" t="s">
        <v>163</v>
      </c>
      <c r="P26" s="131"/>
      <c r="Q26" s="131" t="s">
        <v>163</v>
      </c>
      <c r="R26" s="131"/>
      <c r="S26" s="26"/>
      <c r="T26" s="27"/>
      <c r="U26" s="27"/>
      <c r="V26" s="25"/>
      <c r="W26" s="5"/>
    </row>
    <row r="27" spans="1:23" ht="15.75">
      <c r="A27" s="28"/>
      <c r="B27" s="29" t="s">
        <v>10</v>
      </c>
      <c r="C27" s="131" t="s">
        <v>160</v>
      </c>
      <c r="D27" s="131"/>
      <c r="E27" s="131" t="s">
        <v>158</v>
      </c>
      <c r="F27" s="131"/>
      <c r="G27" s="131" t="s">
        <v>158</v>
      </c>
      <c r="H27" s="131"/>
      <c r="I27" s="131" t="s">
        <v>158</v>
      </c>
      <c r="J27" s="131"/>
      <c r="K27" s="131" t="s">
        <v>158</v>
      </c>
      <c r="L27" s="131"/>
      <c r="M27" s="131" t="s">
        <v>159</v>
      </c>
      <c r="N27" s="131"/>
      <c r="O27" s="131" t="s">
        <v>159</v>
      </c>
      <c r="P27" s="131"/>
      <c r="Q27" s="131" t="s">
        <v>159</v>
      </c>
      <c r="R27" s="131"/>
      <c r="S27" s="26"/>
      <c r="T27" s="27"/>
      <c r="U27" s="27"/>
      <c r="V27" s="25"/>
      <c r="W27" s="5"/>
    </row>
    <row r="28" spans="1:23" ht="15.75">
      <c r="A28" s="28"/>
      <c r="B28" s="29" t="s">
        <v>156</v>
      </c>
      <c r="C28" s="131" t="s">
        <v>157</v>
      </c>
      <c r="D28" s="131"/>
      <c r="E28" s="131" t="s">
        <v>158</v>
      </c>
      <c r="F28" s="131"/>
      <c r="G28" s="131" t="s">
        <v>158</v>
      </c>
      <c r="H28" s="131"/>
      <c r="I28" s="131" t="s">
        <v>158</v>
      </c>
      <c r="J28" s="131"/>
      <c r="K28" s="131" t="s">
        <v>158</v>
      </c>
      <c r="L28" s="131"/>
      <c r="M28" s="131" t="s">
        <v>159</v>
      </c>
      <c r="N28" s="131"/>
      <c r="O28" s="131" t="s">
        <v>159</v>
      </c>
      <c r="P28" s="131"/>
      <c r="Q28" s="131" t="s">
        <v>159</v>
      </c>
      <c r="R28" s="131"/>
      <c r="S28" s="26"/>
      <c r="T28" s="27"/>
      <c r="U28" s="27"/>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27"/>
      <c r="U29" s="27"/>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27"/>
      <c r="U30" s="27"/>
      <c r="V30" s="25"/>
      <c r="W30" s="5"/>
    </row>
    <row r="31" spans="1:23" ht="15.75">
      <c r="A31" s="24"/>
      <c r="B31" s="25"/>
      <c r="C31" s="25"/>
      <c r="D31" s="26"/>
      <c r="E31" s="26"/>
      <c r="F31" s="26"/>
      <c r="G31" s="26"/>
      <c r="H31" s="26"/>
      <c r="I31" s="26"/>
      <c r="J31" s="26"/>
      <c r="K31" s="26"/>
      <c r="L31" s="26"/>
      <c r="M31" s="26"/>
      <c r="N31" s="26"/>
      <c r="O31" s="26"/>
      <c r="P31" s="26"/>
      <c r="Q31" s="26"/>
      <c r="R31" s="26"/>
      <c r="S31" s="26"/>
      <c r="T31" s="27"/>
      <c r="U31" s="27"/>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33"/>
      <c r="U32" s="31"/>
      <c r="V32" s="34"/>
      <c r="W32" s="5"/>
    </row>
    <row r="33" spans="1:23" ht="15.75">
      <c r="A33" s="24"/>
      <c r="B33" s="25" t="s">
        <v>242</v>
      </c>
      <c r="C33" s="31">
        <v>200000</v>
      </c>
      <c r="D33" s="32"/>
      <c r="E33" s="31"/>
      <c r="F33" s="31"/>
      <c r="G33" s="31">
        <v>188500</v>
      </c>
      <c r="H33" s="31"/>
      <c r="I33" s="31">
        <v>115000</v>
      </c>
      <c r="J33" s="31"/>
      <c r="K33" s="31">
        <v>140000</v>
      </c>
      <c r="L33" s="31"/>
      <c r="M33" s="31">
        <v>15000</v>
      </c>
      <c r="N33" s="31"/>
      <c r="O33" s="31">
        <v>15500</v>
      </c>
      <c r="P33" s="31"/>
      <c r="Q33" s="31">
        <v>41000</v>
      </c>
      <c r="R33" s="31"/>
      <c r="S33" s="31"/>
      <c r="T33" s="33"/>
      <c r="U33" s="31">
        <f>SUM(C33:Q33)</f>
        <v>715000</v>
      </c>
      <c r="V33" s="34"/>
      <c r="W33" s="5"/>
    </row>
    <row r="34" spans="1:23" ht="15.75">
      <c r="A34" s="24"/>
      <c r="B34" s="25" t="s">
        <v>239</v>
      </c>
      <c r="C34" s="140">
        <v>0</v>
      </c>
      <c r="D34" s="32"/>
      <c r="E34" s="31"/>
      <c r="F34" s="31"/>
      <c r="G34" s="140">
        <v>0</v>
      </c>
      <c r="H34" s="31"/>
      <c r="I34" s="31">
        <v>0</v>
      </c>
      <c r="J34" s="31"/>
      <c r="K34" s="132">
        <v>0</v>
      </c>
      <c r="L34" s="31"/>
      <c r="M34" s="31">
        <v>0</v>
      </c>
      <c r="N34" s="31"/>
      <c r="O34" s="31">
        <v>0</v>
      </c>
      <c r="P34" s="31"/>
      <c r="Q34" s="132">
        <v>0</v>
      </c>
      <c r="R34" s="31"/>
      <c r="S34" s="31"/>
      <c r="T34" s="33"/>
      <c r="U34" s="31"/>
      <c r="V34" s="34"/>
      <c r="W34" s="5"/>
    </row>
    <row r="35" spans="1:23" ht="15.75">
      <c r="A35" s="24"/>
      <c r="B35" s="25" t="s">
        <v>240</v>
      </c>
      <c r="C35" s="31">
        <v>0</v>
      </c>
      <c r="D35" s="32"/>
      <c r="E35" s="31"/>
      <c r="F35" s="31"/>
      <c r="G35" s="31">
        <v>0</v>
      </c>
      <c r="H35" s="31"/>
      <c r="I35" s="31">
        <v>0</v>
      </c>
      <c r="J35" s="31"/>
      <c r="K35" s="31">
        <v>0</v>
      </c>
      <c r="L35" s="31"/>
      <c r="M35" s="31">
        <v>0</v>
      </c>
      <c r="N35" s="31"/>
      <c r="O35" s="31">
        <v>0</v>
      </c>
      <c r="P35" s="31"/>
      <c r="Q35" s="31">
        <v>0</v>
      </c>
      <c r="R35" s="31"/>
      <c r="S35" s="31"/>
      <c r="T35" s="33"/>
      <c r="U35" s="31">
        <f>SUM(C35:Q35)</f>
        <v>0</v>
      </c>
      <c r="V35" s="34"/>
      <c r="W35" s="5"/>
    </row>
    <row r="36" spans="1:23" ht="15.75">
      <c r="A36" s="28"/>
      <c r="B36" s="29" t="s">
        <v>243</v>
      </c>
      <c r="C36" s="139">
        <f>+C32*C38</f>
        <v>327338.37</v>
      </c>
      <c r="D36" s="36"/>
      <c r="E36" s="35"/>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196011</v>
      </c>
      <c r="D37" s="36"/>
      <c r="E37" s="35"/>
      <c r="F37" s="35"/>
      <c r="G37" s="35">
        <v>188500</v>
      </c>
      <c r="H37" s="35"/>
      <c r="I37" s="35">
        <v>115000</v>
      </c>
      <c r="J37" s="35"/>
      <c r="K37" s="35">
        <v>140000</v>
      </c>
      <c r="L37" s="35"/>
      <c r="M37" s="35">
        <v>15000</v>
      </c>
      <c r="N37" s="35"/>
      <c r="O37" s="35">
        <v>15500</v>
      </c>
      <c r="P37" s="35"/>
      <c r="Q37" s="35">
        <v>41000</v>
      </c>
      <c r="R37" s="35"/>
      <c r="S37" s="35"/>
      <c r="T37" s="37"/>
      <c r="U37" s="35">
        <f>SUM(C37:Q37)</f>
        <v>711011</v>
      </c>
      <c r="V37" s="34"/>
      <c r="W37" s="5"/>
    </row>
    <row r="38" spans="1:23" ht="15.75">
      <c r="A38" s="28"/>
      <c r="B38" s="130" t="s">
        <v>237</v>
      </c>
      <c r="C38" s="138">
        <v>0.980055</v>
      </c>
      <c r="D38" s="135"/>
      <c r="E38" s="137" t="s">
        <v>177</v>
      </c>
      <c r="F38" s="134"/>
      <c r="G38" s="137">
        <v>1</v>
      </c>
      <c r="H38" s="137"/>
      <c r="I38" s="137">
        <v>1</v>
      </c>
      <c r="J38" s="137"/>
      <c r="K38" s="137">
        <v>1</v>
      </c>
      <c r="L38" s="137"/>
      <c r="M38" s="137">
        <v>1</v>
      </c>
      <c r="N38" s="137"/>
      <c r="O38" s="137">
        <v>1</v>
      </c>
      <c r="P38" s="137"/>
      <c r="Q38" s="137">
        <v>1</v>
      </c>
      <c r="R38" s="31"/>
      <c r="S38" s="31"/>
      <c r="T38" s="33"/>
      <c r="U38" s="31"/>
      <c r="V38" s="34"/>
      <c r="W38" s="5"/>
    </row>
    <row r="39" spans="1:23" ht="15.75">
      <c r="A39" s="28"/>
      <c r="B39" s="130" t="s">
        <v>238</v>
      </c>
      <c r="C39" s="137">
        <v>0</v>
      </c>
      <c r="D39" s="135"/>
      <c r="E39" s="137" t="s">
        <v>177</v>
      </c>
      <c r="F39" s="134"/>
      <c r="G39" s="137">
        <v>0</v>
      </c>
      <c r="H39" s="137"/>
      <c r="I39" s="137">
        <v>0</v>
      </c>
      <c r="J39" s="137"/>
      <c r="K39" s="137">
        <v>0</v>
      </c>
      <c r="L39" s="137"/>
      <c r="M39" s="137">
        <v>0</v>
      </c>
      <c r="N39" s="137"/>
      <c r="O39" s="137">
        <v>0</v>
      </c>
      <c r="P39" s="137"/>
      <c r="Q39" s="137">
        <v>0</v>
      </c>
      <c r="R39" s="137"/>
      <c r="S39" s="137"/>
      <c r="T39" s="3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27"/>
      <c r="U40" s="27"/>
      <c r="V40" s="25"/>
      <c r="W40" s="5"/>
    </row>
    <row r="41" spans="1:23" ht="15.75">
      <c r="A41" s="24"/>
      <c r="B41" s="25" t="s">
        <v>13</v>
      </c>
      <c r="C41" s="38">
        <v>0.0114</v>
      </c>
      <c r="D41" s="25"/>
      <c r="E41" s="38"/>
      <c r="F41" s="39"/>
      <c r="G41" s="38">
        <v>0.0148</v>
      </c>
      <c r="H41" s="39"/>
      <c r="I41" s="38">
        <v>0.0403469</v>
      </c>
      <c r="J41" s="39"/>
      <c r="K41" s="38">
        <v>0.02462</v>
      </c>
      <c r="L41" s="39"/>
      <c r="M41" s="38">
        <v>0.0253</v>
      </c>
      <c r="N41" s="39"/>
      <c r="O41" s="38">
        <v>0.0508469</v>
      </c>
      <c r="P41" s="39"/>
      <c r="Q41" s="38">
        <v>0.03512</v>
      </c>
      <c r="R41" s="39"/>
      <c r="S41" s="38"/>
      <c r="T41" s="27"/>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27"/>
      <c r="U42" s="39"/>
      <c r="V42" s="25"/>
      <c r="W42" s="5"/>
    </row>
    <row r="43" spans="1:23" ht="15.75">
      <c r="A43" s="24"/>
      <c r="B43" s="25" t="s">
        <v>206</v>
      </c>
      <c r="C43" s="38">
        <v>0.0370369</v>
      </c>
      <c r="D43" s="25"/>
      <c r="E43" s="38"/>
      <c r="F43" s="39"/>
      <c r="G43" s="38">
        <v>0.0408869</v>
      </c>
      <c r="H43" s="39"/>
      <c r="I43" s="38">
        <v>0.0403469</v>
      </c>
      <c r="J43" s="39"/>
      <c r="K43" s="38">
        <v>0.0408469</v>
      </c>
      <c r="L43" s="39"/>
      <c r="M43" s="38">
        <v>0.0526259</v>
      </c>
      <c r="N43" s="39"/>
      <c r="O43" s="38">
        <v>0.0508469</v>
      </c>
      <c r="P43" s="39"/>
      <c r="Q43" s="38">
        <v>0.0524469</v>
      </c>
      <c r="R43" s="39"/>
      <c r="S43" s="38"/>
      <c r="T43" s="27"/>
      <c r="U43" s="39">
        <f>SUMPRODUCT(C43:Q43,C33:Q33)/U33</f>
        <v>0.04084036153846154</v>
      </c>
      <c r="V43" s="25"/>
      <c r="W43" s="5"/>
    </row>
    <row r="44" spans="1:23" ht="15.75">
      <c r="A44" s="24"/>
      <c r="B44" s="25" t="s">
        <v>14</v>
      </c>
      <c r="C44" s="38">
        <v>0</v>
      </c>
      <c r="D44" s="25"/>
      <c r="E44" s="38"/>
      <c r="F44" s="39"/>
      <c r="G44" s="38">
        <v>0</v>
      </c>
      <c r="H44" s="38"/>
      <c r="I44" s="38">
        <v>0</v>
      </c>
      <c r="J44" s="38"/>
      <c r="K44" s="38">
        <v>0</v>
      </c>
      <c r="L44" s="38"/>
      <c r="M44" s="38">
        <v>0</v>
      </c>
      <c r="N44" s="38"/>
      <c r="O44" s="38">
        <v>0</v>
      </c>
      <c r="P44" s="38"/>
      <c r="Q44" s="38">
        <v>0</v>
      </c>
      <c r="R44" s="39"/>
      <c r="S44" s="38"/>
      <c r="T44" s="27"/>
      <c r="U44" s="27"/>
      <c r="V44" s="25"/>
      <c r="W44" s="5"/>
    </row>
    <row r="45" spans="1:23" ht="15.75">
      <c r="A45" s="24"/>
      <c r="B45" s="25" t="s">
        <v>207</v>
      </c>
      <c r="C45" s="38">
        <v>0</v>
      </c>
      <c r="D45" s="25"/>
      <c r="E45" s="38"/>
      <c r="F45" s="39"/>
      <c r="G45" s="38">
        <v>0</v>
      </c>
      <c r="H45" s="38"/>
      <c r="I45" s="38">
        <v>0</v>
      </c>
      <c r="J45" s="38"/>
      <c r="K45" s="38">
        <v>0</v>
      </c>
      <c r="L45" s="38"/>
      <c r="M45" s="38">
        <v>0</v>
      </c>
      <c r="N45" s="38"/>
      <c r="O45" s="38">
        <v>0</v>
      </c>
      <c r="P45" s="38"/>
      <c r="Q45" s="38">
        <v>0</v>
      </c>
      <c r="R45" s="39"/>
      <c r="S45" s="38"/>
      <c r="T45" s="27"/>
      <c r="U45" s="27"/>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27"/>
      <c r="U46" s="27"/>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27"/>
      <c r="U47" s="27"/>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27"/>
      <c r="U48" s="27"/>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27"/>
      <c r="U49" s="27"/>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25"/>
      <c r="L51" s="25"/>
      <c r="M51" s="25"/>
      <c r="N51" s="25"/>
      <c r="O51" s="25"/>
      <c r="P51" s="25"/>
      <c r="Q51" s="25"/>
      <c r="R51" s="25"/>
      <c r="S51" s="25"/>
      <c r="T51" s="25"/>
      <c r="U51" s="39">
        <f>SUM(M33:Q33)/SUM(C33:K33)</f>
        <v>0.1111111111111111</v>
      </c>
      <c r="V51" s="25"/>
      <c r="W51" s="5"/>
    </row>
    <row r="52" spans="1:23" ht="15.75">
      <c r="A52" s="24"/>
      <c r="B52" s="25" t="s">
        <v>18</v>
      </c>
      <c r="C52" s="25"/>
      <c r="D52" s="25"/>
      <c r="E52" s="41"/>
      <c r="F52" s="25"/>
      <c r="G52" s="41"/>
      <c r="H52" s="25"/>
      <c r="I52" s="25"/>
      <c r="J52" s="25"/>
      <c r="K52" s="25"/>
      <c r="L52" s="25"/>
      <c r="M52" s="25"/>
      <c r="N52" s="25"/>
      <c r="O52" s="25"/>
      <c r="P52" s="25"/>
      <c r="Q52" s="25"/>
      <c r="R52" s="25"/>
      <c r="S52" s="25"/>
      <c r="T52" s="25"/>
      <c r="U52" s="39">
        <f>SUM(M37:Q37)/SUM(C37:K37)</f>
        <v>0.11180417537774956</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37970</v>
      </c>
      <c r="V57" s="25"/>
      <c r="W57" s="5"/>
    </row>
    <row r="58" spans="1:23" ht="15.75">
      <c r="A58" s="24"/>
      <c r="B58" s="25" t="s">
        <v>204</v>
      </c>
      <c r="C58" s="25"/>
      <c r="D58" s="25"/>
      <c r="E58" s="25"/>
      <c r="F58" s="25"/>
      <c r="G58" s="25"/>
      <c r="H58" s="58"/>
      <c r="I58" s="58"/>
      <c r="J58" s="58"/>
      <c r="K58" s="58"/>
      <c r="L58" s="58"/>
      <c r="M58" s="58"/>
      <c r="N58" s="58"/>
      <c r="O58" s="58"/>
      <c r="P58" s="58"/>
      <c r="Q58" s="58"/>
      <c r="R58" s="58"/>
      <c r="S58" s="45"/>
      <c r="T58" s="46"/>
      <c r="U58" s="45"/>
      <c r="V58" s="25"/>
      <c r="W58" s="5"/>
    </row>
    <row r="59" spans="1:23" ht="15.75">
      <c r="A59" s="24"/>
      <c r="B59" s="25" t="s">
        <v>205</v>
      </c>
      <c r="C59" s="25"/>
      <c r="D59" s="25"/>
      <c r="E59" s="25"/>
      <c r="F59" s="25"/>
      <c r="G59" s="25"/>
      <c r="H59" s="25"/>
      <c r="I59" s="25"/>
      <c r="J59" s="25"/>
      <c r="K59" s="25"/>
      <c r="L59" s="25"/>
      <c r="M59" s="25"/>
      <c r="N59" s="25"/>
      <c r="O59" s="25"/>
      <c r="P59" s="25"/>
      <c r="Q59" s="25">
        <f>+U59-S59+1</f>
        <v>62</v>
      </c>
      <c r="R59" s="25"/>
      <c r="S59" s="45">
        <v>37908</v>
      </c>
      <c r="T59" s="46"/>
      <c r="U59" s="45">
        <v>37969</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37960</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192</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3" ht="15.75">
      <c r="A70" s="24"/>
      <c r="B70" s="25" t="s">
        <v>23</v>
      </c>
      <c r="C70" s="53"/>
      <c r="D70" s="34"/>
      <c r="E70" s="34"/>
      <c r="F70" s="34"/>
      <c r="G70" s="34"/>
      <c r="H70" s="34"/>
      <c r="I70" s="34"/>
      <c r="J70" s="34"/>
      <c r="K70" s="34">
        <v>617098</v>
      </c>
      <c r="L70" s="34"/>
      <c r="M70" s="53">
        <v>617098</v>
      </c>
      <c r="N70" s="34"/>
      <c r="O70" s="34">
        <f>3989+3691+964-16</f>
        <v>8628</v>
      </c>
      <c r="P70" s="34"/>
      <c r="Q70" s="34">
        <f>964+3691+97886</f>
        <v>102541</v>
      </c>
      <c r="R70" s="34"/>
      <c r="S70" s="34">
        <v>0</v>
      </c>
      <c r="T70" s="34"/>
      <c r="U70" s="53">
        <f>+M70-O70+Q70-S70</f>
        <v>711011</v>
      </c>
      <c r="V70" s="25"/>
      <c r="W70" s="5"/>
    </row>
    <row r="71" spans="1:23" ht="15.75">
      <c r="A71" s="24"/>
      <c r="B71" s="25" t="s">
        <v>24</v>
      </c>
      <c r="C71" s="53"/>
      <c r="D71" s="34"/>
      <c r="E71" s="34"/>
      <c r="F71" s="34"/>
      <c r="G71" s="34"/>
      <c r="H71" s="34"/>
      <c r="I71" s="34"/>
      <c r="J71" s="34"/>
      <c r="K71" s="34">
        <v>16</v>
      </c>
      <c r="L71" s="34"/>
      <c r="M71" s="53">
        <v>16</v>
      </c>
      <c r="N71" s="34"/>
      <c r="O71" s="34">
        <v>16</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617114</v>
      </c>
      <c r="N73" s="34"/>
      <c r="O73" s="34">
        <f>SUM(O70:O72)</f>
        <v>8644</v>
      </c>
      <c r="P73" s="34"/>
      <c r="Q73" s="34">
        <f>SUM(Q70:Q72)</f>
        <v>102541</v>
      </c>
      <c r="R73" s="34"/>
      <c r="S73" s="34">
        <f>SUM(S70:S72)</f>
        <v>0</v>
      </c>
      <c r="T73" s="34"/>
      <c r="U73" s="54">
        <f>SUM(U70:U72)</f>
        <v>711011</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27</v>
      </c>
      <c r="C82" s="34"/>
      <c r="D82" s="34"/>
      <c r="E82" s="34"/>
      <c r="F82" s="34"/>
      <c r="G82" s="34"/>
      <c r="H82" s="34"/>
      <c r="I82" s="34"/>
      <c r="J82" s="34"/>
      <c r="K82" s="34">
        <v>0</v>
      </c>
      <c r="L82" s="34"/>
      <c r="M82" s="34">
        <v>0</v>
      </c>
      <c r="N82" s="34"/>
      <c r="O82" s="34"/>
      <c r="P82" s="34"/>
      <c r="Q82" s="34"/>
      <c r="R82" s="34"/>
      <c r="S82" s="34"/>
      <c r="T82" s="34"/>
      <c r="U82" s="53">
        <f>C82-E82+G82-S82</f>
        <v>0</v>
      </c>
      <c r="V82" s="25"/>
      <c r="W82" s="5"/>
    </row>
    <row r="83" spans="1:23" ht="15.75">
      <c r="A83" s="24"/>
      <c r="B83" s="25" t="s">
        <v>145</v>
      </c>
      <c r="C83" s="34"/>
      <c r="D83" s="34"/>
      <c r="E83" s="34"/>
      <c r="F83" s="34"/>
      <c r="G83" s="34"/>
      <c r="H83" s="34"/>
      <c r="I83" s="34"/>
      <c r="J83" s="34"/>
      <c r="K83" s="34">
        <v>97886</v>
      </c>
      <c r="L83" s="34"/>
      <c r="M83" s="34">
        <v>97886</v>
      </c>
      <c r="N83" s="34"/>
      <c r="O83" s="34"/>
      <c r="P83" s="34"/>
      <c r="Q83" s="34">
        <v>-97886</v>
      </c>
      <c r="R83" s="34"/>
      <c r="S83" s="34"/>
      <c r="T83" s="34"/>
      <c r="U83" s="54">
        <f>SUM(M83:Q83)</f>
        <v>0</v>
      </c>
      <c r="V83" s="25"/>
      <c r="W83" s="5"/>
    </row>
    <row r="84" spans="1:23" ht="15.75">
      <c r="A84" s="24"/>
      <c r="B84" s="25" t="s">
        <v>29</v>
      </c>
      <c r="C84" s="34"/>
      <c r="D84" s="34"/>
      <c r="E84" s="34"/>
      <c r="F84" s="34"/>
      <c r="G84" s="34"/>
      <c r="H84" s="34"/>
      <c r="I84" s="34"/>
      <c r="J84" s="34"/>
      <c r="K84" s="34">
        <v>0</v>
      </c>
      <c r="L84" s="34"/>
      <c r="M84" s="34">
        <v>0</v>
      </c>
      <c r="N84" s="34"/>
      <c r="O84" s="34"/>
      <c r="P84" s="34"/>
      <c r="Q84" s="34"/>
      <c r="R84" s="34"/>
      <c r="S84" s="34"/>
      <c r="T84" s="34"/>
      <c r="U84" s="54">
        <v>0</v>
      </c>
      <c r="V84" s="25"/>
      <c r="W84" s="5"/>
    </row>
    <row r="85" spans="1:23" ht="15.75">
      <c r="A85" s="24"/>
      <c r="B85" s="25" t="s">
        <v>30</v>
      </c>
      <c r="C85" s="54"/>
      <c r="D85" s="34"/>
      <c r="E85" s="54"/>
      <c r="F85" s="34"/>
      <c r="G85" s="54"/>
      <c r="H85" s="34"/>
      <c r="I85" s="34"/>
      <c r="J85" s="34"/>
      <c r="K85" s="54">
        <f>SUM(K73:K84)</f>
        <v>715000</v>
      </c>
      <c r="L85" s="54"/>
      <c r="M85" s="54">
        <f>SUM(M73:M84)</f>
        <v>715000</v>
      </c>
      <c r="N85" s="34"/>
      <c r="O85" s="34"/>
      <c r="P85" s="34"/>
      <c r="Q85" s="34"/>
      <c r="R85" s="34"/>
      <c r="S85" s="54"/>
      <c r="T85" s="34"/>
      <c r="U85" s="54">
        <f>SUM(U73:U84)</f>
        <v>711011</v>
      </c>
      <c r="V85" s="25"/>
      <c r="W85" s="5"/>
    </row>
    <row r="86" spans="1:23" ht="15.75">
      <c r="A86" s="24"/>
      <c r="B86" s="25"/>
      <c r="C86" s="34"/>
      <c r="D86" s="34"/>
      <c r="E86" s="34"/>
      <c r="F86" s="34"/>
      <c r="G86" s="34"/>
      <c r="H86" s="34"/>
      <c r="I86" s="34"/>
      <c r="J86" s="34"/>
      <c r="K86" s="34"/>
      <c r="L86" s="34"/>
      <c r="M86" s="34"/>
      <c r="N86" s="34"/>
      <c r="O86" s="34"/>
      <c r="P86" s="34"/>
      <c r="Q86" s="34"/>
      <c r="R86" s="34"/>
      <c r="S86" s="34"/>
      <c r="T86" s="34"/>
      <c r="U86" s="54"/>
      <c r="V86" s="25"/>
      <c r="W86" s="5"/>
    </row>
    <row r="87" spans="1:23" ht="15.75">
      <c r="A87" s="6"/>
      <c r="B87" s="8"/>
      <c r="C87" s="8"/>
      <c r="D87" s="8"/>
      <c r="E87" s="8"/>
      <c r="F87" s="8"/>
      <c r="G87" s="8"/>
      <c r="H87" s="8"/>
      <c r="I87" s="8"/>
      <c r="J87" s="8"/>
      <c r="K87" s="8"/>
      <c r="L87" s="8"/>
      <c r="M87" s="8"/>
      <c r="N87" s="8"/>
      <c r="O87" s="8"/>
      <c r="P87" s="8"/>
      <c r="Q87" s="8"/>
      <c r="R87" s="8"/>
      <c r="S87" s="8"/>
      <c r="T87" s="8"/>
      <c r="U87" s="8"/>
      <c r="V87" s="8"/>
      <c r="W87" s="5"/>
    </row>
    <row r="88" spans="1:23" ht="15.75">
      <c r="A88" s="6"/>
      <c r="B88" s="51" t="s">
        <v>31</v>
      </c>
      <c r="C88" s="14"/>
      <c r="D88" s="14"/>
      <c r="E88" s="14"/>
      <c r="F88" s="14"/>
      <c r="G88" s="14"/>
      <c r="H88" s="17"/>
      <c r="I88" s="17"/>
      <c r="J88" s="17"/>
      <c r="K88" s="17"/>
      <c r="L88" s="17"/>
      <c r="M88" s="17"/>
      <c r="N88" s="17"/>
      <c r="O88" s="17"/>
      <c r="P88" s="17"/>
      <c r="Q88" s="17"/>
      <c r="R88" s="17"/>
      <c r="S88" s="17" t="s">
        <v>131</v>
      </c>
      <c r="T88" s="17"/>
      <c r="U88" s="17" t="s">
        <v>141</v>
      </c>
      <c r="V88" s="8"/>
      <c r="W88" s="5"/>
    </row>
    <row r="89" spans="1:23" ht="15.75">
      <c r="A89" s="24"/>
      <c r="B89" s="25" t="s">
        <v>32</v>
      </c>
      <c r="C89" s="25"/>
      <c r="D89" s="25"/>
      <c r="E89" s="25"/>
      <c r="F89" s="25"/>
      <c r="G89" s="25"/>
      <c r="H89" s="25"/>
      <c r="I89" s="25"/>
      <c r="J89" s="25"/>
      <c r="K89" s="25"/>
      <c r="L89" s="25"/>
      <c r="M89" s="25"/>
      <c r="N89" s="25"/>
      <c r="O89" s="25"/>
      <c r="P89" s="25"/>
      <c r="Q89" s="25"/>
      <c r="R89" s="25"/>
      <c r="S89" s="34">
        <v>0</v>
      </c>
      <c r="T89" s="25"/>
      <c r="U89" s="53">
        <v>0</v>
      </c>
      <c r="V89" s="25"/>
      <c r="W89" s="5"/>
    </row>
    <row r="90" spans="1:23" ht="15.75">
      <c r="A90" s="24"/>
      <c r="B90" s="25" t="s">
        <v>33</v>
      </c>
      <c r="C90" s="58"/>
      <c r="D90" s="25"/>
      <c r="E90" s="25"/>
      <c r="F90" s="25"/>
      <c r="G90" s="25"/>
      <c r="H90" s="25"/>
      <c r="I90" s="25"/>
      <c r="J90" s="25"/>
      <c r="K90" s="40" t="s">
        <v>112</v>
      </c>
      <c r="L90" s="57"/>
      <c r="M90" s="136">
        <v>37953</v>
      </c>
      <c r="N90" s="25"/>
      <c r="O90" s="25"/>
      <c r="P90" s="25"/>
      <c r="Q90" s="25"/>
      <c r="R90" s="25"/>
      <c r="S90" s="34">
        <v>8628</v>
      </c>
      <c r="T90" s="25"/>
      <c r="U90" s="53"/>
      <c r="V90" s="25"/>
      <c r="W90" s="5"/>
    </row>
    <row r="91" spans="1:23" ht="15.75">
      <c r="A91" s="24"/>
      <c r="B91" s="25" t="s">
        <v>34</v>
      </c>
      <c r="C91" s="25"/>
      <c r="D91" s="25"/>
      <c r="E91" s="25"/>
      <c r="F91" s="25"/>
      <c r="G91" s="25"/>
      <c r="H91" s="25"/>
      <c r="I91" s="25"/>
      <c r="J91" s="25"/>
      <c r="K91" s="25"/>
      <c r="L91" s="25"/>
      <c r="M91" s="25"/>
      <c r="N91" s="25"/>
      <c r="O91" s="25"/>
      <c r="P91" s="25"/>
      <c r="Q91" s="25"/>
      <c r="R91" s="25"/>
      <c r="S91" s="34"/>
      <c r="T91" s="25"/>
      <c r="U91" s="53">
        <f>6211</f>
        <v>6211</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576</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35</v>
      </c>
      <c r="C94" s="25"/>
      <c r="D94" s="25"/>
      <c r="E94" s="25"/>
      <c r="F94" s="25"/>
      <c r="G94" s="25"/>
      <c r="H94" s="25"/>
      <c r="I94" s="25"/>
      <c r="J94" s="25"/>
      <c r="K94" s="25"/>
      <c r="L94" s="25"/>
      <c r="M94" s="25"/>
      <c r="N94" s="25"/>
      <c r="O94" s="25"/>
      <c r="P94" s="25"/>
      <c r="Q94" s="25"/>
      <c r="R94" s="25"/>
      <c r="S94" s="34">
        <f>SUM(S89:S93)</f>
        <v>8628</v>
      </c>
      <c r="T94" s="25"/>
      <c r="U94" s="54">
        <f>SUM(U89:U93)</f>
        <v>6787</v>
      </c>
      <c r="V94" s="25"/>
      <c r="W94" s="5"/>
    </row>
    <row r="95" spans="1:23" ht="15.75">
      <c r="A95" s="24"/>
      <c r="B95" s="25" t="s">
        <v>36</v>
      </c>
      <c r="C95" s="25"/>
      <c r="D95" s="25"/>
      <c r="E95" s="25"/>
      <c r="F95" s="25"/>
      <c r="G95" s="25"/>
      <c r="H95" s="25"/>
      <c r="I95" s="25"/>
      <c r="J95" s="25"/>
      <c r="K95" s="25"/>
      <c r="L95" s="25"/>
      <c r="M95" s="25"/>
      <c r="N95" s="25"/>
      <c r="O95" s="25"/>
      <c r="P95" s="25"/>
      <c r="Q95" s="25"/>
      <c r="R95" s="25"/>
      <c r="S95" s="34">
        <v>16</v>
      </c>
      <c r="T95" s="25"/>
      <c r="U95" s="53">
        <v>-16</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8644</v>
      </c>
      <c r="T96" s="25"/>
      <c r="U96" s="54">
        <f>U94+U95</f>
        <v>6771</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-1453</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-243-8</f>
        <v>-251</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-99</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-1258</v>
      </c>
      <c r="V102" s="25"/>
      <c r="W102" s="5"/>
    </row>
    <row r="103" spans="1:23"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c r="V103" s="25"/>
      <c r="W103" s="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-1309</v>
      </c>
      <c r="V104" s="25"/>
      <c r="W104" s="5"/>
    </row>
    <row r="105" spans="1:23"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-788</v>
      </c>
      <c r="V105" s="25"/>
      <c r="W105" s="5"/>
    </row>
    <row r="106" spans="1:23"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-971</v>
      </c>
      <c r="V106" s="25"/>
      <c r="W106" s="5"/>
    </row>
    <row r="107" spans="1:23"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-134</v>
      </c>
      <c r="V107" s="25"/>
      <c r="W107" s="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-134</v>
      </c>
      <c r="V108" s="25"/>
      <c r="W108" s="5"/>
    </row>
    <row r="109" spans="1:23"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-365</v>
      </c>
      <c r="V109" s="25"/>
      <c r="W109" s="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0</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-S168</f>
        <v>-964</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-R168</f>
        <v>-3691</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-3989</v>
      </c>
      <c r="T119" s="34"/>
      <c r="U119" s="53"/>
      <c r="V119" s="25"/>
      <c r="W119" s="5"/>
    </row>
    <row r="120" spans="1:23" ht="15.75">
      <c r="A120" s="24"/>
      <c r="B120" s="25" t="s">
        <v>188</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247</v>
      </c>
      <c r="C121" s="25"/>
      <c r="D121" s="25"/>
      <c r="E121" s="25"/>
      <c r="F121" s="25"/>
      <c r="G121" s="25"/>
      <c r="H121" s="25"/>
      <c r="I121" s="25"/>
      <c r="J121" s="25"/>
      <c r="K121" s="25"/>
      <c r="L121" s="25"/>
      <c r="M121" s="25"/>
      <c r="N121" s="25"/>
      <c r="O121" s="25"/>
      <c r="P121" s="25"/>
      <c r="Q121" s="25"/>
      <c r="R121" s="25"/>
      <c r="S121" s="34">
        <v>0</v>
      </c>
      <c r="T121" s="34"/>
      <c r="U121" s="53"/>
      <c r="V121" s="25"/>
      <c r="W121" s="5"/>
    </row>
    <row r="122" spans="1:23" ht="15.75">
      <c r="A122" s="24"/>
      <c r="B122" s="25" t="s">
        <v>249</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248</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250</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251</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252</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47</v>
      </c>
      <c r="C127" s="25"/>
      <c r="D127" s="25"/>
      <c r="E127" s="25"/>
      <c r="F127" s="25"/>
      <c r="G127" s="25"/>
      <c r="H127" s="25"/>
      <c r="I127" s="25"/>
      <c r="J127" s="25"/>
      <c r="K127" s="25"/>
      <c r="L127" s="25"/>
      <c r="M127" s="25"/>
      <c r="N127" s="25"/>
      <c r="O127" s="25"/>
      <c r="P127" s="25"/>
      <c r="Q127" s="25"/>
      <c r="R127" s="25"/>
      <c r="S127" s="34">
        <f>SUM(S97:S126)</f>
        <v>-8644</v>
      </c>
      <c r="T127" s="34"/>
      <c r="U127" s="34">
        <f>SUM(U97:U126)</f>
        <v>-6771</v>
      </c>
      <c r="V127" s="25"/>
      <c r="W127" s="5"/>
    </row>
    <row r="128" spans="1:23" ht="15.75">
      <c r="A128" s="24"/>
      <c r="B128" s="25" t="s">
        <v>48</v>
      </c>
      <c r="C128" s="25"/>
      <c r="D128" s="25"/>
      <c r="E128" s="25"/>
      <c r="F128" s="25"/>
      <c r="G128" s="25"/>
      <c r="H128" s="25"/>
      <c r="I128" s="25"/>
      <c r="J128" s="25"/>
      <c r="K128" s="25"/>
      <c r="L128" s="25"/>
      <c r="M128" s="25"/>
      <c r="N128" s="25"/>
      <c r="O128" s="25"/>
      <c r="P128" s="25"/>
      <c r="Q128" s="25"/>
      <c r="R128" s="25"/>
      <c r="S128" s="34">
        <f>S96+S127</f>
        <v>0</v>
      </c>
      <c r="T128" s="34"/>
      <c r="U128" s="34">
        <f>U96+U127</f>
        <v>0</v>
      </c>
      <c r="V128" s="25"/>
      <c r="W128" s="5"/>
    </row>
    <row r="129" spans="1:23" ht="15.75">
      <c r="A129" s="24"/>
      <c r="B129" s="25"/>
      <c r="C129" s="25"/>
      <c r="D129" s="25"/>
      <c r="E129" s="25"/>
      <c r="F129" s="25"/>
      <c r="G129" s="25"/>
      <c r="H129" s="25"/>
      <c r="I129" s="25"/>
      <c r="J129" s="25"/>
      <c r="K129" s="25"/>
      <c r="L129" s="25"/>
      <c r="M129" s="25"/>
      <c r="N129" s="25"/>
      <c r="O129" s="25"/>
      <c r="P129" s="25"/>
      <c r="Q129" s="25"/>
      <c r="R129" s="25"/>
      <c r="S129" s="34"/>
      <c r="T129" s="34"/>
      <c r="U129" s="34"/>
      <c r="V129" s="25"/>
      <c r="W129" s="5"/>
    </row>
    <row r="130" spans="1:23" ht="15.75">
      <c r="A130" s="6"/>
      <c r="B130" s="8"/>
      <c r="C130" s="8"/>
      <c r="D130" s="8"/>
      <c r="E130" s="8"/>
      <c r="F130" s="8"/>
      <c r="G130" s="8"/>
      <c r="H130" s="8"/>
      <c r="I130" s="8"/>
      <c r="J130" s="8"/>
      <c r="K130" s="8"/>
      <c r="L130" s="8"/>
      <c r="M130" s="8"/>
      <c r="N130" s="8"/>
      <c r="O130" s="8"/>
      <c r="P130" s="8"/>
      <c r="Q130" s="8"/>
      <c r="R130" s="8"/>
      <c r="S130" s="8"/>
      <c r="T130" s="8"/>
      <c r="U130" s="52"/>
      <c r="V130" s="8"/>
      <c r="W130" s="5"/>
    </row>
    <row r="131" spans="1:23" ht="19.5" thickBot="1">
      <c r="A131" s="107"/>
      <c r="B131" s="108" t="str">
        <f>B65</f>
        <v>PM6 INVESTOR REPORT QUARTER ENDING NOVEMBER 2003</v>
      </c>
      <c r="C131" s="109"/>
      <c r="D131" s="109"/>
      <c r="E131" s="109"/>
      <c r="F131" s="109"/>
      <c r="G131" s="109"/>
      <c r="H131" s="109"/>
      <c r="I131" s="109"/>
      <c r="J131" s="109"/>
      <c r="K131" s="109"/>
      <c r="L131" s="109"/>
      <c r="M131" s="109"/>
      <c r="N131" s="109"/>
      <c r="O131" s="109"/>
      <c r="P131" s="109"/>
      <c r="Q131" s="109"/>
      <c r="R131" s="109"/>
      <c r="S131" s="109"/>
      <c r="T131" s="109"/>
      <c r="U131" s="112"/>
      <c r="V131" s="111"/>
      <c r="W131" s="5"/>
    </row>
    <row r="132" spans="1:23" ht="15.75">
      <c r="A132" s="2"/>
      <c r="B132" s="60" t="s">
        <v>49</v>
      </c>
      <c r="C132" s="4"/>
      <c r="D132" s="4"/>
      <c r="E132" s="4"/>
      <c r="F132" s="4"/>
      <c r="G132" s="4"/>
      <c r="H132" s="4"/>
      <c r="I132" s="4"/>
      <c r="J132" s="4"/>
      <c r="K132" s="4"/>
      <c r="L132" s="4"/>
      <c r="M132" s="4"/>
      <c r="N132" s="4"/>
      <c r="O132" s="4"/>
      <c r="P132" s="4"/>
      <c r="Q132" s="4"/>
      <c r="R132" s="4"/>
      <c r="S132" s="4"/>
      <c r="T132" s="4"/>
      <c r="U132" s="50"/>
      <c r="V132" s="4"/>
      <c r="W132" s="5"/>
    </row>
    <row r="133" spans="1:23" ht="15.75">
      <c r="A133" s="6"/>
      <c r="B133" s="21"/>
      <c r="C133" s="8"/>
      <c r="D133" s="8"/>
      <c r="E133" s="8"/>
      <c r="F133" s="8"/>
      <c r="G133" s="8"/>
      <c r="H133" s="8"/>
      <c r="I133" s="8"/>
      <c r="J133" s="8"/>
      <c r="K133" s="8"/>
      <c r="L133" s="8"/>
      <c r="M133" s="8"/>
      <c r="N133" s="8"/>
      <c r="O133" s="8"/>
      <c r="P133" s="8"/>
      <c r="Q133" s="8"/>
      <c r="R133" s="8"/>
      <c r="S133" s="8"/>
      <c r="T133" s="8"/>
      <c r="U133" s="52"/>
      <c r="V133" s="8"/>
      <c r="W133" s="5"/>
    </row>
    <row r="134" spans="1:23" ht="15.75">
      <c r="A134" s="6"/>
      <c r="B134" s="127" t="s">
        <v>50</v>
      </c>
      <c r="C134" s="8"/>
      <c r="D134" s="8"/>
      <c r="E134" s="8"/>
      <c r="F134" s="8"/>
      <c r="G134" s="8"/>
      <c r="H134" s="8"/>
      <c r="I134" s="8"/>
      <c r="J134" s="8"/>
      <c r="K134" s="8"/>
      <c r="L134" s="8"/>
      <c r="M134" s="8"/>
      <c r="N134" s="8"/>
      <c r="O134" s="8"/>
      <c r="P134" s="8"/>
      <c r="Q134" s="8"/>
      <c r="R134" s="8"/>
      <c r="S134" s="8"/>
      <c r="T134" s="8"/>
      <c r="U134" s="52"/>
      <c r="V134" s="8"/>
      <c r="W134" s="5"/>
    </row>
    <row r="135" spans="1:23" ht="15.75">
      <c r="A135" s="24"/>
      <c r="B135" s="25" t="s">
        <v>51</v>
      </c>
      <c r="C135" s="25"/>
      <c r="D135" s="25"/>
      <c r="E135" s="25"/>
      <c r="F135" s="25"/>
      <c r="G135" s="25"/>
      <c r="H135" s="25"/>
      <c r="I135" s="25"/>
      <c r="J135" s="25"/>
      <c r="K135" s="25"/>
      <c r="L135" s="25"/>
      <c r="M135" s="25"/>
      <c r="N135" s="25"/>
      <c r="O135" s="25"/>
      <c r="P135" s="25"/>
      <c r="Q135" s="25"/>
      <c r="R135" s="25"/>
      <c r="S135" s="25"/>
      <c r="T135" s="25"/>
      <c r="U135" s="53">
        <v>19305</v>
      </c>
      <c r="V135" s="25"/>
      <c r="W135" s="5"/>
    </row>
    <row r="136" spans="1:23" ht="15.75">
      <c r="A136" s="24"/>
      <c r="B136" s="25" t="s">
        <v>52</v>
      </c>
      <c r="C136" s="25"/>
      <c r="D136" s="25"/>
      <c r="E136" s="25"/>
      <c r="F136" s="25"/>
      <c r="G136" s="25"/>
      <c r="H136" s="25"/>
      <c r="I136" s="25"/>
      <c r="J136" s="25"/>
      <c r="K136" s="25"/>
      <c r="L136" s="25"/>
      <c r="M136" s="25"/>
      <c r="N136" s="25"/>
      <c r="O136" s="25"/>
      <c r="P136" s="25"/>
      <c r="Q136" s="25"/>
      <c r="R136" s="25"/>
      <c r="S136" s="25"/>
      <c r="T136" s="25"/>
      <c r="U136" s="53">
        <v>0</v>
      </c>
      <c r="V136" s="25"/>
      <c r="W136" s="5"/>
    </row>
    <row r="137" spans="1:23" ht="15.75">
      <c r="A137" s="24"/>
      <c r="B137" s="25" t="s">
        <v>254</v>
      </c>
      <c r="C137" s="25"/>
      <c r="D137" s="25"/>
      <c r="E137" s="25"/>
      <c r="F137" s="25"/>
      <c r="G137" s="25"/>
      <c r="H137" s="25"/>
      <c r="I137" s="25"/>
      <c r="J137" s="25"/>
      <c r="K137" s="25"/>
      <c r="L137" s="25"/>
      <c r="M137" s="25"/>
      <c r="N137" s="25"/>
      <c r="O137" s="25"/>
      <c r="P137" s="25"/>
      <c r="Q137" s="25"/>
      <c r="R137" s="25"/>
      <c r="S137" s="25"/>
      <c r="T137" s="25"/>
      <c r="U137" s="53">
        <v>0</v>
      </c>
      <c r="V137" s="25"/>
      <c r="W137" s="5"/>
    </row>
    <row r="138" spans="1:23" ht="15.75">
      <c r="A138" s="24"/>
      <c r="B138" s="25" t="s">
        <v>209</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210</v>
      </c>
      <c r="C139" s="25"/>
      <c r="D139" s="25"/>
      <c r="E139" s="25"/>
      <c r="F139" s="25"/>
      <c r="G139" s="25"/>
      <c r="H139" s="25"/>
      <c r="I139" s="25"/>
      <c r="J139" s="25"/>
      <c r="K139" s="25"/>
      <c r="L139" s="25"/>
      <c r="M139" s="25"/>
      <c r="N139" s="25"/>
      <c r="O139" s="25"/>
      <c r="P139" s="25"/>
      <c r="Q139" s="25"/>
      <c r="R139" s="25"/>
      <c r="S139" s="25"/>
      <c r="T139" s="25"/>
      <c r="U139" s="53">
        <v>-576</v>
      </c>
      <c r="V139" s="25"/>
      <c r="W139" s="5"/>
    </row>
    <row r="140" spans="1:23" ht="15.75">
      <c r="A140" s="24"/>
      <c r="B140" s="25" t="s">
        <v>53</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236</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4" ht="15.75">
      <c r="A142" s="24"/>
      <c r="B142" s="25" t="s">
        <v>255</v>
      </c>
      <c r="C142" s="25"/>
      <c r="D142" s="25"/>
      <c r="E142" s="25"/>
      <c r="F142" s="25"/>
      <c r="G142" s="25"/>
      <c r="H142" s="25"/>
      <c r="I142" s="25"/>
      <c r="J142" s="25"/>
      <c r="K142" s="25"/>
      <c r="L142" s="25"/>
      <c r="M142" s="25"/>
      <c r="N142" s="25"/>
      <c r="O142" s="25"/>
      <c r="P142" s="25"/>
      <c r="Q142" s="25"/>
      <c r="R142" s="25"/>
      <c r="S142" s="25"/>
      <c r="T142" s="25"/>
      <c r="U142" s="53">
        <v>576</v>
      </c>
      <c r="V142" s="25"/>
      <c r="W142" s="5"/>
      <c r="X142" s="115"/>
    </row>
    <row r="143" spans="1:23" ht="15.75">
      <c r="A143" s="24"/>
      <c r="B143" s="25" t="s">
        <v>54</v>
      </c>
      <c r="C143" s="25"/>
      <c r="D143" s="25"/>
      <c r="E143" s="25"/>
      <c r="F143" s="25"/>
      <c r="G143" s="25"/>
      <c r="H143" s="25"/>
      <c r="I143" s="25"/>
      <c r="J143" s="25"/>
      <c r="K143" s="25"/>
      <c r="L143" s="25"/>
      <c r="M143" s="25"/>
      <c r="N143" s="25"/>
      <c r="O143" s="25"/>
      <c r="P143" s="25"/>
      <c r="Q143" s="25"/>
      <c r="R143" s="25"/>
      <c r="S143" s="25"/>
      <c r="T143" s="25"/>
      <c r="U143" s="53">
        <f>SUM(U135:U142)</f>
        <v>19305</v>
      </c>
      <c r="V143" s="25"/>
      <c r="W143" s="5"/>
    </row>
    <row r="144" spans="1:23" ht="15.75">
      <c r="A144" s="24"/>
      <c r="B144" s="25"/>
      <c r="C144" s="25"/>
      <c r="D144" s="25"/>
      <c r="E144" s="25"/>
      <c r="F144" s="25"/>
      <c r="G144" s="25"/>
      <c r="H144" s="25"/>
      <c r="I144" s="25"/>
      <c r="J144" s="25"/>
      <c r="K144" s="25"/>
      <c r="L144" s="25"/>
      <c r="M144" s="25"/>
      <c r="N144" s="25"/>
      <c r="O144" s="25"/>
      <c r="P144" s="25"/>
      <c r="Q144" s="25"/>
      <c r="R144" s="25"/>
      <c r="S144" s="25"/>
      <c r="T144" s="25"/>
      <c r="U144" s="61"/>
      <c r="V144" s="25"/>
      <c r="W144" s="5"/>
    </row>
    <row r="145" spans="1:23" ht="15.75">
      <c r="A145" s="6"/>
      <c r="B145" s="127" t="s">
        <v>28</v>
      </c>
      <c r="C145" s="8"/>
      <c r="D145" s="8"/>
      <c r="E145" s="8"/>
      <c r="F145" s="8"/>
      <c r="G145" s="8"/>
      <c r="H145" s="8"/>
      <c r="I145" s="8"/>
      <c r="J145" s="8"/>
      <c r="K145" s="8"/>
      <c r="L145" s="8"/>
      <c r="M145" s="8"/>
      <c r="N145" s="8"/>
      <c r="O145" s="8"/>
      <c r="P145" s="8"/>
      <c r="Q145" s="8"/>
      <c r="R145" s="8"/>
      <c r="S145" s="8"/>
      <c r="T145" s="8"/>
      <c r="U145" s="52"/>
      <c r="V145" s="8"/>
      <c r="W145" s="5"/>
    </row>
    <row r="146" spans="1:23" ht="15.75">
      <c r="A146" s="24"/>
      <c r="B146" s="25" t="s">
        <v>55</v>
      </c>
      <c r="C146" s="62"/>
      <c r="D146" s="25"/>
      <c r="E146" s="25"/>
      <c r="F146" s="25"/>
      <c r="G146" s="25"/>
      <c r="H146" s="25"/>
      <c r="I146" s="25"/>
      <c r="J146" s="25"/>
      <c r="K146" s="25"/>
      <c r="L146" s="25"/>
      <c r="M146" s="25"/>
      <c r="N146" s="25"/>
      <c r="O146" s="25"/>
      <c r="P146" s="25"/>
      <c r="Q146" s="25"/>
      <c r="R146" s="25"/>
      <c r="S146" s="25"/>
      <c r="T146" s="25"/>
      <c r="U146" s="59" t="s">
        <v>177</v>
      </c>
      <c r="V146" s="25"/>
      <c r="W146" s="5"/>
    </row>
    <row r="147" spans="1:23" ht="15.75">
      <c r="A147" s="24"/>
      <c r="B147" s="25" t="s">
        <v>56</v>
      </c>
      <c r="C147" s="27"/>
      <c r="D147" s="27"/>
      <c r="E147" s="27"/>
      <c r="F147" s="27"/>
      <c r="G147" s="27"/>
      <c r="H147" s="27"/>
      <c r="I147" s="27"/>
      <c r="J147" s="27"/>
      <c r="K147" s="27"/>
      <c r="L147" s="27"/>
      <c r="M147" s="27"/>
      <c r="N147" s="27"/>
      <c r="O147" s="27"/>
      <c r="P147" s="27"/>
      <c r="Q147" s="27"/>
      <c r="R147" s="27"/>
      <c r="S147" s="27"/>
      <c r="T147" s="27"/>
      <c r="U147" s="59" t="s">
        <v>177</v>
      </c>
      <c r="V147" s="25"/>
      <c r="W147" s="5"/>
    </row>
    <row r="148" spans="1:23" ht="15.75">
      <c r="A148" s="24"/>
      <c r="B148" s="25" t="s">
        <v>57</v>
      </c>
      <c r="C148" s="25"/>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t="s">
        <v>58</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c r="C150" s="25"/>
      <c r="D150" s="25"/>
      <c r="E150" s="25"/>
      <c r="F150" s="25"/>
      <c r="G150" s="25"/>
      <c r="H150" s="25"/>
      <c r="I150" s="25"/>
      <c r="J150" s="25"/>
      <c r="K150" s="25"/>
      <c r="L150" s="25"/>
      <c r="M150" s="25"/>
      <c r="N150" s="25"/>
      <c r="O150" s="25"/>
      <c r="P150" s="25"/>
      <c r="Q150" s="25"/>
      <c r="R150" s="25"/>
      <c r="S150" s="25"/>
      <c r="T150" s="25"/>
      <c r="U150" s="61"/>
      <c r="V150" s="25"/>
      <c r="W150" s="5"/>
    </row>
    <row r="151" spans="1:23" ht="15.75">
      <c r="A151" s="6"/>
      <c r="B151" s="127" t="s">
        <v>59</v>
      </c>
      <c r="C151" s="8"/>
      <c r="D151" s="8"/>
      <c r="E151" s="8"/>
      <c r="F151" s="8"/>
      <c r="G151" s="8"/>
      <c r="H151" s="8"/>
      <c r="I151" s="8"/>
      <c r="J151" s="8"/>
      <c r="K151" s="8"/>
      <c r="L151" s="8"/>
      <c r="M151" s="8"/>
      <c r="N151" s="8"/>
      <c r="O151" s="8"/>
      <c r="P151" s="8"/>
      <c r="Q151" s="8"/>
      <c r="R151" s="8"/>
      <c r="S151" s="8"/>
      <c r="T151" s="8"/>
      <c r="U151" s="64"/>
      <c r="V151" s="8"/>
      <c r="W151" s="5"/>
    </row>
    <row r="152" spans="1:23" ht="15.75">
      <c r="A152" s="24"/>
      <c r="B152" s="25" t="s">
        <v>60</v>
      </c>
      <c r="C152" s="25"/>
      <c r="D152" s="25"/>
      <c r="E152" s="25"/>
      <c r="F152" s="25"/>
      <c r="G152" s="25"/>
      <c r="H152" s="25"/>
      <c r="I152" s="25"/>
      <c r="J152" s="25"/>
      <c r="K152" s="25"/>
      <c r="L152" s="25"/>
      <c r="M152" s="25"/>
      <c r="N152" s="25"/>
      <c r="O152" s="25"/>
      <c r="P152" s="25"/>
      <c r="Q152" s="25"/>
      <c r="R152" s="25"/>
      <c r="S152" s="25"/>
      <c r="T152" s="25"/>
      <c r="U152" s="53">
        <v>0</v>
      </c>
      <c r="V152" s="25"/>
      <c r="W152" s="5"/>
    </row>
    <row r="153" spans="1:23" ht="15.75">
      <c r="A153" s="24"/>
      <c r="B153" s="25" t="s">
        <v>61</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62</v>
      </c>
      <c r="C154" s="25"/>
      <c r="D154" s="25"/>
      <c r="E154" s="25"/>
      <c r="F154" s="25"/>
      <c r="G154" s="25"/>
      <c r="H154" s="25"/>
      <c r="I154" s="25"/>
      <c r="J154" s="25"/>
      <c r="K154" s="25"/>
      <c r="L154" s="25"/>
      <c r="M154" s="25"/>
      <c r="N154" s="25"/>
      <c r="O154" s="25"/>
      <c r="P154" s="25"/>
      <c r="Q154" s="25"/>
      <c r="R154" s="25"/>
      <c r="S154" s="25"/>
      <c r="T154" s="25"/>
      <c r="U154" s="53">
        <f>U153+U152</f>
        <v>0</v>
      </c>
      <c r="V154" s="25"/>
      <c r="W154" s="5"/>
    </row>
    <row r="155" spans="1:23" ht="15.75">
      <c r="A155" s="24"/>
      <c r="B155" s="25" t="s">
        <v>245</v>
      </c>
      <c r="C155" s="25"/>
      <c r="D155" s="25"/>
      <c r="E155" s="25"/>
      <c r="F155" s="25"/>
      <c r="G155" s="65"/>
      <c r="H155" s="25"/>
      <c r="I155" s="25"/>
      <c r="J155" s="25"/>
      <c r="K155" s="25"/>
      <c r="L155" s="25"/>
      <c r="M155" s="25"/>
      <c r="N155" s="25"/>
      <c r="O155" s="25"/>
      <c r="P155" s="25"/>
      <c r="Q155" s="25"/>
      <c r="R155" s="25"/>
      <c r="S155" s="25"/>
      <c r="T155" s="25"/>
      <c r="U155" s="53">
        <f>U112</f>
        <v>0</v>
      </c>
      <c r="V155" s="25"/>
      <c r="W155" s="5"/>
    </row>
    <row r="156" spans="1:23" ht="15.75">
      <c r="A156" s="24"/>
      <c r="B156" s="25" t="s">
        <v>63</v>
      </c>
      <c r="C156" s="25"/>
      <c r="D156" s="25"/>
      <c r="E156" s="25"/>
      <c r="F156" s="25"/>
      <c r="G156" s="25"/>
      <c r="H156" s="25"/>
      <c r="I156" s="25"/>
      <c r="J156" s="25"/>
      <c r="K156" s="25"/>
      <c r="L156" s="25"/>
      <c r="M156" s="25"/>
      <c r="N156" s="25"/>
      <c r="O156" s="25"/>
      <c r="P156" s="25"/>
      <c r="Q156" s="25"/>
      <c r="R156" s="25"/>
      <c r="S156" s="25"/>
      <c r="T156" s="25"/>
      <c r="U156" s="53">
        <f>U154+U155</f>
        <v>0</v>
      </c>
      <c r="V156" s="25"/>
      <c r="W156" s="5"/>
    </row>
    <row r="157" spans="1:23" ht="16.5" thickBot="1">
      <c r="A157" s="24"/>
      <c r="B157" s="25"/>
      <c r="C157" s="25"/>
      <c r="D157" s="25"/>
      <c r="E157" s="25"/>
      <c r="F157" s="25"/>
      <c r="G157" s="25"/>
      <c r="H157" s="25"/>
      <c r="I157" s="25"/>
      <c r="J157" s="25"/>
      <c r="K157" s="25"/>
      <c r="L157" s="25"/>
      <c r="M157" s="25"/>
      <c r="N157" s="25"/>
      <c r="O157" s="25"/>
      <c r="P157" s="25"/>
      <c r="Q157" s="25"/>
      <c r="R157" s="25"/>
      <c r="S157" s="25"/>
      <c r="T157" s="25"/>
      <c r="U157" s="61"/>
      <c r="V157" s="25"/>
      <c r="W157" s="5"/>
    </row>
    <row r="158" spans="1:23" ht="15.75">
      <c r="A158" s="2"/>
      <c r="B158" s="4"/>
      <c r="C158" s="4"/>
      <c r="D158" s="4"/>
      <c r="E158" s="4"/>
      <c r="F158" s="4"/>
      <c r="G158" s="4"/>
      <c r="H158" s="4"/>
      <c r="I158" s="4"/>
      <c r="J158" s="4"/>
      <c r="K158" s="4"/>
      <c r="L158" s="4"/>
      <c r="M158" s="4"/>
      <c r="N158" s="4"/>
      <c r="O158" s="4"/>
      <c r="P158" s="4"/>
      <c r="Q158" s="4"/>
      <c r="R158" s="4"/>
      <c r="S158" s="4"/>
      <c r="T158" s="4"/>
      <c r="U158" s="50"/>
      <c r="V158" s="4"/>
      <c r="W158" s="5"/>
    </row>
    <row r="159" spans="1:23" ht="15.75">
      <c r="A159" s="6"/>
      <c r="B159" s="127" t="s">
        <v>64</v>
      </c>
      <c r="C159" s="8"/>
      <c r="D159" s="8"/>
      <c r="E159" s="8"/>
      <c r="F159" s="8"/>
      <c r="G159" s="8"/>
      <c r="H159" s="8"/>
      <c r="I159" s="8"/>
      <c r="J159" s="8"/>
      <c r="K159" s="8"/>
      <c r="L159" s="8"/>
      <c r="M159" s="8"/>
      <c r="N159" s="8"/>
      <c r="O159" s="8"/>
      <c r="P159" s="8"/>
      <c r="Q159" s="8"/>
      <c r="R159" s="8"/>
      <c r="S159" s="8"/>
      <c r="T159" s="8"/>
      <c r="U159" s="52"/>
      <c r="V159" s="8"/>
      <c r="W159" s="5"/>
    </row>
    <row r="160" spans="1:23" ht="15.75">
      <c r="A160" s="6"/>
      <c r="B160" s="21"/>
      <c r="C160" s="8"/>
      <c r="D160" s="8"/>
      <c r="E160" s="8"/>
      <c r="F160" s="8"/>
      <c r="G160" s="8"/>
      <c r="H160" s="8"/>
      <c r="I160" s="8"/>
      <c r="J160" s="8"/>
      <c r="K160" s="8"/>
      <c r="L160" s="8"/>
      <c r="M160" s="8"/>
      <c r="N160" s="8"/>
      <c r="O160" s="8"/>
      <c r="P160" s="8"/>
      <c r="Q160" s="8"/>
      <c r="R160" s="8"/>
      <c r="S160" s="8"/>
      <c r="T160" s="8"/>
      <c r="U160" s="52"/>
      <c r="V160" s="8"/>
      <c r="W160" s="5"/>
    </row>
    <row r="161" spans="1:23" ht="15.75">
      <c r="A161" s="24"/>
      <c r="B161" s="25" t="s">
        <v>65</v>
      </c>
      <c r="C161" s="25"/>
      <c r="D161" s="25"/>
      <c r="E161" s="25"/>
      <c r="F161" s="25"/>
      <c r="G161" s="25"/>
      <c r="H161" s="25"/>
      <c r="I161" s="25"/>
      <c r="J161" s="25"/>
      <c r="K161" s="25"/>
      <c r="L161" s="25"/>
      <c r="M161" s="25"/>
      <c r="N161" s="25"/>
      <c r="O161" s="25"/>
      <c r="P161" s="25"/>
      <c r="Q161" s="25"/>
      <c r="R161" s="25"/>
      <c r="S161" s="25"/>
      <c r="T161" s="25"/>
      <c r="U161" s="53">
        <f>U73</f>
        <v>711011</v>
      </c>
      <c r="V161" s="25"/>
      <c r="W161" s="5"/>
    </row>
    <row r="162" spans="1:23" ht="15.75">
      <c r="A162" s="24"/>
      <c r="B162" s="25" t="s">
        <v>66</v>
      </c>
      <c r="C162" s="25"/>
      <c r="D162" s="25"/>
      <c r="E162" s="25"/>
      <c r="F162" s="25"/>
      <c r="G162" s="25"/>
      <c r="H162" s="25"/>
      <c r="I162" s="25"/>
      <c r="J162" s="25"/>
      <c r="K162" s="25"/>
      <c r="L162" s="25"/>
      <c r="M162" s="25"/>
      <c r="N162" s="25"/>
      <c r="O162" s="25"/>
      <c r="P162" s="25"/>
      <c r="Q162" s="25"/>
      <c r="R162" s="25"/>
      <c r="S162" s="25"/>
      <c r="T162" s="25"/>
      <c r="U162" s="53">
        <f>U85</f>
        <v>711011</v>
      </c>
      <c r="V162" s="25"/>
      <c r="W162" s="5"/>
    </row>
    <row r="163" spans="1:23" ht="16.5" thickBot="1">
      <c r="A163" s="24"/>
      <c r="B163" s="25"/>
      <c r="C163" s="25"/>
      <c r="D163" s="25"/>
      <c r="E163" s="25"/>
      <c r="F163" s="25"/>
      <c r="G163" s="25"/>
      <c r="H163" s="25"/>
      <c r="I163" s="25"/>
      <c r="J163" s="25"/>
      <c r="K163" s="25"/>
      <c r="L163" s="25"/>
      <c r="M163" s="25"/>
      <c r="N163" s="25"/>
      <c r="O163" s="25"/>
      <c r="P163" s="25"/>
      <c r="Q163" s="25"/>
      <c r="R163" s="25"/>
      <c r="S163" s="25"/>
      <c r="T163" s="25"/>
      <c r="U163" s="61"/>
      <c r="V163" s="25"/>
      <c r="W163" s="5"/>
    </row>
    <row r="164" spans="1:23" ht="15.75">
      <c r="A164" s="2"/>
      <c r="B164" s="4"/>
      <c r="C164" s="4"/>
      <c r="D164" s="4"/>
      <c r="E164" s="4"/>
      <c r="F164" s="4"/>
      <c r="G164" s="4"/>
      <c r="H164" s="4"/>
      <c r="I164" s="4"/>
      <c r="J164" s="4"/>
      <c r="K164" s="4"/>
      <c r="L164" s="4"/>
      <c r="M164" s="4"/>
      <c r="N164" s="4"/>
      <c r="O164" s="4"/>
      <c r="P164" s="4"/>
      <c r="Q164" s="4"/>
      <c r="R164" s="4"/>
      <c r="S164" s="4"/>
      <c r="T164" s="4"/>
      <c r="U164" s="50"/>
      <c r="V164" s="4"/>
      <c r="W164" s="5"/>
    </row>
    <row r="165" spans="1:23" ht="15.75">
      <c r="A165" s="6"/>
      <c r="B165" s="127" t="s">
        <v>67</v>
      </c>
      <c r="C165" s="125"/>
      <c r="D165" s="125"/>
      <c r="E165" s="125"/>
      <c r="F165" s="125"/>
      <c r="G165" s="128"/>
      <c r="H165" s="128"/>
      <c r="I165" s="128"/>
      <c r="J165" s="128"/>
      <c r="K165" s="128"/>
      <c r="L165" s="128"/>
      <c r="M165" s="128"/>
      <c r="N165" s="128"/>
      <c r="O165" s="128"/>
      <c r="P165" s="128"/>
      <c r="Q165" s="128"/>
      <c r="R165" s="128" t="s">
        <v>123</v>
      </c>
      <c r="S165" s="128" t="s">
        <v>132</v>
      </c>
      <c r="T165" s="119"/>
      <c r="U165" s="129" t="s">
        <v>142</v>
      </c>
      <c r="V165" s="10"/>
      <c r="W165" s="5"/>
    </row>
    <row r="166" spans="1:23" ht="15.75">
      <c r="A166" s="24"/>
      <c r="B166" s="25" t="s">
        <v>68</v>
      </c>
      <c r="C166" s="25"/>
      <c r="D166" s="25"/>
      <c r="E166" s="25"/>
      <c r="F166" s="25"/>
      <c r="G166" s="53"/>
      <c r="H166" s="25"/>
      <c r="I166" s="25"/>
      <c r="J166" s="25"/>
      <c r="K166" s="25"/>
      <c r="L166" s="25"/>
      <c r="M166" s="25"/>
      <c r="N166" s="25"/>
      <c r="O166" s="25"/>
      <c r="P166" s="25"/>
      <c r="Q166" s="25"/>
      <c r="R166" s="53">
        <v>115500</v>
      </c>
      <c r="S166" s="40">
        <v>0</v>
      </c>
      <c r="T166" s="25"/>
      <c r="U166" s="53"/>
      <c r="V166" s="25"/>
      <c r="W166" s="5"/>
    </row>
    <row r="167" spans="1:23" ht="15.75">
      <c r="A167" s="24"/>
      <c r="B167" s="25" t="s">
        <v>69</v>
      </c>
      <c r="C167" s="25"/>
      <c r="D167" s="25"/>
      <c r="E167" s="25"/>
      <c r="F167" s="25"/>
      <c r="G167" s="53"/>
      <c r="H167" s="25"/>
      <c r="I167" s="25"/>
      <c r="J167" s="25"/>
      <c r="K167" s="25"/>
      <c r="L167" s="25"/>
      <c r="M167" s="25"/>
      <c r="N167" s="25"/>
      <c r="O167" s="25"/>
      <c r="P167" s="25"/>
      <c r="Q167" s="25"/>
      <c r="R167" s="53">
        <v>0</v>
      </c>
      <c r="S167" s="53">
        <v>0</v>
      </c>
      <c r="T167" s="25"/>
      <c r="U167" s="53">
        <f>R167+S167</f>
        <v>0</v>
      </c>
      <c r="V167" s="25"/>
      <c r="W167" s="5"/>
    </row>
    <row r="168" spans="1:23" ht="15.75">
      <c r="A168" s="24"/>
      <c r="B168" s="25" t="s">
        <v>70</v>
      </c>
      <c r="C168" s="25"/>
      <c r="D168" s="25"/>
      <c r="E168" s="25"/>
      <c r="F168" s="25"/>
      <c r="G168" s="25"/>
      <c r="H168" s="25"/>
      <c r="I168" s="25"/>
      <c r="J168" s="25"/>
      <c r="K168" s="25"/>
      <c r="L168" s="25"/>
      <c r="M168" s="25"/>
      <c r="N168" s="25"/>
      <c r="O168" s="25"/>
      <c r="P168" s="25"/>
      <c r="Q168" s="25"/>
      <c r="R168" s="34">
        <v>3691</v>
      </c>
      <c r="S168" s="25">
        <v>964</v>
      </c>
      <c r="T168" s="25"/>
      <c r="U168" s="53">
        <f>R168+S168</f>
        <v>4655</v>
      </c>
      <c r="V168" s="25"/>
      <c r="W168" s="5"/>
    </row>
    <row r="169" spans="1:23" ht="15.75">
      <c r="A169" s="24"/>
      <c r="B169" s="25" t="s">
        <v>71</v>
      </c>
      <c r="C169" s="25"/>
      <c r="D169" s="25"/>
      <c r="E169" s="25"/>
      <c r="F169" s="25"/>
      <c r="G169" s="53"/>
      <c r="H169" s="25"/>
      <c r="I169" s="25"/>
      <c r="J169" s="25"/>
      <c r="K169" s="25"/>
      <c r="L169" s="25"/>
      <c r="M169" s="25"/>
      <c r="N169" s="25"/>
      <c r="O169" s="25"/>
      <c r="P169" s="25"/>
      <c r="Q169" s="25"/>
      <c r="R169" s="53">
        <f>R167+R168</f>
        <v>3691</v>
      </c>
      <c r="S169" s="53">
        <f>S168+S167</f>
        <v>964</v>
      </c>
      <c r="T169" s="25"/>
      <c r="U169" s="53">
        <f>R169+S169</f>
        <v>4655</v>
      </c>
      <c r="V169" s="25"/>
      <c r="W169" s="5"/>
    </row>
    <row r="170" spans="1:23" ht="15.75">
      <c r="A170" s="24"/>
      <c r="B170" s="25" t="s">
        <v>72</v>
      </c>
      <c r="C170" s="25"/>
      <c r="D170" s="25"/>
      <c r="E170" s="25"/>
      <c r="F170" s="25"/>
      <c r="G170" s="53"/>
      <c r="H170" s="25"/>
      <c r="I170" s="25"/>
      <c r="J170" s="25"/>
      <c r="K170" s="25"/>
      <c r="L170" s="25"/>
      <c r="M170" s="25"/>
      <c r="N170" s="25"/>
      <c r="O170" s="25"/>
      <c r="P170" s="25"/>
      <c r="Q170" s="25"/>
      <c r="R170" s="53">
        <f>R166-R169-S169</f>
        <v>110845</v>
      </c>
      <c r="S170" s="40">
        <v>0</v>
      </c>
      <c r="T170" s="25"/>
      <c r="U170" s="53"/>
      <c r="V170" s="25"/>
      <c r="W170" s="5"/>
    </row>
    <row r="171" spans="1:23" ht="16.5" thickBot="1">
      <c r="A171" s="24"/>
      <c r="B171" s="25"/>
      <c r="C171" s="25"/>
      <c r="D171" s="25"/>
      <c r="E171" s="25"/>
      <c r="F171" s="25"/>
      <c r="G171" s="25"/>
      <c r="H171" s="25"/>
      <c r="I171" s="25"/>
      <c r="J171" s="25"/>
      <c r="K171" s="25"/>
      <c r="L171" s="25"/>
      <c r="M171" s="25"/>
      <c r="N171" s="25"/>
      <c r="O171" s="25"/>
      <c r="P171" s="25"/>
      <c r="Q171" s="25"/>
      <c r="R171" s="25"/>
      <c r="S171" s="25"/>
      <c r="T171" s="25"/>
      <c r="U171" s="61"/>
      <c r="V171" s="25"/>
      <c r="W171" s="5"/>
    </row>
    <row r="172" spans="1:23" ht="15.75">
      <c r="A172" s="2"/>
      <c r="B172" s="4"/>
      <c r="C172" s="4"/>
      <c r="D172" s="4"/>
      <c r="E172" s="4"/>
      <c r="F172" s="4"/>
      <c r="G172" s="4"/>
      <c r="H172" s="4"/>
      <c r="I172" s="4"/>
      <c r="J172" s="4"/>
      <c r="K172" s="4"/>
      <c r="L172" s="4"/>
      <c r="M172" s="4"/>
      <c r="N172" s="4"/>
      <c r="O172" s="4"/>
      <c r="P172" s="4"/>
      <c r="Q172" s="4"/>
      <c r="R172" s="4"/>
      <c r="S172" s="4"/>
      <c r="T172" s="4"/>
      <c r="U172" s="50"/>
      <c r="V172" s="4"/>
      <c r="W172" s="5"/>
    </row>
    <row r="173" spans="1:23" ht="15.75">
      <c r="A173" s="6"/>
      <c r="B173" s="127" t="s">
        <v>73</v>
      </c>
      <c r="C173" s="8"/>
      <c r="D173" s="8"/>
      <c r="E173" s="8"/>
      <c r="F173" s="8"/>
      <c r="G173" s="8"/>
      <c r="H173" s="8"/>
      <c r="I173" s="8"/>
      <c r="J173" s="8"/>
      <c r="K173" s="8"/>
      <c r="L173" s="8"/>
      <c r="M173" s="8"/>
      <c r="N173" s="8"/>
      <c r="O173" s="8"/>
      <c r="P173" s="8"/>
      <c r="Q173" s="8"/>
      <c r="R173" s="8"/>
      <c r="S173" s="8"/>
      <c r="T173" s="8"/>
      <c r="U173" s="66"/>
      <c r="V173" s="8"/>
      <c r="W173" s="5"/>
    </row>
    <row r="174" spans="1:23" ht="15.75">
      <c r="A174" s="24"/>
      <c r="B174" s="25" t="s">
        <v>74</v>
      </c>
      <c r="C174" s="25"/>
      <c r="D174" s="25"/>
      <c r="E174" s="25"/>
      <c r="F174" s="25"/>
      <c r="G174" s="25"/>
      <c r="H174" s="25"/>
      <c r="I174" s="25"/>
      <c r="J174" s="25"/>
      <c r="K174" s="25"/>
      <c r="L174" s="25"/>
      <c r="M174" s="25"/>
      <c r="N174" s="25"/>
      <c r="O174" s="25"/>
      <c r="P174" s="25"/>
      <c r="Q174" s="25"/>
      <c r="R174" s="25"/>
      <c r="S174" s="25"/>
      <c r="T174" s="25"/>
      <c r="U174" s="59">
        <f>(U96+U98+U99+U100+U101)/-(U102+U104+U105+U106)</f>
        <v>1.147942672214517</v>
      </c>
      <c r="V174" s="25" t="s">
        <v>143</v>
      </c>
      <c r="W174" s="5"/>
    </row>
    <row r="175" spans="1:23" ht="15.75">
      <c r="A175" s="24"/>
      <c r="B175" s="25" t="s">
        <v>75</v>
      </c>
      <c r="C175" s="25"/>
      <c r="D175" s="25"/>
      <c r="E175" s="25"/>
      <c r="F175" s="25"/>
      <c r="G175" s="25"/>
      <c r="H175" s="25"/>
      <c r="I175" s="25"/>
      <c r="J175" s="25"/>
      <c r="K175" s="25"/>
      <c r="L175" s="25"/>
      <c r="M175" s="25"/>
      <c r="N175" s="25"/>
      <c r="O175" s="25"/>
      <c r="P175" s="25"/>
      <c r="Q175" s="25"/>
      <c r="R175" s="25"/>
      <c r="S175" s="25"/>
      <c r="T175" s="25"/>
      <c r="U175" s="67">
        <v>1.15</v>
      </c>
      <c r="V175" s="25" t="s">
        <v>143</v>
      </c>
      <c r="W175" s="5"/>
    </row>
    <row r="176" spans="1:23" ht="15.75">
      <c r="A176" s="24"/>
      <c r="B176" s="25" t="s">
        <v>76</v>
      </c>
      <c r="C176" s="25"/>
      <c r="D176" s="25"/>
      <c r="E176" s="25"/>
      <c r="F176" s="25"/>
      <c r="G176" s="25"/>
      <c r="H176" s="25"/>
      <c r="I176" s="25"/>
      <c r="J176" s="25"/>
      <c r="K176" s="25"/>
      <c r="L176" s="25"/>
      <c r="M176" s="25"/>
      <c r="N176" s="25"/>
      <c r="O176" s="25"/>
      <c r="P176" s="25"/>
      <c r="Q176" s="25"/>
      <c r="R176" s="25"/>
      <c r="S176" s="25"/>
      <c r="T176" s="25"/>
      <c r="U176" s="59">
        <f>(U96+U98+U99+U100+U101+U102+U104+U105+U106)/-(U107+U108+U109)</f>
        <v>1.0110584518167456</v>
      </c>
      <c r="V176" s="25" t="s">
        <v>143</v>
      </c>
      <c r="W176" s="5"/>
    </row>
    <row r="177" spans="1:23" ht="15.75">
      <c r="A177" s="24"/>
      <c r="B177" s="25" t="s">
        <v>77</v>
      </c>
      <c r="C177" s="25"/>
      <c r="D177" s="25"/>
      <c r="E177" s="25"/>
      <c r="F177" s="25"/>
      <c r="G177" s="25"/>
      <c r="H177" s="25"/>
      <c r="I177" s="25"/>
      <c r="J177" s="25"/>
      <c r="K177" s="25"/>
      <c r="L177" s="25"/>
      <c r="M177" s="25"/>
      <c r="N177" s="25"/>
      <c r="O177" s="25"/>
      <c r="P177" s="25"/>
      <c r="Q177" s="25"/>
      <c r="R177" s="25"/>
      <c r="S177" s="25"/>
      <c r="T177" s="25"/>
      <c r="U177" s="68">
        <v>1.01</v>
      </c>
      <c r="V177" s="25" t="s">
        <v>143</v>
      </c>
      <c r="W177" s="5"/>
    </row>
    <row r="178" spans="1:23" ht="15.75">
      <c r="A178" s="24"/>
      <c r="B178" s="25"/>
      <c r="C178" s="25"/>
      <c r="D178" s="25"/>
      <c r="E178" s="25"/>
      <c r="F178" s="25"/>
      <c r="G178" s="25"/>
      <c r="H178" s="25"/>
      <c r="I178" s="25"/>
      <c r="J178" s="25"/>
      <c r="K178" s="25"/>
      <c r="L178" s="25"/>
      <c r="M178" s="25"/>
      <c r="N178" s="25"/>
      <c r="O178" s="25"/>
      <c r="P178" s="25"/>
      <c r="Q178" s="25"/>
      <c r="R178" s="25"/>
      <c r="S178" s="25"/>
      <c r="T178" s="25"/>
      <c r="U178" s="25"/>
      <c r="V178" s="25"/>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6"/>
      <c r="B180" s="8"/>
      <c r="C180" s="8"/>
      <c r="D180" s="8"/>
      <c r="E180" s="8"/>
      <c r="F180" s="8"/>
      <c r="G180" s="8"/>
      <c r="H180" s="8"/>
      <c r="I180" s="8"/>
      <c r="J180" s="8"/>
      <c r="K180" s="8"/>
      <c r="L180" s="8"/>
      <c r="M180" s="8"/>
      <c r="N180" s="8"/>
      <c r="O180" s="8"/>
      <c r="P180" s="8"/>
      <c r="Q180" s="8"/>
      <c r="R180" s="8"/>
      <c r="S180" s="8"/>
      <c r="T180" s="8"/>
      <c r="U180" s="8"/>
      <c r="V180" s="8"/>
      <c r="W180" s="5"/>
    </row>
    <row r="181" spans="1:23" ht="19.5" thickBot="1">
      <c r="A181" s="107"/>
      <c r="B181" s="108" t="str">
        <f>B131</f>
        <v>PM6 INVESTOR REPORT QUARTER ENDING NOVEMBER 2003</v>
      </c>
      <c r="C181" s="113"/>
      <c r="D181" s="113"/>
      <c r="E181" s="113"/>
      <c r="F181" s="113"/>
      <c r="G181" s="113"/>
      <c r="H181" s="113"/>
      <c r="I181" s="113"/>
      <c r="J181" s="113"/>
      <c r="K181" s="113"/>
      <c r="L181" s="113"/>
      <c r="M181" s="113"/>
      <c r="N181" s="113"/>
      <c r="O181" s="113"/>
      <c r="P181" s="113"/>
      <c r="Q181" s="113"/>
      <c r="R181" s="113"/>
      <c r="S181" s="113"/>
      <c r="T181" s="113"/>
      <c r="U181" s="113"/>
      <c r="V181" s="114"/>
      <c r="W181" s="5"/>
    </row>
    <row r="182" spans="1:23" ht="15.75">
      <c r="A182" s="69"/>
      <c r="B182" s="60" t="s">
        <v>78</v>
      </c>
      <c r="C182" s="70"/>
      <c r="D182" s="70"/>
      <c r="E182" s="70"/>
      <c r="F182" s="71"/>
      <c r="G182" s="71"/>
      <c r="H182" s="71"/>
      <c r="I182" s="71"/>
      <c r="J182" s="71"/>
      <c r="K182" s="71"/>
      <c r="L182" s="71"/>
      <c r="M182" s="71"/>
      <c r="N182" s="71"/>
      <c r="O182" s="71"/>
      <c r="P182" s="71"/>
      <c r="Q182" s="71"/>
      <c r="R182" s="71"/>
      <c r="S182" s="72">
        <f>M90</f>
        <v>37953</v>
      </c>
      <c r="T182" s="4"/>
      <c r="U182" s="4"/>
      <c r="V182" s="4"/>
      <c r="W182" s="5"/>
    </row>
    <row r="183" spans="1:23" ht="15.75">
      <c r="A183" s="73"/>
      <c r="B183" s="74"/>
      <c r="C183" s="75"/>
      <c r="D183" s="75"/>
      <c r="E183" s="75"/>
      <c r="F183" s="76"/>
      <c r="G183" s="76"/>
      <c r="H183" s="76"/>
      <c r="I183" s="76"/>
      <c r="J183" s="76"/>
      <c r="K183" s="76"/>
      <c r="L183" s="76"/>
      <c r="M183" s="76"/>
      <c r="N183" s="76"/>
      <c r="O183" s="76"/>
      <c r="P183" s="76"/>
      <c r="Q183" s="76"/>
      <c r="R183" s="76"/>
      <c r="S183" s="76"/>
      <c r="T183" s="8"/>
      <c r="U183" s="8"/>
      <c r="V183" s="8"/>
      <c r="W183" s="5"/>
    </row>
    <row r="184" spans="1:23" ht="15.75">
      <c r="A184" s="77"/>
      <c r="B184" s="78" t="s">
        <v>79</v>
      </c>
      <c r="C184" s="79"/>
      <c r="D184" s="79"/>
      <c r="E184" s="79"/>
      <c r="F184" s="65"/>
      <c r="G184" s="65"/>
      <c r="H184" s="65"/>
      <c r="I184" s="65"/>
      <c r="J184" s="65"/>
      <c r="K184" s="65"/>
      <c r="L184" s="65"/>
      <c r="M184" s="65"/>
      <c r="N184" s="65"/>
      <c r="O184" s="65"/>
      <c r="P184" s="65"/>
      <c r="Q184" s="65"/>
      <c r="R184" s="65"/>
      <c r="S184" s="80">
        <v>0.05254</v>
      </c>
      <c r="T184" s="25"/>
      <c r="U184" s="25"/>
      <c r="V184" s="25"/>
      <c r="W184" s="5"/>
    </row>
    <row r="185" spans="1:23" ht="15.75">
      <c r="A185" s="77"/>
      <c r="B185" s="78" t="s">
        <v>80</v>
      </c>
      <c r="C185" s="79"/>
      <c r="D185" s="79"/>
      <c r="E185" s="79"/>
      <c r="F185" s="65"/>
      <c r="G185" s="65"/>
      <c r="H185" s="65"/>
      <c r="I185" s="65"/>
      <c r="J185" s="65"/>
      <c r="K185" s="65"/>
      <c r="L185" s="65"/>
      <c r="M185" s="65"/>
      <c r="N185" s="65"/>
      <c r="O185" s="65"/>
      <c r="P185" s="65"/>
      <c r="Q185" s="65"/>
      <c r="R185" s="65"/>
      <c r="S185" s="39">
        <f>+U43</f>
        <v>0.04084036153846154</v>
      </c>
      <c r="T185" s="25"/>
      <c r="U185" s="25"/>
      <c r="V185" s="25"/>
      <c r="W185" s="5"/>
    </row>
    <row r="186" spans="1:23" ht="15.75">
      <c r="A186" s="77"/>
      <c r="B186" s="78" t="s">
        <v>81</v>
      </c>
      <c r="C186" s="79"/>
      <c r="D186" s="79"/>
      <c r="E186" s="79"/>
      <c r="F186" s="65"/>
      <c r="G186" s="65"/>
      <c r="H186" s="65"/>
      <c r="I186" s="65"/>
      <c r="J186" s="65"/>
      <c r="K186" s="65"/>
      <c r="L186" s="65"/>
      <c r="M186" s="65"/>
      <c r="N186" s="65"/>
      <c r="O186" s="65"/>
      <c r="P186" s="65"/>
      <c r="Q186" s="65"/>
      <c r="R186" s="65"/>
      <c r="S186" s="80">
        <f>S184-S185</f>
        <v>0.011699638461538465</v>
      </c>
      <c r="T186" s="25"/>
      <c r="U186" s="25"/>
      <c r="V186" s="25"/>
      <c r="W186" s="5"/>
    </row>
    <row r="187" spans="1:23" ht="15.75">
      <c r="A187" s="77"/>
      <c r="B187" s="78" t="s">
        <v>82</v>
      </c>
      <c r="C187" s="79"/>
      <c r="D187" s="79"/>
      <c r="E187" s="79"/>
      <c r="F187" s="65"/>
      <c r="G187" s="65"/>
      <c r="H187" s="65"/>
      <c r="I187" s="65"/>
      <c r="J187" s="65"/>
      <c r="K187" s="65"/>
      <c r="L187" s="65"/>
      <c r="M187" s="65"/>
      <c r="N187" s="65"/>
      <c r="O187" s="65"/>
      <c r="P187" s="65"/>
      <c r="Q187" s="65"/>
      <c r="R187" s="65"/>
      <c r="S187" s="80">
        <v>0.05286</v>
      </c>
      <c r="T187" s="25"/>
      <c r="U187" s="25"/>
      <c r="V187" s="25"/>
      <c r="W187" s="5"/>
    </row>
    <row r="188" spans="1:23" ht="15.75">
      <c r="A188" s="77"/>
      <c r="B188" s="78" t="s">
        <v>83</v>
      </c>
      <c r="C188" s="79"/>
      <c r="D188" s="79"/>
      <c r="E188" s="79"/>
      <c r="F188" s="65"/>
      <c r="G188" s="65"/>
      <c r="H188" s="65"/>
      <c r="I188" s="65"/>
      <c r="J188" s="65"/>
      <c r="K188" s="65"/>
      <c r="L188" s="65"/>
      <c r="M188" s="65"/>
      <c r="N188" s="65"/>
      <c r="O188" s="65"/>
      <c r="P188" s="65"/>
      <c r="Q188" s="65"/>
      <c r="R188" s="65"/>
      <c r="S188" s="80">
        <f>+U43</f>
        <v>0.04084036153846154</v>
      </c>
      <c r="T188" s="25"/>
      <c r="U188" s="25"/>
      <c r="V188" s="25"/>
      <c r="W188" s="5"/>
    </row>
    <row r="189" spans="1:23" ht="15.75">
      <c r="A189" s="77"/>
      <c r="B189" s="78" t="s">
        <v>84</v>
      </c>
      <c r="C189" s="79"/>
      <c r="D189" s="79"/>
      <c r="E189" s="79"/>
      <c r="F189" s="65"/>
      <c r="G189" s="65"/>
      <c r="H189" s="65"/>
      <c r="I189" s="65"/>
      <c r="J189" s="65"/>
      <c r="K189" s="65"/>
      <c r="L189" s="65"/>
      <c r="M189" s="65"/>
      <c r="N189" s="65"/>
      <c r="O189" s="65"/>
      <c r="P189" s="65"/>
      <c r="Q189" s="65"/>
      <c r="R189" s="65"/>
      <c r="S189" s="80">
        <f>S187-S188</f>
        <v>0.01201963846153846</v>
      </c>
      <c r="T189" s="25"/>
      <c r="U189" s="25"/>
      <c r="V189" s="25"/>
      <c r="W189" s="5"/>
    </row>
    <row r="190" spans="1:23" ht="15.75">
      <c r="A190" s="77"/>
      <c r="B190" s="78" t="s">
        <v>180</v>
      </c>
      <c r="C190" s="79"/>
      <c r="D190" s="79"/>
      <c r="E190" s="79"/>
      <c r="F190" s="65"/>
      <c r="G190" s="65"/>
      <c r="H190" s="65"/>
      <c r="I190" s="65"/>
      <c r="J190" s="65"/>
      <c r="K190" s="65"/>
      <c r="L190" s="65"/>
      <c r="M190" s="65"/>
      <c r="N190" s="65"/>
      <c r="O190" s="65"/>
      <c r="P190" s="65"/>
      <c r="Q190" s="65"/>
      <c r="R190" s="65"/>
      <c r="S190" s="116">
        <v>38245</v>
      </c>
      <c r="T190" s="25"/>
      <c r="U190" s="25"/>
      <c r="V190" s="25"/>
      <c r="W190" s="5"/>
    </row>
    <row r="191" spans="1:23" ht="15.75">
      <c r="A191" s="77"/>
      <c r="B191" s="78" t="s">
        <v>181</v>
      </c>
      <c r="C191" s="79"/>
      <c r="D191" s="79"/>
      <c r="E191" s="79"/>
      <c r="F191" s="65"/>
      <c r="G191" s="65"/>
      <c r="H191" s="65"/>
      <c r="I191" s="65"/>
      <c r="J191" s="65"/>
      <c r="K191" s="65"/>
      <c r="L191" s="65"/>
      <c r="M191" s="65"/>
      <c r="N191" s="65"/>
      <c r="O191" s="65"/>
      <c r="P191" s="65"/>
      <c r="Q191" s="65"/>
      <c r="R191" s="65"/>
      <c r="S191" s="116">
        <v>47557</v>
      </c>
      <c r="T191" s="25"/>
      <c r="U191" s="25"/>
      <c r="V191" s="25"/>
      <c r="W191" s="5"/>
    </row>
    <row r="192" spans="1:23" ht="15.75">
      <c r="A192" s="77"/>
      <c r="B192" s="78" t="s">
        <v>182</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183</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184</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185</v>
      </c>
      <c r="C195" s="79"/>
      <c r="D195" s="79"/>
      <c r="E195" s="79"/>
      <c r="F195" s="65"/>
      <c r="G195" s="65"/>
      <c r="H195" s="65"/>
      <c r="I195" s="65"/>
      <c r="J195" s="65"/>
      <c r="K195" s="65"/>
      <c r="L195" s="65"/>
      <c r="M195" s="65"/>
      <c r="N195" s="65"/>
      <c r="O195" s="65"/>
      <c r="P195" s="65"/>
      <c r="Q195" s="65"/>
      <c r="R195" s="65"/>
      <c r="S195" s="116">
        <v>50663</v>
      </c>
      <c r="T195" s="25"/>
      <c r="U195" s="25"/>
      <c r="V195" s="25"/>
      <c r="W195" s="5"/>
    </row>
    <row r="196" spans="1:23" ht="15.75">
      <c r="A196" s="77"/>
      <c r="B196" s="78" t="s">
        <v>186</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187</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85</v>
      </c>
      <c r="C198" s="79"/>
      <c r="D198" s="79"/>
      <c r="E198" s="79"/>
      <c r="F198" s="65"/>
      <c r="G198" s="65"/>
      <c r="H198" s="65"/>
      <c r="I198" s="65"/>
      <c r="J198" s="65"/>
      <c r="K198" s="65"/>
      <c r="L198" s="65"/>
      <c r="M198" s="65"/>
      <c r="N198" s="65"/>
      <c r="O198" s="65"/>
      <c r="P198" s="65"/>
      <c r="Q198" s="65"/>
      <c r="R198" s="65"/>
      <c r="S198" s="81">
        <v>22.07</v>
      </c>
      <c r="T198" s="25" t="s">
        <v>136</v>
      </c>
      <c r="U198" s="25"/>
      <c r="V198" s="25"/>
      <c r="W198" s="5"/>
    </row>
    <row r="199" spans="1:23" ht="15.75">
      <c r="A199" s="77"/>
      <c r="B199" s="78" t="s">
        <v>86</v>
      </c>
      <c r="C199" s="79"/>
      <c r="D199" s="79"/>
      <c r="E199" s="79"/>
      <c r="F199" s="65"/>
      <c r="G199" s="65"/>
      <c r="H199" s="65"/>
      <c r="I199" s="65"/>
      <c r="J199" s="65"/>
      <c r="K199" s="65"/>
      <c r="L199" s="65"/>
      <c r="M199" s="65"/>
      <c r="N199" s="65"/>
      <c r="O199" s="65"/>
      <c r="P199" s="65"/>
      <c r="Q199" s="65"/>
      <c r="R199" s="65"/>
      <c r="S199" s="81">
        <v>22.01</v>
      </c>
      <c r="T199" s="25" t="s">
        <v>136</v>
      </c>
      <c r="U199" s="25"/>
      <c r="V199" s="25"/>
      <c r="W199" s="5"/>
    </row>
    <row r="200" spans="1:23" ht="15.75">
      <c r="A200" s="77"/>
      <c r="B200" s="78" t="s">
        <v>87</v>
      </c>
      <c r="C200" s="79"/>
      <c r="D200" s="79"/>
      <c r="E200" s="79"/>
      <c r="F200" s="65"/>
      <c r="G200" s="65"/>
      <c r="H200" s="65"/>
      <c r="I200" s="65"/>
      <c r="J200" s="65"/>
      <c r="K200" s="65"/>
      <c r="L200" s="65"/>
      <c r="M200" s="65"/>
      <c r="N200" s="65"/>
      <c r="O200" s="65"/>
      <c r="P200" s="65"/>
      <c r="Q200" s="65"/>
      <c r="R200" s="65"/>
      <c r="S200" s="80">
        <f>+O73/K73</f>
        <v>0.014007136444805984</v>
      </c>
      <c r="T200" s="25"/>
      <c r="U200" s="25"/>
      <c r="V200" s="25"/>
      <c r="W200" s="5"/>
    </row>
    <row r="201" spans="1:23" ht="15.75">
      <c r="A201" s="77"/>
      <c r="B201" s="78" t="s">
        <v>88</v>
      </c>
      <c r="C201" s="79"/>
      <c r="D201" s="79"/>
      <c r="E201" s="79"/>
      <c r="F201" s="65"/>
      <c r="G201" s="65"/>
      <c r="H201" s="65"/>
      <c r="I201" s="65"/>
      <c r="J201" s="65"/>
      <c r="K201" s="65"/>
      <c r="L201" s="65"/>
      <c r="M201" s="65"/>
      <c r="N201" s="65"/>
      <c r="O201" s="65"/>
      <c r="P201" s="65"/>
      <c r="Q201" s="65"/>
      <c r="R201" s="65"/>
      <c r="S201" s="80">
        <v>0.0475</v>
      </c>
      <c r="T201" s="25"/>
      <c r="U201" s="25"/>
      <c r="V201" s="25"/>
      <c r="W201" s="5"/>
    </row>
    <row r="202" spans="1:23" ht="15.75">
      <c r="A202" s="77"/>
      <c r="B202" s="78"/>
      <c r="C202" s="78"/>
      <c r="D202" s="78"/>
      <c r="E202" s="78"/>
      <c r="F202" s="25"/>
      <c r="G202" s="25"/>
      <c r="H202" s="25"/>
      <c r="I202" s="25"/>
      <c r="J202" s="25"/>
      <c r="K202" s="25"/>
      <c r="L202" s="25"/>
      <c r="M202" s="25"/>
      <c r="N202" s="25"/>
      <c r="O202" s="25"/>
      <c r="P202" s="25"/>
      <c r="Q202" s="25"/>
      <c r="R202" s="25"/>
      <c r="S202" s="61"/>
      <c r="T202" s="25"/>
      <c r="U202" s="82"/>
      <c r="V202" s="25"/>
      <c r="W202" s="5"/>
    </row>
    <row r="203" spans="1:23" ht="15.75">
      <c r="A203" s="83"/>
      <c r="B203" s="14" t="s">
        <v>89</v>
      </c>
      <c r="C203" s="85"/>
      <c r="D203" s="84"/>
      <c r="E203" s="85"/>
      <c r="F203" s="84"/>
      <c r="G203" s="85"/>
      <c r="H203" s="17"/>
      <c r="I203" s="17"/>
      <c r="J203" s="17"/>
      <c r="K203" s="17"/>
      <c r="L203" s="17"/>
      <c r="M203" s="17"/>
      <c r="N203" s="17"/>
      <c r="O203" s="17"/>
      <c r="P203" s="17"/>
      <c r="Q203" s="17"/>
      <c r="R203" s="17" t="s">
        <v>124</v>
      </c>
      <c r="S203" s="86" t="s">
        <v>133</v>
      </c>
      <c r="T203" s="8"/>
      <c r="U203" s="8"/>
      <c r="V203" s="8"/>
      <c r="W203" s="5"/>
    </row>
    <row r="204" spans="1:23" ht="15.75">
      <c r="A204" s="87"/>
      <c r="B204" s="78" t="s">
        <v>90</v>
      </c>
      <c r="C204" s="54"/>
      <c r="D204" s="54"/>
      <c r="E204" s="25"/>
      <c r="F204" s="25"/>
      <c r="G204" s="25"/>
      <c r="H204" s="30"/>
      <c r="I204" s="30"/>
      <c r="J204" s="30"/>
      <c r="K204" s="30"/>
      <c r="L204" s="30"/>
      <c r="M204" s="30"/>
      <c r="N204" s="30"/>
      <c r="O204" s="30"/>
      <c r="P204" s="30"/>
      <c r="Q204" s="30"/>
      <c r="R204" s="30">
        <v>3</v>
      </c>
      <c r="S204" s="88">
        <v>229</v>
      </c>
      <c r="T204" s="25"/>
      <c r="U204" s="82"/>
      <c r="V204" s="89"/>
      <c r="W204" s="5"/>
    </row>
    <row r="205" spans="1:23" ht="15.75">
      <c r="A205" s="87"/>
      <c r="B205" s="78" t="s">
        <v>91</v>
      </c>
      <c r="C205" s="54"/>
      <c r="D205" s="54"/>
      <c r="E205" s="25"/>
      <c r="F205" s="25"/>
      <c r="G205" s="25"/>
      <c r="H205" s="30"/>
      <c r="I205" s="30"/>
      <c r="J205" s="30"/>
      <c r="K205" s="30"/>
      <c r="L205" s="30"/>
      <c r="M205" s="30"/>
      <c r="N205" s="30"/>
      <c r="O205" s="30"/>
      <c r="P205" s="30"/>
      <c r="Q205" s="30"/>
      <c r="R205" s="30">
        <v>0</v>
      </c>
      <c r="S205" s="88">
        <v>0</v>
      </c>
      <c r="T205" s="25"/>
      <c r="U205" s="82"/>
      <c r="V205" s="89"/>
      <c r="W205" s="5"/>
    </row>
    <row r="206" spans="1:23" ht="15.75">
      <c r="A206" s="87"/>
      <c r="B206" s="130" t="s">
        <v>92</v>
      </c>
      <c r="C206" s="54"/>
      <c r="D206" s="54"/>
      <c r="E206" s="25"/>
      <c r="F206" s="25"/>
      <c r="G206" s="25"/>
      <c r="H206" s="25"/>
      <c r="I206" s="25"/>
      <c r="J206" s="25"/>
      <c r="K206" s="25"/>
      <c r="L206" s="25"/>
      <c r="M206" s="25"/>
      <c r="N206" s="25"/>
      <c r="O206" s="25"/>
      <c r="P206" s="25"/>
      <c r="Q206" s="25"/>
      <c r="R206" s="25"/>
      <c r="S206" s="88">
        <v>0</v>
      </c>
      <c r="T206" s="25"/>
      <c r="U206" s="82"/>
      <c r="V206" s="89"/>
      <c r="W206" s="5"/>
    </row>
    <row r="207" spans="1:23" ht="15.75">
      <c r="A207" s="87"/>
      <c r="B207" s="130" t="s">
        <v>93</v>
      </c>
      <c r="C207" s="54"/>
      <c r="D207" s="54"/>
      <c r="E207" s="25"/>
      <c r="F207" s="25"/>
      <c r="G207" s="25"/>
      <c r="H207" s="25"/>
      <c r="I207" s="25"/>
      <c r="J207" s="25"/>
      <c r="K207" s="25"/>
      <c r="L207" s="25"/>
      <c r="M207" s="25"/>
      <c r="N207" s="25"/>
      <c r="O207" s="25"/>
      <c r="P207" s="25"/>
      <c r="Q207" s="25"/>
      <c r="R207" s="25"/>
      <c r="S207" s="88">
        <v>97866</v>
      </c>
      <c r="T207" s="25"/>
      <c r="U207" s="82"/>
      <c r="V207" s="89"/>
      <c r="W207" s="5"/>
    </row>
    <row r="208" spans="1:23" ht="15.75">
      <c r="A208" s="90"/>
      <c r="B208" s="130" t="s">
        <v>94</v>
      </c>
      <c r="C208" s="78"/>
      <c r="D208" s="78"/>
      <c r="E208" s="78"/>
      <c r="F208" s="25"/>
      <c r="G208" s="25"/>
      <c r="H208" s="25"/>
      <c r="I208" s="25"/>
      <c r="J208" s="25"/>
      <c r="K208" s="25"/>
      <c r="L208" s="25"/>
      <c r="M208" s="25"/>
      <c r="N208" s="25"/>
      <c r="O208" s="25"/>
      <c r="P208" s="25"/>
      <c r="Q208" s="25"/>
      <c r="R208" s="25"/>
      <c r="S208" s="88"/>
      <c r="T208" s="25"/>
      <c r="U208" s="82"/>
      <c r="V208" s="91"/>
      <c r="W208" s="5"/>
    </row>
    <row r="209" spans="1:23" ht="15.75">
      <c r="A209" s="87"/>
      <c r="B209" s="78" t="s">
        <v>95</v>
      </c>
      <c r="C209" s="54"/>
      <c r="D209" s="54"/>
      <c r="E209" s="54"/>
      <c r="F209" s="25"/>
      <c r="G209" s="25"/>
      <c r="H209" s="25"/>
      <c r="I209" s="25"/>
      <c r="J209" s="25"/>
      <c r="K209" s="25"/>
      <c r="L209" s="25"/>
      <c r="M209" s="25"/>
      <c r="N209" s="25"/>
      <c r="O209" s="25"/>
      <c r="P209" s="25"/>
      <c r="Q209" s="25"/>
      <c r="R209" s="25">
        <v>0</v>
      </c>
      <c r="S209" s="88">
        <f>U153</f>
        <v>0</v>
      </c>
      <c r="T209" s="25" t="s">
        <v>137</v>
      </c>
      <c r="U209" s="82"/>
      <c r="V209" s="118"/>
      <c r="W209" s="117"/>
    </row>
    <row r="210" spans="1:23" ht="15.75">
      <c r="A210" s="87"/>
      <c r="B210" s="78" t="s">
        <v>96</v>
      </c>
      <c r="C210" s="54"/>
      <c r="D210" s="54"/>
      <c r="E210" s="54"/>
      <c r="F210" s="25"/>
      <c r="G210" s="25"/>
      <c r="H210" s="25"/>
      <c r="I210" s="25"/>
      <c r="J210" s="25"/>
      <c r="K210" s="25"/>
      <c r="L210" s="25"/>
      <c r="M210" s="25"/>
      <c r="N210" s="25"/>
      <c r="O210" s="25"/>
      <c r="P210" s="25"/>
      <c r="Q210" s="25"/>
      <c r="R210" s="25">
        <v>0</v>
      </c>
      <c r="S210" s="88">
        <f>+S209</f>
        <v>0</v>
      </c>
      <c r="T210" s="25"/>
      <c r="U210" s="82"/>
      <c r="V210" s="91"/>
      <c r="W210" s="5"/>
    </row>
    <row r="211" spans="1:23" ht="15.75">
      <c r="A211" s="87"/>
      <c r="B211" s="78" t="s">
        <v>97</v>
      </c>
      <c r="C211" s="54"/>
      <c r="D211" s="54"/>
      <c r="E211" s="54"/>
      <c r="F211" s="25"/>
      <c r="G211" s="25"/>
      <c r="H211" s="25"/>
      <c r="I211" s="25"/>
      <c r="J211" s="25"/>
      <c r="K211" s="25"/>
      <c r="L211" s="25"/>
      <c r="M211" s="25"/>
      <c r="N211" s="25"/>
      <c r="O211" s="25"/>
      <c r="P211" s="25"/>
      <c r="Q211" s="25"/>
      <c r="R211" s="25"/>
      <c r="S211" s="88">
        <v>0</v>
      </c>
      <c r="T211" s="25"/>
      <c r="U211" s="82"/>
      <c r="V211" s="91"/>
      <c r="W211" s="5"/>
    </row>
    <row r="212" spans="1:23" ht="15.75">
      <c r="A212" s="90"/>
      <c r="B212" s="130" t="s">
        <v>98</v>
      </c>
      <c r="C212" s="78"/>
      <c r="D212" s="78"/>
      <c r="E212" s="78"/>
      <c r="F212" s="25"/>
      <c r="G212" s="25"/>
      <c r="H212" s="25"/>
      <c r="I212" s="25"/>
      <c r="J212" s="25"/>
      <c r="K212" s="25"/>
      <c r="L212" s="25"/>
      <c r="M212" s="25"/>
      <c r="N212" s="25"/>
      <c r="O212" s="25"/>
      <c r="P212" s="25"/>
      <c r="Q212" s="25"/>
      <c r="R212" s="25"/>
      <c r="S212" s="88"/>
      <c r="T212" s="25"/>
      <c r="U212" s="82"/>
      <c r="V212" s="91"/>
      <c r="W212" s="5"/>
    </row>
    <row r="213" spans="1:23" ht="15.75">
      <c r="A213" s="90"/>
      <c r="B213" s="78" t="s">
        <v>99</v>
      </c>
      <c r="C213" s="78"/>
      <c r="D213" s="78"/>
      <c r="E213" s="78"/>
      <c r="F213" s="25"/>
      <c r="G213" s="25"/>
      <c r="H213" s="25"/>
      <c r="I213" s="25"/>
      <c r="J213" s="25"/>
      <c r="K213" s="25"/>
      <c r="L213" s="25"/>
      <c r="M213" s="25"/>
      <c r="N213" s="25"/>
      <c r="O213" s="25"/>
      <c r="P213" s="25"/>
      <c r="Q213" s="25"/>
      <c r="R213" s="25">
        <v>0</v>
      </c>
      <c r="S213" s="88">
        <v>0</v>
      </c>
      <c r="T213" s="25"/>
      <c r="U213" s="82"/>
      <c r="V213" s="91"/>
      <c r="W213" s="5"/>
    </row>
    <row r="214" spans="1:23" ht="15.75">
      <c r="A214" s="87"/>
      <c r="B214" s="78" t="s">
        <v>100</v>
      </c>
      <c r="C214" s="92"/>
      <c r="D214" s="92"/>
      <c r="E214" s="93"/>
      <c r="F214" s="25"/>
      <c r="G214" s="25"/>
      <c r="H214" s="25"/>
      <c r="I214" s="25"/>
      <c r="J214" s="25"/>
      <c r="K214" s="25"/>
      <c r="L214" s="25"/>
      <c r="M214" s="25"/>
      <c r="N214" s="25"/>
      <c r="O214" s="25"/>
      <c r="P214" s="25"/>
      <c r="Q214" s="25"/>
      <c r="R214" s="25"/>
      <c r="S214" s="63">
        <v>0</v>
      </c>
      <c r="T214" s="25"/>
      <c r="U214" s="82"/>
      <c r="V214" s="91"/>
      <c r="W214" s="5"/>
    </row>
    <row r="215" spans="1:23" ht="15.75">
      <c r="A215" s="87"/>
      <c r="B215" s="78" t="s">
        <v>101</v>
      </c>
      <c r="C215" s="92"/>
      <c r="D215" s="92"/>
      <c r="E215" s="93"/>
      <c r="F215" s="25"/>
      <c r="G215" s="25"/>
      <c r="H215" s="25"/>
      <c r="I215" s="25"/>
      <c r="J215" s="25"/>
      <c r="K215" s="25"/>
      <c r="L215" s="25"/>
      <c r="M215" s="25"/>
      <c r="N215" s="25"/>
      <c r="O215" s="25"/>
      <c r="P215" s="25"/>
      <c r="Q215" s="25"/>
      <c r="R215" s="25"/>
      <c r="S215" s="63">
        <v>0</v>
      </c>
      <c r="T215" s="25"/>
      <c r="U215" s="82"/>
      <c r="V215" s="91"/>
      <c r="W215" s="5"/>
    </row>
    <row r="216" spans="1:23" ht="15.75">
      <c r="A216" s="87"/>
      <c r="B216" s="78" t="s">
        <v>102</v>
      </c>
      <c r="C216" s="94"/>
      <c r="D216" s="92"/>
      <c r="E216" s="93"/>
      <c r="F216" s="25"/>
      <c r="G216" s="25"/>
      <c r="H216" s="25"/>
      <c r="I216" s="25"/>
      <c r="J216" s="25"/>
      <c r="K216" s="25"/>
      <c r="L216" s="25"/>
      <c r="M216" s="25"/>
      <c r="N216" s="25"/>
      <c r="O216" s="25"/>
      <c r="P216" s="25"/>
      <c r="Q216" s="25"/>
      <c r="R216" s="25"/>
      <c r="S216" s="95">
        <v>0</v>
      </c>
      <c r="T216" s="25"/>
      <c r="U216" s="82"/>
      <c r="V216" s="91"/>
      <c r="W216" s="5"/>
    </row>
    <row r="217" spans="1:23" ht="15.75">
      <c r="A217" s="87"/>
      <c r="B217" s="78"/>
      <c r="C217" s="94"/>
      <c r="D217" s="92"/>
      <c r="E217" s="93"/>
      <c r="F217" s="25"/>
      <c r="G217" s="25"/>
      <c r="H217" s="25"/>
      <c r="I217" s="25"/>
      <c r="J217" s="25"/>
      <c r="K217" s="25"/>
      <c r="L217" s="25"/>
      <c r="M217" s="25"/>
      <c r="N217" s="25"/>
      <c r="O217" s="25"/>
      <c r="P217" s="25"/>
      <c r="Q217" s="25"/>
      <c r="R217" s="25"/>
      <c r="S217" s="95"/>
      <c r="T217" s="25"/>
      <c r="U217" s="82"/>
      <c r="V217" s="91"/>
      <c r="W217" s="5"/>
    </row>
    <row r="218" spans="1:23" ht="15.75">
      <c r="A218" s="6"/>
      <c r="B218" s="14" t="s">
        <v>103</v>
      </c>
      <c r="C218" s="85"/>
      <c r="D218" s="84"/>
      <c r="E218" s="85"/>
      <c r="F218" s="84"/>
      <c r="G218" s="86"/>
      <c r="H218" s="17"/>
      <c r="I218" s="17"/>
      <c r="J218" s="17"/>
      <c r="K218" s="17"/>
      <c r="L218" s="17"/>
      <c r="M218" s="17"/>
      <c r="N218" s="17"/>
      <c r="O218" s="17"/>
      <c r="P218" s="17"/>
      <c r="Q218" s="86" t="s">
        <v>124</v>
      </c>
      <c r="R218" s="17" t="s">
        <v>125</v>
      </c>
      <c r="S218" s="86" t="s">
        <v>134</v>
      </c>
      <c r="T218" s="17" t="s">
        <v>125</v>
      </c>
      <c r="U218" s="8"/>
      <c r="V218" s="96"/>
      <c r="W218" s="5"/>
    </row>
    <row r="219" spans="1:23" ht="15.75">
      <c r="A219" s="24"/>
      <c r="B219" s="54" t="s">
        <v>104</v>
      </c>
      <c r="C219" s="54"/>
      <c r="D219" s="97"/>
      <c r="E219" s="25"/>
      <c r="F219" s="97"/>
      <c r="G219" s="54"/>
      <c r="H219" s="97"/>
      <c r="I219" s="97"/>
      <c r="J219" s="97"/>
      <c r="K219" s="97"/>
      <c r="L219" s="97"/>
      <c r="M219" s="97"/>
      <c r="N219" s="97"/>
      <c r="O219" s="97"/>
      <c r="P219" s="97"/>
      <c r="Q219" s="54">
        <v>7964</v>
      </c>
      <c r="R219" s="99">
        <f>Q219/$Q$224</f>
        <v>0.9978699411101366</v>
      </c>
      <c r="S219" s="53">
        <v>708919</v>
      </c>
      <c r="T219" s="154">
        <f>S219/$S$224</f>
        <v>0.9970577107808458</v>
      </c>
      <c r="U219" s="82"/>
      <c r="V219" s="91"/>
      <c r="W219" s="5"/>
    </row>
    <row r="220" spans="1:23" ht="15.75">
      <c r="A220" s="24"/>
      <c r="B220" s="54" t="s">
        <v>105</v>
      </c>
      <c r="C220" s="54"/>
      <c r="D220" s="97"/>
      <c r="E220" s="25"/>
      <c r="F220" s="99"/>
      <c r="G220" s="54"/>
      <c r="H220" s="97"/>
      <c r="I220" s="97"/>
      <c r="J220" s="97"/>
      <c r="K220" s="97"/>
      <c r="L220" s="97"/>
      <c r="M220" s="97"/>
      <c r="N220" s="97"/>
      <c r="O220" s="97"/>
      <c r="P220" s="97"/>
      <c r="Q220" s="54">
        <v>13</v>
      </c>
      <c r="R220" s="99">
        <f>Q220/$Q$224</f>
        <v>0.0016288685628367372</v>
      </c>
      <c r="S220" s="53">
        <v>1718</v>
      </c>
      <c r="T220" s="154">
        <f>S220/$S$224</f>
        <v>0.0024162776665902497</v>
      </c>
      <c r="U220" s="82"/>
      <c r="V220" s="91"/>
      <c r="W220" s="5"/>
    </row>
    <row r="221" spans="1:23" ht="15.75">
      <c r="A221" s="24"/>
      <c r="B221" s="54" t="s">
        <v>106</v>
      </c>
      <c r="C221" s="54"/>
      <c r="D221" s="97"/>
      <c r="E221" s="25"/>
      <c r="F221" s="99"/>
      <c r="G221" s="54"/>
      <c r="H221" s="97"/>
      <c r="I221" s="97"/>
      <c r="J221" s="97"/>
      <c r="K221" s="97"/>
      <c r="L221" s="97"/>
      <c r="M221" s="97"/>
      <c r="N221" s="97"/>
      <c r="O221" s="97"/>
      <c r="P221" s="97"/>
      <c r="Q221" s="54">
        <v>2</v>
      </c>
      <c r="R221" s="99">
        <f>Q221/$Q$224</f>
        <v>0.0002505951635133442</v>
      </c>
      <c r="S221" s="53">
        <v>197</v>
      </c>
      <c r="T221" s="154">
        <f>S221/$S$224</f>
        <v>0.00027707025629701934</v>
      </c>
      <c r="U221" s="82"/>
      <c r="V221" s="91"/>
      <c r="W221" s="5"/>
    </row>
    <row r="222" spans="1:23" ht="15.75">
      <c r="A222" s="24"/>
      <c r="B222" s="54" t="s">
        <v>107</v>
      </c>
      <c r="C222" s="54"/>
      <c r="D222" s="97"/>
      <c r="E222" s="25"/>
      <c r="F222" s="99"/>
      <c r="G222" s="54"/>
      <c r="H222" s="97"/>
      <c r="I222" s="97"/>
      <c r="J222" s="97"/>
      <c r="K222" s="97"/>
      <c r="L222" s="97"/>
      <c r="M222" s="97"/>
      <c r="N222" s="97"/>
      <c r="O222" s="97"/>
      <c r="P222" s="97"/>
      <c r="Q222" s="54">
        <v>2</v>
      </c>
      <c r="R222" s="99">
        <f>Q222/$Q$224</f>
        <v>0.0002505951635133442</v>
      </c>
      <c r="S222" s="53">
        <v>177</v>
      </c>
      <c r="T222" s="154">
        <f>S222/$S$224</f>
        <v>0.00024894129626686507</v>
      </c>
      <c r="U222" s="82"/>
      <c r="V222" s="91"/>
      <c r="W222" s="5"/>
    </row>
    <row r="223" spans="1:23" ht="15.75">
      <c r="A223" s="24"/>
      <c r="B223" s="27"/>
      <c r="C223" s="54"/>
      <c r="D223" s="97"/>
      <c r="E223" s="25"/>
      <c r="F223" s="99"/>
      <c r="G223" s="54"/>
      <c r="H223" s="97"/>
      <c r="I223" s="97"/>
      <c r="J223" s="97"/>
      <c r="K223" s="97"/>
      <c r="L223" s="97"/>
      <c r="M223" s="97"/>
      <c r="N223" s="97"/>
      <c r="O223" s="97"/>
      <c r="P223" s="97"/>
      <c r="Q223" s="54"/>
      <c r="R223" s="97"/>
      <c r="S223" s="53"/>
      <c r="T223" s="98"/>
      <c r="U223" s="82"/>
      <c r="V223" s="91"/>
      <c r="W223" s="5"/>
    </row>
    <row r="224" spans="1:23" ht="15.75">
      <c r="A224" s="24"/>
      <c r="B224" s="25"/>
      <c r="C224" s="25"/>
      <c r="D224" s="25"/>
      <c r="E224" s="25"/>
      <c r="F224" s="25"/>
      <c r="G224" s="34"/>
      <c r="H224" s="100"/>
      <c r="I224" s="100"/>
      <c r="J224" s="100"/>
      <c r="K224" s="100"/>
      <c r="L224" s="100"/>
      <c r="M224" s="100"/>
      <c r="N224" s="100"/>
      <c r="O224" s="100"/>
      <c r="P224" s="100"/>
      <c r="Q224" s="34">
        <f>SUM(Q219:Q223)</f>
        <v>7981</v>
      </c>
      <c r="R224" s="100">
        <f>SUM(R219:R223)</f>
        <v>1</v>
      </c>
      <c r="S224" s="53">
        <f>SUM(S219:S223)</f>
        <v>711011</v>
      </c>
      <c r="T224" s="100">
        <f>SUM(T219:T223)</f>
        <v>0.9999999999999999</v>
      </c>
      <c r="U224" s="25"/>
      <c r="V224" s="25"/>
      <c r="W224" s="5"/>
    </row>
    <row r="225" spans="1:23" ht="15.75">
      <c r="A225" s="24"/>
      <c r="B225" s="25"/>
      <c r="C225" s="25"/>
      <c r="D225" s="25"/>
      <c r="E225" s="25"/>
      <c r="F225" s="25"/>
      <c r="G225" s="34"/>
      <c r="H225" s="100"/>
      <c r="I225" s="100"/>
      <c r="J225" s="100"/>
      <c r="K225" s="100"/>
      <c r="L225" s="100"/>
      <c r="M225" s="100"/>
      <c r="N225" s="100"/>
      <c r="O225" s="100"/>
      <c r="P225" s="100"/>
      <c r="Q225" s="100"/>
      <c r="R225" s="100"/>
      <c r="S225" s="53"/>
      <c r="T225" s="100"/>
      <c r="U225" s="25"/>
      <c r="V225" s="25"/>
      <c r="W225" s="5"/>
    </row>
    <row r="226" spans="1:23" ht="15.75">
      <c r="A226" s="6"/>
      <c r="B226" s="8"/>
      <c r="C226" s="8"/>
      <c r="D226" s="8"/>
      <c r="E226" s="8"/>
      <c r="F226" s="8"/>
      <c r="G226" s="55"/>
      <c r="H226" s="101"/>
      <c r="I226" s="101"/>
      <c r="J226" s="101"/>
      <c r="K226" s="101"/>
      <c r="L226" s="101"/>
      <c r="M226" s="101"/>
      <c r="N226" s="101"/>
      <c r="O226" s="101"/>
      <c r="P226" s="101"/>
      <c r="Q226" s="101"/>
      <c r="R226" s="101"/>
      <c r="S226" s="102"/>
      <c r="T226" s="101"/>
      <c r="U226" s="8"/>
      <c r="V226" s="8"/>
      <c r="W226" s="5"/>
    </row>
    <row r="227" spans="1:23" ht="15.75">
      <c r="A227" s="103"/>
      <c r="B227" s="14" t="s">
        <v>108</v>
      </c>
      <c r="C227" s="17" t="s">
        <v>117</v>
      </c>
      <c r="D227" s="15"/>
      <c r="E227" s="14" t="s">
        <v>119</v>
      </c>
      <c r="F227" s="12"/>
      <c r="G227" s="12"/>
      <c r="H227" s="12"/>
      <c r="I227" s="12"/>
      <c r="J227" s="12"/>
      <c r="K227" s="12"/>
      <c r="L227" s="12"/>
      <c r="M227" s="12"/>
      <c r="N227" s="12"/>
      <c r="O227" s="12"/>
      <c r="P227" s="12"/>
      <c r="Q227" s="12"/>
      <c r="R227" s="12"/>
      <c r="S227" s="12"/>
      <c r="T227" s="12"/>
      <c r="U227" s="12"/>
      <c r="V227" s="12"/>
      <c r="W227" s="5"/>
    </row>
    <row r="228" spans="1:23" ht="15.75">
      <c r="A228" s="103"/>
      <c r="B228" s="12"/>
      <c r="C228" s="8"/>
      <c r="D228" s="8"/>
      <c r="E228" s="8"/>
      <c r="F228" s="12"/>
      <c r="G228" s="12"/>
      <c r="H228" s="12"/>
      <c r="I228" s="12"/>
      <c r="J228" s="12"/>
      <c r="K228" s="12"/>
      <c r="L228" s="12"/>
      <c r="M228" s="12"/>
      <c r="N228" s="12"/>
      <c r="O228" s="12"/>
      <c r="P228" s="12"/>
      <c r="Q228" s="12"/>
      <c r="R228" s="12"/>
      <c r="S228" s="12"/>
      <c r="T228" s="12"/>
      <c r="U228" s="12"/>
      <c r="V228" s="12"/>
      <c r="W228" s="5"/>
    </row>
    <row r="229" spans="1:23" ht="15.75">
      <c r="A229" s="103"/>
      <c r="B229" s="13" t="s">
        <v>109</v>
      </c>
      <c r="C229" s="105" t="s">
        <v>273</v>
      </c>
      <c r="D229" s="13"/>
      <c r="E229" s="13" t="s">
        <v>120</v>
      </c>
      <c r="F229" s="104"/>
      <c r="G229" s="104"/>
      <c r="H229" s="12"/>
      <c r="I229" s="12"/>
      <c r="J229" s="12"/>
      <c r="K229" s="12"/>
      <c r="L229" s="12"/>
      <c r="M229" s="12"/>
      <c r="N229" s="12"/>
      <c r="O229" s="12"/>
      <c r="P229" s="12"/>
      <c r="Q229" s="12"/>
      <c r="R229" s="12"/>
      <c r="S229" s="12"/>
      <c r="T229" s="12"/>
      <c r="U229" s="12"/>
      <c r="V229" s="12"/>
      <c r="W229" s="5"/>
    </row>
    <row r="230" spans="1:23" ht="15.75">
      <c r="A230" s="103"/>
      <c r="B230" s="13" t="s">
        <v>110</v>
      </c>
      <c r="C230" s="105" t="s">
        <v>274</v>
      </c>
      <c r="D230" s="13"/>
      <c r="E230" s="13" t="s">
        <v>121</v>
      </c>
      <c r="F230" s="104"/>
      <c r="G230" s="104"/>
      <c r="H230" s="12"/>
      <c r="I230" s="12"/>
      <c r="J230" s="12"/>
      <c r="K230" s="12"/>
      <c r="L230" s="12"/>
      <c r="M230" s="12"/>
      <c r="N230" s="12"/>
      <c r="O230" s="12"/>
      <c r="P230" s="12"/>
      <c r="Q230" s="12"/>
      <c r="R230" s="12"/>
      <c r="S230" s="12"/>
      <c r="T230" s="12"/>
      <c r="U230" s="12"/>
      <c r="V230" s="12"/>
      <c r="W230" s="5"/>
    </row>
    <row r="231" spans="1:23" ht="15.75">
      <c r="A231" s="103"/>
      <c r="B231" s="13"/>
      <c r="C231" s="105"/>
      <c r="D231" s="13"/>
      <c r="E231" s="13"/>
      <c r="F231" s="104"/>
      <c r="G231" s="104"/>
      <c r="H231" s="12"/>
      <c r="I231" s="12"/>
      <c r="J231" s="12"/>
      <c r="K231" s="12"/>
      <c r="L231" s="12"/>
      <c r="M231" s="12"/>
      <c r="N231" s="12"/>
      <c r="O231" s="12"/>
      <c r="P231" s="12"/>
      <c r="Q231" s="12"/>
      <c r="R231" s="12"/>
      <c r="S231" s="12"/>
      <c r="T231" s="12"/>
      <c r="U231" s="12"/>
      <c r="V231" s="12"/>
      <c r="W231" s="5"/>
    </row>
    <row r="232" spans="1:23" ht="15.75">
      <c r="A232" s="103"/>
      <c r="B232" s="13"/>
      <c r="C232" s="105"/>
      <c r="D232" s="13"/>
      <c r="E232" s="13"/>
      <c r="F232" s="104"/>
      <c r="G232" s="104"/>
      <c r="H232" s="12"/>
      <c r="I232" s="12"/>
      <c r="J232" s="12"/>
      <c r="K232" s="12"/>
      <c r="L232" s="12"/>
      <c r="M232" s="12"/>
      <c r="N232" s="12"/>
      <c r="O232" s="12"/>
      <c r="P232" s="12"/>
      <c r="Q232" s="12"/>
      <c r="R232" s="12"/>
      <c r="S232" s="12"/>
      <c r="T232" s="12"/>
      <c r="U232" s="12"/>
      <c r="V232" s="12"/>
      <c r="W232" s="5"/>
    </row>
    <row r="233" spans="1:23" ht="19.5" thickBot="1">
      <c r="A233" s="103"/>
      <c r="B233" s="49" t="str">
        <f>B181</f>
        <v>PM6 INVESTOR REPORT QUARTER ENDING NOVEMBER 2003</v>
      </c>
      <c r="C233" s="105"/>
      <c r="D233" s="13"/>
      <c r="E233" s="13"/>
      <c r="F233" s="104"/>
      <c r="G233" s="104"/>
      <c r="H233" s="12"/>
      <c r="I233" s="12"/>
      <c r="J233" s="12"/>
      <c r="K233" s="12"/>
      <c r="L233" s="12"/>
      <c r="M233" s="12"/>
      <c r="N233" s="12"/>
      <c r="O233" s="12"/>
      <c r="P233" s="12"/>
      <c r="Q233" s="12"/>
      <c r="R233" s="12"/>
      <c r="S233" s="12"/>
      <c r="T233" s="12"/>
      <c r="U233" s="12"/>
      <c r="V233" s="12"/>
      <c r="W233" s="5"/>
    </row>
    <row r="234" spans="1:22" ht="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row>
    <row r="236" ht="15">
      <c r="G236" s="115"/>
    </row>
  </sheetData>
  <printOptions horizontalCentered="1" verticalCentered="1"/>
  <pageMargins left="0.1968503937007874" right="0.1968503937007874" top="0.2755905511811024" bottom="0.2755905511811024" header="0" footer="0"/>
  <pageSetup horizontalDpi="600" verticalDpi="600" orientation="landscape" scale="40" r:id="rId2"/>
  <rowBreaks count="3" manualBreakCount="3">
    <brk id="65" max="14" man="1"/>
    <brk id="131" max="14" man="1"/>
    <brk id="181" max="14" man="1"/>
  </rowBreaks>
  <drawing r:id="rId1"/>
</worksheet>
</file>

<file path=xl/worksheets/sheet10.xml><?xml version="1.0" encoding="utf-8"?>
<worksheet xmlns="http://schemas.openxmlformats.org/spreadsheetml/2006/main" xmlns:r="http://schemas.openxmlformats.org/officeDocument/2006/relationships">
  <sheetPr>
    <tabColor indexed="54"/>
  </sheetPr>
  <dimension ref="A1:Y273"/>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24.777343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8.75">
      <c r="A9" s="6"/>
      <c r="B9" s="182" t="s">
        <v>292</v>
      </c>
      <c r="C9" s="8"/>
      <c r="D9" s="8"/>
      <c r="E9" s="8"/>
      <c r="F9" s="8"/>
      <c r="G9" s="8"/>
      <c r="H9" s="8"/>
      <c r="I9" s="185" t="s">
        <v>294</v>
      </c>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38799</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85873.71832</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85873.71832</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600873.71832</v>
      </c>
      <c r="V35" s="34"/>
      <c r="W35" s="5"/>
      <c r="X35" s="152"/>
    </row>
    <row r="36" spans="1:23" ht="15.75">
      <c r="A36" s="28"/>
      <c r="B36" s="29" t="s">
        <v>243</v>
      </c>
      <c r="C36" s="139">
        <f>+C32*C38</f>
        <v>0</v>
      </c>
      <c r="D36" s="36"/>
      <c r="E36" s="35">
        <f>154960*E38</f>
        <v>65281.5488</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65281.5488</v>
      </c>
      <c r="F37" s="35"/>
      <c r="G37" s="35">
        <v>188500</v>
      </c>
      <c r="H37" s="35"/>
      <c r="I37" s="35">
        <v>115000</v>
      </c>
      <c r="J37" s="35"/>
      <c r="K37" s="35">
        <v>140000</v>
      </c>
      <c r="L37" s="35"/>
      <c r="M37" s="35">
        <v>15000</v>
      </c>
      <c r="N37" s="35"/>
      <c r="O37" s="35">
        <v>15500</v>
      </c>
      <c r="P37" s="35"/>
      <c r="Q37" s="35">
        <v>41000</v>
      </c>
      <c r="R37" s="35"/>
      <c r="S37" s="35"/>
      <c r="T37" s="37"/>
      <c r="U37" s="35">
        <f>SUM(C37:Q37)</f>
        <v>580281.5488</v>
      </c>
      <c r="V37" s="34"/>
      <c r="W37" s="5"/>
    </row>
    <row r="38" spans="1:23" ht="15.75">
      <c r="A38" s="28"/>
      <c r="B38" s="130" t="s">
        <v>237</v>
      </c>
      <c r="C38" s="138">
        <v>0</v>
      </c>
      <c r="D38" s="135"/>
      <c r="E38" s="138">
        <v>0.42128</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0.554167</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0.0486875</v>
      </c>
      <c r="F41" s="39"/>
      <c r="G41" s="38">
        <v>0.0484125</v>
      </c>
      <c r="H41" s="39"/>
      <c r="I41" s="38">
        <v>0.0499875</v>
      </c>
      <c r="J41" s="39"/>
      <c r="K41" s="38">
        <v>0.02806</v>
      </c>
      <c r="L41" s="39"/>
      <c r="M41" s="38">
        <v>0.0589125</v>
      </c>
      <c r="N41" s="39"/>
      <c r="O41" s="38">
        <v>0.0604875</v>
      </c>
      <c r="P41" s="39"/>
      <c r="Q41" s="38">
        <v>0.03856</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f>+E41</f>
        <v>0.0486875</v>
      </c>
      <c r="F43" s="39"/>
      <c r="G43" s="38">
        <v>0.0505275</v>
      </c>
      <c r="H43" s="39"/>
      <c r="I43" s="38">
        <v>0.0499875</v>
      </c>
      <c r="J43" s="39"/>
      <c r="K43" s="38">
        <v>0.0504875</v>
      </c>
      <c r="L43" s="39"/>
      <c r="M43" s="38">
        <v>0.0622665</v>
      </c>
      <c r="N43" s="39"/>
      <c r="O43" s="38">
        <v>0.0604875</v>
      </c>
      <c r="P43" s="39"/>
      <c r="Q43" s="38">
        <v>0.0620875</v>
      </c>
      <c r="R43" s="39"/>
      <c r="S43" s="38"/>
      <c r="T43" s="142"/>
      <c r="U43" s="39">
        <f>SUMPRODUCT(C43:Q43,C35:Q35)/U35</f>
        <v>0.051490626428476946</v>
      </c>
      <c r="V43" s="25"/>
      <c r="W43" s="5"/>
    </row>
    <row r="44" spans="1:23" ht="15.75">
      <c r="A44" s="24"/>
      <c r="B44" s="25" t="s">
        <v>14</v>
      </c>
      <c r="C44" s="38">
        <v>0</v>
      </c>
      <c r="D44" s="25"/>
      <c r="E44" s="38">
        <v>0.0482313</v>
      </c>
      <c r="F44" s="39"/>
      <c r="G44" s="38">
        <v>0.0422</v>
      </c>
      <c r="H44" s="39"/>
      <c r="I44" s="38">
        <v>0.0495313</v>
      </c>
      <c r="J44" s="39"/>
      <c r="K44" s="38">
        <v>0.02486</v>
      </c>
      <c r="L44" s="39"/>
      <c r="M44" s="38">
        <v>0.0527</v>
      </c>
      <c r="N44" s="39"/>
      <c r="O44" s="38">
        <v>0.0600313</v>
      </c>
      <c r="P44" s="39"/>
      <c r="Q44" s="38">
        <v>0.03536</v>
      </c>
      <c r="R44" s="39"/>
      <c r="S44" s="38"/>
      <c r="T44" s="142"/>
      <c r="U44" s="142"/>
      <c r="V44" s="25"/>
      <c r="W44" s="5"/>
    </row>
    <row r="45" spans="1:23" ht="15.75">
      <c r="A45" s="24"/>
      <c r="B45" s="25" t="s">
        <v>207</v>
      </c>
      <c r="C45" s="38">
        <v>0</v>
      </c>
      <c r="D45" s="25"/>
      <c r="E45" s="38">
        <v>0.0482313</v>
      </c>
      <c r="F45" s="39"/>
      <c r="G45" s="38">
        <v>0.0500713</v>
      </c>
      <c r="H45" s="39"/>
      <c r="I45" s="38">
        <v>0.0495313</v>
      </c>
      <c r="J45" s="39"/>
      <c r="K45" s="38">
        <v>0.0500313</v>
      </c>
      <c r="L45" s="39"/>
      <c r="M45" s="38">
        <v>0.0618103</v>
      </c>
      <c r="N45" s="39"/>
      <c r="O45" s="38">
        <v>0.0600313</v>
      </c>
      <c r="P45" s="39"/>
      <c r="Q45" s="38">
        <v>0.0616313</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0.1405318258270926</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302</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38791</v>
      </c>
      <c r="V57" s="25"/>
      <c r="W57" s="5"/>
    </row>
    <row r="58" spans="1:23" ht="15.75">
      <c r="A58" s="24"/>
      <c r="B58" s="25" t="s">
        <v>204</v>
      </c>
      <c r="C58" s="25"/>
      <c r="D58" s="25"/>
      <c r="E58" s="25"/>
      <c r="F58" s="25"/>
      <c r="G58" s="25"/>
      <c r="H58" s="58"/>
      <c r="I58" s="58"/>
      <c r="J58" s="58"/>
      <c r="K58" s="58"/>
      <c r="L58" s="58"/>
      <c r="M58" s="58"/>
      <c r="N58" s="58"/>
      <c r="O58" s="58"/>
      <c r="P58" s="58"/>
      <c r="Q58" s="25">
        <f>+U58-S58+1</f>
        <v>91</v>
      </c>
      <c r="R58" s="25"/>
      <c r="S58" s="45">
        <v>38610</v>
      </c>
      <c r="T58" s="46"/>
      <c r="U58" s="45">
        <v>38700</v>
      </c>
      <c r="V58" s="25"/>
      <c r="W58" s="5"/>
    </row>
    <row r="59" spans="1:23" ht="15.75">
      <c r="A59" s="24"/>
      <c r="B59" s="25" t="s">
        <v>205</v>
      </c>
      <c r="C59" s="25"/>
      <c r="D59" s="25"/>
      <c r="E59" s="25"/>
      <c r="F59" s="25"/>
      <c r="G59" s="25"/>
      <c r="H59" s="25"/>
      <c r="I59" s="25"/>
      <c r="J59" s="25"/>
      <c r="K59" s="25"/>
      <c r="L59" s="25"/>
      <c r="M59" s="25"/>
      <c r="N59" s="25"/>
      <c r="O59" s="25"/>
      <c r="P59" s="25"/>
      <c r="Q59" s="25">
        <f>+U59-S59+1</f>
        <v>90</v>
      </c>
      <c r="R59" s="25"/>
      <c r="S59" s="45">
        <v>38701</v>
      </c>
      <c r="T59" s="46"/>
      <c r="U59" s="45">
        <v>38790</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38777</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304</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600874</v>
      </c>
      <c r="N70" s="34"/>
      <c r="O70" s="34">
        <f>20592+4191</f>
        <v>24783</v>
      </c>
      <c r="P70" s="34"/>
      <c r="Q70" s="34">
        <v>4191</v>
      </c>
      <c r="R70" s="34"/>
      <c r="S70" s="34">
        <v>0</v>
      </c>
      <c r="T70" s="34"/>
      <c r="U70" s="53">
        <f>+M70-O70+Q70-S70</f>
        <v>580282</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600874</v>
      </c>
      <c r="N73" s="34"/>
      <c r="O73" s="34">
        <f>SUM(O70:O72)</f>
        <v>24783</v>
      </c>
      <c r="P73" s="34"/>
      <c r="Q73" s="34">
        <f>SUM(Q70:Q72)</f>
        <v>4191</v>
      </c>
      <c r="R73" s="34"/>
      <c r="S73" s="34">
        <f>SUM(S70:S72)</f>
        <v>0</v>
      </c>
      <c r="T73" s="34"/>
      <c r="U73" s="54">
        <f>SUM(U70:U72)</f>
        <v>580282</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600874</v>
      </c>
      <c r="N84" s="34"/>
      <c r="O84" s="34"/>
      <c r="P84" s="34"/>
      <c r="Q84" s="34"/>
      <c r="R84" s="34"/>
      <c r="S84" s="54"/>
      <c r="T84" s="34"/>
      <c r="U84" s="54">
        <f>SUM(U73:U83)</f>
        <v>580282</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38776</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v>24783</v>
      </c>
      <c r="T88" s="25"/>
      <c r="U88" s="53"/>
      <c r="V88" s="25"/>
      <c r="W88" s="5"/>
    </row>
    <row r="89" spans="1:23" ht="15.75">
      <c r="A89" s="24"/>
      <c r="B89" s="25" t="s">
        <v>303</v>
      </c>
      <c r="C89" s="58"/>
      <c r="D89" s="25"/>
      <c r="E89" s="25"/>
      <c r="F89" s="25"/>
      <c r="G89" s="25"/>
      <c r="H89" s="25"/>
      <c r="I89" s="25"/>
      <c r="J89" s="25"/>
      <c r="K89" s="40"/>
      <c r="L89" s="57"/>
      <c r="M89" s="136"/>
      <c r="N89" s="25"/>
      <c r="O89" s="25"/>
      <c r="P89" s="25"/>
      <c r="Q89" s="25"/>
      <c r="R89" s="25"/>
      <c r="S89" s="34"/>
      <c r="T89" s="25"/>
      <c r="U89" s="53">
        <f>3311+3163+3349-1020</f>
        <v>8803</v>
      </c>
      <c r="V89" s="25"/>
      <c r="W89" s="5"/>
    </row>
    <row r="90" spans="1:23" ht="15.75">
      <c r="A90" s="24"/>
      <c r="B90" s="25" t="s">
        <v>297</v>
      </c>
      <c r="C90" s="58"/>
      <c r="D90" s="25"/>
      <c r="E90" s="25"/>
      <c r="F90" s="25"/>
      <c r="G90" s="25"/>
      <c r="H90" s="25"/>
      <c r="I90" s="25"/>
      <c r="J90" s="25"/>
      <c r="K90" s="40"/>
      <c r="L90" s="57"/>
      <c r="M90" s="136"/>
      <c r="N90" s="25"/>
      <c r="O90" s="25"/>
      <c r="P90" s="25"/>
      <c r="Q90" s="25"/>
      <c r="R90" s="25"/>
      <c r="S90" s="34"/>
      <c r="T90" s="25"/>
      <c r="U90" s="53">
        <f>166+133+118</f>
        <v>417</v>
      </c>
      <c r="V90" s="25"/>
      <c r="W90" s="5"/>
    </row>
    <row r="91" spans="1:23" ht="15.75">
      <c r="A91" s="24"/>
      <c r="B91" s="25" t="s">
        <v>296</v>
      </c>
      <c r="C91" s="58"/>
      <c r="D91" s="25"/>
      <c r="E91" s="25"/>
      <c r="F91" s="25"/>
      <c r="G91" s="25"/>
      <c r="H91" s="25"/>
      <c r="I91" s="25"/>
      <c r="J91" s="25"/>
      <c r="K91" s="40"/>
      <c r="L91" s="57"/>
      <c r="M91" s="136"/>
      <c r="N91" s="25"/>
      <c r="O91" s="25"/>
      <c r="P91" s="25"/>
      <c r="Q91" s="25"/>
      <c r="R91" s="25"/>
      <c r="S91" s="34"/>
      <c r="T91" s="25"/>
      <c r="U91" s="53">
        <f>170+121+141</f>
        <v>432</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0</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35</v>
      </c>
      <c r="C94" s="25"/>
      <c r="D94" s="25"/>
      <c r="E94" s="25"/>
      <c r="F94" s="25"/>
      <c r="G94" s="25"/>
      <c r="H94" s="25"/>
      <c r="I94" s="25"/>
      <c r="J94" s="25"/>
      <c r="K94" s="25"/>
      <c r="L94" s="25"/>
      <c r="M94" s="25"/>
      <c r="N94" s="25"/>
      <c r="O94" s="25"/>
      <c r="P94" s="25"/>
      <c r="Q94" s="25"/>
      <c r="R94" s="25"/>
      <c r="S94" s="34">
        <f>SUM(S88:S93)</f>
        <v>24783</v>
      </c>
      <c r="T94" s="25"/>
      <c r="U94" s="54">
        <f>SUM(U88:U93)</f>
        <v>9652</v>
      </c>
      <c r="V94" s="25"/>
      <c r="W94" s="5"/>
    </row>
    <row r="95" spans="1:23" ht="15.75">
      <c r="A95" s="24"/>
      <c r="B95" s="25" t="s">
        <v>36</v>
      </c>
      <c r="C95" s="25"/>
      <c r="D95" s="25"/>
      <c r="E95" s="25"/>
      <c r="F95" s="25"/>
      <c r="G95" s="25"/>
      <c r="H95" s="25"/>
      <c r="I95" s="25"/>
      <c r="J95" s="25"/>
      <c r="K95" s="25"/>
      <c r="L95" s="25"/>
      <c r="M95" s="25"/>
      <c r="N95" s="25"/>
      <c r="O95" s="25"/>
      <c r="P95" s="25"/>
      <c r="Q95" s="25"/>
      <c r="R95" s="25"/>
      <c r="S95" s="34">
        <v>0</v>
      </c>
      <c r="T95" s="25"/>
      <c r="U95" s="53">
        <v>0</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24783</v>
      </c>
      <c r="T96" s="25"/>
      <c r="U96" s="54">
        <f>U94+U95</f>
        <v>9652</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0</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-445-69-12</f>
        <v>-526</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-41</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0</v>
      </c>
      <c r="V102" s="25"/>
      <c r="W102" s="5"/>
    </row>
    <row r="103" spans="1:24"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v>-1031</v>
      </c>
      <c r="V103" s="25"/>
      <c r="W103" s="5"/>
      <c r="X103" s="11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-2349</v>
      </c>
      <c r="V104" s="25"/>
      <c r="W104" s="5"/>
    </row>
    <row r="105" spans="1:24"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-1417</v>
      </c>
      <c r="V105" s="25"/>
      <c r="W105" s="5"/>
      <c r="X105" s="115"/>
    </row>
    <row r="106" spans="1:24"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-1743</v>
      </c>
      <c r="V106" s="25"/>
      <c r="W106" s="5"/>
      <c r="X106" s="115"/>
    </row>
    <row r="107" spans="1:24"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-230</v>
      </c>
      <c r="V107" s="25"/>
      <c r="W107" s="5"/>
      <c r="X107" s="11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-231</v>
      </c>
      <c r="V108" s="25"/>
      <c r="W108" s="5"/>
    </row>
    <row r="109" spans="1:24"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-628</v>
      </c>
      <c r="V109" s="25"/>
      <c r="W109" s="5"/>
      <c r="X109" s="11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-1447</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-S169</f>
        <v>-70</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-R169</f>
        <v>-4121</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0</v>
      </c>
      <c r="T119" s="34"/>
      <c r="U119" s="53"/>
      <c r="V119" s="25"/>
      <c r="W119" s="5"/>
    </row>
    <row r="120" spans="1:23" ht="15.75">
      <c r="A120" s="24"/>
      <c r="B120" s="25" t="s">
        <v>269</v>
      </c>
      <c r="C120" s="25"/>
      <c r="D120" s="25"/>
      <c r="E120" s="25"/>
      <c r="F120" s="25"/>
      <c r="G120" s="25"/>
      <c r="H120" s="25"/>
      <c r="I120" s="25"/>
      <c r="J120" s="25"/>
      <c r="K120" s="25"/>
      <c r="L120" s="25"/>
      <c r="M120" s="25"/>
      <c r="N120" s="25"/>
      <c r="O120" s="25"/>
      <c r="P120" s="25"/>
      <c r="Q120" s="25"/>
      <c r="R120" s="25"/>
      <c r="S120" s="34">
        <v>0</v>
      </c>
      <c r="T120" s="34"/>
      <c r="U120" s="53"/>
      <c r="V120" s="25"/>
      <c r="W120" s="153"/>
    </row>
    <row r="121" spans="1:23" ht="15.75">
      <c r="A121" s="24"/>
      <c r="B121" s="25" t="s">
        <v>188</v>
      </c>
      <c r="C121" s="25"/>
      <c r="D121" s="25"/>
      <c r="E121" s="25"/>
      <c r="F121" s="25"/>
      <c r="G121" s="25"/>
      <c r="H121" s="25"/>
      <c r="I121" s="25"/>
      <c r="J121" s="25"/>
      <c r="K121" s="25"/>
      <c r="L121" s="25"/>
      <c r="M121" s="25"/>
      <c r="N121" s="25"/>
      <c r="O121" s="25"/>
      <c r="P121" s="25"/>
      <c r="Q121" s="25"/>
      <c r="R121" s="25"/>
      <c r="S121" s="34">
        <v>-20592</v>
      </c>
      <c r="T121" s="34"/>
      <c r="U121" s="53"/>
      <c r="V121" s="25"/>
      <c r="W121" s="5"/>
    </row>
    <row r="122" spans="1:23" ht="15.75">
      <c r="A122" s="24"/>
      <c r="B122" s="25" t="s">
        <v>247</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249</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248</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250</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251</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252</v>
      </c>
      <c r="C127" s="25"/>
      <c r="D127" s="25"/>
      <c r="E127" s="25"/>
      <c r="F127" s="25"/>
      <c r="G127" s="25"/>
      <c r="H127" s="25"/>
      <c r="I127" s="25"/>
      <c r="J127" s="25"/>
      <c r="K127" s="25"/>
      <c r="L127" s="25"/>
      <c r="M127" s="25"/>
      <c r="N127" s="25"/>
      <c r="O127" s="25"/>
      <c r="P127" s="25"/>
      <c r="Q127" s="25"/>
      <c r="R127" s="25"/>
      <c r="S127" s="34">
        <v>0</v>
      </c>
      <c r="T127" s="34"/>
      <c r="U127" s="53"/>
      <c r="V127" s="25"/>
      <c r="W127" s="5"/>
    </row>
    <row r="128" spans="1:23" ht="15.75">
      <c r="A128" s="24"/>
      <c r="B128" s="25" t="s">
        <v>47</v>
      </c>
      <c r="C128" s="25"/>
      <c r="D128" s="25"/>
      <c r="E128" s="25"/>
      <c r="F128" s="25"/>
      <c r="G128" s="25"/>
      <c r="H128" s="25"/>
      <c r="I128" s="25"/>
      <c r="J128" s="25"/>
      <c r="K128" s="25"/>
      <c r="L128" s="25"/>
      <c r="M128" s="25"/>
      <c r="N128" s="25"/>
      <c r="O128" s="25"/>
      <c r="P128" s="25"/>
      <c r="Q128" s="25"/>
      <c r="R128" s="25"/>
      <c r="S128" s="34">
        <f>SUM(S97:S127)</f>
        <v>-24783</v>
      </c>
      <c r="T128" s="34"/>
      <c r="U128" s="34">
        <f>SUM(U97:U127)</f>
        <v>-9652</v>
      </c>
      <c r="V128" s="25"/>
      <c r="W128" s="5"/>
    </row>
    <row r="129" spans="1:23" ht="15.75">
      <c r="A129" s="24"/>
      <c r="B129" s="25" t="s">
        <v>271</v>
      </c>
      <c r="C129" s="25"/>
      <c r="D129" s="25"/>
      <c r="E129" s="25"/>
      <c r="F129" s="25"/>
      <c r="G129" s="25"/>
      <c r="H129" s="25"/>
      <c r="I129" s="25"/>
      <c r="J129" s="25"/>
      <c r="K129" s="25"/>
      <c r="L129" s="25"/>
      <c r="M129" s="25"/>
      <c r="N129" s="25"/>
      <c r="O129" s="25"/>
      <c r="P129" s="25"/>
      <c r="Q129" s="25"/>
      <c r="R129" s="25"/>
      <c r="S129" s="34">
        <f>S96+S128</f>
        <v>0</v>
      </c>
      <c r="T129" s="34"/>
      <c r="U129" s="34">
        <f>U96+U128</f>
        <v>0</v>
      </c>
      <c r="V129" s="25"/>
      <c r="W129" s="5"/>
    </row>
    <row r="130" spans="1:23" ht="15.75">
      <c r="A130" s="24"/>
      <c r="B130" s="25"/>
      <c r="C130" s="25"/>
      <c r="D130" s="25"/>
      <c r="E130" s="25"/>
      <c r="F130" s="25"/>
      <c r="G130" s="25"/>
      <c r="H130" s="25"/>
      <c r="I130" s="25"/>
      <c r="J130" s="25"/>
      <c r="K130" s="25"/>
      <c r="L130" s="25"/>
      <c r="M130" s="25"/>
      <c r="N130" s="25"/>
      <c r="O130" s="25"/>
      <c r="P130" s="25"/>
      <c r="Q130" s="25"/>
      <c r="R130" s="25"/>
      <c r="S130" s="34"/>
      <c r="T130" s="34"/>
      <c r="U130" s="34"/>
      <c r="V130" s="25"/>
      <c r="W130" s="5"/>
    </row>
    <row r="131" spans="1:23" ht="15.75">
      <c r="A131" s="6"/>
      <c r="B131" s="8"/>
      <c r="C131" s="8"/>
      <c r="D131" s="8"/>
      <c r="E131" s="8"/>
      <c r="F131" s="8"/>
      <c r="G131" s="8"/>
      <c r="H131" s="8"/>
      <c r="I131" s="8"/>
      <c r="J131" s="8"/>
      <c r="K131" s="8"/>
      <c r="L131" s="8"/>
      <c r="M131" s="8"/>
      <c r="N131" s="8"/>
      <c r="O131" s="8"/>
      <c r="P131" s="8"/>
      <c r="Q131" s="8"/>
      <c r="R131" s="8"/>
      <c r="S131" s="8"/>
      <c r="T131" s="8"/>
      <c r="U131" s="52"/>
      <c r="V131" s="8"/>
      <c r="W131" s="5"/>
    </row>
    <row r="132" spans="1:23" ht="19.5" thickBot="1">
      <c r="A132" s="107"/>
      <c r="B132" s="108" t="str">
        <f>B65</f>
        <v>PM6 INVESTOR REPORT QUARTER ENDING FEBRUARY 2006</v>
      </c>
      <c r="C132" s="109"/>
      <c r="D132" s="109"/>
      <c r="E132" s="109"/>
      <c r="F132" s="109"/>
      <c r="G132" s="109"/>
      <c r="H132" s="109"/>
      <c r="I132" s="109"/>
      <c r="J132" s="109"/>
      <c r="K132" s="109"/>
      <c r="L132" s="109"/>
      <c r="M132" s="109"/>
      <c r="N132" s="109"/>
      <c r="O132" s="109"/>
      <c r="P132" s="109"/>
      <c r="Q132" s="109"/>
      <c r="R132" s="109"/>
      <c r="S132" s="109"/>
      <c r="T132" s="109"/>
      <c r="U132" s="112"/>
      <c r="V132" s="111"/>
      <c r="W132" s="5"/>
    </row>
    <row r="133" spans="1:23" ht="15.75">
      <c r="A133" s="2"/>
      <c r="B133" s="60" t="s">
        <v>49</v>
      </c>
      <c r="C133" s="4"/>
      <c r="D133" s="4"/>
      <c r="E133" s="4"/>
      <c r="F133" s="4"/>
      <c r="G133" s="4"/>
      <c r="H133" s="4"/>
      <c r="I133" s="4"/>
      <c r="J133" s="4"/>
      <c r="K133" s="4"/>
      <c r="L133" s="4"/>
      <c r="M133" s="4"/>
      <c r="N133" s="4"/>
      <c r="O133" s="4"/>
      <c r="P133" s="4"/>
      <c r="Q133" s="4"/>
      <c r="R133" s="4"/>
      <c r="S133" s="4"/>
      <c r="T133" s="4"/>
      <c r="U133" s="50"/>
      <c r="V133" s="4"/>
      <c r="W133" s="5"/>
    </row>
    <row r="134" spans="1:23" ht="15.75">
      <c r="A134" s="6"/>
      <c r="B134" s="21"/>
      <c r="C134" s="8"/>
      <c r="D134" s="8"/>
      <c r="E134" s="8"/>
      <c r="F134" s="8"/>
      <c r="G134" s="8"/>
      <c r="H134" s="8"/>
      <c r="I134" s="8"/>
      <c r="J134" s="8"/>
      <c r="K134" s="8"/>
      <c r="L134" s="8"/>
      <c r="M134" s="8"/>
      <c r="N134" s="8"/>
      <c r="O134" s="8"/>
      <c r="P134" s="8"/>
      <c r="Q134" s="8"/>
      <c r="R134" s="8"/>
      <c r="S134" s="8"/>
      <c r="T134" s="8"/>
      <c r="U134" s="52"/>
      <c r="V134" s="8"/>
      <c r="W134" s="5"/>
    </row>
    <row r="135" spans="1:23" ht="15.75">
      <c r="A135" s="6"/>
      <c r="B135" s="127" t="s">
        <v>50</v>
      </c>
      <c r="C135" s="8"/>
      <c r="D135" s="8"/>
      <c r="E135" s="8"/>
      <c r="F135" s="8"/>
      <c r="G135" s="8"/>
      <c r="H135" s="8"/>
      <c r="I135" s="8"/>
      <c r="J135" s="8"/>
      <c r="K135" s="8"/>
      <c r="L135" s="8"/>
      <c r="M135" s="8"/>
      <c r="N135" s="8"/>
      <c r="O135" s="8"/>
      <c r="P135" s="8"/>
      <c r="Q135" s="8"/>
      <c r="R135" s="8"/>
      <c r="S135" s="8"/>
      <c r="T135" s="8"/>
      <c r="U135" s="52"/>
      <c r="V135" s="8"/>
      <c r="W135" s="5"/>
    </row>
    <row r="136" spans="1:23" ht="15.75">
      <c r="A136" s="24"/>
      <c r="B136" s="25" t="s">
        <v>51</v>
      </c>
      <c r="C136" s="25"/>
      <c r="D136" s="25"/>
      <c r="E136" s="25"/>
      <c r="F136" s="25"/>
      <c r="G136" s="25"/>
      <c r="H136" s="25"/>
      <c r="I136" s="25"/>
      <c r="J136" s="25"/>
      <c r="K136" s="25"/>
      <c r="L136" s="25"/>
      <c r="M136" s="25"/>
      <c r="N136" s="25"/>
      <c r="O136" s="25"/>
      <c r="P136" s="25"/>
      <c r="Q136" s="25"/>
      <c r="R136" s="25"/>
      <c r="S136" s="25"/>
      <c r="T136" s="25"/>
      <c r="U136" s="53">
        <v>19305</v>
      </c>
      <c r="V136" s="25"/>
      <c r="W136" s="5"/>
    </row>
    <row r="137" spans="1:23" ht="15.75">
      <c r="A137" s="24"/>
      <c r="B137" s="25" t="s">
        <v>52</v>
      </c>
      <c r="C137" s="25"/>
      <c r="D137" s="25"/>
      <c r="E137" s="25"/>
      <c r="F137" s="25"/>
      <c r="G137" s="25"/>
      <c r="H137" s="25"/>
      <c r="I137" s="25"/>
      <c r="J137" s="25"/>
      <c r="K137" s="25"/>
      <c r="L137" s="25"/>
      <c r="M137" s="25"/>
      <c r="N137" s="25"/>
      <c r="O137" s="25"/>
      <c r="P137" s="25"/>
      <c r="Q137" s="25"/>
      <c r="R137" s="25"/>
      <c r="S137" s="25"/>
      <c r="T137" s="25"/>
      <c r="U137" s="53">
        <v>19305</v>
      </c>
      <c r="V137" s="25"/>
      <c r="W137" s="5"/>
    </row>
    <row r="138" spans="1:23" ht="15.75">
      <c r="A138" s="24"/>
      <c r="B138" s="25" t="s">
        <v>254</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209</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210</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53</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3" ht="15.75">
      <c r="A142" s="24"/>
      <c r="B142" s="25" t="s">
        <v>236</v>
      </c>
      <c r="C142" s="25"/>
      <c r="D142" s="25"/>
      <c r="E142" s="25"/>
      <c r="F142" s="25"/>
      <c r="G142" s="25"/>
      <c r="H142" s="25"/>
      <c r="I142" s="25"/>
      <c r="J142" s="25"/>
      <c r="K142" s="25"/>
      <c r="L142" s="25"/>
      <c r="M142" s="25"/>
      <c r="N142" s="25"/>
      <c r="O142" s="25"/>
      <c r="P142" s="25"/>
      <c r="Q142" s="25"/>
      <c r="R142" s="25"/>
      <c r="S142" s="25"/>
      <c r="T142" s="25"/>
      <c r="U142" s="53">
        <v>0</v>
      </c>
      <c r="V142" s="25"/>
      <c r="W142" s="5"/>
    </row>
    <row r="143" spans="1:24" ht="15.75">
      <c r="A143" s="24"/>
      <c r="B143" s="25" t="s">
        <v>255</v>
      </c>
      <c r="C143" s="25"/>
      <c r="D143" s="25"/>
      <c r="E143" s="25"/>
      <c r="F143" s="25"/>
      <c r="G143" s="25"/>
      <c r="H143" s="25"/>
      <c r="I143" s="25"/>
      <c r="J143" s="25"/>
      <c r="K143" s="25"/>
      <c r="L143" s="25"/>
      <c r="M143" s="25"/>
      <c r="N143" s="25"/>
      <c r="O143" s="25"/>
      <c r="P143" s="25"/>
      <c r="Q143" s="25"/>
      <c r="R143" s="25"/>
      <c r="S143" s="25"/>
      <c r="T143" s="25"/>
      <c r="U143" s="53">
        <v>0</v>
      </c>
      <c r="V143" s="25"/>
      <c r="W143" s="5"/>
      <c r="X143" s="115"/>
    </row>
    <row r="144" spans="1:23" ht="15.75">
      <c r="A144" s="24"/>
      <c r="B144" s="25" t="s">
        <v>54</v>
      </c>
      <c r="C144" s="25"/>
      <c r="D144" s="25"/>
      <c r="E144" s="25"/>
      <c r="F144" s="25"/>
      <c r="G144" s="25"/>
      <c r="H144" s="25"/>
      <c r="I144" s="25"/>
      <c r="J144" s="25"/>
      <c r="K144" s="25"/>
      <c r="L144" s="25"/>
      <c r="M144" s="25"/>
      <c r="N144" s="25"/>
      <c r="O144" s="25"/>
      <c r="P144" s="25"/>
      <c r="Q144" s="25"/>
      <c r="R144" s="25"/>
      <c r="S144" s="25"/>
      <c r="T144" s="25"/>
      <c r="U144" s="53">
        <f>SUM(U137:U143)</f>
        <v>19305</v>
      </c>
      <c r="V144" s="25"/>
      <c r="W144" s="5"/>
    </row>
    <row r="145" spans="1:23" ht="15.75">
      <c r="A145" s="24"/>
      <c r="B145" s="25"/>
      <c r="C145" s="25"/>
      <c r="D145" s="25"/>
      <c r="E145" s="25"/>
      <c r="F145" s="25"/>
      <c r="G145" s="25"/>
      <c r="H145" s="25"/>
      <c r="I145" s="25"/>
      <c r="J145" s="25"/>
      <c r="K145" s="25"/>
      <c r="L145" s="25"/>
      <c r="M145" s="25"/>
      <c r="N145" s="25"/>
      <c r="O145" s="25"/>
      <c r="P145" s="25"/>
      <c r="Q145" s="25"/>
      <c r="R145" s="25"/>
      <c r="S145" s="25"/>
      <c r="T145" s="25"/>
      <c r="U145" s="61"/>
      <c r="V145" s="25"/>
      <c r="W145" s="5"/>
    </row>
    <row r="146" spans="1:23" ht="15.75">
      <c r="A146" s="6"/>
      <c r="B146" s="127" t="s">
        <v>28</v>
      </c>
      <c r="C146" s="8"/>
      <c r="D146" s="8"/>
      <c r="E146" s="8"/>
      <c r="F146" s="8"/>
      <c r="G146" s="8"/>
      <c r="H146" s="8"/>
      <c r="I146" s="8"/>
      <c r="J146" s="8"/>
      <c r="K146" s="8"/>
      <c r="L146" s="8"/>
      <c r="M146" s="8"/>
      <c r="N146" s="8"/>
      <c r="O146" s="8"/>
      <c r="P146" s="8"/>
      <c r="Q146" s="8"/>
      <c r="R146" s="8"/>
      <c r="S146" s="8"/>
      <c r="T146" s="8"/>
      <c r="U146" s="52"/>
      <c r="V146" s="8"/>
      <c r="W146" s="5"/>
    </row>
    <row r="147" spans="1:23" ht="15.75">
      <c r="A147" s="24"/>
      <c r="B147" s="25" t="s">
        <v>55</v>
      </c>
      <c r="C147" s="62"/>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56</v>
      </c>
      <c r="C148" s="142"/>
      <c r="D148" s="142"/>
      <c r="E148" s="142"/>
      <c r="F148" s="142"/>
      <c r="G148" s="142"/>
      <c r="H148" s="142"/>
      <c r="I148" s="142"/>
      <c r="J148" s="142"/>
      <c r="K148" s="142"/>
      <c r="L148" s="142"/>
      <c r="M148" s="142"/>
      <c r="N148" s="142"/>
      <c r="O148" s="142"/>
      <c r="P148" s="142"/>
      <c r="Q148" s="142"/>
      <c r="R148" s="142"/>
      <c r="S148" s="142"/>
      <c r="T148" s="142"/>
      <c r="U148" s="59" t="s">
        <v>177</v>
      </c>
      <c r="V148" s="25"/>
      <c r="W148" s="5"/>
    </row>
    <row r="149" spans="1:23" ht="15.75">
      <c r="A149" s="24"/>
      <c r="B149" s="25" t="s">
        <v>57</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t="s">
        <v>58</v>
      </c>
      <c r="C150" s="25"/>
      <c r="D150" s="25"/>
      <c r="E150" s="25"/>
      <c r="F150" s="25"/>
      <c r="G150" s="25"/>
      <c r="H150" s="25"/>
      <c r="I150" s="25"/>
      <c r="J150" s="25"/>
      <c r="K150" s="25"/>
      <c r="L150" s="25"/>
      <c r="M150" s="25"/>
      <c r="N150" s="25"/>
      <c r="O150" s="25"/>
      <c r="P150" s="25"/>
      <c r="Q150" s="25"/>
      <c r="R150" s="25"/>
      <c r="S150" s="25"/>
      <c r="T150" s="25"/>
      <c r="U150" s="59" t="s">
        <v>177</v>
      </c>
      <c r="V150" s="25"/>
      <c r="W150" s="5"/>
    </row>
    <row r="151" spans="1:23" ht="15.75">
      <c r="A151" s="24"/>
      <c r="B151" s="25"/>
      <c r="C151" s="25"/>
      <c r="D151" s="25"/>
      <c r="E151" s="25"/>
      <c r="F151" s="25"/>
      <c r="G151" s="25"/>
      <c r="H151" s="25"/>
      <c r="I151" s="25"/>
      <c r="J151" s="25"/>
      <c r="K151" s="25"/>
      <c r="L151" s="25"/>
      <c r="M151" s="25"/>
      <c r="N151" s="25"/>
      <c r="O151" s="25"/>
      <c r="P151" s="25"/>
      <c r="Q151" s="25"/>
      <c r="R151" s="25"/>
      <c r="S151" s="25"/>
      <c r="T151" s="25"/>
      <c r="U151" s="61"/>
      <c r="V151" s="25"/>
      <c r="W151" s="5"/>
    </row>
    <row r="152" spans="1:23" ht="15.75">
      <c r="A152" s="6"/>
      <c r="B152" s="127" t="s">
        <v>59</v>
      </c>
      <c r="C152" s="8"/>
      <c r="D152" s="8"/>
      <c r="E152" s="8"/>
      <c r="F152" s="8"/>
      <c r="G152" s="8"/>
      <c r="H152" s="8"/>
      <c r="I152" s="8"/>
      <c r="J152" s="8"/>
      <c r="K152" s="8"/>
      <c r="L152" s="8"/>
      <c r="M152" s="8"/>
      <c r="N152" s="8"/>
      <c r="O152" s="8"/>
      <c r="P152" s="8"/>
      <c r="Q152" s="8"/>
      <c r="R152" s="8"/>
      <c r="S152" s="8"/>
      <c r="T152" s="8"/>
      <c r="U152" s="64"/>
      <c r="V152" s="8"/>
      <c r="W152" s="5"/>
    </row>
    <row r="153" spans="1:23" ht="15.75">
      <c r="A153" s="24"/>
      <c r="B153" s="25" t="s">
        <v>60</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61</v>
      </c>
      <c r="C154" s="25"/>
      <c r="D154" s="25"/>
      <c r="E154" s="25"/>
      <c r="F154" s="25"/>
      <c r="G154" s="25"/>
      <c r="H154" s="25"/>
      <c r="I154" s="25"/>
      <c r="J154" s="25"/>
      <c r="K154" s="25"/>
      <c r="L154" s="25"/>
      <c r="M154" s="25"/>
      <c r="N154" s="25"/>
      <c r="O154" s="25"/>
      <c r="P154" s="25"/>
      <c r="Q154" s="25"/>
      <c r="R154" s="25"/>
      <c r="S154" s="25"/>
      <c r="T154" s="25"/>
      <c r="U154" s="53">
        <v>0</v>
      </c>
      <c r="V154" s="25"/>
      <c r="W154" s="5"/>
    </row>
    <row r="155" spans="1:23" ht="15.75">
      <c r="A155" s="24"/>
      <c r="B155" s="25" t="s">
        <v>62</v>
      </c>
      <c r="C155" s="25"/>
      <c r="D155" s="25"/>
      <c r="E155" s="25"/>
      <c r="F155" s="25"/>
      <c r="G155" s="25"/>
      <c r="H155" s="25"/>
      <c r="I155" s="25"/>
      <c r="J155" s="25"/>
      <c r="K155" s="25"/>
      <c r="L155" s="25"/>
      <c r="M155" s="25"/>
      <c r="N155" s="25"/>
      <c r="O155" s="25"/>
      <c r="P155" s="25"/>
      <c r="Q155" s="25"/>
      <c r="R155" s="25"/>
      <c r="S155" s="25"/>
      <c r="T155" s="25"/>
      <c r="U155" s="53">
        <f>U154+U153</f>
        <v>0</v>
      </c>
      <c r="V155" s="25"/>
      <c r="W155" s="5"/>
    </row>
    <row r="156" spans="1:23" ht="15.75">
      <c r="A156" s="24"/>
      <c r="B156" s="25" t="s">
        <v>245</v>
      </c>
      <c r="C156" s="25"/>
      <c r="D156" s="25"/>
      <c r="E156" s="25"/>
      <c r="F156" s="25"/>
      <c r="G156" s="65"/>
      <c r="H156" s="25"/>
      <c r="I156" s="25"/>
      <c r="J156" s="25"/>
      <c r="K156" s="25"/>
      <c r="L156" s="25"/>
      <c r="M156" s="25"/>
      <c r="N156" s="25"/>
      <c r="O156" s="25"/>
      <c r="P156" s="25"/>
      <c r="Q156" s="25"/>
      <c r="R156" s="25"/>
      <c r="S156" s="25"/>
      <c r="T156" s="25"/>
      <c r="U156" s="53">
        <f>U112</f>
        <v>0</v>
      </c>
      <c r="V156" s="25"/>
      <c r="W156" s="5"/>
    </row>
    <row r="157" spans="1:23" ht="15.75">
      <c r="A157" s="24"/>
      <c r="B157" s="25" t="s">
        <v>63</v>
      </c>
      <c r="C157" s="25"/>
      <c r="D157" s="25"/>
      <c r="E157" s="25"/>
      <c r="F157" s="25"/>
      <c r="G157" s="25"/>
      <c r="H157" s="25"/>
      <c r="I157" s="25"/>
      <c r="J157" s="25"/>
      <c r="K157" s="25"/>
      <c r="L157" s="25"/>
      <c r="M157" s="25"/>
      <c r="N157" s="25"/>
      <c r="O157" s="25"/>
      <c r="P157" s="25"/>
      <c r="Q157" s="25"/>
      <c r="R157" s="25"/>
      <c r="S157" s="25"/>
      <c r="T157" s="25"/>
      <c r="U157" s="53">
        <f>U155+U156</f>
        <v>0</v>
      </c>
      <c r="V157" s="25"/>
      <c r="W157" s="5"/>
    </row>
    <row r="158" spans="1:23" ht="16.5" thickBot="1">
      <c r="A158" s="24"/>
      <c r="B158" s="25"/>
      <c r="C158" s="25"/>
      <c r="D158" s="25"/>
      <c r="E158" s="25"/>
      <c r="F158" s="25"/>
      <c r="G158" s="25"/>
      <c r="H158" s="25"/>
      <c r="I158" s="25"/>
      <c r="J158" s="25"/>
      <c r="K158" s="25"/>
      <c r="L158" s="25"/>
      <c r="M158" s="25"/>
      <c r="N158" s="25"/>
      <c r="O158" s="25"/>
      <c r="P158" s="25"/>
      <c r="Q158" s="25"/>
      <c r="R158" s="25"/>
      <c r="S158" s="25"/>
      <c r="T158" s="25"/>
      <c r="U158" s="61"/>
      <c r="V158" s="25"/>
      <c r="W158" s="5"/>
    </row>
    <row r="159" spans="1:23" ht="15.75">
      <c r="A159" s="2"/>
      <c r="B159" s="4"/>
      <c r="C159" s="4"/>
      <c r="D159" s="4"/>
      <c r="E159" s="4"/>
      <c r="F159" s="4"/>
      <c r="G159" s="4"/>
      <c r="H159" s="4"/>
      <c r="I159" s="4"/>
      <c r="J159" s="4"/>
      <c r="K159" s="4"/>
      <c r="L159" s="4"/>
      <c r="M159" s="4"/>
      <c r="N159" s="4"/>
      <c r="O159" s="4"/>
      <c r="P159" s="4"/>
      <c r="Q159" s="4"/>
      <c r="R159" s="4"/>
      <c r="S159" s="4"/>
      <c r="T159" s="4"/>
      <c r="U159" s="50"/>
      <c r="V159" s="4"/>
      <c r="W159" s="5"/>
    </row>
    <row r="160" spans="1:23" ht="15.75">
      <c r="A160" s="6"/>
      <c r="B160" s="127" t="s">
        <v>64</v>
      </c>
      <c r="C160" s="8"/>
      <c r="D160" s="8"/>
      <c r="E160" s="8"/>
      <c r="F160" s="8"/>
      <c r="G160" s="8"/>
      <c r="H160" s="8"/>
      <c r="I160" s="8"/>
      <c r="J160" s="8"/>
      <c r="K160" s="8"/>
      <c r="L160" s="8"/>
      <c r="M160" s="8"/>
      <c r="N160" s="8"/>
      <c r="O160" s="8"/>
      <c r="P160" s="8"/>
      <c r="Q160" s="8"/>
      <c r="R160" s="8"/>
      <c r="S160" s="8"/>
      <c r="T160" s="8"/>
      <c r="U160" s="52"/>
      <c r="V160" s="8"/>
      <c r="W160" s="5"/>
    </row>
    <row r="161" spans="1:23" ht="15.75">
      <c r="A161" s="6"/>
      <c r="B161" s="21"/>
      <c r="C161" s="8"/>
      <c r="D161" s="8"/>
      <c r="E161" s="8"/>
      <c r="F161" s="8"/>
      <c r="G161" s="8"/>
      <c r="H161" s="8"/>
      <c r="I161" s="8"/>
      <c r="J161" s="8"/>
      <c r="K161" s="8"/>
      <c r="L161" s="8"/>
      <c r="M161" s="8"/>
      <c r="N161" s="8"/>
      <c r="O161" s="8"/>
      <c r="P161" s="8"/>
      <c r="Q161" s="8"/>
      <c r="R161" s="8"/>
      <c r="S161" s="8"/>
      <c r="T161" s="8"/>
      <c r="U161" s="52"/>
      <c r="V161" s="8"/>
      <c r="W161" s="5"/>
    </row>
    <row r="162" spans="1:23" ht="15.75">
      <c r="A162" s="24"/>
      <c r="B162" s="25" t="s">
        <v>65</v>
      </c>
      <c r="C162" s="25"/>
      <c r="D162" s="25"/>
      <c r="E162" s="25"/>
      <c r="F162" s="25"/>
      <c r="G162" s="25"/>
      <c r="H162" s="25"/>
      <c r="I162" s="25"/>
      <c r="J162" s="25"/>
      <c r="K162" s="25"/>
      <c r="L162" s="25"/>
      <c r="M162" s="25"/>
      <c r="N162" s="25"/>
      <c r="O162" s="25"/>
      <c r="P162" s="25"/>
      <c r="Q162" s="25"/>
      <c r="R162" s="25"/>
      <c r="S162" s="25"/>
      <c r="T162" s="25"/>
      <c r="U162" s="53">
        <f>+U73</f>
        <v>580282</v>
      </c>
      <c r="V162" s="25"/>
      <c r="W162" s="5"/>
    </row>
    <row r="163" spans="1:23" ht="15.75">
      <c r="A163" s="24"/>
      <c r="B163" s="25" t="s">
        <v>66</v>
      </c>
      <c r="C163" s="25"/>
      <c r="D163" s="25"/>
      <c r="E163" s="25"/>
      <c r="F163" s="25"/>
      <c r="G163" s="25"/>
      <c r="H163" s="25"/>
      <c r="I163" s="25"/>
      <c r="J163" s="25"/>
      <c r="K163" s="25"/>
      <c r="L163" s="25"/>
      <c r="M163" s="25"/>
      <c r="N163" s="25"/>
      <c r="O163" s="25"/>
      <c r="P163" s="25"/>
      <c r="Q163" s="25"/>
      <c r="R163" s="25"/>
      <c r="S163" s="25"/>
      <c r="T163" s="25"/>
      <c r="U163" s="53">
        <f>+U84</f>
        <v>580282</v>
      </c>
      <c r="V163" s="25"/>
      <c r="W163" s="5"/>
    </row>
    <row r="164" spans="1:23" ht="16.5" thickBot="1">
      <c r="A164" s="24"/>
      <c r="B164" s="25"/>
      <c r="C164" s="25"/>
      <c r="D164" s="25"/>
      <c r="E164" s="25"/>
      <c r="F164" s="25"/>
      <c r="G164" s="25"/>
      <c r="H164" s="25"/>
      <c r="I164" s="25"/>
      <c r="J164" s="25"/>
      <c r="K164" s="25"/>
      <c r="L164" s="25"/>
      <c r="M164" s="25"/>
      <c r="N164" s="25"/>
      <c r="O164" s="25"/>
      <c r="P164" s="25"/>
      <c r="Q164" s="25"/>
      <c r="R164" s="25"/>
      <c r="S164" s="25"/>
      <c r="T164" s="25"/>
      <c r="U164" s="61"/>
      <c r="V164" s="25"/>
      <c r="W164" s="5"/>
    </row>
    <row r="165" spans="1:23" ht="15.75">
      <c r="A165" s="2"/>
      <c r="B165" s="4"/>
      <c r="C165" s="4"/>
      <c r="D165" s="4"/>
      <c r="E165" s="4"/>
      <c r="F165" s="4"/>
      <c r="G165" s="4"/>
      <c r="H165" s="4"/>
      <c r="I165" s="4"/>
      <c r="J165" s="4"/>
      <c r="K165" s="4"/>
      <c r="L165" s="4"/>
      <c r="M165" s="4"/>
      <c r="N165" s="4"/>
      <c r="O165" s="4"/>
      <c r="P165" s="4"/>
      <c r="Q165" s="4"/>
      <c r="R165" s="4"/>
      <c r="S165" s="4"/>
      <c r="T165" s="4"/>
      <c r="U165" s="50"/>
      <c r="V165" s="4"/>
      <c r="W165" s="5"/>
    </row>
    <row r="166" spans="1:23" ht="15.75">
      <c r="A166" s="6"/>
      <c r="B166" s="127" t="s">
        <v>67</v>
      </c>
      <c r="C166" s="125"/>
      <c r="D166" s="125"/>
      <c r="E166" s="125"/>
      <c r="F166" s="125"/>
      <c r="G166" s="128"/>
      <c r="H166" s="128"/>
      <c r="I166" s="128"/>
      <c r="J166" s="128"/>
      <c r="K166" s="128"/>
      <c r="L166" s="128"/>
      <c r="M166" s="128"/>
      <c r="N166" s="128"/>
      <c r="O166" s="128"/>
      <c r="P166" s="128"/>
      <c r="Q166" s="128"/>
      <c r="R166" s="128" t="s">
        <v>123</v>
      </c>
      <c r="S166" s="128" t="s">
        <v>132</v>
      </c>
      <c r="T166" s="119"/>
      <c r="U166" s="129" t="s">
        <v>142</v>
      </c>
      <c r="V166" s="10"/>
      <c r="W166" s="5"/>
    </row>
    <row r="167" spans="1:23" ht="15.75">
      <c r="A167" s="24"/>
      <c r="B167" s="25" t="s">
        <v>68</v>
      </c>
      <c r="C167" s="25"/>
      <c r="D167" s="25"/>
      <c r="E167" s="25"/>
      <c r="F167" s="25"/>
      <c r="G167" s="53"/>
      <c r="H167" s="25"/>
      <c r="I167" s="25"/>
      <c r="J167" s="25"/>
      <c r="K167" s="25"/>
      <c r="L167" s="25"/>
      <c r="M167" s="25"/>
      <c r="N167" s="25"/>
      <c r="O167" s="25"/>
      <c r="P167" s="25"/>
      <c r="Q167" s="25"/>
      <c r="R167" s="53">
        <v>115500</v>
      </c>
      <c r="S167" s="40">
        <v>0</v>
      </c>
      <c r="T167" s="25"/>
      <c r="U167" s="53"/>
      <c r="V167" s="25"/>
      <c r="W167" s="5"/>
    </row>
    <row r="168" spans="1:23" ht="15.75">
      <c r="A168" s="24"/>
      <c r="B168" s="25" t="s">
        <v>69</v>
      </c>
      <c r="C168" s="25"/>
      <c r="D168" s="25"/>
      <c r="E168" s="25"/>
      <c r="F168" s="25"/>
      <c r="G168" s="53"/>
      <c r="H168" s="25"/>
      <c r="I168" s="25"/>
      <c r="J168" s="25"/>
      <c r="K168" s="25"/>
      <c r="L168" s="25"/>
      <c r="M168" s="25"/>
      <c r="N168" s="25"/>
      <c r="O168" s="25"/>
      <c r="P168" s="25"/>
      <c r="Q168" s="25"/>
      <c r="R168" s="53">
        <f>'Nov 05'!R170</f>
        <v>62825</v>
      </c>
      <c r="S168" s="53">
        <f>'Nov 05'!S170</f>
        <v>5405</v>
      </c>
      <c r="T168" s="25"/>
      <c r="U168" s="53">
        <f>R168+S168</f>
        <v>68230</v>
      </c>
      <c r="V168" s="25"/>
      <c r="W168" s="5"/>
    </row>
    <row r="169" spans="1:23" ht="15.75">
      <c r="A169" s="24"/>
      <c r="B169" s="25" t="s">
        <v>70</v>
      </c>
      <c r="C169" s="25"/>
      <c r="D169" s="25"/>
      <c r="E169" s="25"/>
      <c r="F169" s="25"/>
      <c r="G169" s="25"/>
      <c r="H169" s="25"/>
      <c r="I169" s="25"/>
      <c r="J169" s="25"/>
      <c r="K169" s="25"/>
      <c r="L169" s="25"/>
      <c r="M169" s="25"/>
      <c r="N169" s="25"/>
      <c r="O169" s="25"/>
      <c r="P169" s="25"/>
      <c r="Q169" s="25"/>
      <c r="R169" s="34">
        <f>21+4100</f>
        <v>4121</v>
      </c>
      <c r="S169" s="34">
        <v>70</v>
      </c>
      <c r="T169" s="25"/>
      <c r="U169" s="53">
        <f>R169+S169</f>
        <v>4191</v>
      </c>
      <c r="V169" s="25"/>
      <c r="W169" s="5"/>
    </row>
    <row r="170" spans="1:23" ht="15.75">
      <c r="A170" s="24"/>
      <c r="B170" s="25" t="s">
        <v>71</v>
      </c>
      <c r="C170" s="25"/>
      <c r="D170" s="25"/>
      <c r="E170" s="25"/>
      <c r="F170" s="25"/>
      <c r="G170" s="53"/>
      <c r="H170" s="25"/>
      <c r="I170" s="25"/>
      <c r="J170" s="25"/>
      <c r="K170" s="25"/>
      <c r="L170" s="25"/>
      <c r="M170" s="25"/>
      <c r="N170" s="25"/>
      <c r="O170" s="25"/>
      <c r="P170" s="25"/>
      <c r="Q170" s="25"/>
      <c r="R170" s="53">
        <f>R168+R169</f>
        <v>66946</v>
      </c>
      <c r="S170" s="53">
        <f>S169+S168</f>
        <v>5475</v>
      </c>
      <c r="T170" s="25"/>
      <c r="U170" s="53">
        <f>R170+S170</f>
        <v>72421</v>
      </c>
      <c r="V170" s="25"/>
      <c r="W170" s="5"/>
    </row>
    <row r="171" spans="1:23" ht="15.75">
      <c r="A171" s="24"/>
      <c r="B171" s="25" t="s">
        <v>72</v>
      </c>
      <c r="C171" s="25"/>
      <c r="D171" s="25"/>
      <c r="E171" s="25"/>
      <c r="F171" s="25"/>
      <c r="G171" s="53"/>
      <c r="H171" s="25"/>
      <c r="I171" s="25"/>
      <c r="J171" s="25"/>
      <c r="K171" s="25"/>
      <c r="L171" s="25"/>
      <c r="M171" s="25"/>
      <c r="N171" s="25"/>
      <c r="O171" s="25"/>
      <c r="P171" s="25"/>
      <c r="Q171" s="25"/>
      <c r="R171" s="53">
        <f>R167-R170-S170</f>
        <v>43079</v>
      </c>
      <c r="S171" s="40">
        <v>0</v>
      </c>
      <c r="T171" s="25"/>
      <c r="U171" s="53"/>
      <c r="V171" s="25"/>
      <c r="W171" s="5"/>
    </row>
    <row r="172" spans="1:23" ht="16.5" thickBot="1">
      <c r="A172" s="24"/>
      <c r="B172" s="25"/>
      <c r="C172" s="25"/>
      <c r="D172" s="25"/>
      <c r="E172" s="25"/>
      <c r="F172" s="25"/>
      <c r="G172" s="25"/>
      <c r="H172" s="25"/>
      <c r="I172" s="25"/>
      <c r="J172" s="25"/>
      <c r="K172" s="25"/>
      <c r="L172" s="25"/>
      <c r="M172" s="25"/>
      <c r="N172" s="25"/>
      <c r="O172" s="25"/>
      <c r="P172" s="25"/>
      <c r="Q172" s="25"/>
      <c r="R172" s="25"/>
      <c r="S172" s="25"/>
      <c r="T172" s="25"/>
      <c r="U172" s="61"/>
      <c r="V172" s="25"/>
      <c r="W172" s="5"/>
    </row>
    <row r="173" spans="1:23" ht="15.75">
      <c r="A173" s="2"/>
      <c r="B173" s="4"/>
      <c r="C173" s="4"/>
      <c r="D173" s="4"/>
      <c r="E173" s="4"/>
      <c r="F173" s="4"/>
      <c r="G173" s="4"/>
      <c r="H173" s="4"/>
      <c r="I173" s="4"/>
      <c r="J173" s="4"/>
      <c r="K173" s="4"/>
      <c r="L173" s="4"/>
      <c r="M173" s="4"/>
      <c r="N173" s="4"/>
      <c r="O173" s="4"/>
      <c r="P173" s="4"/>
      <c r="Q173" s="4"/>
      <c r="R173" s="4"/>
      <c r="S173" s="4"/>
      <c r="T173" s="4"/>
      <c r="U173" s="50"/>
      <c r="V173" s="4"/>
      <c r="W173" s="5"/>
    </row>
    <row r="174" spans="1:23" ht="15.75">
      <c r="A174" s="6"/>
      <c r="B174" s="127" t="s">
        <v>73</v>
      </c>
      <c r="C174" s="8"/>
      <c r="D174" s="8"/>
      <c r="E174" s="8"/>
      <c r="F174" s="8"/>
      <c r="G174" s="8"/>
      <c r="H174" s="8"/>
      <c r="I174" s="8"/>
      <c r="J174" s="8"/>
      <c r="K174" s="8"/>
      <c r="L174" s="8"/>
      <c r="M174" s="8"/>
      <c r="N174" s="8"/>
      <c r="O174" s="8"/>
      <c r="P174" s="8"/>
      <c r="Q174" s="8"/>
      <c r="R174" s="8"/>
      <c r="S174" s="8"/>
      <c r="T174" s="8"/>
      <c r="U174" s="66"/>
      <c r="V174" s="8"/>
      <c r="W174" s="5"/>
    </row>
    <row r="175" spans="1:23" ht="15.75">
      <c r="A175" s="24"/>
      <c r="B175" s="25" t="s">
        <v>74</v>
      </c>
      <c r="C175" s="25"/>
      <c r="D175" s="25"/>
      <c r="E175" s="25"/>
      <c r="F175" s="25"/>
      <c r="G175" s="25"/>
      <c r="H175" s="25"/>
      <c r="I175" s="25"/>
      <c r="J175" s="25"/>
      <c r="K175" s="25"/>
      <c r="L175" s="25"/>
      <c r="M175" s="25"/>
      <c r="N175" s="25"/>
      <c r="O175" s="25"/>
      <c r="P175" s="25"/>
      <c r="Q175" s="25"/>
      <c r="R175" s="25"/>
      <c r="S175" s="25"/>
      <c r="T175" s="25"/>
      <c r="U175" s="59">
        <f>(U96+U98+U99+U100+U101)/-(U103+U104+U105+U106)</f>
        <v>1.3888379204892967</v>
      </c>
      <c r="V175" s="25" t="s">
        <v>143</v>
      </c>
      <c r="W175" s="5"/>
    </row>
    <row r="176" spans="1:23" ht="15.75">
      <c r="A176" s="24"/>
      <c r="B176" s="25" t="s">
        <v>75</v>
      </c>
      <c r="C176" s="25"/>
      <c r="D176" s="25"/>
      <c r="E176" s="25"/>
      <c r="F176" s="25"/>
      <c r="G176" s="25"/>
      <c r="H176" s="25"/>
      <c r="I176" s="25"/>
      <c r="J176" s="25"/>
      <c r="K176" s="25"/>
      <c r="L176" s="25"/>
      <c r="M176" s="25"/>
      <c r="N176" s="25"/>
      <c r="O176" s="25"/>
      <c r="P176" s="25"/>
      <c r="Q176" s="25"/>
      <c r="R176" s="25"/>
      <c r="S176" s="25"/>
      <c r="T176" s="25"/>
      <c r="U176" s="67">
        <v>1.36</v>
      </c>
      <c r="V176" s="25" t="s">
        <v>143</v>
      </c>
      <c r="W176" s="5"/>
    </row>
    <row r="177" spans="1:23" ht="15.75">
      <c r="A177" s="24"/>
      <c r="B177" s="25" t="s">
        <v>76</v>
      </c>
      <c r="C177" s="25"/>
      <c r="D177" s="25"/>
      <c r="E177" s="25"/>
      <c r="F177" s="25"/>
      <c r="G177" s="25"/>
      <c r="H177" s="25"/>
      <c r="I177" s="25"/>
      <c r="J177" s="25"/>
      <c r="K177" s="25"/>
      <c r="L177" s="25"/>
      <c r="M177" s="25"/>
      <c r="N177" s="25"/>
      <c r="O177" s="25"/>
      <c r="P177" s="25"/>
      <c r="Q177" s="25"/>
      <c r="R177" s="25"/>
      <c r="S177" s="25"/>
      <c r="T177" s="25"/>
      <c r="U177" s="59">
        <f>(U96+U98+U99+U100+U101+U103+U104+U105+U106)/-(U107+U108+U109)</f>
        <v>2.335169880624426</v>
      </c>
      <c r="V177" s="25" t="s">
        <v>143</v>
      </c>
      <c r="W177" s="5"/>
    </row>
    <row r="178" spans="1:23" ht="15.75">
      <c r="A178" s="24"/>
      <c r="B178" s="25" t="s">
        <v>77</v>
      </c>
      <c r="C178" s="25"/>
      <c r="D178" s="25"/>
      <c r="E178" s="25"/>
      <c r="F178" s="25"/>
      <c r="G178" s="25"/>
      <c r="H178" s="25"/>
      <c r="I178" s="25"/>
      <c r="J178" s="25"/>
      <c r="K178" s="25"/>
      <c r="L178" s="25"/>
      <c r="M178" s="25"/>
      <c r="N178" s="25"/>
      <c r="O178" s="25"/>
      <c r="P178" s="25"/>
      <c r="Q178" s="25"/>
      <c r="R178" s="25"/>
      <c r="S178" s="25"/>
      <c r="T178" s="25"/>
      <c r="U178" s="68">
        <v>2.37</v>
      </c>
      <c r="V178" s="25" t="s">
        <v>143</v>
      </c>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24"/>
      <c r="B180" s="25"/>
      <c r="C180" s="25"/>
      <c r="D180" s="25"/>
      <c r="E180" s="25"/>
      <c r="F180" s="25"/>
      <c r="G180" s="25"/>
      <c r="H180" s="25"/>
      <c r="I180" s="25"/>
      <c r="J180" s="25"/>
      <c r="K180" s="25"/>
      <c r="L180" s="25"/>
      <c r="M180" s="25"/>
      <c r="N180" s="25"/>
      <c r="O180" s="25"/>
      <c r="P180" s="25"/>
      <c r="Q180" s="25"/>
      <c r="R180" s="25"/>
      <c r="S180" s="25"/>
      <c r="T180" s="25"/>
      <c r="U180" s="25"/>
      <c r="V180" s="25"/>
      <c r="W180" s="5"/>
    </row>
    <row r="181" spans="1:23" ht="15.75">
      <c r="A181" s="6"/>
      <c r="B181" s="8"/>
      <c r="C181" s="8"/>
      <c r="D181" s="8"/>
      <c r="E181" s="8"/>
      <c r="F181" s="8"/>
      <c r="G181" s="8"/>
      <c r="H181" s="8"/>
      <c r="I181" s="8"/>
      <c r="J181" s="8"/>
      <c r="K181" s="8"/>
      <c r="L181" s="8"/>
      <c r="M181" s="8"/>
      <c r="N181" s="8"/>
      <c r="O181" s="8"/>
      <c r="P181" s="8"/>
      <c r="Q181" s="8"/>
      <c r="R181" s="8"/>
      <c r="S181" s="8"/>
      <c r="T181" s="8"/>
      <c r="U181" s="8"/>
      <c r="V181" s="8"/>
      <c r="W181" s="5"/>
    </row>
    <row r="182" spans="1:23" ht="19.5" thickBot="1">
      <c r="A182" s="107"/>
      <c r="B182" s="108" t="str">
        <f>B132</f>
        <v>PM6 INVESTOR REPORT QUARTER ENDING FEBRUARY 2006</v>
      </c>
      <c r="C182" s="144"/>
      <c r="D182" s="144"/>
      <c r="E182" s="144"/>
      <c r="F182" s="144"/>
      <c r="G182" s="144"/>
      <c r="H182" s="144"/>
      <c r="I182" s="144"/>
      <c r="J182" s="144"/>
      <c r="K182" s="144"/>
      <c r="L182" s="144"/>
      <c r="M182" s="144"/>
      <c r="N182" s="144"/>
      <c r="O182" s="144"/>
      <c r="P182" s="144"/>
      <c r="Q182" s="144"/>
      <c r="R182" s="144"/>
      <c r="S182" s="144"/>
      <c r="T182" s="144"/>
      <c r="U182" s="144"/>
      <c r="V182" s="145"/>
      <c r="W182" s="5"/>
    </row>
    <row r="183" spans="1:23" ht="15.75">
      <c r="A183" s="69"/>
      <c r="B183" s="60" t="s">
        <v>78</v>
      </c>
      <c r="C183" s="70"/>
      <c r="D183" s="70"/>
      <c r="E183" s="70"/>
      <c r="F183" s="71"/>
      <c r="G183" s="71"/>
      <c r="H183" s="71"/>
      <c r="I183" s="71"/>
      <c r="J183" s="71"/>
      <c r="K183" s="71"/>
      <c r="L183" s="71"/>
      <c r="M183" s="71"/>
      <c r="N183" s="71"/>
      <c r="O183" s="71"/>
      <c r="P183" s="71"/>
      <c r="Q183" s="71"/>
      <c r="R183" s="71"/>
      <c r="S183" s="72">
        <v>38776</v>
      </c>
      <c r="T183" s="4"/>
      <c r="U183" s="4"/>
      <c r="V183" s="4"/>
      <c r="W183" s="5"/>
    </row>
    <row r="184" spans="1:23" ht="15.75">
      <c r="A184" s="73"/>
      <c r="B184" s="74"/>
      <c r="C184" s="75"/>
      <c r="D184" s="75"/>
      <c r="E184" s="75"/>
      <c r="F184" s="76"/>
      <c r="G184" s="76"/>
      <c r="H184" s="76"/>
      <c r="I184" s="76"/>
      <c r="J184" s="76"/>
      <c r="K184" s="76"/>
      <c r="L184" s="76"/>
      <c r="M184" s="76"/>
      <c r="N184" s="76"/>
      <c r="O184" s="76"/>
      <c r="P184" s="76"/>
      <c r="Q184" s="76"/>
      <c r="R184" s="76"/>
      <c r="S184" s="76"/>
      <c r="T184" s="8"/>
      <c r="U184" s="8"/>
      <c r="V184" s="8"/>
      <c r="W184" s="5"/>
    </row>
    <row r="185" spans="1:23" ht="15.75">
      <c r="A185" s="77"/>
      <c r="B185" s="78" t="s">
        <v>79</v>
      </c>
      <c r="C185" s="79"/>
      <c r="D185" s="79"/>
      <c r="E185" s="79"/>
      <c r="F185" s="65"/>
      <c r="G185" s="65"/>
      <c r="H185" s="65"/>
      <c r="I185" s="65"/>
      <c r="J185" s="65"/>
      <c r="K185" s="65"/>
      <c r="L185" s="65"/>
      <c r="M185" s="65"/>
      <c r="N185" s="65"/>
      <c r="O185" s="65"/>
      <c r="P185" s="65"/>
      <c r="Q185" s="65"/>
      <c r="R185" s="65"/>
      <c r="S185" s="80">
        <v>0.05254</v>
      </c>
      <c r="T185" s="25"/>
      <c r="U185" s="25"/>
      <c r="V185" s="25"/>
      <c r="W185" s="5"/>
    </row>
    <row r="186" spans="1:23" ht="15.75">
      <c r="A186" s="77"/>
      <c r="B186" s="78" t="s">
        <v>80</v>
      </c>
      <c r="C186" s="79"/>
      <c r="D186" s="79"/>
      <c r="E186" s="79"/>
      <c r="F186" s="65"/>
      <c r="G186" s="65"/>
      <c r="H186" s="65"/>
      <c r="I186" s="65"/>
      <c r="J186" s="65"/>
      <c r="K186" s="65"/>
      <c r="L186" s="65"/>
      <c r="M186" s="65"/>
      <c r="N186" s="65"/>
      <c r="O186" s="65"/>
      <c r="P186" s="65"/>
      <c r="Q186" s="65"/>
      <c r="R186" s="65"/>
      <c r="S186" s="39">
        <v>0.0408</v>
      </c>
      <c r="T186" s="25"/>
      <c r="U186" s="25"/>
      <c r="V186" s="25"/>
      <c r="W186" s="5"/>
    </row>
    <row r="187" spans="1:23" ht="15.75">
      <c r="A187" s="77"/>
      <c r="B187" s="78" t="s">
        <v>81</v>
      </c>
      <c r="C187" s="79"/>
      <c r="D187" s="79"/>
      <c r="E187" s="79"/>
      <c r="F187" s="65"/>
      <c r="G187" s="65"/>
      <c r="H187" s="65"/>
      <c r="I187" s="65"/>
      <c r="J187" s="65"/>
      <c r="K187" s="65"/>
      <c r="L187" s="65"/>
      <c r="M187" s="65"/>
      <c r="N187" s="65"/>
      <c r="O187" s="65"/>
      <c r="P187" s="65"/>
      <c r="Q187" s="65"/>
      <c r="R187" s="65"/>
      <c r="S187" s="80">
        <f>S185-S186</f>
        <v>0.01174</v>
      </c>
      <c r="T187" s="25"/>
      <c r="U187" s="25"/>
      <c r="V187" s="25"/>
      <c r="W187" s="5"/>
    </row>
    <row r="188" spans="1:23" ht="15.75">
      <c r="A188" s="77"/>
      <c r="B188" s="78" t="s">
        <v>82</v>
      </c>
      <c r="C188" s="79"/>
      <c r="D188" s="79"/>
      <c r="E188" s="79"/>
      <c r="F188" s="65"/>
      <c r="G188" s="65"/>
      <c r="H188" s="65"/>
      <c r="I188" s="65"/>
      <c r="J188" s="65"/>
      <c r="K188" s="65"/>
      <c r="L188" s="65"/>
      <c r="M188" s="65"/>
      <c r="N188" s="65"/>
      <c r="O188" s="65"/>
      <c r="P188" s="65"/>
      <c r="Q188" s="65"/>
      <c r="R188" s="65"/>
      <c r="S188" s="80">
        <v>0.06116</v>
      </c>
      <c r="T188" s="25"/>
      <c r="U188" s="25"/>
      <c r="V188" s="25"/>
      <c r="W188" s="5"/>
    </row>
    <row r="189" spans="1:23" ht="15.75">
      <c r="A189" s="77"/>
      <c r="B189" s="78" t="s">
        <v>83</v>
      </c>
      <c r="C189" s="79"/>
      <c r="D189" s="79"/>
      <c r="E189" s="79"/>
      <c r="F189" s="65"/>
      <c r="G189" s="65"/>
      <c r="H189" s="65"/>
      <c r="I189" s="65"/>
      <c r="J189" s="65"/>
      <c r="K189" s="65"/>
      <c r="L189" s="65"/>
      <c r="M189" s="65"/>
      <c r="N189" s="65"/>
      <c r="O189" s="65"/>
      <c r="P189" s="65"/>
      <c r="Q189" s="65"/>
      <c r="R189" s="65"/>
      <c r="S189" s="80">
        <f>+U43</f>
        <v>0.051490626428476946</v>
      </c>
      <c r="T189" s="25"/>
      <c r="U189" s="25"/>
      <c r="V189" s="25"/>
      <c r="W189" s="5"/>
    </row>
    <row r="190" spans="1:23" ht="15.75">
      <c r="A190" s="77"/>
      <c r="B190" s="78" t="s">
        <v>84</v>
      </c>
      <c r="C190" s="79"/>
      <c r="D190" s="79"/>
      <c r="E190" s="79"/>
      <c r="F190" s="65"/>
      <c r="G190" s="65"/>
      <c r="H190" s="65"/>
      <c r="I190" s="65"/>
      <c r="J190" s="65"/>
      <c r="K190" s="65"/>
      <c r="L190" s="65"/>
      <c r="M190" s="65"/>
      <c r="N190" s="65"/>
      <c r="O190" s="65"/>
      <c r="P190" s="65"/>
      <c r="Q190" s="65"/>
      <c r="R190" s="65"/>
      <c r="S190" s="80">
        <f>S188-S189</f>
        <v>0.009669373571523053</v>
      </c>
      <c r="T190" s="25"/>
      <c r="U190" s="25"/>
      <c r="V190" s="25"/>
      <c r="W190" s="5"/>
    </row>
    <row r="191" spans="1:23" ht="15.75">
      <c r="A191" s="77"/>
      <c r="B191" s="78" t="s">
        <v>180</v>
      </c>
      <c r="C191" s="79"/>
      <c r="D191" s="79"/>
      <c r="E191" s="79"/>
      <c r="F191" s="65"/>
      <c r="G191" s="65"/>
      <c r="H191" s="65"/>
      <c r="I191" s="65"/>
      <c r="J191" s="65"/>
      <c r="K191" s="65"/>
      <c r="L191" s="65"/>
      <c r="M191" s="65"/>
      <c r="N191" s="65"/>
      <c r="O191" s="65"/>
      <c r="P191" s="65"/>
      <c r="Q191" s="65"/>
      <c r="R191" s="65"/>
      <c r="S191" s="116">
        <v>38245</v>
      </c>
      <c r="T191" s="25"/>
      <c r="U191" s="25"/>
      <c r="V191" s="25"/>
      <c r="W191" s="5"/>
    </row>
    <row r="192" spans="1:23" ht="15.75">
      <c r="A192" s="77"/>
      <c r="B192" s="78" t="s">
        <v>181</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182</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183</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184</v>
      </c>
      <c r="C195" s="79"/>
      <c r="D195" s="79"/>
      <c r="E195" s="79"/>
      <c r="F195" s="65"/>
      <c r="G195" s="65"/>
      <c r="H195" s="65"/>
      <c r="I195" s="65"/>
      <c r="J195" s="65"/>
      <c r="K195" s="65"/>
      <c r="L195" s="65"/>
      <c r="M195" s="65"/>
      <c r="N195" s="65"/>
      <c r="O195" s="65"/>
      <c r="P195" s="65"/>
      <c r="Q195" s="65"/>
      <c r="R195" s="65"/>
      <c r="S195" s="116">
        <v>47557</v>
      </c>
      <c r="T195" s="25"/>
      <c r="U195" s="25"/>
      <c r="V195" s="25"/>
      <c r="W195" s="5"/>
    </row>
    <row r="196" spans="1:23" ht="15.75">
      <c r="A196" s="77"/>
      <c r="B196" s="78" t="s">
        <v>185</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186</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187</v>
      </c>
      <c r="C198" s="79"/>
      <c r="D198" s="79"/>
      <c r="E198" s="79"/>
      <c r="F198" s="65"/>
      <c r="G198" s="65"/>
      <c r="H198" s="65"/>
      <c r="I198" s="65"/>
      <c r="J198" s="65"/>
      <c r="K198" s="65"/>
      <c r="L198" s="65"/>
      <c r="M198" s="65"/>
      <c r="N198" s="65"/>
      <c r="O198" s="65"/>
      <c r="P198" s="65"/>
      <c r="Q198" s="65"/>
      <c r="R198" s="65"/>
      <c r="S198" s="116">
        <v>50663</v>
      </c>
      <c r="T198" s="25"/>
      <c r="U198" s="25"/>
      <c r="V198" s="25"/>
      <c r="W198" s="5"/>
    </row>
    <row r="199" spans="1:23" ht="15.75">
      <c r="A199" s="77"/>
      <c r="B199" s="78" t="s">
        <v>85</v>
      </c>
      <c r="C199" s="79"/>
      <c r="D199" s="79"/>
      <c r="E199" s="79"/>
      <c r="F199" s="65"/>
      <c r="G199" s="65"/>
      <c r="H199" s="65"/>
      <c r="I199" s="65"/>
      <c r="J199" s="65"/>
      <c r="K199" s="65"/>
      <c r="L199" s="65"/>
      <c r="M199" s="65"/>
      <c r="N199" s="65"/>
      <c r="O199" s="65"/>
      <c r="P199" s="65"/>
      <c r="Q199" s="65"/>
      <c r="R199" s="65"/>
      <c r="S199" s="155">
        <v>22.07</v>
      </c>
      <c r="T199" s="25" t="s">
        <v>136</v>
      </c>
      <c r="U199" s="25"/>
      <c r="V199" s="25"/>
      <c r="W199" s="5"/>
    </row>
    <row r="200" spans="1:23" ht="15.75">
      <c r="A200" s="77"/>
      <c r="B200" s="78" t="s">
        <v>86</v>
      </c>
      <c r="C200" s="79"/>
      <c r="D200" s="79"/>
      <c r="E200" s="79"/>
      <c r="F200" s="65"/>
      <c r="G200" s="65"/>
      <c r="H200" s="65"/>
      <c r="I200" s="65"/>
      <c r="J200" s="65"/>
      <c r="K200" s="65"/>
      <c r="L200" s="65"/>
      <c r="M200" s="65"/>
      <c r="N200" s="65"/>
      <c r="O200" s="65"/>
      <c r="P200" s="65"/>
      <c r="Q200" s="65"/>
      <c r="R200" s="65"/>
      <c r="S200" s="155">
        <v>19.93</v>
      </c>
      <c r="T200" s="25" t="s">
        <v>136</v>
      </c>
      <c r="U200" s="25"/>
      <c r="V200" s="25"/>
      <c r="W200" s="5"/>
    </row>
    <row r="201" spans="1:23" ht="15.75">
      <c r="A201" s="77"/>
      <c r="B201" s="78" t="s">
        <v>87</v>
      </c>
      <c r="C201" s="79"/>
      <c r="D201" s="79"/>
      <c r="E201" s="79"/>
      <c r="F201" s="65"/>
      <c r="G201" s="65"/>
      <c r="H201" s="65"/>
      <c r="I201" s="65"/>
      <c r="J201" s="65"/>
      <c r="K201" s="65"/>
      <c r="L201" s="65"/>
      <c r="M201" s="65"/>
      <c r="N201" s="65"/>
      <c r="O201" s="65"/>
      <c r="P201" s="65"/>
      <c r="Q201" s="65"/>
      <c r="R201" s="65"/>
      <c r="S201" s="80">
        <f>+O73/M73</f>
        <v>0.04124491990001231</v>
      </c>
      <c r="T201" s="25"/>
      <c r="U201" s="25"/>
      <c r="V201" s="25"/>
      <c r="W201" s="5"/>
    </row>
    <row r="202" spans="1:23" ht="15.75">
      <c r="A202" s="77"/>
      <c r="B202" s="78" t="s">
        <v>88</v>
      </c>
      <c r="C202" s="79"/>
      <c r="D202" s="79"/>
      <c r="E202" s="79"/>
      <c r="F202" s="65"/>
      <c r="G202" s="65"/>
      <c r="H202" s="65"/>
      <c r="I202" s="65"/>
      <c r="J202" s="65"/>
      <c r="K202" s="65"/>
      <c r="L202" s="65"/>
      <c r="M202" s="65"/>
      <c r="N202" s="65"/>
      <c r="O202" s="65"/>
      <c r="P202" s="65"/>
      <c r="Q202" s="65"/>
      <c r="R202" s="65"/>
      <c r="S202" s="80">
        <v>0.1203</v>
      </c>
      <c r="T202" s="25"/>
      <c r="U202" s="25"/>
      <c r="V202" s="25"/>
      <c r="W202" s="5"/>
    </row>
    <row r="203" spans="1:23" ht="15.75">
      <c r="A203" s="77"/>
      <c r="B203" s="78"/>
      <c r="C203" s="78"/>
      <c r="D203" s="78"/>
      <c r="E203" s="78"/>
      <c r="F203" s="25"/>
      <c r="G203" s="25"/>
      <c r="H203" s="25"/>
      <c r="I203" s="25"/>
      <c r="J203" s="25"/>
      <c r="K203" s="25"/>
      <c r="L203" s="25"/>
      <c r="M203" s="25"/>
      <c r="N203" s="25"/>
      <c r="O203" s="25"/>
      <c r="P203" s="25"/>
      <c r="Q203" s="25"/>
      <c r="R203" s="25"/>
      <c r="S203" s="61"/>
      <c r="T203" s="25"/>
      <c r="U203" s="82"/>
      <c r="V203" s="25"/>
      <c r="W203" s="5"/>
    </row>
    <row r="204" spans="1:23" ht="15.75">
      <c r="A204" s="83"/>
      <c r="B204" s="14" t="s">
        <v>89</v>
      </c>
      <c r="C204" s="85"/>
      <c r="D204" s="84"/>
      <c r="E204" s="85"/>
      <c r="F204" s="84"/>
      <c r="G204" s="85"/>
      <c r="H204" s="17"/>
      <c r="I204" s="17"/>
      <c r="J204" s="17"/>
      <c r="K204" s="17"/>
      <c r="L204" s="17"/>
      <c r="M204" s="17"/>
      <c r="N204" s="17"/>
      <c r="O204" s="17"/>
      <c r="P204" s="17"/>
      <c r="Q204" s="17"/>
      <c r="R204" s="17" t="s">
        <v>124</v>
      </c>
      <c r="S204" s="86" t="s">
        <v>133</v>
      </c>
      <c r="T204" s="8"/>
      <c r="U204" s="8"/>
      <c r="V204" s="8"/>
      <c r="W204" s="5"/>
    </row>
    <row r="205" spans="1:23" ht="15.75">
      <c r="A205" s="87"/>
      <c r="B205" s="78" t="s">
        <v>90</v>
      </c>
      <c r="C205" s="54"/>
      <c r="D205" s="54"/>
      <c r="E205" s="25"/>
      <c r="F205" s="25"/>
      <c r="G205" s="25"/>
      <c r="H205" s="30"/>
      <c r="I205" s="30"/>
      <c r="J205" s="30"/>
      <c r="K205" s="30"/>
      <c r="L205" s="30"/>
      <c r="M205" s="30"/>
      <c r="N205" s="30"/>
      <c r="O205" s="30"/>
      <c r="P205" s="30"/>
      <c r="Q205" s="30"/>
      <c r="R205" s="30">
        <v>2</v>
      </c>
      <c r="S205" s="88">
        <v>87</v>
      </c>
      <c r="T205" s="25"/>
      <c r="U205" s="82"/>
      <c r="V205" s="89"/>
      <c r="W205" s="5"/>
    </row>
    <row r="206" spans="1:23" ht="15.75">
      <c r="A206" s="87"/>
      <c r="B206" s="78" t="s">
        <v>262</v>
      </c>
      <c r="C206" s="54"/>
      <c r="D206" s="54"/>
      <c r="E206" s="25"/>
      <c r="F206" s="25"/>
      <c r="G206" s="25"/>
      <c r="H206" s="30"/>
      <c r="I206" s="30"/>
      <c r="J206" s="30"/>
      <c r="K206" s="30"/>
      <c r="L206" s="30"/>
      <c r="M206" s="30"/>
      <c r="N206" s="30"/>
      <c r="O206" s="30"/>
      <c r="P206" s="30"/>
      <c r="Q206" s="30"/>
      <c r="R206" s="181">
        <f>+Q249</f>
        <v>67</v>
      </c>
      <c r="S206" s="88">
        <f>+S249</f>
        <v>10267</v>
      </c>
      <c r="T206" s="25"/>
      <c r="U206" s="82"/>
      <c r="V206" s="89"/>
      <c r="W206" s="5"/>
    </row>
    <row r="207" spans="1:23" ht="15.75">
      <c r="A207" s="87"/>
      <c r="B207" s="78" t="s">
        <v>91</v>
      </c>
      <c r="C207" s="54"/>
      <c r="D207" s="54"/>
      <c r="E207" s="25"/>
      <c r="F207" s="25"/>
      <c r="G207" s="25"/>
      <c r="H207" s="30"/>
      <c r="I207" s="30"/>
      <c r="J207" s="30"/>
      <c r="K207" s="30"/>
      <c r="L207" s="30"/>
      <c r="M207" s="30"/>
      <c r="N207" s="30"/>
      <c r="O207" s="30"/>
      <c r="P207" s="30"/>
      <c r="Q207" s="30"/>
      <c r="R207" s="181">
        <v>1</v>
      </c>
      <c r="S207" s="88">
        <f>+S261</f>
        <v>57</v>
      </c>
      <c r="T207" s="25"/>
      <c r="U207" s="82"/>
      <c r="V207" s="150"/>
      <c r="W207" s="117"/>
    </row>
    <row r="208" spans="1:23" ht="15.75">
      <c r="A208" s="87"/>
      <c r="B208" s="130" t="s">
        <v>92</v>
      </c>
      <c r="C208" s="54"/>
      <c r="D208" s="54"/>
      <c r="E208" s="25"/>
      <c r="F208" s="25"/>
      <c r="G208" s="25"/>
      <c r="H208" s="25"/>
      <c r="I208" s="25"/>
      <c r="J208" s="25"/>
      <c r="K208" s="25"/>
      <c r="L208" s="25"/>
      <c r="M208" s="25"/>
      <c r="N208" s="25"/>
      <c r="O208" s="25"/>
      <c r="P208" s="25"/>
      <c r="Q208" s="25"/>
      <c r="R208" s="25"/>
      <c r="S208" s="88">
        <v>0</v>
      </c>
      <c r="T208" s="25"/>
      <c r="U208" s="82"/>
      <c r="V208" s="150"/>
      <c r="W208" s="117"/>
    </row>
    <row r="209" spans="1:23" ht="15.75">
      <c r="A209" s="87"/>
      <c r="B209" s="130" t="s">
        <v>263</v>
      </c>
      <c r="C209" s="54"/>
      <c r="D209" s="54"/>
      <c r="E209" s="25"/>
      <c r="F209" s="25"/>
      <c r="G209" s="25"/>
      <c r="H209" s="25"/>
      <c r="I209" s="25"/>
      <c r="J209" s="25"/>
      <c r="K209" s="25"/>
      <c r="L209" s="25"/>
      <c r="M209" s="25"/>
      <c r="N209" s="25"/>
      <c r="O209" s="25"/>
      <c r="P209" s="25"/>
      <c r="Q209" s="25"/>
      <c r="R209" s="25"/>
      <c r="S209" s="88">
        <v>97866</v>
      </c>
      <c r="T209" s="25"/>
      <c r="U209" s="82"/>
      <c r="V209" s="150"/>
      <c r="W209" s="117"/>
    </row>
    <row r="210" spans="1:23" ht="15.75">
      <c r="A210" s="90"/>
      <c r="B210" s="130" t="s">
        <v>94</v>
      </c>
      <c r="C210" s="78"/>
      <c r="D210" s="78"/>
      <c r="E210" s="78"/>
      <c r="F210" s="25"/>
      <c r="G210" s="25"/>
      <c r="H210" s="25"/>
      <c r="I210" s="25"/>
      <c r="J210" s="25"/>
      <c r="K210" s="25"/>
      <c r="L210" s="25"/>
      <c r="M210" s="25"/>
      <c r="N210" s="25"/>
      <c r="O210" s="25"/>
      <c r="P210" s="25"/>
      <c r="Q210" s="25"/>
      <c r="R210" s="25"/>
      <c r="S210" s="88"/>
      <c r="T210" s="25"/>
      <c r="U210" s="82"/>
      <c r="V210" s="151"/>
      <c r="W210" s="117"/>
    </row>
    <row r="211" spans="1:23" ht="15.75">
      <c r="A211" s="90"/>
      <c r="B211" s="78" t="s">
        <v>95</v>
      </c>
      <c r="C211" s="78"/>
      <c r="D211" s="78"/>
      <c r="E211" s="78"/>
      <c r="F211" s="25"/>
      <c r="G211" s="25"/>
      <c r="H211" s="25"/>
      <c r="I211" s="25"/>
      <c r="J211" s="25"/>
      <c r="K211" s="25"/>
      <c r="L211" s="25"/>
      <c r="M211" s="25"/>
      <c r="N211" s="25"/>
      <c r="O211" s="25"/>
      <c r="P211" s="25"/>
      <c r="Q211" s="25"/>
      <c r="R211" s="30">
        <v>0</v>
      </c>
      <c r="S211" s="88">
        <f>U154</f>
        <v>0</v>
      </c>
      <c r="T211" s="25"/>
      <c r="U211" s="82"/>
      <c r="V211" s="151"/>
      <c r="W211" s="117"/>
    </row>
    <row r="212" spans="1:23" ht="15.75">
      <c r="A212" s="87"/>
      <c r="B212" s="78" t="s">
        <v>96</v>
      </c>
      <c r="C212" s="54"/>
      <c r="D212" s="54"/>
      <c r="E212" s="54"/>
      <c r="F212" s="25"/>
      <c r="G212" s="25"/>
      <c r="H212" s="25"/>
      <c r="I212" s="25"/>
      <c r="J212" s="25"/>
      <c r="K212" s="25"/>
      <c r="L212" s="25"/>
      <c r="M212" s="25"/>
      <c r="N212" s="25"/>
      <c r="O212" s="25"/>
      <c r="P212" s="25"/>
      <c r="Q212" s="25"/>
      <c r="R212" s="30">
        <v>0</v>
      </c>
      <c r="S212" s="88">
        <f>+'Nov 05'!S212+S211</f>
        <v>0</v>
      </c>
      <c r="T212" s="25"/>
      <c r="U212" s="82"/>
      <c r="V212" s="151"/>
      <c r="W212" s="117"/>
    </row>
    <row r="213" spans="1:23" ht="15.75">
      <c r="A213" s="87"/>
      <c r="B213" s="78" t="s">
        <v>97</v>
      </c>
      <c r="C213" s="54"/>
      <c r="D213" s="54"/>
      <c r="E213" s="54"/>
      <c r="F213" s="25"/>
      <c r="G213" s="25"/>
      <c r="H213" s="25"/>
      <c r="I213" s="25"/>
      <c r="J213" s="25"/>
      <c r="K213" s="25"/>
      <c r="L213" s="25"/>
      <c r="M213" s="25"/>
      <c r="N213" s="25"/>
      <c r="O213" s="25"/>
      <c r="P213" s="25"/>
      <c r="Q213" s="25"/>
      <c r="R213" s="30"/>
      <c r="S213" s="88">
        <v>0</v>
      </c>
      <c r="T213" s="25"/>
      <c r="U213" s="82"/>
      <c r="V213" s="149"/>
      <c r="W213" s="117"/>
    </row>
    <row r="214" spans="1:23" ht="15.75">
      <c r="A214" s="90"/>
      <c r="B214" s="130" t="s">
        <v>298</v>
      </c>
      <c r="C214" s="78"/>
      <c r="D214" s="78"/>
      <c r="E214" s="78"/>
      <c r="F214" s="25"/>
      <c r="G214" s="25"/>
      <c r="H214" s="25"/>
      <c r="I214" s="25"/>
      <c r="J214" s="25"/>
      <c r="K214" s="25"/>
      <c r="L214" s="25"/>
      <c r="M214" s="25"/>
      <c r="N214" s="25"/>
      <c r="O214" s="25"/>
      <c r="P214" s="25"/>
      <c r="Q214" s="25"/>
      <c r="R214" s="30"/>
      <c r="S214" s="88"/>
      <c r="T214" s="25"/>
      <c r="U214" s="82"/>
      <c r="V214" s="91"/>
      <c r="W214" s="5"/>
    </row>
    <row r="215" spans="1:23" ht="15.75">
      <c r="A215" s="90"/>
      <c r="B215" s="78" t="s">
        <v>99</v>
      </c>
      <c r="C215" s="78"/>
      <c r="D215" s="78"/>
      <c r="E215" s="78"/>
      <c r="F215" s="25"/>
      <c r="G215" s="25"/>
      <c r="H215" s="25"/>
      <c r="I215" s="25"/>
      <c r="J215" s="25"/>
      <c r="K215" s="25"/>
      <c r="L215" s="25"/>
      <c r="M215" s="25"/>
      <c r="N215" s="25"/>
      <c r="O215" s="25"/>
      <c r="P215" s="25"/>
      <c r="Q215" s="25"/>
      <c r="R215" s="30">
        <v>0</v>
      </c>
      <c r="S215" s="88">
        <v>0</v>
      </c>
      <c r="T215" s="25"/>
      <c r="U215" s="82"/>
      <c r="V215" s="91"/>
      <c r="W215" s="5"/>
    </row>
    <row r="216" spans="1:23" ht="15.75">
      <c r="A216" s="87"/>
      <c r="B216" s="78" t="s">
        <v>100</v>
      </c>
      <c r="C216" s="92"/>
      <c r="D216" s="92"/>
      <c r="E216" s="93"/>
      <c r="F216" s="25"/>
      <c r="G216" s="25"/>
      <c r="H216" s="25"/>
      <c r="I216" s="25"/>
      <c r="J216" s="25"/>
      <c r="K216" s="25"/>
      <c r="L216" s="25"/>
      <c r="M216" s="25"/>
      <c r="N216" s="25"/>
      <c r="O216" s="25"/>
      <c r="P216" s="25"/>
      <c r="Q216" s="25"/>
      <c r="R216" s="30"/>
      <c r="S216" s="63">
        <v>0</v>
      </c>
      <c r="T216" s="25"/>
      <c r="U216" s="82"/>
      <c r="V216" s="91"/>
      <c r="W216" s="5"/>
    </row>
    <row r="217" spans="1:23" ht="15.75">
      <c r="A217" s="87"/>
      <c r="B217" s="78" t="s">
        <v>101</v>
      </c>
      <c r="C217" s="92"/>
      <c r="D217" s="92"/>
      <c r="E217" s="93"/>
      <c r="F217" s="25"/>
      <c r="G217" s="25"/>
      <c r="H217" s="25"/>
      <c r="I217" s="25"/>
      <c r="J217" s="25"/>
      <c r="K217" s="25"/>
      <c r="L217" s="25"/>
      <c r="M217" s="25"/>
      <c r="N217" s="25"/>
      <c r="O217" s="25"/>
      <c r="P217" s="25"/>
      <c r="Q217" s="25"/>
      <c r="R217" s="30"/>
      <c r="S217" s="63">
        <v>0</v>
      </c>
      <c r="T217" s="25"/>
      <c r="U217" s="82"/>
      <c r="V217" s="91"/>
      <c r="W217" s="5"/>
    </row>
    <row r="218" spans="1:23" ht="15.75">
      <c r="A218" s="87"/>
      <c r="B218" s="78" t="s">
        <v>305</v>
      </c>
      <c r="C218" s="94"/>
      <c r="D218" s="92"/>
      <c r="E218" s="93"/>
      <c r="F218" s="25"/>
      <c r="G218" s="25"/>
      <c r="H218" s="25"/>
      <c r="I218" s="25"/>
      <c r="J218" s="25"/>
      <c r="K218" s="25"/>
      <c r="L218" s="25"/>
      <c r="M218" s="25"/>
      <c r="N218" s="25"/>
      <c r="O218" s="25"/>
      <c r="P218" s="25"/>
      <c r="Q218" s="25"/>
      <c r="R218" s="30"/>
      <c r="S218" s="95">
        <v>0</v>
      </c>
      <c r="T218" s="25"/>
      <c r="U218" s="82"/>
      <c r="V218" s="91"/>
      <c r="W218" s="5"/>
    </row>
    <row r="219" spans="1:23" ht="15.75">
      <c r="A219" s="87"/>
      <c r="B219" s="130" t="s">
        <v>299</v>
      </c>
      <c r="C219" s="94"/>
      <c r="D219" s="92"/>
      <c r="E219" s="93"/>
      <c r="F219" s="25"/>
      <c r="G219" s="25"/>
      <c r="H219" s="25"/>
      <c r="I219" s="25"/>
      <c r="J219" s="25"/>
      <c r="K219" s="25"/>
      <c r="L219" s="25"/>
      <c r="M219" s="25"/>
      <c r="N219" s="25"/>
      <c r="O219" s="25"/>
      <c r="P219" s="25"/>
      <c r="Q219" s="25"/>
      <c r="R219" s="25"/>
      <c r="S219" s="95"/>
      <c r="T219" s="25"/>
      <c r="U219" s="82"/>
      <c r="V219" s="91"/>
      <c r="W219" s="5"/>
    </row>
    <row r="220" spans="1:23" ht="15.75">
      <c r="A220" s="87"/>
      <c r="B220" s="78" t="s">
        <v>99</v>
      </c>
      <c r="C220" s="94"/>
      <c r="D220" s="92"/>
      <c r="E220" s="93"/>
      <c r="F220" s="25"/>
      <c r="G220" s="25"/>
      <c r="H220" s="25"/>
      <c r="I220" s="25"/>
      <c r="J220" s="25"/>
      <c r="K220" s="25"/>
      <c r="L220" s="25"/>
      <c r="M220" s="25"/>
      <c r="N220" s="25"/>
      <c r="O220" s="25"/>
      <c r="P220" s="25"/>
      <c r="Q220" s="25"/>
      <c r="R220" s="30">
        <v>12</v>
      </c>
      <c r="S220" s="88">
        <v>1158</v>
      </c>
      <c r="T220" s="25"/>
      <c r="U220" s="82"/>
      <c r="V220" s="91"/>
      <c r="W220" s="5"/>
    </row>
    <row r="221" spans="1:23" ht="15.75">
      <c r="A221" s="87"/>
      <c r="B221" s="78" t="s">
        <v>300</v>
      </c>
      <c r="C221" s="94"/>
      <c r="D221" s="92"/>
      <c r="E221" s="93"/>
      <c r="F221" s="25"/>
      <c r="G221" s="25"/>
      <c r="H221" s="25"/>
      <c r="I221" s="25"/>
      <c r="J221" s="25"/>
      <c r="K221" s="25"/>
      <c r="L221" s="25"/>
      <c r="M221" s="25"/>
      <c r="N221" s="25"/>
      <c r="O221" s="25"/>
      <c r="P221" s="25"/>
      <c r="Q221" s="25"/>
      <c r="R221" s="25"/>
      <c r="S221" s="192">
        <v>6.95</v>
      </c>
      <c r="T221" s="25"/>
      <c r="U221" s="82"/>
      <c r="V221" s="91"/>
      <c r="W221" s="5"/>
    </row>
    <row r="222" spans="1:23" ht="15.75">
      <c r="A222" s="87"/>
      <c r="B222" s="78" t="s">
        <v>301</v>
      </c>
      <c r="C222" s="94"/>
      <c r="D222" s="92"/>
      <c r="E222" s="93"/>
      <c r="F222" s="25"/>
      <c r="G222" s="25"/>
      <c r="H222" s="25"/>
      <c r="I222" s="25"/>
      <c r="J222" s="25"/>
      <c r="K222" s="25"/>
      <c r="L222" s="25"/>
      <c r="M222" s="25"/>
      <c r="N222" s="25"/>
      <c r="O222" s="25"/>
      <c r="P222" s="25"/>
      <c r="Q222" s="25"/>
      <c r="R222" s="25"/>
      <c r="S222" s="192">
        <v>5.23</v>
      </c>
      <c r="T222" s="25"/>
      <c r="U222" s="82"/>
      <c r="V222" s="91"/>
      <c r="W222" s="5"/>
    </row>
    <row r="223" spans="1:23" ht="15.75">
      <c r="A223" s="87"/>
      <c r="B223" s="78" t="s">
        <v>305</v>
      </c>
      <c r="C223" s="94"/>
      <c r="D223" s="92"/>
      <c r="E223" s="93"/>
      <c r="F223" s="25"/>
      <c r="G223" s="25"/>
      <c r="H223" s="25"/>
      <c r="I223" s="25"/>
      <c r="J223" s="25"/>
      <c r="K223" s="25"/>
      <c r="L223" s="25"/>
      <c r="M223" s="25"/>
      <c r="N223" s="25"/>
      <c r="O223" s="25"/>
      <c r="P223" s="25"/>
      <c r="Q223" s="25"/>
      <c r="R223" s="25"/>
      <c r="S223" s="95">
        <v>1.0412</v>
      </c>
      <c r="T223" s="25"/>
      <c r="U223" s="82"/>
      <c r="V223" s="91"/>
      <c r="W223" s="5"/>
    </row>
    <row r="224" spans="1:23" ht="15.75">
      <c r="A224" s="87"/>
      <c r="B224" s="78"/>
      <c r="C224" s="94"/>
      <c r="D224" s="92"/>
      <c r="E224" s="93"/>
      <c r="F224" s="25"/>
      <c r="G224" s="25"/>
      <c r="H224" s="25"/>
      <c r="I224" s="25"/>
      <c r="J224" s="25"/>
      <c r="K224" s="25"/>
      <c r="L224" s="25"/>
      <c r="M224" s="25"/>
      <c r="N224" s="25"/>
      <c r="O224" s="25"/>
      <c r="P224" s="25"/>
      <c r="Q224" s="25"/>
      <c r="R224" s="25"/>
      <c r="S224" s="95"/>
      <c r="T224" s="25"/>
      <c r="U224" s="82"/>
      <c r="V224" s="91"/>
      <c r="W224" s="5"/>
    </row>
    <row r="225" spans="1:23" ht="18.75">
      <c r="A225" s="87"/>
      <c r="B225" s="183" t="s">
        <v>293</v>
      </c>
      <c r="C225" s="94"/>
      <c r="D225" s="92"/>
      <c r="E225" s="93"/>
      <c r="F225" s="25"/>
      <c r="G225" s="25"/>
      <c r="H225" s="25"/>
      <c r="I225" s="25"/>
      <c r="J225" s="25"/>
      <c r="K225" s="184" t="s">
        <v>294</v>
      </c>
      <c r="L225" s="25"/>
      <c r="M225" s="25"/>
      <c r="N225" s="25"/>
      <c r="O225" s="25"/>
      <c r="P225" s="25"/>
      <c r="Q225" s="25"/>
      <c r="R225" s="25"/>
      <c r="S225" s="95"/>
      <c r="T225" s="25"/>
      <c r="U225" s="82"/>
      <c r="V225" s="91"/>
      <c r="W225" s="5"/>
    </row>
    <row r="226" spans="1:23" ht="15.75">
      <c r="A226" s="87"/>
      <c r="B226" s="78"/>
      <c r="C226" s="94"/>
      <c r="D226" s="92"/>
      <c r="E226" s="93"/>
      <c r="F226" s="25"/>
      <c r="G226" s="25"/>
      <c r="H226" s="25"/>
      <c r="I226" s="25"/>
      <c r="J226" s="25"/>
      <c r="K226" s="25"/>
      <c r="L226" s="25"/>
      <c r="M226" s="25"/>
      <c r="N226" s="25"/>
      <c r="O226" s="25"/>
      <c r="P226" s="25"/>
      <c r="Q226" s="25"/>
      <c r="R226" s="25"/>
      <c r="S226" s="95"/>
      <c r="T226" s="25"/>
      <c r="U226" s="82"/>
      <c r="V226" s="91"/>
      <c r="W226" s="5"/>
    </row>
    <row r="227" spans="1:23" ht="15.75">
      <c r="A227" s="6"/>
      <c r="B227" s="14" t="s">
        <v>287</v>
      </c>
      <c r="C227" s="85"/>
      <c r="D227" s="84"/>
      <c r="E227" s="85"/>
      <c r="F227" s="84"/>
      <c r="G227" s="86"/>
      <c r="H227" s="17"/>
      <c r="I227" s="17"/>
      <c r="J227" s="17"/>
      <c r="K227" s="17"/>
      <c r="L227" s="17"/>
      <c r="M227" s="17"/>
      <c r="N227" s="17"/>
      <c r="O227" s="17"/>
      <c r="P227" s="17"/>
      <c r="Q227" s="86" t="s">
        <v>124</v>
      </c>
      <c r="R227" s="17" t="s">
        <v>125</v>
      </c>
      <c r="S227" s="86" t="s">
        <v>134</v>
      </c>
      <c r="T227" s="17" t="s">
        <v>125</v>
      </c>
      <c r="U227" s="8"/>
      <c r="V227" s="96"/>
      <c r="W227" s="5"/>
    </row>
    <row r="228" spans="1:23" ht="15.75">
      <c r="A228" s="24"/>
      <c r="B228" s="54" t="s">
        <v>104</v>
      </c>
      <c r="C228" s="54"/>
      <c r="D228" s="97"/>
      <c r="E228" s="25"/>
      <c r="F228" s="97"/>
      <c r="G228" s="54"/>
      <c r="H228" s="97"/>
      <c r="I228" s="97"/>
      <c r="J228" s="97"/>
      <c r="K228" s="97"/>
      <c r="L228" s="97"/>
      <c r="M228" s="97"/>
      <c r="N228" s="97"/>
      <c r="O228" s="97"/>
      <c r="P228" s="97"/>
      <c r="Q228" s="54">
        <v>5576</v>
      </c>
      <c r="R228" s="99">
        <f aca="true" t="shared" si="0" ref="R228:R235">Q228/$Q$237</f>
        <v>0.9932312076950481</v>
      </c>
      <c r="S228" s="53">
        <v>565008</v>
      </c>
      <c r="T228" s="154">
        <f aca="true" t="shared" si="1" ref="T228:T235">S228/$S$237</f>
        <v>0.9913151495373344</v>
      </c>
      <c r="U228" s="82"/>
      <c r="V228" s="91"/>
      <c r="W228" s="5"/>
    </row>
    <row r="229" spans="1:23" ht="15.75">
      <c r="A229" s="24"/>
      <c r="B229" s="54" t="s">
        <v>105</v>
      </c>
      <c r="C229" s="54"/>
      <c r="D229" s="97"/>
      <c r="E229" s="25"/>
      <c r="F229" s="99"/>
      <c r="G229" s="54"/>
      <c r="H229" s="97"/>
      <c r="I229" s="97"/>
      <c r="J229" s="97"/>
      <c r="K229" s="97"/>
      <c r="L229" s="97"/>
      <c r="M229" s="97"/>
      <c r="N229" s="97"/>
      <c r="O229" s="97"/>
      <c r="P229" s="97"/>
      <c r="Q229" s="54">
        <v>19</v>
      </c>
      <c r="R229" s="99">
        <f t="shared" si="0"/>
        <v>0.003384396152475953</v>
      </c>
      <c r="S229" s="53">
        <v>1927</v>
      </c>
      <c r="T229" s="154">
        <f t="shared" si="1"/>
        <v>0.003380950877082171</v>
      </c>
      <c r="U229" s="82"/>
      <c r="V229" s="91"/>
      <c r="W229" s="5"/>
    </row>
    <row r="230" spans="1:23" ht="15.75">
      <c r="A230" s="24"/>
      <c r="B230" s="54" t="s">
        <v>106</v>
      </c>
      <c r="C230" s="54"/>
      <c r="D230" s="97"/>
      <c r="E230" s="25"/>
      <c r="F230" s="99"/>
      <c r="G230" s="54"/>
      <c r="H230" s="97"/>
      <c r="I230" s="97"/>
      <c r="J230" s="97"/>
      <c r="K230" s="97"/>
      <c r="L230" s="97"/>
      <c r="M230" s="97"/>
      <c r="N230" s="97"/>
      <c r="O230" s="97"/>
      <c r="P230" s="97"/>
      <c r="Q230" s="54">
        <v>12</v>
      </c>
      <c r="R230" s="99">
        <f t="shared" si="0"/>
        <v>0.0021375133594584966</v>
      </c>
      <c r="S230" s="53">
        <v>1827</v>
      </c>
      <c r="T230" s="154">
        <f t="shared" si="1"/>
        <v>0.0032054993525838745</v>
      </c>
      <c r="U230" s="82"/>
      <c r="V230" s="91"/>
      <c r="W230" s="5"/>
    </row>
    <row r="231" spans="1:23" ht="15.75">
      <c r="A231" s="24"/>
      <c r="B231" s="54" t="s">
        <v>279</v>
      </c>
      <c r="C231" s="54"/>
      <c r="D231" s="97"/>
      <c r="E231" s="25"/>
      <c r="F231" s="99"/>
      <c r="G231" s="54"/>
      <c r="H231" s="97"/>
      <c r="I231" s="97"/>
      <c r="J231" s="97"/>
      <c r="K231" s="97"/>
      <c r="L231" s="97"/>
      <c r="M231" s="97"/>
      <c r="N231" s="97"/>
      <c r="O231" s="97"/>
      <c r="P231" s="97"/>
      <c r="Q231" s="54">
        <v>3</v>
      </c>
      <c r="R231" s="99">
        <f t="shared" si="0"/>
        <v>0.0005343783398646241</v>
      </c>
      <c r="S231" s="53">
        <v>500</v>
      </c>
      <c r="T231" s="154">
        <f t="shared" si="1"/>
        <v>0.0008772576224914819</v>
      </c>
      <c r="U231" s="82"/>
      <c r="V231" s="91"/>
      <c r="W231" s="5"/>
    </row>
    <row r="232" spans="1:23" ht="15.75">
      <c r="A232" s="24"/>
      <c r="B232" s="54" t="s">
        <v>280</v>
      </c>
      <c r="C232" s="54"/>
      <c r="D232" s="97"/>
      <c r="E232" s="25"/>
      <c r="F232" s="99"/>
      <c r="G232" s="54"/>
      <c r="H232" s="97"/>
      <c r="I232" s="97"/>
      <c r="J232" s="97"/>
      <c r="K232" s="97"/>
      <c r="L232" s="97"/>
      <c r="M232" s="97"/>
      <c r="N232" s="97"/>
      <c r="O232" s="97"/>
      <c r="P232" s="97"/>
      <c r="Q232" s="54">
        <v>0</v>
      </c>
      <c r="R232" s="99">
        <f t="shared" si="0"/>
        <v>0</v>
      </c>
      <c r="S232" s="53">
        <v>0</v>
      </c>
      <c r="T232" s="154">
        <f t="shared" si="1"/>
        <v>0</v>
      </c>
      <c r="U232" s="82"/>
      <c r="V232" s="91"/>
      <c r="W232" s="5"/>
    </row>
    <row r="233" spans="1:23" ht="15.75">
      <c r="A233" s="24"/>
      <c r="B233" s="54" t="s">
        <v>281</v>
      </c>
      <c r="C233" s="54"/>
      <c r="D233" s="97"/>
      <c r="E233" s="25"/>
      <c r="F233" s="99"/>
      <c r="G233" s="54"/>
      <c r="H233" s="97"/>
      <c r="I233" s="97"/>
      <c r="J233" s="97"/>
      <c r="K233" s="97"/>
      <c r="L233" s="97"/>
      <c r="M233" s="97"/>
      <c r="N233" s="97"/>
      <c r="O233" s="97"/>
      <c r="P233" s="97"/>
      <c r="Q233" s="54">
        <v>0</v>
      </c>
      <c r="R233" s="99">
        <f t="shared" si="0"/>
        <v>0</v>
      </c>
      <c r="S233" s="53">
        <v>0</v>
      </c>
      <c r="T233" s="154">
        <f t="shared" si="1"/>
        <v>0</v>
      </c>
      <c r="U233" s="82"/>
      <c r="V233" s="91"/>
      <c r="W233" s="5"/>
    </row>
    <row r="234" spans="1:23" ht="15.75">
      <c r="A234" s="24"/>
      <c r="B234" s="54" t="s">
        <v>282</v>
      </c>
      <c r="C234" s="54"/>
      <c r="D234" s="97"/>
      <c r="E234" s="25"/>
      <c r="F234" s="99"/>
      <c r="G234" s="54"/>
      <c r="H234" s="97"/>
      <c r="I234" s="97"/>
      <c r="J234" s="97"/>
      <c r="K234" s="97"/>
      <c r="L234" s="97"/>
      <c r="M234" s="97"/>
      <c r="N234" s="97"/>
      <c r="O234" s="97"/>
      <c r="P234" s="97"/>
      <c r="Q234" s="54">
        <v>0</v>
      </c>
      <c r="R234" s="99">
        <f t="shared" si="0"/>
        <v>0</v>
      </c>
      <c r="S234" s="53">
        <v>0</v>
      </c>
      <c r="T234" s="154">
        <f t="shared" si="1"/>
        <v>0</v>
      </c>
      <c r="U234" s="82"/>
      <c r="V234" s="91"/>
      <c r="W234" s="5"/>
    </row>
    <row r="235" spans="1:23" ht="15.75">
      <c r="A235" s="24"/>
      <c r="B235" s="54" t="s">
        <v>283</v>
      </c>
      <c r="C235" s="54"/>
      <c r="D235" s="97"/>
      <c r="E235" s="25"/>
      <c r="F235" s="99"/>
      <c r="G235" s="54"/>
      <c r="H235" s="97"/>
      <c r="I235" s="97"/>
      <c r="J235" s="97"/>
      <c r="K235" s="97"/>
      <c r="L235" s="97"/>
      <c r="M235" s="97"/>
      <c r="N235" s="97"/>
      <c r="O235" s="97"/>
      <c r="P235" s="97"/>
      <c r="Q235" s="54">
        <v>4</v>
      </c>
      <c r="R235" s="99">
        <f t="shared" si="0"/>
        <v>0.0007125044531528322</v>
      </c>
      <c r="S235" s="53">
        <v>696</v>
      </c>
      <c r="T235" s="154">
        <f t="shared" si="1"/>
        <v>0.0012211426105081427</v>
      </c>
      <c r="U235" s="82"/>
      <c r="V235" s="91"/>
      <c r="W235" s="5"/>
    </row>
    <row r="236" spans="1:23" ht="15.75">
      <c r="A236" s="24"/>
      <c r="B236" s="54"/>
      <c r="C236" s="54"/>
      <c r="D236" s="97"/>
      <c r="E236" s="25"/>
      <c r="F236" s="99"/>
      <c r="G236" s="54"/>
      <c r="H236" s="97"/>
      <c r="I236" s="97"/>
      <c r="J236" s="97"/>
      <c r="K236" s="97"/>
      <c r="L236" s="97"/>
      <c r="M236" s="97"/>
      <c r="N236" s="97"/>
      <c r="O236" s="97"/>
      <c r="P236" s="97"/>
      <c r="Q236" s="54"/>
      <c r="R236" s="99"/>
      <c r="S236" s="53"/>
      <c r="T236" s="154"/>
      <c r="U236" s="82"/>
      <c r="V236" s="91"/>
      <c r="W236" s="5"/>
    </row>
    <row r="237" spans="1:23" ht="15.75">
      <c r="A237" s="24"/>
      <c r="B237" s="25"/>
      <c r="C237" s="25"/>
      <c r="D237" s="25"/>
      <c r="E237" s="25"/>
      <c r="F237" s="25"/>
      <c r="G237" s="34"/>
      <c r="H237" s="100"/>
      <c r="I237" s="100"/>
      <c r="J237" s="100"/>
      <c r="K237" s="100"/>
      <c r="L237" s="100"/>
      <c r="M237" s="100"/>
      <c r="N237" s="100"/>
      <c r="O237" s="100"/>
      <c r="P237" s="100"/>
      <c r="Q237" s="34">
        <f>SUM(Q228:Q236)</f>
        <v>5614</v>
      </c>
      <c r="R237" s="100">
        <f>SUM(R228:R236)</f>
        <v>1</v>
      </c>
      <c r="S237" s="53">
        <f>SUM(S228:S236)</f>
        <v>569958</v>
      </c>
      <c r="T237" s="100">
        <f>SUM(T228:T236)</f>
        <v>0.9999999999999999</v>
      </c>
      <c r="U237" s="25"/>
      <c r="V237" s="25"/>
      <c r="W237" s="5"/>
    </row>
    <row r="238" spans="1:23" ht="15.75">
      <c r="A238" s="24"/>
      <c r="B238" s="25"/>
      <c r="C238" s="25"/>
      <c r="D238" s="25"/>
      <c r="E238" s="25"/>
      <c r="F238" s="25"/>
      <c r="G238" s="34"/>
      <c r="H238" s="100"/>
      <c r="I238" s="100"/>
      <c r="J238" s="100"/>
      <c r="K238" s="100"/>
      <c r="L238" s="100"/>
      <c r="M238" s="100"/>
      <c r="N238" s="100"/>
      <c r="O238" s="100"/>
      <c r="P238" s="100"/>
      <c r="Q238" s="34"/>
      <c r="R238" s="100"/>
      <c r="S238" s="53"/>
      <c r="T238" s="100"/>
      <c r="U238" s="25"/>
      <c r="V238" s="25"/>
      <c r="W238" s="5"/>
    </row>
    <row r="239" spans="1:23" ht="15.75">
      <c r="A239" s="160"/>
      <c r="B239" s="14" t="s">
        <v>289</v>
      </c>
      <c r="C239" s="85"/>
      <c r="D239" s="84"/>
      <c r="E239" s="85"/>
      <c r="F239" s="84"/>
      <c r="G239" s="86"/>
      <c r="H239" s="17"/>
      <c r="I239" s="17"/>
      <c r="J239" s="17"/>
      <c r="K239" s="17"/>
      <c r="L239" s="17"/>
      <c r="M239" s="17"/>
      <c r="N239" s="17"/>
      <c r="O239" s="17"/>
      <c r="P239" s="17"/>
      <c r="Q239" s="86" t="s">
        <v>124</v>
      </c>
      <c r="R239" s="17" t="s">
        <v>125</v>
      </c>
      <c r="S239" s="86" t="s">
        <v>134</v>
      </c>
      <c r="T239" s="17" t="s">
        <v>125</v>
      </c>
      <c r="U239" s="158"/>
      <c r="V239" s="159"/>
      <c r="W239" s="5"/>
    </row>
    <row r="240" spans="1:23" ht="15.75">
      <c r="A240" s="24"/>
      <c r="B240" s="54" t="s">
        <v>104</v>
      </c>
      <c r="C240" s="54"/>
      <c r="D240" s="97"/>
      <c r="E240" s="25"/>
      <c r="F240" s="97"/>
      <c r="G240" s="54"/>
      <c r="H240" s="97"/>
      <c r="I240" s="97"/>
      <c r="J240" s="97"/>
      <c r="K240" s="97"/>
      <c r="L240" s="97"/>
      <c r="M240" s="97"/>
      <c r="N240" s="97"/>
      <c r="O240" s="97"/>
      <c r="P240" s="97"/>
      <c r="Q240" s="54">
        <v>10</v>
      </c>
      <c r="R240" s="99">
        <f aca="true" t="shared" si="2" ref="R240:R247">Q240/$Q$249</f>
        <v>0.14925373134328357</v>
      </c>
      <c r="S240" s="53">
        <v>894</v>
      </c>
      <c r="T240" s="154">
        <f aca="true" t="shared" si="3" ref="T240:T247">S240/$S$249</f>
        <v>0.0870750949644492</v>
      </c>
      <c r="U240" s="25"/>
      <c r="V240" s="25"/>
      <c r="W240" s="5"/>
    </row>
    <row r="241" spans="1:23" ht="15.75">
      <c r="A241" s="24"/>
      <c r="B241" s="54" t="s">
        <v>105</v>
      </c>
      <c r="C241" s="54"/>
      <c r="D241" s="97"/>
      <c r="E241" s="25"/>
      <c r="F241" s="99"/>
      <c r="G241" s="54"/>
      <c r="H241" s="97"/>
      <c r="I241" s="97"/>
      <c r="J241" s="97"/>
      <c r="K241" s="97"/>
      <c r="L241" s="97"/>
      <c r="M241" s="97"/>
      <c r="N241" s="97"/>
      <c r="O241" s="97"/>
      <c r="P241" s="97"/>
      <c r="Q241" s="54">
        <v>2</v>
      </c>
      <c r="R241" s="99">
        <f t="shared" si="2"/>
        <v>0.029850746268656716</v>
      </c>
      <c r="S241" s="53">
        <v>374</v>
      </c>
      <c r="T241" s="154">
        <f t="shared" si="3"/>
        <v>0.03642738872114542</v>
      </c>
      <c r="U241" s="25"/>
      <c r="V241" s="25"/>
      <c r="W241" s="5"/>
    </row>
    <row r="242" spans="1:23" ht="15.75">
      <c r="A242" s="24"/>
      <c r="B242" s="54" t="s">
        <v>106</v>
      </c>
      <c r="C242" s="54"/>
      <c r="D242" s="97"/>
      <c r="E242" s="25"/>
      <c r="F242" s="99"/>
      <c r="G242" s="54"/>
      <c r="H242" s="97"/>
      <c r="I242" s="97"/>
      <c r="J242" s="97"/>
      <c r="K242" s="97"/>
      <c r="L242" s="97"/>
      <c r="M242" s="97"/>
      <c r="N242" s="97"/>
      <c r="O242" s="97"/>
      <c r="P242" s="97"/>
      <c r="Q242" s="54">
        <v>6</v>
      </c>
      <c r="R242" s="99">
        <f t="shared" si="2"/>
        <v>0.08955223880597014</v>
      </c>
      <c r="S242" s="53">
        <v>847</v>
      </c>
      <c r="T242" s="154">
        <f t="shared" si="3"/>
        <v>0.08249732151553521</v>
      </c>
      <c r="U242" s="25"/>
      <c r="V242" s="25"/>
      <c r="W242" s="5"/>
    </row>
    <row r="243" spans="1:23" ht="15.75">
      <c r="A243" s="24"/>
      <c r="B243" s="54" t="s">
        <v>279</v>
      </c>
      <c r="C243" s="54"/>
      <c r="D243" s="97"/>
      <c r="E243" s="25"/>
      <c r="F243" s="99"/>
      <c r="G243" s="54"/>
      <c r="H243" s="97"/>
      <c r="I243" s="97"/>
      <c r="J243" s="97"/>
      <c r="K243" s="97"/>
      <c r="L243" s="97"/>
      <c r="M243" s="97"/>
      <c r="N243" s="97"/>
      <c r="O243" s="97"/>
      <c r="P243" s="97"/>
      <c r="Q243" s="54">
        <v>7</v>
      </c>
      <c r="R243" s="99">
        <f t="shared" si="2"/>
        <v>0.1044776119402985</v>
      </c>
      <c r="S243" s="53">
        <v>1550</v>
      </c>
      <c r="T243" s="154">
        <f t="shared" si="3"/>
        <v>0.1509691243790786</v>
      </c>
      <c r="U243" s="25"/>
      <c r="V243" s="25"/>
      <c r="W243" s="5"/>
    </row>
    <row r="244" spans="1:23" ht="15.75">
      <c r="A244" s="24"/>
      <c r="B244" s="54" t="s">
        <v>280</v>
      </c>
      <c r="C244" s="54"/>
      <c r="D244" s="97"/>
      <c r="E244" s="25"/>
      <c r="F244" s="99"/>
      <c r="G244" s="54"/>
      <c r="H244" s="97"/>
      <c r="I244" s="97"/>
      <c r="J244" s="97"/>
      <c r="K244" s="97"/>
      <c r="L244" s="97"/>
      <c r="M244" s="97"/>
      <c r="N244" s="97"/>
      <c r="O244" s="97"/>
      <c r="P244" s="97"/>
      <c r="Q244" s="54">
        <v>8</v>
      </c>
      <c r="R244" s="99">
        <f t="shared" si="2"/>
        <v>0.11940298507462686</v>
      </c>
      <c r="S244" s="53">
        <v>1756</v>
      </c>
      <c r="T244" s="154">
        <f t="shared" si="3"/>
        <v>0.17103340800623357</v>
      </c>
      <c r="U244" s="25"/>
      <c r="V244" s="25"/>
      <c r="W244" s="5"/>
    </row>
    <row r="245" spans="1:23" ht="15.75">
      <c r="A245" s="24"/>
      <c r="B245" s="54" t="s">
        <v>281</v>
      </c>
      <c r="C245" s="54"/>
      <c r="D245" s="97"/>
      <c r="E245" s="25"/>
      <c r="F245" s="99"/>
      <c r="G245" s="54"/>
      <c r="H245" s="97"/>
      <c r="I245" s="97"/>
      <c r="J245" s="97"/>
      <c r="K245" s="97"/>
      <c r="L245" s="97"/>
      <c r="M245" s="97"/>
      <c r="N245" s="97"/>
      <c r="O245" s="97"/>
      <c r="P245" s="97"/>
      <c r="Q245" s="54">
        <v>3</v>
      </c>
      <c r="R245" s="99">
        <f t="shared" si="2"/>
        <v>0.04477611940298507</v>
      </c>
      <c r="S245" s="53">
        <v>356</v>
      </c>
      <c r="T245" s="154">
        <f t="shared" si="3"/>
        <v>0.03467419888964644</v>
      </c>
      <c r="U245" s="25"/>
      <c r="V245" s="25"/>
      <c r="W245" s="5"/>
    </row>
    <row r="246" spans="1:23" ht="15.75">
      <c r="A246" s="24"/>
      <c r="B246" s="54" t="s">
        <v>282</v>
      </c>
      <c r="C246" s="54"/>
      <c r="D246" s="97"/>
      <c r="E246" s="25"/>
      <c r="F246" s="99"/>
      <c r="G246" s="54"/>
      <c r="H246" s="97"/>
      <c r="I246" s="97"/>
      <c r="J246" s="97"/>
      <c r="K246" s="97"/>
      <c r="L246" s="97"/>
      <c r="M246" s="97"/>
      <c r="N246" s="97"/>
      <c r="O246" s="97"/>
      <c r="P246" s="97"/>
      <c r="Q246" s="54">
        <v>22</v>
      </c>
      <c r="R246" s="99">
        <f t="shared" si="2"/>
        <v>0.3283582089552239</v>
      </c>
      <c r="S246" s="53">
        <v>3486</v>
      </c>
      <c r="T246" s="154">
        <f t="shared" si="3"/>
        <v>0.3395344307003019</v>
      </c>
      <c r="U246" s="25"/>
      <c r="V246" s="25"/>
      <c r="W246" s="5"/>
    </row>
    <row r="247" spans="1:23" ht="15.75">
      <c r="A247" s="24"/>
      <c r="B247" s="54" t="s">
        <v>283</v>
      </c>
      <c r="C247" s="54"/>
      <c r="D247" s="97"/>
      <c r="E247" s="25"/>
      <c r="F247" s="99"/>
      <c r="G247" s="54"/>
      <c r="H247" s="97"/>
      <c r="I247" s="97"/>
      <c r="J247" s="97"/>
      <c r="K247" s="97"/>
      <c r="L247" s="97"/>
      <c r="M247" s="97"/>
      <c r="N247" s="97"/>
      <c r="O247" s="97"/>
      <c r="P247" s="97"/>
      <c r="Q247" s="54">
        <v>9</v>
      </c>
      <c r="R247" s="99">
        <f t="shared" si="2"/>
        <v>0.13432835820895522</v>
      </c>
      <c r="S247" s="53">
        <v>1004</v>
      </c>
      <c r="T247" s="154">
        <f t="shared" si="3"/>
        <v>0.09778903282360962</v>
      </c>
      <c r="U247" s="25"/>
      <c r="V247" s="25"/>
      <c r="W247" s="5"/>
    </row>
    <row r="248" spans="1:23" ht="15.75">
      <c r="A248" s="161"/>
      <c r="B248" s="54"/>
      <c r="C248" s="54"/>
      <c r="D248" s="97"/>
      <c r="E248" s="25"/>
      <c r="F248" s="99"/>
      <c r="G248" s="54"/>
      <c r="H248" s="97"/>
      <c r="I248" s="97"/>
      <c r="J248" s="97"/>
      <c r="K248" s="97"/>
      <c r="L248" s="97"/>
      <c r="M248" s="97"/>
      <c r="N248" s="97"/>
      <c r="O248" s="97"/>
      <c r="P248" s="97"/>
      <c r="Q248" s="54"/>
      <c r="R248" s="99"/>
      <c r="S248" s="53"/>
      <c r="T248" s="154"/>
      <c r="U248" s="162"/>
      <c r="V248" s="163"/>
      <c r="W248" s="5"/>
    </row>
    <row r="249" spans="1:25" ht="15.75">
      <c r="A249" s="164"/>
      <c r="B249" s="162"/>
      <c r="C249" s="162"/>
      <c r="D249" s="162"/>
      <c r="E249" s="162"/>
      <c r="F249" s="162"/>
      <c r="G249" s="165"/>
      <c r="H249" s="166"/>
      <c r="I249" s="166"/>
      <c r="J249" s="166"/>
      <c r="K249" s="166"/>
      <c r="L249" s="166"/>
      <c r="M249" s="166"/>
      <c r="N249" s="166"/>
      <c r="O249" s="166"/>
      <c r="P249" s="166"/>
      <c r="Q249" s="165">
        <f>SUM(Q240:Q248)</f>
        <v>67</v>
      </c>
      <c r="R249" s="166">
        <f>SUM(R240:R248)</f>
        <v>1</v>
      </c>
      <c r="S249" s="167">
        <f>SUM(S240:S248)</f>
        <v>10267</v>
      </c>
      <c r="T249" s="166">
        <f>SUM(T240:T248)</f>
        <v>0.9999999999999999</v>
      </c>
      <c r="U249" s="168"/>
      <c r="V249" s="169"/>
      <c r="W249" s="5"/>
      <c r="X249" s="115"/>
      <c r="Y249" s="115"/>
    </row>
    <row r="250" spans="1:25" ht="15.75">
      <c r="A250" s="170"/>
      <c r="B250" s="171"/>
      <c r="C250" s="171"/>
      <c r="D250" s="171"/>
      <c r="E250" s="171"/>
      <c r="F250" s="171"/>
      <c r="G250" s="172"/>
      <c r="H250" s="173"/>
      <c r="I250" s="173"/>
      <c r="J250" s="173"/>
      <c r="K250" s="173"/>
      <c r="L250" s="173"/>
      <c r="M250" s="173"/>
      <c r="N250" s="173"/>
      <c r="O250" s="173"/>
      <c r="P250" s="173"/>
      <c r="Q250" s="172"/>
      <c r="R250" s="173"/>
      <c r="S250" s="174"/>
      <c r="T250" s="173"/>
      <c r="U250" s="175"/>
      <c r="V250" s="175"/>
      <c r="W250" s="5"/>
      <c r="X250" s="115"/>
      <c r="Y250" s="115"/>
    </row>
    <row r="251" spans="1:25" ht="15.75">
      <c r="A251" s="160"/>
      <c r="B251" s="14" t="s">
        <v>288</v>
      </c>
      <c r="C251" s="85"/>
      <c r="D251" s="84"/>
      <c r="E251" s="85"/>
      <c r="F251" s="84"/>
      <c r="G251" s="86"/>
      <c r="H251" s="17"/>
      <c r="I251" s="17"/>
      <c r="J251" s="17"/>
      <c r="K251" s="17"/>
      <c r="L251" s="17"/>
      <c r="M251" s="17"/>
      <c r="N251" s="17"/>
      <c r="O251" s="17"/>
      <c r="P251" s="17"/>
      <c r="Q251" s="86" t="s">
        <v>124</v>
      </c>
      <c r="R251" s="17" t="s">
        <v>125</v>
      </c>
      <c r="S251" s="86" t="s">
        <v>134</v>
      </c>
      <c r="T251" s="17" t="s">
        <v>125</v>
      </c>
      <c r="U251" s="175"/>
      <c r="V251" s="175"/>
      <c r="W251" s="5"/>
      <c r="X251" s="115"/>
      <c r="Y251" s="115"/>
    </row>
    <row r="252" spans="1:25" ht="15.75">
      <c r="A252" s="24"/>
      <c r="B252" s="54" t="s">
        <v>104</v>
      </c>
      <c r="C252" s="54"/>
      <c r="D252" s="97"/>
      <c r="E252" s="25"/>
      <c r="F252" s="97"/>
      <c r="G252" s="54"/>
      <c r="H252" s="97"/>
      <c r="I252" s="97"/>
      <c r="J252" s="97"/>
      <c r="K252" s="97"/>
      <c r="L252" s="97"/>
      <c r="M252" s="97"/>
      <c r="N252" s="97"/>
      <c r="O252" s="97"/>
      <c r="P252" s="97"/>
      <c r="Q252" s="54">
        <v>0</v>
      </c>
      <c r="R252" s="99">
        <v>0</v>
      </c>
      <c r="S252" s="53">
        <v>0</v>
      </c>
      <c r="T252" s="154">
        <v>0</v>
      </c>
      <c r="U252" s="168"/>
      <c r="V252" s="169"/>
      <c r="W252" s="5"/>
      <c r="X252" s="193"/>
      <c r="Y252" s="193"/>
    </row>
    <row r="253" spans="1:23" ht="15.75">
      <c r="A253" s="24"/>
      <c r="B253" s="54" t="s">
        <v>105</v>
      </c>
      <c r="C253" s="54"/>
      <c r="D253" s="97"/>
      <c r="E253" s="25"/>
      <c r="F253" s="99"/>
      <c r="G253" s="54"/>
      <c r="H253" s="97"/>
      <c r="I253" s="97"/>
      <c r="J253" s="97"/>
      <c r="K253" s="97"/>
      <c r="L253" s="97"/>
      <c r="M253" s="97"/>
      <c r="N253" s="97"/>
      <c r="O253" s="97"/>
      <c r="P253" s="97"/>
      <c r="Q253" s="54">
        <v>0</v>
      </c>
      <c r="R253" s="99">
        <v>0</v>
      </c>
      <c r="S253" s="53">
        <v>0</v>
      </c>
      <c r="T253" s="154">
        <v>0</v>
      </c>
      <c r="U253" s="168"/>
      <c r="V253" s="169"/>
      <c r="W253" s="5"/>
    </row>
    <row r="254" spans="1:23" ht="15.75">
      <c r="A254" s="24"/>
      <c r="B254" s="54" t="s">
        <v>106</v>
      </c>
      <c r="C254" s="54"/>
      <c r="D254" s="97"/>
      <c r="E254" s="25"/>
      <c r="F254" s="99"/>
      <c r="G254" s="54"/>
      <c r="H254" s="97"/>
      <c r="I254" s="97"/>
      <c r="J254" s="97"/>
      <c r="K254" s="97"/>
      <c r="L254" s="97"/>
      <c r="M254" s="97"/>
      <c r="N254" s="97"/>
      <c r="O254" s="97"/>
      <c r="P254" s="97"/>
      <c r="Q254" s="54">
        <v>0</v>
      </c>
      <c r="R254" s="99">
        <v>0</v>
      </c>
      <c r="S254" s="53">
        <v>0</v>
      </c>
      <c r="T254" s="154">
        <v>0</v>
      </c>
      <c r="U254" s="168"/>
      <c r="V254" s="169"/>
      <c r="W254" s="5"/>
    </row>
    <row r="255" spans="1:23" ht="15.75">
      <c r="A255" s="24"/>
      <c r="B255" s="54" t="s">
        <v>279</v>
      </c>
      <c r="C255" s="54"/>
      <c r="D255" s="97"/>
      <c r="E255" s="25"/>
      <c r="F255" s="99"/>
      <c r="G255" s="54"/>
      <c r="H255" s="97"/>
      <c r="I255" s="97"/>
      <c r="J255" s="97"/>
      <c r="K255" s="97"/>
      <c r="L255" s="97"/>
      <c r="M255" s="97"/>
      <c r="N255" s="97"/>
      <c r="O255" s="97"/>
      <c r="P255" s="97"/>
      <c r="Q255" s="54">
        <v>0</v>
      </c>
      <c r="R255" s="99">
        <v>0</v>
      </c>
      <c r="S255" s="53">
        <v>0</v>
      </c>
      <c r="T255" s="154">
        <v>0</v>
      </c>
      <c r="U255" s="168"/>
      <c r="V255" s="169"/>
      <c r="W255" s="5"/>
    </row>
    <row r="256" spans="1:23" ht="15.75">
      <c r="A256" s="24"/>
      <c r="B256" s="54" t="s">
        <v>280</v>
      </c>
      <c r="C256" s="54"/>
      <c r="D256" s="97"/>
      <c r="E256" s="25"/>
      <c r="F256" s="99"/>
      <c r="G256" s="54"/>
      <c r="H256" s="97"/>
      <c r="I256" s="97"/>
      <c r="J256" s="97"/>
      <c r="K256" s="97"/>
      <c r="L256" s="97"/>
      <c r="M256" s="97"/>
      <c r="N256" s="97"/>
      <c r="O256" s="97"/>
      <c r="P256" s="97"/>
      <c r="Q256" s="54">
        <v>0</v>
      </c>
      <c r="R256" s="99">
        <v>0</v>
      </c>
      <c r="S256" s="53">
        <v>0</v>
      </c>
      <c r="T256" s="154">
        <v>0</v>
      </c>
      <c r="U256" s="168"/>
      <c r="V256" s="169"/>
      <c r="W256" s="5"/>
    </row>
    <row r="257" spans="1:23" ht="15.75">
      <c r="A257" s="24"/>
      <c r="B257" s="54" t="s">
        <v>281</v>
      </c>
      <c r="C257" s="54"/>
      <c r="D257" s="97"/>
      <c r="E257" s="25"/>
      <c r="F257" s="99"/>
      <c r="G257" s="54"/>
      <c r="H257" s="97"/>
      <c r="I257" s="97"/>
      <c r="J257" s="97"/>
      <c r="K257" s="97"/>
      <c r="L257" s="97"/>
      <c r="M257" s="97"/>
      <c r="N257" s="97"/>
      <c r="O257" s="97"/>
      <c r="P257" s="97"/>
      <c r="Q257" s="54">
        <v>0</v>
      </c>
      <c r="R257" s="99">
        <v>0</v>
      </c>
      <c r="S257" s="53">
        <v>0</v>
      </c>
      <c r="T257" s="154">
        <v>0</v>
      </c>
      <c r="U257" s="168"/>
      <c r="V257" s="169"/>
      <c r="W257" s="5"/>
    </row>
    <row r="258" spans="1:23" ht="15.75">
      <c r="A258" s="24"/>
      <c r="B258" s="54" t="s">
        <v>282</v>
      </c>
      <c r="C258" s="54"/>
      <c r="D258" s="97"/>
      <c r="E258" s="25"/>
      <c r="F258" s="99"/>
      <c r="G258" s="54"/>
      <c r="H258" s="97"/>
      <c r="I258" s="97"/>
      <c r="J258" s="97"/>
      <c r="K258" s="97"/>
      <c r="L258" s="97"/>
      <c r="M258" s="97"/>
      <c r="N258" s="97"/>
      <c r="O258" s="97"/>
      <c r="P258" s="97"/>
      <c r="Q258" s="54">
        <v>0</v>
      </c>
      <c r="R258" s="99">
        <v>0</v>
      </c>
      <c r="S258" s="53">
        <v>0</v>
      </c>
      <c r="T258" s="154">
        <v>0</v>
      </c>
      <c r="U258" s="168"/>
      <c r="V258" s="169"/>
      <c r="W258" s="5"/>
    </row>
    <row r="259" spans="1:23" ht="15.75">
      <c r="A259" s="176"/>
      <c r="B259" s="54" t="s">
        <v>283</v>
      </c>
      <c r="C259" s="54"/>
      <c r="D259" s="97"/>
      <c r="E259" s="25"/>
      <c r="F259" s="99"/>
      <c r="G259" s="54"/>
      <c r="H259" s="97"/>
      <c r="I259" s="97"/>
      <c r="J259" s="97"/>
      <c r="K259" s="97"/>
      <c r="L259" s="97"/>
      <c r="M259" s="97"/>
      <c r="N259" s="97"/>
      <c r="O259" s="97"/>
      <c r="P259" s="97"/>
      <c r="Q259" s="54">
        <v>1</v>
      </c>
      <c r="R259" s="99">
        <f>Q259/$Q$261</f>
        <v>1</v>
      </c>
      <c r="S259" s="53">
        <v>57</v>
      </c>
      <c r="T259" s="154">
        <f>S259/S261</f>
        <v>1</v>
      </c>
      <c r="U259" s="168"/>
      <c r="V259" s="169"/>
      <c r="W259" s="5"/>
    </row>
    <row r="260" spans="1:23" ht="15.75">
      <c r="A260" s="178"/>
      <c r="B260" s="54"/>
      <c r="C260" s="54"/>
      <c r="D260" s="97"/>
      <c r="E260" s="25"/>
      <c r="F260" s="99"/>
      <c r="G260" s="54"/>
      <c r="H260" s="97"/>
      <c r="I260" s="97"/>
      <c r="J260" s="97"/>
      <c r="K260" s="97"/>
      <c r="L260" s="97"/>
      <c r="M260" s="97"/>
      <c r="N260" s="97"/>
      <c r="O260" s="97"/>
      <c r="P260" s="97"/>
      <c r="Q260" s="54"/>
      <c r="R260" s="99"/>
      <c r="S260" s="53"/>
      <c r="T260" s="154"/>
      <c r="U260" s="168"/>
      <c r="V260" s="169"/>
      <c r="W260" s="5"/>
    </row>
    <row r="261" spans="1:23" ht="15.75">
      <c r="A261" s="177"/>
      <c r="B261" s="162"/>
      <c r="C261" s="162"/>
      <c r="D261" s="162"/>
      <c r="E261" s="162"/>
      <c r="F261" s="162"/>
      <c r="G261" s="165"/>
      <c r="H261" s="166"/>
      <c r="I261" s="166"/>
      <c r="J261" s="166"/>
      <c r="K261" s="166"/>
      <c r="L261" s="166"/>
      <c r="M261" s="166"/>
      <c r="N261" s="166"/>
      <c r="O261" s="166"/>
      <c r="P261" s="166"/>
      <c r="Q261" s="165">
        <f>SUM(Q252:Q260)</f>
        <v>1</v>
      </c>
      <c r="R261" s="166">
        <f>SUM(R252:R260)</f>
        <v>1</v>
      </c>
      <c r="S261" s="167">
        <f>SUM(S252:S260)</f>
        <v>57</v>
      </c>
      <c r="T261" s="166">
        <f>SUM(T252:T260)</f>
        <v>1</v>
      </c>
      <c r="U261" s="168"/>
      <c r="V261" s="169"/>
      <c r="W261" s="5"/>
    </row>
    <row r="262" spans="1:23" ht="15.75">
      <c r="A262" s="170"/>
      <c r="B262" s="158"/>
      <c r="C262" s="158"/>
      <c r="D262" s="158"/>
      <c r="E262" s="158"/>
      <c r="F262" s="158"/>
      <c r="G262" s="187"/>
      <c r="H262" s="188"/>
      <c r="I262" s="188"/>
      <c r="J262" s="188"/>
      <c r="K262" s="188"/>
      <c r="L262" s="188"/>
      <c r="M262" s="188"/>
      <c r="N262" s="188"/>
      <c r="O262" s="188"/>
      <c r="P262" s="188"/>
      <c r="Q262" s="187"/>
      <c r="R262" s="188"/>
      <c r="S262" s="189"/>
      <c r="T262" s="188"/>
      <c r="U262" s="175"/>
      <c r="V262" s="191"/>
      <c r="W262" s="5"/>
    </row>
    <row r="263" spans="1:23" ht="15.75">
      <c r="A263" s="164"/>
      <c r="B263" s="190" t="s">
        <v>142</v>
      </c>
      <c r="C263" s="158"/>
      <c r="D263" s="158"/>
      <c r="E263" s="158"/>
      <c r="F263" s="158"/>
      <c r="G263" s="187"/>
      <c r="H263" s="188"/>
      <c r="I263" s="188"/>
      <c r="J263" s="188"/>
      <c r="K263" s="188"/>
      <c r="L263" s="188"/>
      <c r="M263" s="188"/>
      <c r="N263" s="188"/>
      <c r="O263" s="188"/>
      <c r="P263" s="188"/>
      <c r="Q263" s="187">
        <f>+Q261+Q249+Q237</f>
        <v>5682</v>
      </c>
      <c r="R263" s="188"/>
      <c r="S263" s="189">
        <f>+S261+S249+S237</f>
        <v>580282</v>
      </c>
      <c r="T263" s="188"/>
      <c r="U263" s="168"/>
      <c r="V263" s="169"/>
      <c r="W263" s="5"/>
    </row>
    <row r="264" spans="1:23" ht="15.75">
      <c r="A264" s="170"/>
      <c r="B264" s="171"/>
      <c r="C264" s="171"/>
      <c r="D264" s="171"/>
      <c r="E264" s="171"/>
      <c r="F264" s="171"/>
      <c r="G264" s="172"/>
      <c r="H264" s="173"/>
      <c r="I264" s="173"/>
      <c r="J264" s="173"/>
      <c r="K264" s="173"/>
      <c r="L264" s="173"/>
      <c r="M264" s="173"/>
      <c r="N264" s="173"/>
      <c r="O264" s="173"/>
      <c r="P264" s="173"/>
      <c r="Q264" s="172"/>
      <c r="R264" s="173"/>
      <c r="S264" s="174"/>
      <c r="T264" s="173"/>
      <c r="U264" s="175"/>
      <c r="V264" s="175"/>
      <c r="W264" s="5"/>
    </row>
    <row r="265" spans="1:23" ht="15.75">
      <c r="A265" s="170"/>
      <c r="B265" s="171"/>
      <c r="C265" s="171"/>
      <c r="D265" s="171"/>
      <c r="E265" s="171"/>
      <c r="F265" s="171"/>
      <c r="G265" s="172"/>
      <c r="H265" s="173"/>
      <c r="I265" s="173"/>
      <c r="J265" s="173"/>
      <c r="K265" s="173"/>
      <c r="L265" s="173"/>
      <c r="M265" s="173"/>
      <c r="N265" s="173"/>
      <c r="O265" s="173"/>
      <c r="P265" s="173"/>
      <c r="Q265" s="172"/>
      <c r="R265" s="173"/>
      <c r="S265" s="174"/>
      <c r="T265" s="173"/>
      <c r="U265" s="175"/>
      <c r="V265" s="175"/>
      <c r="W265" s="5"/>
    </row>
    <row r="266" spans="1:23" ht="15.75">
      <c r="A266" s="146"/>
      <c r="B266" s="13" t="s">
        <v>284</v>
      </c>
      <c r="C266" s="105"/>
      <c r="D266" s="13"/>
      <c r="E266" s="13"/>
      <c r="F266" s="104"/>
      <c r="G266" s="104"/>
      <c r="H266" s="141"/>
      <c r="I266" s="141"/>
      <c r="J266" s="141"/>
      <c r="K266" s="141"/>
      <c r="L266" s="141"/>
      <c r="M266" s="141"/>
      <c r="N266" s="141"/>
      <c r="O266" s="141"/>
      <c r="P266" s="141"/>
      <c r="Q266" s="141"/>
      <c r="R266" s="141"/>
      <c r="S266" s="141"/>
      <c r="T266" s="141"/>
      <c r="U266" s="141"/>
      <c r="V266" s="141"/>
      <c r="W266" s="5"/>
    </row>
    <row r="267" spans="1:23" ht="15.75">
      <c r="A267" s="146"/>
      <c r="B267" s="13" t="s">
        <v>285</v>
      </c>
      <c r="C267" s="105"/>
      <c r="D267" s="13"/>
      <c r="E267" s="13"/>
      <c r="F267" s="104"/>
      <c r="G267" s="104"/>
      <c r="H267" s="141"/>
      <c r="I267" s="141"/>
      <c r="J267" s="141"/>
      <c r="K267" s="141"/>
      <c r="L267" s="141"/>
      <c r="M267" s="141"/>
      <c r="N267" s="141"/>
      <c r="O267" s="141"/>
      <c r="P267" s="141"/>
      <c r="Q267" s="141"/>
      <c r="R267" s="141"/>
      <c r="S267" s="141"/>
      <c r="T267" s="141"/>
      <c r="U267" s="141"/>
      <c r="V267" s="141"/>
      <c r="W267" s="5"/>
    </row>
    <row r="268" spans="1:23" ht="15.75">
      <c r="A268" s="146"/>
      <c r="B268" s="13"/>
      <c r="C268" s="105"/>
      <c r="D268" s="13"/>
      <c r="E268" s="13"/>
      <c r="F268" s="104"/>
      <c r="G268" s="104"/>
      <c r="H268" s="141"/>
      <c r="I268" s="141"/>
      <c r="J268" s="141"/>
      <c r="K268" s="141"/>
      <c r="L268" s="141"/>
      <c r="M268" s="141"/>
      <c r="N268" s="141"/>
      <c r="O268" s="141"/>
      <c r="P268" s="141"/>
      <c r="Q268" s="141"/>
      <c r="R268" s="141"/>
      <c r="S268" s="141"/>
      <c r="T268" s="141"/>
      <c r="U268" s="141"/>
      <c r="V268" s="141"/>
      <c r="W268" s="5"/>
    </row>
    <row r="269" spans="1:23" ht="15.75">
      <c r="A269" s="146"/>
      <c r="B269" s="13"/>
      <c r="C269" s="105"/>
      <c r="D269" s="13"/>
      <c r="E269" s="13"/>
      <c r="F269" s="104"/>
      <c r="G269" s="104"/>
      <c r="H269" s="141"/>
      <c r="I269" s="141"/>
      <c r="J269" s="141"/>
      <c r="K269" s="141"/>
      <c r="L269" s="141"/>
      <c r="M269" s="141"/>
      <c r="N269" s="141"/>
      <c r="O269" s="141"/>
      <c r="P269" s="141"/>
      <c r="Q269" s="141"/>
      <c r="R269" s="141"/>
      <c r="S269" s="141"/>
      <c r="T269" s="141"/>
      <c r="U269" s="141"/>
      <c r="V269" s="141"/>
      <c r="W269" s="5"/>
    </row>
    <row r="270" spans="1:23" ht="19.5" thickBot="1">
      <c r="A270" s="146"/>
      <c r="B270" s="49" t="str">
        <f>B182</f>
        <v>PM6 INVESTOR REPORT QUARTER ENDING FEBRUARY 2006</v>
      </c>
      <c r="C270" s="105"/>
      <c r="D270" s="13"/>
      <c r="E270" s="13"/>
      <c r="F270" s="104"/>
      <c r="G270" s="104"/>
      <c r="H270" s="141"/>
      <c r="I270" s="141"/>
      <c r="J270" s="141"/>
      <c r="K270" s="141"/>
      <c r="L270" s="141"/>
      <c r="M270" s="141"/>
      <c r="N270" s="141"/>
      <c r="O270" s="141"/>
      <c r="P270" s="141"/>
      <c r="Q270" s="141"/>
      <c r="R270" s="141"/>
      <c r="S270" s="141"/>
      <c r="T270" s="141"/>
      <c r="U270" s="141"/>
      <c r="V270" s="141"/>
      <c r="W270" s="5"/>
    </row>
    <row r="271" spans="1:22" ht="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row>
    <row r="273" ht="15">
      <c r="G273" s="115"/>
    </row>
  </sheetData>
  <hyperlinks>
    <hyperlink ref="K225" r:id="rId1" display="http://www.paragon-group.co.uk"/>
    <hyperlink ref="I9" r:id="rId2" display="http://www.paragon-group.co.uk"/>
  </hyperlinks>
  <printOptions horizontalCentered="1" verticalCentered="1"/>
  <pageMargins left="0.1968503937007874" right="0.1968503937007874" top="0.2755905511811024" bottom="0.2755905511811024" header="0" footer="0"/>
  <pageSetup horizontalDpi="600" verticalDpi="600" orientation="landscape" scale="35" r:id="rId4"/>
  <rowBreaks count="3" manualBreakCount="3">
    <brk id="65" max="14" man="1"/>
    <brk id="132" max="14" man="1"/>
    <brk id="182" max="14" man="1"/>
  </rowBreaks>
  <drawing r:id="rId3"/>
</worksheet>
</file>

<file path=xl/worksheets/sheet11.xml><?xml version="1.0" encoding="utf-8"?>
<worksheet xmlns="http://schemas.openxmlformats.org/spreadsheetml/2006/main" xmlns:r="http://schemas.openxmlformats.org/officeDocument/2006/relationships">
  <sheetPr>
    <tabColor indexed="52"/>
  </sheetPr>
  <dimension ref="A1:Y273"/>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24.777343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8.75">
      <c r="A9" s="6"/>
      <c r="B9" s="182" t="s">
        <v>292</v>
      </c>
      <c r="C9" s="8"/>
      <c r="D9" s="8"/>
      <c r="E9" s="8"/>
      <c r="F9" s="8"/>
      <c r="G9" s="8"/>
      <c r="H9" s="8"/>
      <c r="I9" s="185" t="s">
        <v>294</v>
      </c>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38888</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65281.5488</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65281.5488</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580281.5488</v>
      </c>
      <c r="V35" s="34"/>
      <c r="W35" s="5"/>
      <c r="X35" s="152"/>
    </row>
    <row r="36" spans="1:23" ht="15.75">
      <c r="A36" s="28"/>
      <c r="B36" s="29" t="s">
        <v>243</v>
      </c>
      <c r="C36" s="139">
        <f>+C32*C38</f>
        <v>0</v>
      </c>
      <c r="D36" s="36"/>
      <c r="E36" s="35">
        <f>154960*E38</f>
        <v>46658.30104</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46658.30104</v>
      </c>
      <c r="F37" s="35"/>
      <c r="G37" s="35">
        <v>188500</v>
      </c>
      <c r="H37" s="35"/>
      <c r="I37" s="35">
        <v>115000</v>
      </c>
      <c r="J37" s="35"/>
      <c r="K37" s="35">
        <v>140000</v>
      </c>
      <c r="L37" s="35"/>
      <c r="M37" s="35">
        <v>15000</v>
      </c>
      <c r="N37" s="35"/>
      <c r="O37" s="35">
        <v>15500</v>
      </c>
      <c r="P37" s="35"/>
      <c r="Q37" s="35">
        <v>41000</v>
      </c>
      <c r="R37" s="35"/>
      <c r="S37" s="35"/>
      <c r="T37" s="37"/>
      <c r="U37" s="35">
        <f>SUM(C37:Q37)</f>
        <v>561658.30104</v>
      </c>
      <c r="V37" s="34"/>
      <c r="W37" s="5"/>
    </row>
    <row r="38" spans="1:23" ht="15.75">
      <c r="A38" s="28"/>
      <c r="B38" s="130" t="s">
        <v>237</v>
      </c>
      <c r="C38" s="138">
        <v>0</v>
      </c>
      <c r="D38" s="135"/>
      <c r="E38" s="138">
        <v>0.301099</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0.42128</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0.0480219</v>
      </c>
      <c r="F41" s="39"/>
      <c r="G41" s="38">
        <v>0.0526</v>
      </c>
      <c r="H41" s="39"/>
      <c r="I41" s="38">
        <v>0.0493219</v>
      </c>
      <c r="J41" s="39"/>
      <c r="K41" s="38">
        <v>0.03051</v>
      </c>
      <c r="L41" s="39"/>
      <c r="M41" s="38">
        <v>0.0631</v>
      </c>
      <c r="N41" s="39"/>
      <c r="O41" s="38">
        <v>0.0598219</v>
      </c>
      <c r="P41" s="39"/>
      <c r="Q41" s="38">
        <v>0.04101</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f>+E41</f>
        <v>0.0480219</v>
      </c>
      <c r="F43" s="39"/>
      <c r="G43" s="38">
        <v>0.0498619</v>
      </c>
      <c r="H43" s="39"/>
      <c r="I43" s="38">
        <f>+I41</f>
        <v>0.0493219</v>
      </c>
      <c r="J43" s="39"/>
      <c r="K43" s="38">
        <v>0.0498219</v>
      </c>
      <c r="L43" s="39"/>
      <c r="M43" s="38">
        <v>0.0616009</v>
      </c>
      <c r="N43" s="39"/>
      <c r="O43" s="38">
        <f>+O41</f>
        <v>0.0598219</v>
      </c>
      <c r="P43" s="39"/>
      <c r="Q43" s="38">
        <v>0.0614219</v>
      </c>
      <c r="R43" s="39"/>
      <c r="S43" s="38"/>
      <c r="T43" s="142"/>
      <c r="U43" s="39">
        <f>SUMPRODUCT(C43:Q43,C35:Q35)/U35</f>
        <v>0.05092449961476136</v>
      </c>
      <c r="V43" s="25"/>
      <c r="W43" s="5"/>
    </row>
    <row r="44" spans="1:23" ht="15.75">
      <c r="A44" s="24"/>
      <c r="B44" s="25" t="s">
        <v>14</v>
      </c>
      <c r="C44" s="38">
        <v>0</v>
      </c>
      <c r="D44" s="25"/>
      <c r="E44" s="38">
        <v>0.0486875</v>
      </c>
      <c r="F44" s="39"/>
      <c r="G44" s="38">
        <v>0.0484125</v>
      </c>
      <c r="H44" s="39"/>
      <c r="I44" s="38">
        <v>0.0499875</v>
      </c>
      <c r="J44" s="39"/>
      <c r="K44" s="38">
        <v>0.02806</v>
      </c>
      <c r="L44" s="39"/>
      <c r="M44" s="38">
        <v>0.0589125</v>
      </c>
      <c r="N44" s="39"/>
      <c r="O44" s="38">
        <v>0.0604875</v>
      </c>
      <c r="P44" s="39"/>
      <c r="Q44" s="38">
        <v>0.03856</v>
      </c>
      <c r="R44" s="39"/>
      <c r="S44" s="38"/>
      <c r="T44" s="142"/>
      <c r="U44" s="142"/>
      <c r="V44" s="25"/>
      <c r="W44" s="5"/>
    </row>
    <row r="45" spans="1:23" ht="15.75">
      <c r="A45" s="24"/>
      <c r="B45" s="25" t="s">
        <v>207</v>
      </c>
      <c r="C45" s="38">
        <v>0</v>
      </c>
      <c r="D45" s="25"/>
      <c r="E45" s="38">
        <f>+E44</f>
        <v>0.0486875</v>
      </c>
      <c r="F45" s="39"/>
      <c r="G45" s="38">
        <v>0.0505275</v>
      </c>
      <c r="H45" s="39"/>
      <c r="I45" s="38">
        <f>+I44</f>
        <v>0.0499875</v>
      </c>
      <c r="J45" s="39"/>
      <c r="K45" s="38">
        <v>0.0504875</v>
      </c>
      <c r="L45" s="39"/>
      <c r="M45" s="38">
        <v>0.0622665</v>
      </c>
      <c r="N45" s="39"/>
      <c r="O45" s="38">
        <f>+O44</f>
        <v>0.0604875</v>
      </c>
      <c r="P45" s="39"/>
      <c r="Q45" s="38">
        <v>0.0620875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0.14587124169537455</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302</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38883</v>
      </c>
      <c r="V57" s="25"/>
      <c r="W57" s="5"/>
    </row>
    <row r="58" spans="1:23" ht="15.75">
      <c r="A58" s="24"/>
      <c r="B58" s="25" t="s">
        <v>204</v>
      </c>
      <c r="C58" s="25"/>
      <c r="D58" s="25"/>
      <c r="E58" s="25"/>
      <c r="F58" s="25"/>
      <c r="G58" s="25"/>
      <c r="H58" s="58"/>
      <c r="I58" s="58"/>
      <c r="J58" s="58"/>
      <c r="K58" s="58"/>
      <c r="L58" s="58"/>
      <c r="M58" s="58"/>
      <c r="N58" s="58"/>
      <c r="O58" s="58"/>
      <c r="P58" s="58"/>
      <c r="Q58" s="25">
        <f>+U58-S58+1</f>
        <v>90</v>
      </c>
      <c r="R58" s="25"/>
      <c r="S58" s="45">
        <v>38701</v>
      </c>
      <c r="T58" s="46"/>
      <c r="U58" s="45">
        <v>38790</v>
      </c>
      <c r="V58" s="25"/>
      <c r="W58" s="5"/>
    </row>
    <row r="59" spans="1:23" ht="15.75">
      <c r="A59" s="24"/>
      <c r="B59" s="25" t="s">
        <v>205</v>
      </c>
      <c r="C59" s="25"/>
      <c r="D59" s="25"/>
      <c r="E59" s="25"/>
      <c r="F59" s="25"/>
      <c r="G59" s="25"/>
      <c r="H59" s="25"/>
      <c r="I59" s="25"/>
      <c r="J59" s="25"/>
      <c r="K59" s="25"/>
      <c r="L59" s="25"/>
      <c r="M59" s="25"/>
      <c r="N59" s="25"/>
      <c r="O59" s="25"/>
      <c r="P59" s="25"/>
      <c r="Q59" s="25">
        <f>+U59-S59+1</f>
        <v>92</v>
      </c>
      <c r="R59" s="25"/>
      <c r="S59" s="45">
        <v>38791</v>
      </c>
      <c r="T59" s="46"/>
      <c r="U59" s="45">
        <v>38882</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38869</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307</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580282</v>
      </c>
      <c r="N70" s="34"/>
      <c r="O70" s="34">
        <f>18624+5562</f>
        <v>24186</v>
      </c>
      <c r="P70" s="34"/>
      <c r="Q70" s="34">
        <v>5562</v>
      </c>
      <c r="R70" s="34"/>
      <c r="S70" s="34">
        <v>0</v>
      </c>
      <c r="T70" s="34"/>
      <c r="U70" s="53">
        <f>+M70-O70+Q70-S70</f>
        <v>561658</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580282</v>
      </c>
      <c r="N73" s="34"/>
      <c r="O73" s="34">
        <f>SUM(O70:O72)</f>
        <v>24186</v>
      </c>
      <c r="P73" s="34"/>
      <c r="Q73" s="34">
        <f>SUM(Q70:Q72)</f>
        <v>5562</v>
      </c>
      <c r="R73" s="34"/>
      <c r="S73" s="34">
        <f>SUM(S70:S72)</f>
        <v>0</v>
      </c>
      <c r="T73" s="34"/>
      <c r="U73" s="54">
        <f>SUM(U70:U72)</f>
        <v>561658</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580282</v>
      </c>
      <c r="N84" s="34"/>
      <c r="O84" s="34"/>
      <c r="P84" s="34"/>
      <c r="Q84" s="34"/>
      <c r="R84" s="34"/>
      <c r="S84" s="54"/>
      <c r="T84" s="34"/>
      <c r="U84" s="54">
        <f>SUM(U73:U83)</f>
        <v>561658</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38868</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v>24186</v>
      </c>
      <c r="T88" s="25"/>
      <c r="U88" s="53"/>
      <c r="V88" s="25"/>
      <c r="W88" s="5"/>
    </row>
    <row r="89" spans="1:23" ht="15.75">
      <c r="A89" s="24"/>
      <c r="B89" s="25" t="s">
        <v>303</v>
      </c>
      <c r="C89" s="58"/>
      <c r="D89" s="25"/>
      <c r="E89" s="25"/>
      <c r="F89" s="25"/>
      <c r="G89" s="25"/>
      <c r="H89" s="25"/>
      <c r="I89" s="25"/>
      <c r="J89" s="25"/>
      <c r="K89" s="40"/>
      <c r="L89" s="57"/>
      <c r="M89" s="136"/>
      <c r="N89" s="25"/>
      <c r="O89" s="25"/>
      <c r="P89" s="25"/>
      <c r="Q89" s="25"/>
      <c r="R89" s="25"/>
      <c r="S89" s="34"/>
      <c r="T89" s="25"/>
      <c r="U89" s="53">
        <f>3149+3033+3049-711</f>
        <v>8520</v>
      </c>
      <c r="V89" s="25"/>
      <c r="W89" s="5"/>
    </row>
    <row r="90" spans="1:23" ht="15.75">
      <c r="A90" s="24"/>
      <c r="B90" s="25" t="s">
        <v>297</v>
      </c>
      <c r="C90" s="58"/>
      <c r="D90" s="25"/>
      <c r="E90" s="25"/>
      <c r="F90" s="25"/>
      <c r="G90" s="25"/>
      <c r="H90" s="25"/>
      <c r="I90" s="25"/>
      <c r="J90" s="25"/>
      <c r="K90" s="40"/>
      <c r="L90" s="57"/>
      <c r="M90" s="136"/>
      <c r="N90" s="25"/>
      <c r="O90" s="25"/>
      <c r="P90" s="25"/>
      <c r="Q90" s="25"/>
      <c r="R90" s="25"/>
      <c r="S90" s="34"/>
      <c r="T90" s="25"/>
      <c r="U90" s="53">
        <f>112+78+225</f>
        <v>415</v>
      </c>
      <c r="V90" s="25"/>
      <c r="W90" s="5"/>
    </row>
    <row r="91" spans="1:23" ht="15.75">
      <c r="A91" s="24"/>
      <c r="B91" s="25" t="s">
        <v>296</v>
      </c>
      <c r="C91" s="58"/>
      <c r="D91" s="25"/>
      <c r="E91" s="25"/>
      <c r="F91" s="25"/>
      <c r="G91" s="25"/>
      <c r="H91" s="25"/>
      <c r="I91" s="25"/>
      <c r="J91" s="25"/>
      <c r="K91" s="40"/>
      <c r="L91" s="57"/>
      <c r="M91" s="136"/>
      <c r="N91" s="25"/>
      <c r="O91" s="25"/>
      <c r="P91" s="25"/>
      <c r="Q91" s="25"/>
      <c r="R91" s="25"/>
      <c r="S91" s="34"/>
      <c r="T91" s="25"/>
      <c r="U91" s="53">
        <f>166+62+72</f>
        <v>300</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0</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35</v>
      </c>
      <c r="C94" s="25"/>
      <c r="D94" s="25"/>
      <c r="E94" s="25"/>
      <c r="F94" s="25"/>
      <c r="G94" s="25"/>
      <c r="H94" s="25"/>
      <c r="I94" s="25"/>
      <c r="J94" s="25"/>
      <c r="K94" s="25"/>
      <c r="L94" s="25"/>
      <c r="M94" s="25"/>
      <c r="N94" s="25"/>
      <c r="O94" s="25"/>
      <c r="P94" s="25"/>
      <c r="Q94" s="25"/>
      <c r="R94" s="25"/>
      <c r="S94" s="34">
        <f>SUM(S88:S93)</f>
        <v>24186</v>
      </c>
      <c r="T94" s="25"/>
      <c r="U94" s="54">
        <f>SUM(U88:U93)</f>
        <v>9235</v>
      </c>
      <c r="V94" s="25"/>
      <c r="W94" s="5"/>
    </row>
    <row r="95" spans="1:23" ht="15.75">
      <c r="A95" s="24"/>
      <c r="B95" s="25" t="s">
        <v>36</v>
      </c>
      <c r="C95" s="25"/>
      <c r="D95" s="25"/>
      <c r="E95" s="25"/>
      <c r="F95" s="25"/>
      <c r="G95" s="25"/>
      <c r="H95" s="25"/>
      <c r="I95" s="25"/>
      <c r="J95" s="25"/>
      <c r="K95" s="25"/>
      <c r="L95" s="25"/>
      <c r="M95" s="25"/>
      <c r="N95" s="25"/>
      <c r="O95" s="25"/>
      <c r="P95" s="25"/>
      <c r="Q95" s="25"/>
      <c r="R95" s="25"/>
      <c r="S95" s="34">
        <v>0</v>
      </c>
      <c r="T95" s="25"/>
      <c r="U95" s="53">
        <v>0</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24186</v>
      </c>
      <c r="T96" s="25"/>
      <c r="U96" s="54">
        <f>U94+U95</f>
        <v>9235</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0</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-440-44-11</f>
        <v>-495</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-71</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0</v>
      </c>
      <c r="V102" s="25"/>
      <c r="W102" s="5"/>
    </row>
    <row r="103" spans="1:24"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v>-790</v>
      </c>
      <c r="V103" s="25"/>
      <c r="W103" s="5"/>
      <c r="X103" s="11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-2369</v>
      </c>
      <c r="V104" s="25"/>
      <c r="W104" s="5"/>
    </row>
    <row r="105" spans="1:24"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-1430</v>
      </c>
      <c r="V105" s="25"/>
      <c r="W105" s="5"/>
      <c r="X105" s="115"/>
    </row>
    <row r="106" spans="1:24"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-1758</v>
      </c>
      <c r="V106" s="25"/>
      <c r="W106" s="5"/>
      <c r="X106" s="115"/>
    </row>
    <row r="107" spans="1:24"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-233</v>
      </c>
      <c r="V107" s="25"/>
      <c r="W107" s="5"/>
      <c r="X107" s="11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-234</v>
      </c>
      <c r="V108" s="25"/>
      <c r="W108" s="5"/>
    </row>
    <row r="109" spans="1:24"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-634</v>
      </c>
      <c r="V109" s="25"/>
      <c r="W109" s="5"/>
      <c r="X109" s="11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-1212</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-S169</f>
        <v>-213</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-R169</f>
        <v>-5349</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0</v>
      </c>
      <c r="T119" s="34"/>
      <c r="U119" s="53"/>
      <c r="V119" s="25"/>
      <c r="W119" s="5"/>
    </row>
    <row r="120" spans="1:23" ht="15.75">
      <c r="A120" s="24"/>
      <c r="B120" s="25" t="s">
        <v>269</v>
      </c>
      <c r="C120" s="25"/>
      <c r="D120" s="25"/>
      <c r="E120" s="25"/>
      <c r="F120" s="25"/>
      <c r="G120" s="25"/>
      <c r="H120" s="25"/>
      <c r="I120" s="25"/>
      <c r="J120" s="25"/>
      <c r="K120" s="25"/>
      <c r="L120" s="25"/>
      <c r="M120" s="25"/>
      <c r="N120" s="25"/>
      <c r="O120" s="25"/>
      <c r="P120" s="25"/>
      <c r="Q120" s="25"/>
      <c r="R120" s="25"/>
      <c r="S120" s="34">
        <v>0</v>
      </c>
      <c r="T120" s="34"/>
      <c r="U120" s="53"/>
      <c r="V120" s="25"/>
      <c r="W120" s="153"/>
    </row>
    <row r="121" spans="1:23" ht="15.75">
      <c r="A121" s="24"/>
      <c r="B121" s="25" t="s">
        <v>188</v>
      </c>
      <c r="C121" s="25"/>
      <c r="D121" s="25"/>
      <c r="E121" s="25"/>
      <c r="F121" s="25"/>
      <c r="G121" s="25"/>
      <c r="H121" s="25"/>
      <c r="I121" s="25"/>
      <c r="J121" s="25"/>
      <c r="K121" s="25"/>
      <c r="L121" s="25"/>
      <c r="M121" s="25"/>
      <c r="N121" s="25"/>
      <c r="O121" s="25"/>
      <c r="P121" s="25"/>
      <c r="Q121" s="25"/>
      <c r="R121" s="25"/>
      <c r="S121" s="34">
        <v>-18624</v>
      </c>
      <c r="T121" s="34"/>
      <c r="U121" s="53"/>
      <c r="V121" s="25"/>
      <c r="W121" s="5"/>
    </row>
    <row r="122" spans="1:23" ht="15.75">
      <c r="A122" s="24"/>
      <c r="B122" s="25" t="s">
        <v>247</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249</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248</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250</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251</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252</v>
      </c>
      <c r="C127" s="25"/>
      <c r="D127" s="25"/>
      <c r="E127" s="25"/>
      <c r="F127" s="25"/>
      <c r="G127" s="25"/>
      <c r="H127" s="25"/>
      <c r="I127" s="25"/>
      <c r="J127" s="25"/>
      <c r="K127" s="25"/>
      <c r="L127" s="25"/>
      <c r="M127" s="25"/>
      <c r="N127" s="25"/>
      <c r="O127" s="25"/>
      <c r="P127" s="25"/>
      <c r="Q127" s="25"/>
      <c r="R127" s="25"/>
      <c r="S127" s="34">
        <v>0</v>
      </c>
      <c r="T127" s="34"/>
      <c r="U127" s="53"/>
      <c r="V127" s="25"/>
      <c r="W127" s="5"/>
    </row>
    <row r="128" spans="1:23" ht="15.75">
      <c r="A128" s="24"/>
      <c r="B128" s="25" t="s">
        <v>47</v>
      </c>
      <c r="C128" s="25"/>
      <c r="D128" s="25"/>
      <c r="E128" s="25"/>
      <c r="F128" s="25"/>
      <c r="G128" s="25"/>
      <c r="H128" s="25"/>
      <c r="I128" s="25"/>
      <c r="J128" s="25"/>
      <c r="K128" s="25"/>
      <c r="L128" s="25"/>
      <c r="M128" s="25"/>
      <c r="N128" s="25"/>
      <c r="O128" s="25"/>
      <c r="P128" s="25"/>
      <c r="Q128" s="25"/>
      <c r="R128" s="25"/>
      <c r="S128" s="34">
        <f>SUM(S97:S127)</f>
        <v>-24186</v>
      </c>
      <c r="T128" s="34"/>
      <c r="U128" s="34">
        <f>SUM(U97:U127)</f>
        <v>-9235</v>
      </c>
      <c r="V128" s="25"/>
      <c r="W128" s="5"/>
    </row>
    <row r="129" spans="1:23" ht="15.75">
      <c r="A129" s="24"/>
      <c r="B129" s="25" t="s">
        <v>271</v>
      </c>
      <c r="C129" s="25"/>
      <c r="D129" s="25"/>
      <c r="E129" s="25"/>
      <c r="F129" s="25"/>
      <c r="G129" s="25"/>
      <c r="H129" s="25"/>
      <c r="I129" s="25"/>
      <c r="J129" s="25"/>
      <c r="K129" s="25"/>
      <c r="L129" s="25"/>
      <c r="M129" s="25"/>
      <c r="N129" s="25"/>
      <c r="O129" s="25"/>
      <c r="P129" s="25"/>
      <c r="Q129" s="25"/>
      <c r="R129" s="25"/>
      <c r="S129" s="34">
        <f>S96+S128</f>
        <v>0</v>
      </c>
      <c r="T129" s="34"/>
      <c r="U129" s="34">
        <f>U96+U128</f>
        <v>0</v>
      </c>
      <c r="V129" s="25"/>
      <c r="W129" s="5"/>
    </row>
    <row r="130" spans="1:23" ht="15.75">
      <c r="A130" s="24"/>
      <c r="B130" s="25"/>
      <c r="C130" s="25"/>
      <c r="D130" s="25"/>
      <c r="E130" s="25"/>
      <c r="F130" s="25"/>
      <c r="G130" s="25"/>
      <c r="H130" s="25"/>
      <c r="I130" s="25"/>
      <c r="J130" s="25"/>
      <c r="K130" s="25"/>
      <c r="L130" s="25"/>
      <c r="M130" s="25"/>
      <c r="N130" s="25"/>
      <c r="O130" s="25"/>
      <c r="P130" s="25"/>
      <c r="Q130" s="25"/>
      <c r="R130" s="25"/>
      <c r="S130" s="34"/>
      <c r="T130" s="34"/>
      <c r="U130" s="34"/>
      <c r="V130" s="25"/>
      <c r="W130" s="5"/>
    </row>
    <row r="131" spans="1:23" ht="15.75">
      <c r="A131" s="6"/>
      <c r="B131" s="8"/>
      <c r="C131" s="8"/>
      <c r="D131" s="8"/>
      <c r="E131" s="8"/>
      <c r="F131" s="8"/>
      <c r="G131" s="8"/>
      <c r="H131" s="8"/>
      <c r="I131" s="8"/>
      <c r="J131" s="8"/>
      <c r="K131" s="8"/>
      <c r="L131" s="8"/>
      <c r="M131" s="8"/>
      <c r="N131" s="8"/>
      <c r="O131" s="8"/>
      <c r="P131" s="8"/>
      <c r="Q131" s="8"/>
      <c r="R131" s="8"/>
      <c r="S131" s="8"/>
      <c r="T131" s="8"/>
      <c r="U131" s="52"/>
      <c r="V131" s="8"/>
      <c r="W131" s="5"/>
    </row>
    <row r="132" spans="1:23" ht="19.5" thickBot="1">
      <c r="A132" s="107"/>
      <c r="B132" s="108" t="str">
        <f>B65</f>
        <v>PM6 INVESTOR REPORT QUARTER ENDING MAY 2006</v>
      </c>
      <c r="C132" s="109"/>
      <c r="D132" s="109"/>
      <c r="E132" s="109"/>
      <c r="F132" s="109"/>
      <c r="G132" s="109"/>
      <c r="H132" s="109"/>
      <c r="I132" s="109"/>
      <c r="J132" s="109"/>
      <c r="K132" s="109"/>
      <c r="L132" s="109"/>
      <c r="M132" s="109"/>
      <c r="N132" s="109"/>
      <c r="O132" s="109"/>
      <c r="P132" s="109"/>
      <c r="Q132" s="109"/>
      <c r="R132" s="109"/>
      <c r="S132" s="109"/>
      <c r="T132" s="109"/>
      <c r="U132" s="112"/>
      <c r="V132" s="111"/>
      <c r="W132" s="5"/>
    </row>
    <row r="133" spans="1:23" ht="15.75">
      <c r="A133" s="2"/>
      <c r="B133" s="60" t="s">
        <v>49</v>
      </c>
      <c r="C133" s="4"/>
      <c r="D133" s="4"/>
      <c r="E133" s="4"/>
      <c r="F133" s="4"/>
      <c r="G133" s="4"/>
      <c r="H133" s="4"/>
      <c r="I133" s="4"/>
      <c r="J133" s="4"/>
      <c r="K133" s="4"/>
      <c r="L133" s="4"/>
      <c r="M133" s="4"/>
      <c r="N133" s="4"/>
      <c r="O133" s="4"/>
      <c r="P133" s="4"/>
      <c r="Q133" s="4"/>
      <c r="R133" s="4"/>
      <c r="S133" s="4"/>
      <c r="T133" s="4"/>
      <c r="U133" s="50"/>
      <c r="V133" s="4"/>
      <c r="W133" s="5"/>
    </row>
    <row r="134" spans="1:23" ht="15.75">
      <c r="A134" s="6"/>
      <c r="B134" s="21"/>
      <c r="C134" s="8"/>
      <c r="D134" s="8"/>
      <c r="E134" s="8"/>
      <c r="F134" s="8"/>
      <c r="G134" s="8"/>
      <c r="H134" s="8"/>
      <c r="I134" s="8"/>
      <c r="J134" s="8"/>
      <c r="K134" s="8"/>
      <c r="L134" s="8"/>
      <c r="M134" s="8"/>
      <c r="N134" s="8"/>
      <c r="O134" s="8"/>
      <c r="P134" s="8"/>
      <c r="Q134" s="8"/>
      <c r="R134" s="8"/>
      <c r="S134" s="8"/>
      <c r="T134" s="8"/>
      <c r="U134" s="52"/>
      <c r="V134" s="8"/>
      <c r="W134" s="5"/>
    </row>
    <row r="135" spans="1:23" ht="15.75">
      <c r="A135" s="6"/>
      <c r="B135" s="127" t="s">
        <v>50</v>
      </c>
      <c r="C135" s="8"/>
      <c r="D135" s="8"/>
      <c r="E135" s="8"/>
      <c r="F135" s="8"/>
      <c r="G135" s="8"/>
      <c r="H135" s="8"/>
      <c r="I135" s="8"/>
      <c r="J135" s="8"/>
      <c r="K135" s="8"/>
      <c r="L135" s="8"/>
      <c r="M135" s="8"/>
      <c r="N135" s="8"/>
      <c r="O135" s="8"/>
      <c r="P135" s="8"/>
      <c r="Q135" s="8"/>
      <c r="R135" s="8"/>
      <c r="S135" s="8"/>
      <c r="T135" s="8"/>
      <c r="U135" s="52"/>
      <c r="V135" s="8"/>
      <c r="W135" s="5"/>
    </row>
    <row r="136" spans="1:23" ht="15.75">
      <c r="A136" s="24"/>
      <c r="B136" s="25" t="s">
        <v>51</v>
      </c>
      <c r="C136" s="25"/>
      <c r="D136" s="25"/>
      <c r="E136" s="25"/>
      <c r="F136" s="25"/>
      <c r="G136" s="25"/>
      <c r="H136" s="25"/>
      <c r="I136" s="25"/>
      <c r="J136" s="25"/>
      <c r="K136" s="25"/>
      <c r="L136" s="25"/>
      <c r="M136" s="25"/>
      <c r="N136" s="25"/>
      <c r="O136" s="25"/>
      <c r="P136" s="25"/>
      <c r="Q136" s="25"/>
      <c r="R136" s="25"/>
      <c r="S136" s="25"/>
      <c r="T136" s="25"/>
      <c r="U136" s="53">
        <v>19305</v>
      </c>
      <c r="V136" s="25"/>
      <c r="W136" s="5"/>
    </row>
    <row r="137" spans="1:23" ht="15.75">
      <c r="A137" s="24"/>
      <c r="B137" s="25" t="s">
        <v>52</v>
      </c>
      <c r="C137" s="25"/>
      <c r="D137" s="25"/>
      <c r="E137" s="25"/>
      <c r="F137" s="25"/>
      <c r="G137" s="25"/>
      <c r="H137" s="25"/>
      <c r="I137" s="25"/>
      <c r="J137" s="25"/>
      <c r="K137" s="25"/>
      <c r="L137" s="25"/>
      <c r="M137" s="25"/>
      <c r="N137" s="25"/>
      <c r="O137" s="25"/>
      <c r="P137" s="25"/>
      <c r="Q137" s="25"/>
      <c r="R137" s="25"/>
      <c r="S137" s="25"/>
      <c r="T137" s="25"/>
      <c r="U137" s="53">
        <v>19305</v>
      </c>
      <c r="V137" s="25"/>
      <c r="W137" s="5"/>
    </row>
    <row r="138" spans="1:23" ht="15.75">
      <c r="A138" s="24"/>
      <c r="B138" s="25" t="s">
        <v>254</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209</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210</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53</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3" ht="15.75">
      <c r="A142" s="24"/>
      <c r="B142" s="25" t="s">
        <v>236</v>
      </c>
      <c r="C142" s="25"/>
      <c r="D142" s="25"/>
      <c r="E142" s="25"/>
      <c r="F142" s="25"/>
      <c r="G142" s="25"/>
      <c r="H142" s="25"/>
      <c r="I142" s="25"/>
      <c r="J142" s="25"/>
      <c r="K142" s="25"/>
      <c r="L142" s="25"/>
      <c r="M142" s="25"/>
      <c r="N142" s="25"/>
      <c r="O142" s="25"/>
      <c r="P142" s="25"/>
      <c r="Q142" s="25"/>
      <c r="R142" s="25"/>
      <c r="S142" s="25"/>
      <c r="T142" s="25"/>
      <c r="U142" s="53">
        <v>0</v>
      </c>
      <c r="V142" s="25"/>
      <c r="W142" s="5"/>
    </row>
    <row r="143" spans="1:24" ht="15.75">
      <c r="A143" s="24"/>
      <c r="B143" s="25" t="s">
        <v>255</v>
      </c>
      <c r="C143" s="25"/>
      <c r="D143" s="25"/>
      <c r="E143" s="25"/>
      <c r="F143" s="25"/>
      <c r="G143" s="25"/>
      <c r="H143" s="25"/>
      <c r="I143" s="25"/>
      <c r="J143" s="25"/>
      <c r="K143" s="25"/>
      <c r="L143" s="25"/>
      <c r="M143" s="25"/>
      <c r="N143" s="25"/>
      <c r="O143" s="25"/>
      <c r="P143" s="25"/>
      <c r="Q143" s="25"/>
      <c r="R143" s="25"/>
      <c r="S143" s="25"/>
      <c r="T143" s="25"/>
      <c r="U143" s="53">
        <v>0</v>
      </c>
      <c r="V143" s="25"/>
      <c r="W143" s="5"/>
      <c r="X143" s="115"/>
    </row>
    <row r="144" spans="1:23" ht="15.75">
      <c r="A144" s="24"/>
      <c r="B144" s="25" t="s">
        <v>54</v>
      </c>
      <c r="C144" s="25"/>
      <c r="D144" s="25"/>
      <c r="E144" s="25"/>
      <c r="F144" s="25"/>
      <c r="G144" s="25"/>
      <c r="H144" s="25"/>
      <c r="I144" s="25"/>
      <c r="J144" s="25"/>
      <c r="K144" s="25"/>
      <c r="L144" s="25"/>
      <c r="M144" s="25"/>
      <c r="N144" s="25"/>
      <c r="O144" s="25"/>
      <c r="P144" s="25"/>
      <c r="Q144" s="25"/>
      <c r="R144" s="25"/>
      <c r="S144" s="25"/>
      <c r="T144" s="25"/>
      <c r="U144" s="53">
        <f>SUM(U137:U143)</f>
        <v>19305</v>
      </c>
      <c r="V144" s="25"/>
      <c r="W144" s="5"/>
    </row>
    <row r="145" spans="1:23" ht="15.75">
      <c r="A145" s="24"/>
      <c r="B145" s="25"/>
      <c r="C145" s="25"/>
      <c r="D145" s="25"/>
      <c r="E145" s="25"/>
      <c r="F145" s="25"/>
      <c r="G145" s="25"/>
      <c r="H145" s="25"/>
      <c r="I145" s="25"/>
      <c r="J145" s="25"/>
      <c r="K145" s="25"/>
      <c r="L145" s="25"/>
      <c r="M145" s="25"/>
      <c r="N145" s="25"/>
      <c r="O145" s="25"/>
      <c r="P145" s="25"/>
      <c r="Q145" s="25"/>
      <c r="R145" s="25"/>
      <c r="S145" s="25"/>
      <c r="T145" s="25"/>
      <c r="U145" s="61"/>
      <c r="V145" s="25"/>
      <c r="W145" s="5"/>
    </row>
    <row r="146" spans="1:23" ht="15.75">
      <c r="A146" s="6"/>
      <c r="B146" s="127" t="s">
        <v>28</v>
      </c>
      <c r="C146" s="8"/>
      <c r="D146" s="8"/>
      <c r="E146" s="8"/>
      <c r="F146" s="8"/>
      <c r="G146" s="8"/>
      <c r="H146" s="8"/>
      <c r="I146" s="8"/>
      <c r="J146" s="8"/>
      <c r="K146" s="8"/>
      <c r="L146" s="8"/>
      <c r="M146" s="8"/>
      <c r="N146" s="8"/>
      <c r="O146" s="8"/>
      <c r="P146" s="8"/>
      <c r="Q146" s="8"/>
      <c r="R146" s="8"/>
      <c r="S146" s="8"/>
      <c r="T146" s="8"/>
      <c r="U146" s="52"/>
      <c r="V146" s="8"/>
      <c r="W146" s="5"/>
    </row>
    <row r="147" spans="1:23" ht="15.75">
      <c r="A147" s="24"/>
      <c r="B147" s="25" t="s">
        <v>55</v>
      </c>
      <c r="C147" s="62"/>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56</v>
      </c>
      <c r="C148" s="142"/>
      <c r="D148" s="142"/>
      <c r="E148" s="142"/>
      <c r="F148" s="142"/>
      <c r="G148" s="142"/>
      <c r="H148" s="142"/>
      <c r="I148" s="142"/>
      <c r="J148" s="142"/>
      <c r="K148" s="142"/>
      <c r="L148" s="142"/>
      <c r="M148" s="142"/>
      <c r="N148" s="142"/>
      <c r="O148" s="142"/>
      <c r="P148" s="142"/>
      <c r="Q148" s="142"/>
      <c r="R148" s="142"/>
      <c r="S148" s="142"/>
      <c r="T148" s="142"/>
      <c r="U148" s="59" t="s">
        <v>177</v>
      </c>
      <c r="V148" s="25"/>
      <c r="W148" s="5"/>
    </row>
    <row r="149" spans="1:23" ht="15.75">
      <c r="A149" s="24"/>
      <c r="B149" s="25" t="s">
        <v>57</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t="s">
        <v>58</v>
      </c>
      <c r="C150" s="25"/>
      <c r="D150" s="25"/>
      <c r="E150" s="25"/>
      <c r="F150" s="25"/>
      <c r="G150" s="25"/>
      <c r="H150" s="25"/>
      <c r="I150" s="25"/>
      <c r="J150" s="25"/>
      <c r="K150" s="25"/>
      <c r="L150" s="25"/>
      <c r="M150" s="25"/>
      <c r="N150" s="25"/>
      <c r="O150" s="25"/>
      <c r="P150" s="25"/>
      <c r="Q150" s="25"/>
      <c r="R150" s="25"/>
      <c r="S150" s="25"/>
      <c r="T150" s="25"/>
      <c r="U150" s="59" t="s">
        <v>177</v>
      </c>
      <c r="V150" s="25"/>
      <c r="W150" s="5"/>
    </row>
    <row r="151" spans="1:23" ht="15.75">
      <c r="A151" s="24"/>
      <c r="B151" s="25"/>
      <c r="C151" s="25"/>
      <c r="D151" s="25"/>
      <c r="E151" s="25"/>
      <c r="F151" s="25"/>
      <c r="G151" s="25"/>
      <c r="H151" s="25"/>
      <c r="I151" s="25"/>
      <c r="J151" s="25"/>
      <c r="K151" s="25"/>
      <c r="L151" s="25"/>
      <c r="M151" s="25"/>
      <c r="N151" s="25"/>
      <c r="O151" s="25"/>
      <c r="P151" s="25"/>
      <c r="Q151" s="25"/>
      <c r="R151" s="25"/>
      <c r="S151" s="25"/>
      <c r="T151" s="25"/>
      <c r="U151" s="61"/>
      <c r="V151" s="25"/>
      <c r="W151" s="5"/>
    </row>
    <row r="152" spans="1:23" ht="15.75">
      <c r="A152" s="6"/>
      <c r="B152" s="127" t="s">
        <v>59</v>
      </c>
      <c r="C152" s="8"/>
      <c r="D152" s="8"/>
      <c r="E152" s="8"/>
      <c r="F152" s="8"/>
      <c r="G152" s="8"/>
      <c r="H152" s="8"/>
      <c r="I152" s="8"/>
      <c r="J152" s="8"/>
      <c r="K152" s="8"/>
      <c r="L152" s="8"/>
      <c r="M152" s="8"/>
      <c r="N152" s="8"/>
      <c r="O152" s="8"/>
      <c r="P152" s="8"/>
      <c r="Q152" s="8"/>
      <c r="R152" s="8"/>
      <c r="S152" s="8"/>
      <c r="T152" s="8"/>
      <c r="U152" s="64"/>
      <c r="V152" s="8"/>
      <c r="W152" s="5"/>
    </row>
    <row r="153" spans="1:23" ht="15.75">
      <c r="A153" s="24"/>
      <c r="B153" s="25" t="s">
        <v>60</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61</v>
      </c>
      <c r="C154" s="25"/>
      <c r="D154" s="25"/>
      <c r="E154" s="25"/>
      <c r="F154" s="25"/>
      <c r="G154" s="25"/>
      <c r="H154" s="25"/>
      <c r="I154" s="25"/>
      <c r="J154" s="25"/>
      <c r="K154" s="25"/>
      <c r="L154" s="25"/>
      <c r="M154" s="25"/>
      <c r="N154" s="25"/>
      <c r="O154" s="25"/>
      <c r="P154" s="25"/>
      <c r="Q154" s="25"/>
      <c r="R154" s="25"/>
      <c r="S154" s="25"/>
      <c r="T154" s="25"/>
      <c r="U154" s="53">
        <v>0</v>
      </c>
      <c r="V154" s="25"/>
      <c r="W154" s="5"/>
    </row>
    <row r="155" spans="1:23" ht="15.75">
      <c r="A155" s="24"/>
      <c r="B155" s="25" t="s">
        <v>62</v>
      </c>
      <c r="C155" s="25"/>
      <c r="D155" s="25"/>
      <c r="E155" s="25"/>
      <c r="F155" s="25"/>
      <c r="G155" s="25"/>
      <c r="H155" s="25"/>
      <c r="I155" s="25"/>
      <c r="J155" s="25"/>
      <c r="K155" s="25"/>
      <c r="L155" s="25"/>
      <c r="M155" s="25"/>
      <c r="N155" s="25"/>
      <c r="O155" s="25"/>
      <c r="P155" s="25"/>
      <c r="Q155" s="25"/>
      <c r="R155" s="25"/>
      <c r="S155" s="25"/>
      <c r="T155" s="25"/>
      <c r="U155" s="53">
        <f>U154+U153</f>
        <v>0</v>
      </c>
      <c r="V155" s="25"/>
      <c r="W155" s="5"/>
    </row>
    <row r="156" spans="1:23" ht="15.75">
      <c r="A156" s="24"/>
      <c r="B156" s="25" t="s">
        <v>245</v>
      </c>
      <c r="C156" s="25"/>
      <c r="D156" s="25"/>
      <c r="E156" s="25"/>
      <c r="F156" s="25"/>
      <c r="G156" s="65"/>
      <c r="H156" s="25"/>
      <c r="I156" s="25"/>
      <c r="J156" s="25"/>
      <c r="K156" s="25"/>
      <c r="L156" s="25"/>
      <c r="M156" s="25"/>
      <c r="N156" s="25"/>
      <c r="O156" s="25"/>
      <c r="P156" s="25"/>
      <c r="Q156" s="25"/>
      <c r="R156" s="25"/>
      <c r="S156" s="25"/>
      <c r="T156" s="25"/>
      <c r="U156" s="53">
        <f>U112</f>
        <v>0</v>
      </c>
      <c r="V156" s="25"/>
      <c r="W156" s="5"/>
    </row>
    <row r="157" spans="1:23" ht="15.75">
      <c r="A157" s="24"/>
      <c r="B157" s="25" t="s">
        <v>63</v>
      </c>
      <c r="C157" s="25"/>
      <c r="D157" s="25"/>
      <c r="E157" s="25"/>
      <c r="F157" s="25"/>
      <c r="G157" s="25"/>
      <c r="H157" s="25"/>
      <c r="I157" s="25"/>
      <c r="J157" s="25"/>
      <c r="K157" s="25"/>
      <c r="L157" s="25"/>
      <c r="M157" s="25"/>
      <c r="N157" s="25"/>
      <c r="O157" s="25"/>
      <c r="P157" s="25"/>
      <c r="Q157" s="25"/>
      <c r="R157" s="25"/>
      <c r="S157" s="25"/>
      <c r="T157" s="25"/>
      <c r="U157" s="53">
        <f>U155+U156</f>
        <v>0</v>
      </c>
      <c r="V157" s="25"/>
      <c r="W157" s="5"/>
    </row>
    <row r="158" spans="1:23" ht="16.5" thickBot="1">
      <c r="A158" s="24"/>
      <c r="B158" s="25"/>
      <c r="C158" s="25"/>
      <c r="D158" s="25"/>
      <c r="E158" s="25"/>
      <c r="F158" s="25"/>
      <c r="G158" s="25"/>
      <c r="H158" s="25"/>
      <c r="I158" s="25"/>
      <c r="J158" s="25"/>
      <c r="K158" s="25"/>
      <c r="L158" s="25"/>
      <c r="M158" s="25"/>
      <c r="N158" s="25"/>
      <c r="O158" s="25"/>
      <c r="P158" s="25"/>
      <c r="Q158" s="25"/>
      <c r="R158" s="25"/>
      <c r="S158" s="25"/>
      <c r="T158" s="25"/>
      <c r="U158" s="61"/>
      <c r="V158" s="25"/>
      <c r="W158" s="5"/>
    </row>
    <row r="159" spans="1:23" ht="15.75">
      <c r="A159" s="2"/>
      <c r="B159" s="4"/>
      <c r="C159" s="4"/>
      <c r="D159" s="4"/>
      <c r="E159" s="4"/>
      <c r="F159" s="4"/>
      <c r="G159" s="4"/>
      <c r="H159" s="4"/>
      <c r="I159" s="4"/>
      <c r="J159" s="4"/>
      <c r="K159" s="4"/>
      <c r="L159" s="4"/>
      <c r="M159" s="4"/>
      <c r="N159" s="4"/>
      <c r="O159" s="4"/>
      <c r="P159" s="4"/>
      <c r="Q159" s="4"/>
      <c r="R159" s="4"/>
      <c r="S159" s="4"/>
      <c r="T159" s="4"/>
      <c r="U159" s="50"/>
      <c r="V159" s="4"/>
      <c r="W159" s="5"/>
    </row>
    <row r="160" spans="1:23" ht="15.75">
      <c r="A160" s="6"/>
      <c r="B160" s="127" t="s">
        <v>64</v>
      </c>
      <c r="C160" s="8"/>
      <c r="D160" s="8"/>
      <c r="E160" s="8"/>
      <c r="F160" s="8"/>
      <c r="G160" s="8"/>
      <c r="H160" s="8"/>
      <c r="I160" s="8"/>
      <c r="J160" s="8"/>
      <c r="K160" s="8"/>
      <c r="L160" s="8"/>
      <c r="M160" s="8"/>
      <c r="N160" s="8"/>
      <c r="O160" s="8"/>
      <c r="P160" s="8"/>
      <c r="Q160" s="8"/>
      <c r="R160" s="8"/>
      <c r="S160" s="8"/>
      <c r="T160" s="8"/>
      <c r="U160" s="52"/>
      <c r="V160" s="8"/>
      <c r="W160" s="5"/>
    </row>
    <row r="161" spans="1:23" ht="15.75">
      <c r="A161" s="6"/>
      <c r="B161" s="21"/>
      <c r="C161" s="8"/>
      <c r="D161" s="8"/>
      <c r="E161" s="8"/>
      <c r="F161" s="8"/>
      <c r="G161" s="8"/>
      <c r="H161" s="8"/>
      <c r="I161" s="8"/>
      <c r="J161" s="8"/>
      <c r="K161" s="8"/>
      <c r="L161" s="8"/>
      <c r="M161" s="8"/>
      <c r="N161" s="8"/>
      <c r="O161" s="8"/>
      <c r="P161" s="8"/>
      <c r="Q161" s="8"/>
      <c r="R161" s="8"/>
      <c r="S161" s="8"/>
      <c r="T161" s="8"/>
      <c r="U161" s="52"/>
      <c r="V161" s="8"/>
      <c r="W161" s="5"/>
    </row>
    <row r="162" spans="1:23" ht="15.75">
      <c r="A162" s="24"/>
      <c r="B162" s="25" t="s">
        <v>65</v>
      </c>
      <c r="C162" s="25"/>
      <c r="D162" s="25"/>
      <c r="E162" s="25"/>
      <c r="F162" s="25"/>
      <c r="G162" s="25"/>
      <c r="H162" s="25"/>
      <c r="I162" s="25"/>
      <c r="J162" s="25"/>
      <c r="K162" s="25"/>
      <c r="L162" s="25"/>
      <c r="M162" s="25"/>
      <c r="N162" s="25"/>
      <c r="O162" s="25"/>
      <c r="P162" s="25"/>
      <c r="Q162" s="25"/>
      <c r="R162" s="25"/>
      <c r="S162" s="25"/>
      <c r="T162" s="25"/>
      <c r="U162" s="53">
        <f>+U73</f>
        <v>561658</v>
      </c>
      <c r="V162" s="25"/>
      <c r="W162" s="5"/>
    </row>
    <row r="163" spans="1:23" ht="15.75">
      <c r="A163" s="24"/>
      <c r="B163" s="25" t="s">
        <v>66</v>
      </c>
      <c r="C163" s="25"/>
      <c r="D163" s="25"/>
      <c r="E163" s="25"/>
      <c r="F163" s="25"/>
      <c r="G163" s="25"/>
      <c r="H163" s="25"/>
      <c r="I163" s="25"/>
      <c r="J163" s="25"/>
      <c r="K163" s="25"/>
      <c r="L163" s="25"/>
      <c r="M163" s="25"/>
      <c r="N163" s="25"/>
      <c r="O163" s="25"/>
      <c r="P163" s="25"/>
      <c r="Q163" s="25"/>
      <c r="R163" s="25"/>
      <c r="S163" s="25"/>
      <c r="T163" s="25"/>
      <c r="U163" s="53">
        <f>+U84</f>
        <v>561658</v>
      </c>
      <c r="V163" s="25"/>
      <c r="W163" s="5"/>
    </row>
    <row r="164" spans="1:23" ht="16.5" thickBot="1">
      <c r="A164" s="24"/>
      <c r="B164" s="25"/>
      <c r="C164" s="25"/>
      <c r="D164" s="25"/>
      <c r="E164" s="25"/>
      <c r="F164" s="25"/>
      <c r="G164" s="25"/>
      <c r="H164" s="25"/>
      <c r="I164" s="25"/>
      <c r="J164" s="25"/>
      <c r="K164" s="25"/>
      <c r="L164" s="25"/>
      <c r="M164" s="25"/>
      <c r="N164" s="25"/>
      <c r="O164" s="25"/>
      <c r="P164" s="25"/>
      <c r="Q164" s="25"/>
      <c r="R164" s="25"/>
      <c r="S164" s="25"/>
      <c r="T164" s="25"/>
      <c r="U164" s="61"/>
      <c r="V164" s="25"/>
      <c r="W164" s="5"/>
    </row>
    <row r="165" spans="1:23" ht="15.75">
      <c r="A165" s="2"/>
      <c r="B165" s="4"/>
      <c r="C165" s="4"/>
      <c r="D165" s="4"/>
      <c r="E165" s="4"/>
      <c r="F165" s="4"/>
      <c r="G165" s="4"/>
      <c r="H165" s="4"/>
      <c r="I165" s="4"/>
      <c r="J165" s="4"/>
      <c r="K165" s="4"/>
      <c r="L165" s="4"/>
      <c r="M165" s="4"/>
      <c r="N165" s="4"/>
      <c r="O165" s="4"/>
      <c r="P165" s="4"/>
      <c r="Q165" s="4"/>
      <c r="R165" s="4"/>
      <c r="S165" s="4"/>
      <c r="T165" s="4"/>
      <c r="U165" s="50"/>
      <c r="V165" s="4"/>
      <c r="W165" s="5"/>
    </row>
    <row r="166" spans="1:23" ht="15.75">
      <c r="A166" s="6"/>
      <c r="B166" s="127" t="s">
        <v>67</v>
      </c>
      <c r="C166" s="125"/>
      <c r="D166" s="125"/>
      <c r="E166" s="125"/>
      <c r="F166" s="125"/>
      <c r="G166" s="128"/>
      <c r="H166" s="128"/>
      <c r="I166" s="128"/>
      <c r="J166" s="128"/>
      <c r="K166" s="128"/>
      <c r="L166" s="128"/>
      <c r="M166" s="128"/>
      <c r="N166" s="128"/>
      <c r="O166" s="128"/>
      <c r="P166" s="128"/>
      <c r="Q166" s="128"/>
      <c r="R166" s="128" t="s">
        <v>123</v>
      </c>
      <c r="S166" s="128" t="s">
        <v>132</v>
      </c>
      <c r="T166" s="119"/>
      <c r="U166" s="129" t="s">
        <v>142</v>
      </c>
      <c r="V166" s="10"/>
      <c r="W166" s="5"/>
    </row>
    <row r="167" spans="1:23" ht="15.75">
      <c r="A167" s="24"/>
      <c r="B167" s="25" t="s">
        <v>68</v>
      </c>
      <c r="C167" s="25"/>
      <c r="D167" s="25"/>
      <c r="E167" s="25"/>
      <c r="F167" s="25"/>
      <c r="G167" s="53"/>
      <c r="H167" s="25"/>
      <c r="I167" s="25"/>
      <c r="J167" s="25"/>
      <c r="K167" s="25"/>
      <c r="L167" s="25"/>
      <c r="M167" s="25"/>
      <c r="N167" s="25"/>
      <c r="O167" s="25"/>
      <c r="P167" s="25"/>
      <c r="Q167" s="25"/>
      <c r="R167" s="53">
        <v>115500</v>
      </c>
      <c r="S167" s="40">
        <v>0</v>
      </c>
      <c r="T167" s="25"/>
      <c r="U167" s="53"/>
      <c r="V167" s="25"/>
      <c r="W167" s="5"/>
    </row>
    <row r="168" spans="1:23" ht="15.75">
      <c r="A168" s="24"/>
      <c r="B168" s="25" t="s">
        <v>69</v>
      </c>
      <c r="C168" s="25"/>
      <c r="D168" s="25"/>
      <c r="E168" s="25"/>
      <c r="F168" s="25"/>
      <c r="G168" s="53"/>
      <c r="H168" s="25"/>
      <c r="I168" s="25"/>
      <c r="J168" s="25"/>
      <c r="K168" s="25"/>
      <c r="L168" s="25"/>
      <c r="M168" s="25"/>
      <c r="N168" s="25"/>
      <c r="O168" s="25"/>
      <c r="P168" s="25"/>
      <c r="Q168" s="25"/>
      <c r="R168" s="53">
        <f>'Feb 06'!R170</f>
        <v>66946</v>
      </c>
      <c r="S168" s="53">
        <f>'Feb 06'!S170</f>
        <v>5475</v>
      </c>
      <c r="T168" s="25"/>
      <c r="U168" s="53">
        <f>R168+S168</f>
        <v>72421</v>
      </c>
      <c r="V168" s="25"/>
      <c r="W168" s="5"/>
    </row>
    <row r="169" spans="1:23" ht="15.75">
      <c r="A169" s="24"/>
      <c r="B169" s="25" t="s">
        <v>70</v>
      </c>
      <c r="C169" s="25"/>
      <c r="D169" s="25"/>
      <c r="E169" s="25"/>
      <c r="F169" s="25"/>
      <c r="G169" s="25"/>
      <c r="H169" s="25"/>
      <c r="I169" s="25"/>
      <c r="J169" s="25"/>
      <c r="K169" s="25"/>
      <c r="L169" s="25"/>
      <c r="M169" s="25"/>
      <c r="N169" s="25"/>
      <c r="O169" s="25"/>
      <c r="P169" s="25"/>
      <c r="Q169" s="25"/>
      <c r="R169" s="34">
        <f>5349</f>
        <v>5349</v>
      </c>
      <c r="S169" s="34">
        <f>213</f>
        <v>213</v>
      </c>
      <c r="T169" s="25"/>
      <c r="U169" s="53">
        <f>R169+S169</f>
        <v>5562</v>
      </c>
      <c r="V169" s="25"/>
      <c r="W169" s="5"/>
    </row>
    <row r="170" spans="1:23" ht="15.75">
      <c r="A170" s="24"/>
      <c r="B170" s="25" t="s">
        <v>71</v>
      </c>
      <c r="C170" s="25"/>
      <c r="D170" s="25"/>
      <c r="E170" s="25"/>
      <c r="F170" s="25"/>
      <c r="G170" s="53"/>
      <c r="H170" s="25"/>
      <c r="I170" s="25"/>
      <c r="J170" s="25"/>
      <c r="K170" s="25"/>
      <c r="L170" s="25"/>
      <c r="M170" s="25"/>
      <c r="N170" s="25"/>
      <c r="O170" s="25"/>
      <c r="P170" s="25"/>
      <c r="Q170" s="25"/>
      <c r="R170" s="53">
        <f>R168+R169</f>
        <v>72295</v>
      </c>
      <c r="S170" s="53">
        <f>S169+S168</f>
        <v>5688</v>
      </c>
      <c r="T170" s="25"/>
      <c r="U170" s="53">
        <f>R170+S170</f>
        <v>77983</v>
      </c>
      <c r="V170" s="25"/>
      <c r="W170" s="5"/>
    </row>
    <row r="171" spans="1:23" ht="15.75">
      <c r="A171" s="24"/>
      <c r="B171" s="25" t="s">
        <v>72</v>
      </c>
      <c r="C171" s="25"/>
      <c r="D171" s="25"/>
      <c r="E171" s="25"/>
      <c r="F171" s="25"/>
      <c r="G171" s="53"/>
      <c r="H171" s="25"/>
      <c r="I171" s="25"/>
      <c r="J171" s="25"/>
      <c r="K171" s="25"/>
      <c r="L171" s="25"/>
      <c r="M171" s="25"/>
      <c r="N171" s="25"/>
      <c r="O171" s="25"/>
      <c r="P171" s="25"/>
      <c r="Q171" s="25"/>
      <c r="R171" s="53">
        <f>R167-R170-S170</f>
        <v>37517</v>
      </c>
      <c r="S171" s="40">
        <v>0</v>
      </c>
      <c r="T171" s="25"/>
      <c r="U171" s="53"/>
      <c r="V171" s="25"/>
      <c r="W171" s="5"/>
    </row>
    <row r="172" spans="1:23" ht="16.5" thickBot="1">
      <c r="A172" s="24"/>
      <c r="B172" s="25"/>
      <c r="C172" s="25"/>
      <c r="D172" s="25"/>
      <c r="E172" s="25"/>
      <c r="F172" s="25"/>
      <c r="G172" s="25"/>
      <c r="H172" s="25"/>
      <c r="I172" s="25"/>
      <c r="J172" s="25"/>
      <c r="K172" s="25"/>
      <c r="L172" s="25"/>
      <c r="M172" s="25"/>
      <c r="N172" s="25"/>
      <c r="O172" s="25"/>
      <c r="P172" s="25"/>
      <c r="Q172" s="25"/>
      <c r="R172" s="25"/>
      <c r="S172" s="25"/>
      <c r="T172" s="25"/>
      <c r="U172" s="61"/>
      <c r="V172" s="25"/>
      <c r="W172" s="5"/>
    </row>
    <row r="173" spans="1:23" ht="15.75">
      <c r="A173" s="2"/>
      <c r="B173" s="4"/>
      <c r="C173" s="4"/>
      <c r="D173" s="4"/>
      <c r="E173" s="4"/>
      <c r="F173" s="4"/>
      <c r="G173" s="4"/>
      <c r="H173" s="4"/>
      <c r="I173" s="4"/>
      <c r="J173" s="4"/>
      <c r="K173" s="4"/>
      <c r="L173" s="4"/>
      <c r="M173" s="4"/>
      <c r="N173" s="4"/>
      <c r="O173" s="4"/>
      <c r="P173" s="4"/>
      <c r="Q173" s="4"/>
      <c r="R173" s="4"/>
      <c r="S173" s="4"/>
      <c r="T173" s="4"/>
      <c r="U173" s="50"/>
      <c r="V173" s="4"/>
      <c r="W173" s="5"/>
    </row>
    <row r="174" spans="1:23" ht="15.75">
      <c r="A174" s="6"/>
      <c r="B174" s="127" t="s">
        <v>73</v>
      </c>
      <c r="C174" s="8"/>
      <c r="D174" s="8"/>
      <c r="E174" s="8"/>
      <c r="F174" s="8"/>
      <c r="G174" s="8"/>
      <c r="H174" s="8"/>
      <c r="I174" s="8"/>
      <c r="J174" s="8"/>
      <c r="K174" s="8"/>
      <c r="L174" s="8"/>
      <c r="M174" s="8"/>
      <c r="N174" s="8"/>
      <c r="O174" s="8"/>
      <c r="P174" s="8"/>
      <c r="Q174" s="8"/>
      <c r="R174" s="8"/>
      <c r="S174" s="8"/>
      <c r="T174" s="8"/>
      <c r="U174" s="66"/>
      <c r="V174" s="8"/>
      <c r="W174" s="5"/>
    </row>
    <row r="175" spans="1:23" ht="15.75">
      <c r="A175" s="24"/>
      <c r="B175" s="25" t="s">
        <v>74</v>
      </c>
      <c r="C175" s="25"/>
      <c r="D175" s="25"/>
      <c r="E175" s="25"/>
      <c r="F175" s="25"/>
      <c r="G175" s="25"/>
      <c r="H175" s="25"/>
      <c r="I175" s="25"/>
      <c r="J175" s="25"/>
      <c r="K175" s="25"/>
      <c r="L175" s="25"/>
      <c r="M175" s="25"/>
      <c r="N175" s="25"/>
      <c r="O175" s="25"/>
      <c r="P175" s="25"/>
      <c r="Q175" s="25"/>
      <c r="R175" s="25"/>
      <c r="S175" s="25"/>
      <c r="T175" s="25"/>
      <c r="U175" s="59">
        <f>(U96+U98+U99+U100+U101)/-(U103+U104+U105+U106)</f>
        <v>1.3655270206396724</v>
      </c>
      <c r="V175" s="25" t="s">
        <v>143</v>
      </c>
      <c r="W175" s="5"/>
    </row>
    <row r="176" spans="1:23" ht="15.75">
      <c r="A176" s="24"/>
      <c r="B176" s="25" t="s">
        <v>75</v>
      </c>
      <c r="C176" s="25"/>
      <c r="D176" s="25"/>
      <c r="E176" s="25"/>
      <c r="F176" s="25"/>
      <c r="G176" s="25"/>
      <c r="H176" s="25"/>
      <c r="I176" s="25"/>
      <c r="J176" s="25"/>
      <c r="K176" s="25"/>
      <c r="L176" s="25"/>
      <c r="M176" s="25"/>
      <c r="N176" s="25"/>
      <c r="O176" s="25"/>
      <c r="P176" s="25"/>
      <c r="Q176" s="25"/>
      <c r="R176" s="25"/>
      <c r="S176" s="25"/>
      <c r="T176" s="25"/>
      <c r="U176" s="67">
        <v>1.36</v>
      </c>
      <c r="V176" s="25" t="s">
        <v>143</v>
      </c>
      <c r="W176" s="5"/>
    </row>
    <row r="177" spans="1:23" ht="15.75">
      <c r="A177" s="24"/>
      <c r="B177" s="25" t="s">
        <v>76</v>
      </c>
      <c r="C177" s="25"/>
      <c r="D177" s="25"/>
      <c r="E177" s="25"/>
      <c r="F177" s="25"/>
      <c r="G177" s="25"/>
      <c r="H177" s="25"/>
      <c r="I177" s="25"/>
      <c r="J177" s="25"/>
      <c r="K177" s="25"/>
      <c r="L177" s="25"/>
      <c r="M177" s="25"/>
      <c r="N177" s="25"/>
      <c r="O177" s="25"/>
      <c r="P177" s="25"/>
      <c r="Q177" s="25"/>
      <c r="R177" s="25"/>
      <c r="S177" s="25"/>
      <c r="T177" s="25"/>
      <c r="U177" s="59">
        <f>(U96+U98+U99+U100+U101+U103+U104+U105+U106)/-(U107+U108+U109)</f>
        <v>2.1071752951861944</v>
      </c>
      <c r="V177" s="25" t="s">
        <v>143</v>
      </c>
      <c r="W177" s="5"/>
    </row>
    <row r="178" spans="1:23" ht="15.75">
      <c r="A178" s="24"/>
      <c r="B178" s="25" t="s">
        <v>77</v>
      </c>
      <c r="C178" s="25"/>
      <c r="D178" s="25"/>
      <c r="E178" s="25"/>
      <c r="F178" s="25"/>
      <c r="G178" s="25"/>
      <c r="H178" s="25"/>
      <c r="I178" s="25"/>
      <c r="J178" s="25"/>
      <c r="K178" s="25"/>
      <c r="L178" s="25"/>
      <c r="M178" s="25"/>
      <c r="N178" s="25"/>
      <c r="O178" s="25"/>
      <c r="P178" s="25"/>
      <c r="Q178" s="25"/>
      <c r="R178" s="25"/>
      <c r="S178" s="25"/>
      <c r="T178" s="25"/>
      <c r="U178" s="68">
        <v>2.35</v>
      </c>
      <c r="V178" s="25" t="s">
        <v>143</v>
      </c>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24"/>
      <c r="B180" s="25"/>
      <c r="C180" s="25"/>
      <c r="D180" s="25"/>
      <c r="E180" s="25"/>
      <c r="F180" s="25"/>
      <c r="G180" s="25"/>
      <c r="H180" s="25"/>
      <c r="I180" s="25"/>
      <c r="J180" s="25"/>
      <c r="K180" s="25"/>
      <c r="L180" s="25"/>
      <c r="M180" s="25"/>
      <c r="N180" s="25"/>
      <c r="O180" s="25"/>
      <c r="P180" s="25"/>
      <c r="Q180" s="25"/>
      <c r="R180" s="25"/>
      <c r="S180" s="25"/>
      <c r="T180" s="25"/>
      <c r="U180" s="25"/>
      <c r="V180" s="25"/>
      <c r="W180" s="5"/>
    </row>
    <row r="181" spans="1:23" ht="15.75">
      <c r="A181" s="6"/>
      <c r="B181" s="8"/>
      <c r="C181" s="8"/>
      <c r="D181" s="8"/>
      <c r="E181" s="8"/>
      <c r="F181" s="8"/>
      <c r="G181" s="8"/>
      <c r="H181" s="8"/>
      <c r="I181" s="8"/>
      <c r="J181" s="8"/>
      <c r="K181" s="8"/>
      <c r="L181" s="8"/>
      <c r="M181" s="8"/>
      <c r="N181" s="8"/>
      <c r="O181" s="8"/>
      <c r="P181" s="8"/>
      <c r="Q181" s="8"/>
      <c r="R181" s="8"/>
      <c r="S181" s="8"/>
      <c r="T181" s="8"/>
      <c r="U181" s="8"/>
      <c r="V181" s="8"/>
      <c r="W181" s="5"/>
    </row>
    <row r="182" spans="1:23" ht="19.5" thickBot="1">
      <c r="A182" s="107"/>
      <c r="B182" s="108" t="str">
        <f>B132</f>
        <v>PM6 INVESTOR REPORT QUARTER ENDING MAY 2006</v>
      </c>
      <c r="C182" s="144"/>
      <c r="D182" s="144"/>
      <c r="E182" s="144"/>
      <c r="F182" s="144"/>
      <c r="G182" s="144"/>
      <c r="H182" s="144"/>
      <c r="I182" s="144"/>
      <c r="J182" s="144"/>
      <c r="K182" s="144"/>
      <c r="L182" s="144"/>
      <c r="M182" s="144"/>
      <c r="N182" s="144"/>
      <c r="O182" s="144"/>
      <c r="P182" s="144"/>
      <c r="Q182" s="144"/>
      <c r="R182" s="144"/>
      <c r="S182" s="144"/>
      <c r="T182" s="144"/>
      <c r="U182" s="144"/>
      <c r="V182" s="145"/>
      <c r="W182" s="5"/>
    </row>
    <row r="183" spans="1:23" ht="15.75">
      <c r="A183" s="69"/>
      <c r="B183" s="60" t="s">
        <v>78</v>
      </c>
      <c r="C183" s="70"/>
      <c r="D183" s="70"/>
      <c r="E183" s="70"/>
      <c r="F183" s="71"/>
      <c r="G183" s="71"/>
      <c r="H183" s="71"/>
      <c r="I183" s="71"/>
      <c r="J183" s="71"/>
      <c r="K183" s="71"/>
      <c r="L183" s="71"/>
      <c r="M183" s="71"/>
      <c r="N183" s="71"/>
      <c r="O183" s="71"/>
      <c r="P183" s="71"/>
      <c r="Q183" s="71"/>
      <c r="R183" s="71"/>
      <c r="S183" s="72">
        <v>38868</v>
      </c>
      <c r="T183" s="4"/>
      <c r="U183" s="4"/>
      <c r="V183" s="4"/>
      <c r="W183" s="5"/>
    </row>
    <row r="184" spans="1:23" ht="15.75">
      <c r="A184" s="73"/>
      <c r="B184" s="74"/>
      <c r="C184" s="75"/>
      <c r="D184" s="75"/>
      <c r="E184" s="75"/>
      <c r="F184" s="76"/>
      <c r="G184" s="76"/>
      <c r="H184" s="76"/>
      <c r="I184" s="76"/>
      <c r="J184" s="76"/>
      <c r="K184" s="76"/>
      <c r="L184" s="76"/>
      <c r="M184" s="76"/>
      <c r="N184" s="76"/>
      <c r="O184" s="76"/>
      <c r="P184" s="76"/>
      <c r="Q184" s="76"/>
      <c r="R184" s="76"/>
      <c r="S184" s="76"/>
      <c r="T184" s="8"/>
      <c r="U184" s="8"/>
      <c r="V184" s="8"/>
      <c r="W184" s="5"/>
    </row>
    <row r="185" spans="1:23" ht="15.75">
      <c r="A185" s="77"/>
      <c r="B185" s="78" t="s">
        <v>79</v>
      </c>
      <c r="C185" s="79"/>
      <c r="D185" s="79"/>
      <c r="E185" s="79"/>
      <c r="F185" s="65"/>
      <c r="G185" s="65"/>
      <c r="H185" s="65"/>
      <c r="I185" s="65"/>
      <c r="J185" s="65"/>
      <c r="K185" s="65"/>
      <c r="L185" s="65"/>
      <c r="M185" s="65"/>
      <c r="N185" s="65"/>
      <c r="O185" s="65"/>
      <c r="P185" s="65"/>
      <c r="Q185" s="65"/>
      <c r="R185" s="65"/>
      <c r="S185" s="80">
        <v>0.05254</v>
      </c>
      <c r="T185" s="25"/>
      <c r="U185" s="25"/>
      <c r="V185" s="25"/>
      <c r="W185" s="5"/>
    </row>
    <row r="186" spans="1:23" ht="15.75">
      <c r="A186" s="77"/>
      <c r="B186" s="78" t="s">
        <v>80</v>
      </c>
      <c r="C186" s="79"/>
      <c r="D186" s="79"/>
      <c r="E186" s="79"/>
      <c r="F186" s="65"/>
      <c r="G186" s="65"/>
      <c r="H186" s="65"/>
      <c r="I186" s="65"/>
      <c r="J186" s="65"/>
      <c r="K186" s="65"/>
      <c r="L186" s="65"/>
      <c r="M186" s="65"/>
      <c r="N186" s="65"/>
      <c r="O186" s="65"/>
      <c r="P186" s="65"/>
      <c r="Q186" s="65"/>
      <c r="R186" s="65"/>
      <c r="S186" s="39">
        <v>0.0408</v>
      </c>
      <c r="T186" s="25"/>
      <c r="U186" s="25"/>
      <c r="V186" s="25"/>
      <c r="W186" s="5"/>
    </row>
    <row r="187" spans="1:23" ht="15.75">
      <c r="A187" s="77"/>
      <c r="B187" s="78" t="s">
        <v>81</v>
      </c>
      <c r="C187" s="79"/>
      <c r="D187" s="79"/>
      <c r="E187" s="79"/>
      <c r="F187" s="65"/>
      <c r="G187" s="65"/>
      <c r="H187" s="65"/>
      <c r="I187" s="65"/>
      <c r="J187" s="65"/>
      <c r="K187" s="65"/>
      <c r="L187" s="65"/>
      <c r="M187" s="65"/>
      <c r="N187" s="65"/>
      <c r="O187" s="65"/>
      <c r="P187" s="65"/>
      <c r="Q187" s="65"/>
      <c r="R187" s="65"/>
      <c r="S187" s="80">
        <f>S185-S186</f>
        <v>0.01174</v>
      </c>
      <c r="T187" s="25"/>
      <c r="U187" s="25"/>
      <c r="V187" s="25"/>
      <c r="W187" s="5"/>
    </row>
    <row r="188" spans="1:23" ht="15.75">
      <c r="A188" s="77"/>
      <c r="B188" s="78" t="s">
        <v>82</v>
      </c>
      <c r="C188" s="79"/>
      <c r="D188" s="79"/>
      <c r="E188" s="79"/>
      <c r="F188" s="65"/>
      <c r="G188" s="65"/>
      <c r="H188" s="65"/>
      <c r="I188" s="65"/>
      <c r="J188" s="65"/>
      <c r="K188" s="65"/>
      <c r="L188" s="65"/>
      <c r="M188" s="65"/>
      <c r="N188" s="65"/>
      <c r="O188" s="65"/>
      <c r="P188" s="65"/>
      <c r="Q188" s="65"/>
      <c r="R188" s="65"/>
      <c r="S188" s="80">
        <v>0.06028</v>
      </c>
      <c r="T188" s="25"/>
      <c r="U188" s="25"/>
      <c r="V188" s="25"/>
      <c r="W188" s="5"/>
    </row>
    <row r="189" spans="1:23" ht="15.75">
      <c r="A189" s="77"/>
      <c r="B189" s="78" t="s">
        <v>83</v>
      </c>
      <c r="C189" s="79"/>
      <c r="D189" s="79"/>
      <c r="E189" s="79"/>
      <c r="F189" s="65"/>
      <c r="G189" s="65"/>
      <c r="H189" s="65"/>
      <c r="I189" s="65"/>
      <c r="J189" s="65"/>
      <c r="K189" s="65"/>
      <c r="L189" s="65"/>
      <c r="M189" s="65"/>
      <c r="N189" s="65"/>
      <c r="O189" s="65"/>
      <c r="P189" s="65"/>
      <c r="Q189" s="65"/>
      <c r="R189" s="65"/>
      <c r="S189" s="80">
        <f>+U43</f>
        <v>0.05092449961476136</v>
      </c>
      <c r="T189" s="25"/>
      <c r="U189" s="25"/>
      <c r="V189" s="25"/>
      <c r="W189" s="5"/>
    </row>
    <row r="190" spans="1:23" ht="15.75">
      <c r="A190" s="77"/>
      <c r="B190" s="78" t="s">
        <v>84</v>
      </c>
      <c r="C190" s="79"/>
      <c r="D190" s="79"/>
      <c r="E190" s="79"/>
      <c r="F190" s="65"/>
      <c r="G190" s="65"/>
      <c r="H190" s="65"/>
      <c r="I190" s="65"/>
      <c r="J190" s="65"/>
      <c r="K190" s="65"/>
      <c r="L190" s="65"/>
      <c r="M190" s="65"/>
      <c r="N190" s="65"/>
      <c r="O190" s="65"/>
      <c r="P190" s="65"/>
      <c r="Q190" s="65"/>
      <c r="R190" s="65"/>
      <c r="S190" s="80">
        <f>S188-S189</f>
        <v>0.009355500385238642</v>
      </c>
      <c r="T190" s="25"/>
      <c r="U190" s="25"/>
      <c r="V190" s="25"/>
      <c r="W190" s="5"/>
    </row>
    <row r="191" spans="1:23" ht="15.75">
      <c r="A191" s="77"/>
      <c r="B191" s="78" t="s">
        <v>180</v>
      </c>
      <c r="C191" s="79"/>
      <c r="D191" s="79"/>
      <c r="E191" s="79"/>
      <c r="F191" s="65"/>
      <c r="G191" s="65"/>
      <c r="H191" s="65"/>
      <c r="I191" s="65"/>
      <c r="J191" s="65"/>
      <c r="K191" s="65"/>
      <c r="L191" s="65"/>
      <c r="M191" s="65"/>
      <c r="N191" s="65"/>
      <c r="O191" s="65"/>
      <c r="P191" s="65"/>
      <c r="Q191" s="65"/>
      <c r="R191" s="65"/>
      <c r="S191" s="116">
        <v>38245</v>
      </c>
      <c r="T191" s="25"/>
      <c r="U191" s="25"/>
      <c r="V191" s="25"/>
      <c r="W191" s="5"/>
    </row>
    <row r="192" spans="1:23" ht="15.75">
      <c r="A192" s="77"/>
      <c r="B192" s="78" t="s">
        <v>181</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182</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183</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184</v>
      </c>
      <c r="C195" s="79"/>
      <c r="D195" s="79"/>
      <c r="E195" s="79"/>
      <c r="F195" s="65"/>
      <c r="G195" s="65"/>
      <c r="H195" s="65"/>
      <c r="I195" s="65"/>
      <c r="J195" s="65"/>
      <c r="K195" s="65"/>
      <c r="L195" s="65"/>
      <c r="M195" s="65"/>
      <c r="N195" s="65"/>
      <c r="O195" s="65"/>
      <c r="P195" s="65"/>
      <c r="Q195" s="65"/>
      <c r="R195" s="65"/>
      <c r="S195" s="116">
        <v>47557</v>
      </c>
      <c r="T195" s="25"/>
      <c r="U195" s="25"/>
      <c r="V195" s="25"/>
      <c r="W195" s="5"/>
    </row>
    <row r="196" spans="1:23" ht="15.75">
      <c r="A196" s="77"/>
      <c r="B196" s="78" t="s">
        <v>185</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186</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187</v>
      </c>
      <c r="C198" s="79"/>
      <c r="D198" s="79"/>
      <c r="E198" s="79"/>
      <c r="F198" s="65"/>
      <c r="G198" s="65"/>
      <c r="H198" s="65"/>
      <c r="I198" s="65"/>
      <c r="J198" s="65"/>
      <c r="K198" s="65"/>
      <c r="L198" s="65"/>
      <c r="M198" s="65"/>
      <c r="N198" s="65"/>
      <c r="O198" s="65"/>
      <c r="P198" s="65"/>
      <c r="Q198" s="65"/>
      <c r="R198" s="65"/>
      <c r="S198" s="116">
        <v>50663</v>
      </c>
      <c r="T198" s="25"/>
      <c r="U198" s="25"/>
      <c r="V198" s="25"/>
      <c r="W198" s="5"/>
    </row>
    <row r="199" spans="1:23" ht="15.75">
      <c r="A199" s="77"/>
      <c r="B199" s="78" t="s">
        <v>85</v>
      </c>
      <c r="C199" s="79"/>
      <c r="D199" s="79"/>
      <c r="E199" s="79"/>
      <c r="F199" s="65"/>
      <c r="G199" s="65"/>
      <c r="H199" s="65"/>
      <c r="I199" s="65"/>
      <c r="J199" s="65"/>
      <c r="K199" s="65"/>
      <c r="L199" s="65"/>
      <c r="M199" s="65"/>
      <c r="N199" s="65"/>
      <c r="O199" s="65"/>
      <c r="P199" s="65"/>
      <c r="Q199" s="65"/>
      <c r="R199" s="65"/>
      <c r="S199" s="155">
        <v>22.07</v>
      </c>
      <c r="T199" s="25" t="s">
        <v>136</v>
      </c>
      <c r="U199" s="25"/>
      <c r="V199" s="25"/>
      <c r="W199" s="5"/>
    </row>
    <row r="200" spans="1:23" ht="15.75">
      <c r="A200" s="77"/>
      <c r="B200" s="78" t="s">
        <v>86</v>
      </c>
      <c r="C200" s="79"/>
      <c r="D200" s="79"/>
      <c r="E200" s="79"/>
      <c r="F200" s="65"/>
      <c r="G200" s="65"/>
      <c r="H200" s="65"/>
      <c r="I200" s="65"/>
      <c r="J200" s="65"/>
      <c r="K200" s="65"/>
      <c r="L200" s="65"/>
      <c r="M200" s="65"/>
      <c r="N200" s="65"/>
      <c r="O200" s="65"/>
      <c r="P200" s="65"/>
      <c r="Q200" s="65"/>
      <c r="R200" s="65"/>
      <c r="S200" s="155">
        <v>19.7</v>
      </c>
      <c r="T200" s="25" t="s">
        <v>136</v>
      </c>
      <c r="U200" s="25"/>
      <c r="V200" s="25"/>
      <c r="W200" s="5"/>
    </row>
    <row r="201" spans="1:23" ht="15.75">
      <c r="A201" s="77"/>
      <c r="B201" s="78" t="s">
        <v>87</v>
      </c>
      <c r="C201" s="79"/>
      <c r="D201" s="79"/>
      <c r="E201" s="79"/>
      <c r="F201" s="65"/>
      <c r="G201" s="65"/>
      <c r="H201" s="65"/>
      <c r="I201" s="65"/>
      <c r="J201" s="65"/>
      <c r="K201" s="65"/>
      <c r="L201" s="65"/>
      <c r="M201" s="65"/>
      <c r="N201" s="65"/>
      <c r="O201" s="65"/>
      <c r="P201" s="65"/>
      <c r="Q201" s="65"/>
      <c r="R201" s="65"/>
      <c r="S201" s="80">
        <f>+O73/M73</f>
        <v>0.04167973502538421</v>
      </c>
      <c r="T201" s="25"/>
      <c r="U201" s="25"/>
      <c r="V201" s="25"/>
      <c r="W201" s="5"/>
    </row>
    <row r="202" spans="1:23" ht="15.75">
      <c r="A202" s="77"/>
      <c r="B202" s="78" t="s">
        <v>88</v>
      </c>
      <c r="C202" s="79"/>
      <c r="D202" s="79"/>
      <c r="E202" s="79"/>
      <c r="F202" s="65"/>
      <c r="G202" s="65"/>
      <c r="H202" s="65"/>
      <c r="I202" s="65"/>
      <c r="J202" s="65"/>
      <c r="K202" s="65"/>
      <c r="L202" s="65"/>
      <c r="M202" s="65"/>
      <c r="N202" s="65"/>
      <c r="O202" s="65"/>
      <c r="P202" s="65"/>
      <c r="Q202" s="65"/>
      <c r="R202" s="65"/>
      <c r="S202" s="80">
        <v>0.1236</v>
      </c>
      <c r="T202" s="25"/>
      <c r="U202" s="25"/>
      <c r="V202" s="25"/>
      <c r="W202" s="5"/>
    </row>
    <row r="203" spans="1:23" ht="15.75">
      <c r="A203" s="77"/>
      <c r="B203" s="78"/>
      <c r="C203" s="78"/>
      <c r="D203" s="78"/>
      <c r="E203" s="78"/>
      <c r="F203" s="25"/>
      <c r="G203" s="25"/>
      <c r="H203" s="25"/>
      <c r="I203" s="25"/>
      <c r="J203" s="25"/>
      <c r="K203" s="25"/>
      <c r="L203" s="25"/>
      <c r="M203" s="25"/>
      <c r="N203" s="25"/>
      <c r="O203" s="25"/>
      <c r="P203" s="25"/>
      <c r="Q203" s="25"/>
      <c r="R203" s="25"/>
      <c r="S203" s="61"/>
      <c r="T203" s="25"/>
      <c r="U203" s="82"/>
      <c r="V203" s="25"/>
      <c r="W203" s="5"/>
    </row>
    <row r="204" spans="1:23" ht="15.75">
      <c r="A204" s="83"/>
      <c r="B204" s="14" t="s">
        <v>89</v>
      </c>
      <c r="C204" s="85"/>
      <c r="D204" s="84"/>
      <c r="E204" s="85"/>
      <c r="F204" s="84"/>
      <c r="G204" s="85"/>
      <c r="H204" s="17"/>
      <c r="I204" s="17"/>
      <c r="J204" s="17"/>
      <c r="K204" s="17"/>
      <c r="L204" s="17"/>
      <c r="M204" s="17"/>
      <c r="N204" s="17"/>
      <c r="O204" s="17"/>
      <c r="P204" s="17"/>
      <c r="Q204" s="17"/>
      <c r="R204" s="17" t="s">
        <v>124</v>
      </c>
      <c r="S204" s="86" t="s">
        <v>133</v>
      </c>
      <c r="T204" s="8"/>
      <c r="U204" s="8"/>
      <c r="V204" s="8"/>
      <c r="W204" s="5"/>
    </row>
    <row r="205" spans="1:23" ht="15.75">
      <c r="A205" s="87"/>
      <c r="B205" s="78" t="s">
        <v>90</v>
      </c>
      <c r="C205" s="54"/>
      <c r="D205" s="54"/>
      <c r="E205" s="25"/>
      <c r="F205" s="25"/>
      <c r="G205" s="25"/>
      <c r="H205" s="30"/>
      <c r="I205" s="30"/>
      <c r="J205" s="30"/>
      <c r="K205" s="30"/>
      <c r="L205" s="30"/>
      <c r="M205" s="30"/>
      <c r="N205" s="30"/>
      <c r="O205" s="30"/>
      <c r="P205" s="30"/>
      <c r="Q205" s="30"/>
      <c r="R205" s="30">
        <v>0</v>
      </c>
      <c r="S205" s="88">
        <v>0</v>
      </c>
      <c r="T205" s="25"/>
      <c r="U205" s="82"/>
      <c r="V205" s="89"/>
      <c r="W205" s="5"/>
    </row>
    <row r="206" spans="1:23" ht="15.75">
      <c r="A206" s="87"/>
      <c r="B206" s="78" t="s">
        <v>262</v>
      </c>
      <c r="C206" s="54"/>
      <c r="D206" s="54"/>
      <c r="E206" s="25"/>
      <c r="F206" s="25"/>
      <c r="G206" s="25"/>
      <c r="H206" s="30"/>
      <c r="I206" s="30"/>
      <c r="J206" s="30"/>
      <c r="K206" s="30"/>
      <c r="L206" s="30"/>
      <c r="M206" s="30"/>
      <c r="N206" s="30"/>
      <c r="O206" s="30"/>
      <c r="P206" s="30"/>
      <c r="Q206" s="30"/>
      <c r="R206" s="181">
        <f>+Q249</f>
        <v>74</v>
      </c>
      <c r="S206" s="88">
        <f>+S249</f>
        <v>10052</v>
      </c>
      <c r="T206" s="25"/>
      <c r="U206" s="82"/>
      <c r="V206" s="89"/>
      <c r="W206" s="5"/>
    </row>
    <row r="207" spans="1:23" ht="15.75">
      <c r="A207" s="87"/>
      <c r="B207" s="78" t="s">
        <v>91</v>
      </c>
      <c r="C207" s="54"/>
      <c r="D207" s="54"/>
      <c r="E207" s="25"/>
      <c r="F207" s="25"/>
      <c r="G207" s="25"/>
      <c r="H207" s="30"/>
      <c r="I207" s="30"/>
      <c r="J207" s="30"/>
      <c r="K207" s="30"/>
      <c r="L207" s="30"/>
      <c r="M207" s="30"/>
      <c r="N207" s="30"/>
      <c r="O207" s="30"/>
      <c r="P207" s="30"/>
      <c r="Q207" s="30"/>
      <c r="R207" s="181">
        <v>0</v>
      </c>
      <c r="S207" s="88">
        <v>0</v>
      </c>
      <c r="T207" s="25"/>
      <c r="U207" s="82"/>
      <c r="V207" s="150"/>
      <c r="W207" s="117"/>
    </row>
    <row r="208" spans="1:23" ht="15.75">
      <c r="A208" s="87"/>
      <c r="B208" s="130" t="s">
        <v>92</v>
      </c>
      <c r="C208" s="54"/>
      <c r="D208" s="54"/>
      <c r="E208" s="25"/>
      <c r="F208" s="25"/>
      <c r="G208" s="25"/>
      <c r="H208" s="25"/>
      <c r="I208" s="25"/>
      <c r="J208" s="25"/>
      <c r="K208" s="25"/>
      <c r="L208" s="25"/>
      <c r="M208" s="25"/>
      <c r="N208" s="25"/>
      <c r="O208" s="25"/>
      <c r="P208" s="25"/>
      <c r="Q208" s="25"/>
      <c r="R208" s="25"/>
      <c r="S208" s="88">
        <v>0</v>
      </c>
      <c r="T208" s="25"/>
      <c r="U208" s="82"/>
      <c r="V208" s="150"/>
      <c r="W208" s="117"/>
    </row>
    <row r="209" spans="1:23" ht="15.75">
      <c r="A209" s="87"/>
      <c r="B209" s="130" t="s">
        <v>263</v>
      </c>
      <c r="C209" s="54"/>
      <c r="D209" s="54"/>
      <c r="E209" s="25"/>
      <c r="F209" s="25"/>
      <c r="G209" s="25"/>
      <c r="H209" s="25"/>
      <c r="I209" s="25"/>
      <c r="J209" s="25"/>
      <c r="K209" s="25"/>
      <c r="L209" s="25"/>
      <c r="M209" s="25"/>
      <c r="N209" s="25"/>
      <c r="O209" s="25"/>
      <c r="P209" s="25"/>
      <c r="Q209" s="25"/>
      <c r="R209" s="25"/>
      <c r="S209" s="88">
        <v>97866</v>
      </c>
      <c r="T209" s="25"/>
      <c r="U209" s="82"/>
      <c r="V209" s="150"/>
      <c r="W209" s="117"/>
    </row>
    <row r="210" spans="1:23" ht="15.75">
      <c r="A210" s="90"/>
      <c r="B210" s="130" t="s">
        <v>94</v>
      </c>
      <c r="C210" s="78"/>
      <c r="D210" s="78"/>
      <c r="E210" s="78"/>
      <c r="F210" s="25"/>
      <c r="G210" s="25"/>
      <c r="H210" s="25"/>
      <c r="I210" s="25"/>
      <c r="J210" s="25"/>
      <c r="K210" s="25"/>
      <c r="L210" s="25"/>
      <c r="M210" s="25"/>
      <c r="N210" s="25"/>
      <c r="O210" s="25"/>
      <c r="P210" s="25"/>
      <c r="Q210" s="25"/>
      <c r="R210" s="25"/>
      <c r="S210" s="88"/>
      <c r="T210" s="25"/>
      <c r="U210" s="82"/>
      <c r="V210" s="151"/>
      <c r="W210" s="117"/>
    </row>
    <row r="211" spans="1:23" ht="15.75">
      <c r="A211" s="90"/>
      <c r="B211" s="78" t="s">
        <v>95</v>
      </c>
      <c r="C211" s="78"/>
      <c r="D211" s="78"/>
      <c r="E211" s="78"/>
      <c r="F211" s="25"/>
      <c r="G211" s="25"/>
      <c r="H211" s="25"/>
      <c r="I211" s="25"/>
      <c r="J211" s="25"/>
      <c r="K211" s="25"/>
      <c r="L211" s="25"/>
      <c r="M211" s="25"/>
      <c r="N211" s="25"/>
      <c r="O211" s="25"/>
      <c r="P211" s="25"/>
      <c r="Q211" s="25"/>
      <c r="R211" s="30">
        <v>0</v>
      </c>
      <c r="S211" s="88">
        <f>U154</f>
        <v>0</v>
      </c>
      <c r="T211" s="25"/>
      <c r="U211" s="82"/>
      <c r="V211" s="151"/>
      <c r="W211" s="117"/>
    </row>
    <row r="212" spans="1:23" ht="15.75">
      <c r="A212" s="87"/>
      <c r="B212" s="78" t="s">
        <v>96</v>
      </c>
      <c r="C212" s="54"/>
      <c r="D212" s="54"/>
      <c r="E212" s="54"/>
      <c r="F212" s="25"/>
      <c r="G212" s="25"/>
      <c r="H212" s="25"/>
      <c r="I212" s="25"/>
      <c r="J212" s="25"/>
      <c r="K212" s="25"/>
      <c r="L212" s="25"/>
      <c r="M212" s="25"/>
      <c r="N212" s="25"/>
      <c r="O212" s="25"/>
      <c r="P212" s="25"/>
      <c r="Q212" s="25"/>
      <c r="R212" s="30">
        <v>0</v>
      </c>
      <c r="S212" s="88">
        <f>+'Feb 06'!S212+S211</f>
        <v>0</v>
      </c>
      <c r="T212" s="25"/>
      <c r="U212" s="82"/>
      <c r="V212" s="151"/>
      <c r="W212" s="117"/>
    </row>
    <row r="213" spans="1:23" ht="15.75">
      <c r="A213" s="87"/>
      <c r="B213" s="78" t="s">
        <v>97</v>
      </c>
      <c r="C213" s="54"/>
      <c r="D213" s="54"/>
      <c r="E213" s="54"/>
      <c r="F213" s="25"/>
      <c r="G213" s="25"/>
      <c r="H213" s="25"/>
      <c r="I213" s="25"/>
      <c r="J213" s="25"/>
      <c r="K213" s="25"/>
      <c r="L213" s="25"/>
      <c r="M213" s="25"/>
      <c r="N213" s="25"/>
      <c r="O213" s="25"/>
      <c r="P213" s="25"/>
      <c r="Q213" s="25"/>
      <c r="R213" s="30"/>
      <c r="S213" s="88">
        <v>0</v>
      </c>
      <c r="T213" s="25"/>
      <c r="U213" s="82"/>
      <c r="V213" s="149"/>
      <c r="W213" s="117"/>
    </row>
    <row r="214" spans="1:23" ht="15.75">
      <c r="A214" s="90"/>
      <c r="B214" s="130" t="s">
        <v>298</v>
      </c>
      <c r="C214" s="78"/>
      <c r="D214" s="78"/>
      <c r="E214" s="78"/>
      <c r="F214" s="25"/>
      <c r="G214" s="25"/>
      <c r="H214" s="25"/>
      <c r="I214" s="25"/>
      <c r="J214" s="25"/>
      <c r="K214" s="25"/>
      <c r="L214" s="25"/>
      <c r="M214" s="25"/>
      <c r="N214" s="25"/>
      <c r="O214" s="25"/>
      <c r="P214" s="25"/>
      <c r="Q214" s="25"/>
      <c r="R214" s="30"/>
      <c r="S214" s="88"/>
      <c r="T214" s="25"/>
      <c r="U214" s="82"/>
      <c r="V214" s="91"/>
      <c r="W214" s="5"/>
    </row>
    <row r="215" spans="1:23" ht="15.75">
      <c r="A215" s="90"/>
      <c r="B215" s="78" t="s">
        <v>99</v>
      </c>
      <c r="C215" s="78"/>
      <c r="D215" s="78"/>
      <c r="E215" s="78"/>
      <c r="F215" s="25"/>
      <c r="G215" s="25"/>
      <c r="H215" s="25"/>
      <c r="I215" s="25"/>
      <c r="J215" s="25"/>
      <c r="K215" s="25"/>
      <c r="L215" s="25"/>
      <c r="M215" s="25"/>
      <c r="N215" s="25"/>
      <c r="O215" s="25"/>
      <c r="P215" s="25"/>
      <c r="Q215" s="25"/>
      <c r="R215" s="30">
        <v>1</v>
      </c>
      <c r="S215" s="88">
        <v>85</v>
      </c>
      <c r="T215" s="25"/>
      <c r="U215" s="82"/>
      <c r="V215" s="91"/>
      <c r="W215" s="5"/>
    </row>
    <row r="216" spans="1:23" ht="15.75">
      <c r="A216" s="87"/>
      <c r="B216" s="78" t="s">
        <v>100</v>
      </c>
      <c r="C216" s="92"/>
      <c r="D216" s="92"/>
      <c r="E216" s="93"/>
      <c r="F216" s="25"/>
      <c r="G216" s="25"/>
      <c r="H216" s="25"/>
      <c r="I216" s="25"/>
      <c r="J216" s="25"/>
      <c r="K216" s="25"/>
      <c r="L216" s="25"/>
      <c r="M216" s="25"/>
      <c r="N216" s="25"/>
      <c r="O216" s="25"/>
      <c r="P216" s="25"/>
      <c r="Q216" s="25"/>
      <c r="R216" s="30"/>
      <c r="S216" s="63">
        <v>21.48</v>
      </c>
      <c r="T216" s="25"/>
      <c r="U216" s="82"/>
      <c r="V216" s="91"/>
      <c r="W216" s="5"/>
    </row>
    <row r="217" spans="1:23" ht="15.75">
      <c r="A217" s="87"/>
      <c r="B217" s="78" t="s">
        <v>101</v>
      </c>
      <c r="C217" s="92"/>
      <c r="D217" s="92"/>
      <c r="E217" s="93"/>
      <c r="F217" s="25"/>
      <c r="G217" s="25"/>
      <c r="H217" s="25"/>
      <c r="I217" s="25"/>
      <c r="J217" s="25"/>
      <c r="K217" s="25"/>
      <c r="L217" s="25"/>
      <c r="M217" s="25"/>
      <c r="N217" s="25"/>
      <c r="O217" s="25"/>
      <c r="P217" s="25"/>
      <c r="Q217" s="25"/>
      <c r="R217" s="30"/>
      <c r="S217" s="63">
        <v>4</v>
      </c>
      <c r="T217" s="25"/>
      <c r="U217" s="82"/>
      <c r="V217" s="91"/>
      <c r="W217" s="5"/>
    </row>
    <row r="218" spans="1:23" ht="15.75">
      <c r="A218" s="87"/>
      <c r="B218" s="78" t="s">
        <v>305</v>
      </c>
      <c r="C218" s="94"/>
      <c r="D218" s="92"/>
      <c r="E218" s="93"/>
      <c r="F218" s="25"/>
      <c r="G218" s="25"/>
      <c r="H218" s="25"/>
      <c r="I218" s="25"/>
      <c r="J218" s="25"/>
      <c r="K218" s="25"/>
      <c r="L218" s="25"/>
      <c r="M218" s="25"/>
      <c r="N218" s="25"/>
      <c r="O218" s="25"/>
      <c r="P218" s="25"/>
      <c r="Q218" s="25"/>
      <c r="R218" s="30"/>
      <c r="S218" s="95">
        <v>1.25</v>
      </c>
      <c r="T218" s="25"/>
      <c r="U218" s="82"/>
      <c r="V218" s="91"/>
      <c r="W218" s="5"/>
    </row>
    <row r="219" spans="1:23" ht="15.75">
      <c r="A219" s="87"/>
      <c r="B219" s="130" t="s">
        <v>299</v>
      </c>
      <c r="C219" s="94"/>
      <c r="D219" s="92"/>
      <c r="E219" s="93"/>
      <c r="F219" s="25"/>
      <c r="G219" s="25"/>
      <c r="H219" s="25"/>
      <c r="I219" s="25"/>
      <c r="J219" s="25"/>
      <c r="K219" s="25"/>
      <c r="L219" s="25"/>
      <c r="M219" s="25"/>
      <c r="N219" s="25"/>
      <c r="O219" s="25"/>
      <c r="P219" s="25"/>
      <c r="Q219" s="25"/>
      <c r="R219" s="25"/>
      <c r="S219" s="95"/>
      <c r="T219" s="25"/>
      <c r="U219" s="82"/>
      <c r="V219" s="91"/>
      <c r="W219" s="5"/>
    </row>
    <row r="220" spans="1:23" ht="15.75">
      <c r="A220" s="87"/>
      <c r="B220" s="78" t="s">
        <v>99</v>
      </c>
      <c r="C220" s="94"/>
      <c r="D220" s="92"/>
      <c r="E220" s="93"/>
      <c r="F220" s="25"/>
      <c r="G220" s="25"/>
      <c r="H220" s="25"/>
      <c r="I220" s="25"/>
      <c r="J220" s="25"/>
      <c r="K220" s="25"/>
      <c r="L220" s="25"/>
      <c r="M220" s="25"/>
      <c r="N220" s="25"/>
      <c r="O220" s="25"/>
      <c r="P220" s="25"/>
      <c r="Q220" s="25"/>
      <c r="R220" s="30">
        <v>14</v>
      </c>
      <c r="S220" s="88">
        <v>1713</v>
      </c>
      <c r="T220" s="25"/>
      <c r="U220" s="82"/>
      <c r="V220" s="91"/>
      <c r="W220" s="5"/>
    </row>
    <row r="221" spans="1:23" ht="15.75">
      <c r="A221" s="87"/>
      <c r="B221" s="78" t="s">
        <v>300</v>
      </c>
      <c r="C221" s="94"/>
      <c r="D221" s="92"/>
      <c r="E221" s="93"/>
      <c r="F221" s="25"/>
      <c r="G221" s="25"/>
      <c r="H221" s="25"/>
      <c r="I221" s="25"/>
      <c r="J221" s="25"/>
      <c r="K221" s="25"/>
      <c r="L221" s="25"/>
      <c r="M221" s="25"/>
      <c r="N221" s="25"/>
      <c r="O221" s="25"/>
      <c r="P221" s="25"/>
      <c r="Q221" s="25"/>
      <c r="R221" s="25"/>
      <c r="S221" s="192">
        <v>4.08</v>
      </c>
      <c r="T221" s="25"/>
      <c r="U221" s="82"/>
      <c r="V221" s="91"/>
      <c r="W221" s="5"/>
    </row>
    <row r="222" spans="1:23" ht="15.75">
      <c r="A222" s="87"/>
      <c r="B222" s="78" t="s">
        <v>301</v>
      </c>
      <c r="C222" s="94"/>
      <c r="D222" s="92"/>
      <c r="E222" s="93"/>
      <c r="F222" s="25"/>
      <c r="G222" s="25"/>
      <c r="H222" s="25"/>
      <c r="I222" s="25"/>
      <c r="J222" s="25"/>
      <c r="K222" s="25"/>
      <c r="L222" s="25"/>
      <c r="M222" s="25"/>
      <c r="N222" s="25"/>
      <c r="O222" s="25"/>
      <c r="P222" s="25"/>
      <c r="Q222" s="25"/>
      <c r="R222" s="25"/>
      <c r="S222" s="192">
        <v>6.98</v>
      </c>
      <c r="T222" s="25"/>
      <c r="U222" s="82"/>
      <c r="V222" s="91"/>
      <c r="W222" s="5"/>
    </row>
    <row r="223" spans="1:23" ht="15.75">
      <c r="A223" s="87"/>
      <c r="B223" s="78" t="s">
        <v>305</v>
      </c>
      <c r="C223" s="94"/>
      <c r="D223" s="92"/>
      <c r="E223" s="93"/>
      <c r="F223" s="25"/>
      <c r="G223" s="25"/>
      <c r="H223" s="25"/>
      <c r="I223" s="25"/>
      <c r="J223" s="25"/>
      <c r="K223" s="25"/>
      <c r="L223" s="25"/>
      <c r="M223" s="25"/>
      <c r="N223" s="25"/>
      <c r="O223" s="25"/>
      <c r="P223" s="25"/>
      <c r="Q223" s="25"/>
      <c r="R223" s="25"/>
      <c r="S223" s="95">
        <v>1.4416</v>
      </c>
      <c r="T223" s="25"/>
      <c r="U223" s="82"/>
      <c r="V223" s="91"/>
      <c r="W223" s="5"/>
    </row>
    <row r="224" spans="1:23" ht="15.75">
      <c r="A224" s="87"/>
      <c r="B224" s="78"/>
      <c r="C224" s="94"/>
      <c r="D224" s="92"/>
      <c r="E224" s="93"/>
      <c r="F224" s="25"/>
      <c r="G224" s="25"/>
      <c r="H224" s="25"/>
      <c r="I224" s="25"/>
      <c r="J224" s="25"/>
      <c r="K224" s="25"/>
      <c r="L224" s="25"/>
      <c r="M224" s="25"/>
      <c r="N224" s="25"/>
      <c r="O224" s="25"/>
      <c r="P224" s="25"/>
      <c r="Q224" s="25"/>
      <c r="R224" s="25"/>
      <c r="S224" s="95"/>
      <c r="T224" s="25"/>
      <c r="U224" s="82"/>
      <c r="V224" s="91"/>
      <c r="W224" s="5"/>
    </row>
    <row r="225" spans="1:23" ht="18.75">
      <c r="A225" s="87"/>
      <c r="B225" s="183" t="s">
        <v>293</v>
      </c>
      <c r="C225" s="94"/>
      <c r="D225" s="92"/>
      <c r="E225" s="93"/>
      <c r="F225" s="25"/>
      <c r="G225" s="25"/>
      <c r="H225" s="25"/>
      <c r="I225" s="25"/>
      <c r="J225" s="25"/>
      <c r="K225" s="184" t="s">
        <v>294</v>
      </c>
      <c r="L225" s="25"/>
      <c r="M225" s="25"/>
      <c r="N225" s="25"/>
      <c r="O225" s="25"/>
      <c r="P225" s="25"/>
      <c r="Q225" s="25"/>
      <c r="R225" s="25"/>
      <c r="S225" s="95"/>
      <c r="T225" s="25"/>
      <c r="U225" s="82"/>
      <c r="V225" s="91"/>
      <c r="W225" s="5"/>
    </row>
    <row r="226" spans="1:23" ht="15.75">
      <c r="A226" s="87"/>
      <c r="B226" s="78"/>
      <c r="C226" s="94"/>
      <c r="D226" s="92"/>
      <c r="E226" s="93"/>
      <c r="F226" s="25"/>
      <c r="G226" s="25"/>
      <c r="H226" s="25"/>
      <c r="I226" s="25"/>
      <c r="J226" s="25"/>
      <c r="K226" s="25"/>
      <c r="L226" s="25"/>
      <c r="M226" s="25"/>
      <c r="N226" s="25"/>
      <c r="O226" s="25"/>
      <c r="P226" s="25"/>
      <c r="Q226" s="25"/>
      <c r="R226" s="25"/>
      <c r="S226" s="95"/>
      <c r="T226" s="25"/>
      <c r="U226" s="82"/>
      <c r="V226" s="91"/>
      <c r="W226" s="5"/>
    </row>
    <row r="227" spans="1:23" ht="15.75">
      <c r="A227" s="6"/>
      <c r="B227" s="14" t="s">
        <v>287</v>
      </c>
      <c r="C227" s="85"/>
      <c r="D227" s="84"/>
      <c r="E227" s="85"/>
      <c r="F227" s="84"/>
      <c r="G227" s="86"/>
      <c r="H227" s="17"/>
      <c r="I227" s="17"/>
      <c r="J227" s="17"/>
      <c r="K227" s="17"/>
      <c r="L227" s="17"/>
      <c r="M227" s="17"/>
      <c r="N227" s="17"/>
      <c r="O227" s="17"/>
      <c r="P227" s="17"/>
      <c r="Q227" s="86" t="s">
        <v>124</v>
      </c>
      <c r="R227" s="17" t="s">
        <v>125</v>
      </c>
      <c r="S227" s="86" t="s">
        <v>134</v>
      </c>
      <c r="T227" s="17" t="s">
        <v>125</v>
      </c>
      <c r="U227" s="8"/>
      <c r="V227" s="96"/>
      <c r="W227" s="5"/>
    </row>
    <row r="228" spans="1:23" ht="15.75">
      <c r="A228" s="24"/>
      <c r="B228" s="54" t="s">
        <v>104</v>
      </c>
      <c r="C228" s="54"/>
      <c r="D228" s="97"/>
      <c r="E228" s="25"/>
      <c r="F228" s="97"/>
      <c r="G228" s="54"/>
      <c r="H228" s="97"/>
      <c r="I228" s="97"/>
      <c r="J228" s="97"/>
      <c r="K228" s="97"/>
      <c r="L228" s="97"/>
      <c r="M228" s="97"/>
      <c r="N228" s="97"/>
      <c r="O228" s="97"/>
      <c r="P228" s="97"/>
      <c r="Q228" s="54">
        <v>5352</v>
      </c>
      <c r="R228" s="99">
        <f aca="true" t="shared" si="0" ref="R228:R235">Q228/$Q$237</f>
        <v>0.993687337541775</v>
      </c>
      <c r="S228" s="53">
        <v>548029</v>
      </c>
      <c r="T228" s="154">
        <f aca="true" t="shared" si="1" ref="T228:T235">S228/$S$237</f>
        <v>0.9935152989633905</v>
      </c>
      <c r="U228" s="82"/>
      <c r="V228" s="91"/>
      <c r="W228" s="5"/>
    </row>
    <row r="229" spans="1:23" ht="15.75">
      <c r="A229" s="24"/>
      <c r="B229" s="54" t="s">
        <v>105</v>
      </c>
      <c r="C229" s="54"/>
      <c r="D229" s="97"/>
      <c r="E229" s="25"/>
      <c r="F229" s="99"/>
      <c r="G229" s="54"/>
      <c r="H229" s="97"/>
      <c r="I229" s="97"/>
      <c r="J229" s="97"/>
      <c r="K229" s="97"/>
      <c r="L229" s="97"/>
      <c r="M229" s="97"/>
      <c r="N229" s="97"/>
      <c r="O229" s="97"/>
      <c r="P229" s="97"/>
      <c r="Q229" s="54">
        <v>23</v>
      </c>
      <c r="R229" s="99">
        <f t="shared" si="0"/>
        <v>0.0042703304864463425</v>
      </c>
      <c r="S229" s="53">
        <v>2162</v>
      </c>
      <c r="T229" s="154">
        <f t="shared" si="1"/>
        <v>0.003919464255283662</v>
      </c>
      <c r="U229" s="82"/>
      <c r="V229" s="91"/>
      <c r="W229" s="5"/>
    </row>
    <row r="230" spans="1:23" ht="15.75">
      <c r="A230" s="24"/>
      <c r="B230" s="54" t="s">
        <v>106</v>
      </c>
      <c r="C230" s="54"/>
      <c r="D230" s="97"/>
      <c r="E230" s="25"/>
      <c r="F230" s="99"/>
      <c r="G230" s="54"/>
      <c r="H230" s="97"/>
      <c r="I230" s="97"/>
      <c r="J230" s="97"/>
      <c r="K230" s="97"/>
      <c r="L230" s="97"/>
      <c r="M230" s="97"/>
      <c r="N230" s="97"/>
      <c r="O230" s="97"/>
      <c r="P230" s="97"/>
      <c r="Q230" s="54">
        <v>7</v>
      </c>
      <c r="R230" s="99">
        <f t="shared" si="0"/>
        <v>0.0012996658002228</v>
      </c>
      <c r="S230" s="53">
        <v>823</v>
      </c>
      <c r="T230" s="154">
        <f t="shared" si="1"/>
        <v>0.0014920069759937348</v>
      </c>
      <c r="U230" s="82"/>
      <c r="V230" s="91"/>
      <c r="W230" s="5"/>
    </row>
    <row r="231" spans="1:23" ht="15.75">
      <c r="A231" s="24"/>
      <c r="B231" s="54" t="s">
        <v>279</v>
      </c>
      <c r="C231" s="54"/>
      <c r="D231" s="97"/>
      <c r="E231" s="25"/>
      <c r="F231" s="99"/>
      <c r="G231" s="54"/>
      <c r="H231" s="97"/>
      <c r="I231" s="97"/>
      <c r="J231" s="97"/>
      <c r="K231" s="97"/>
      <c r="L231" s="97"/>
      <c r="M231" s="97"/>
      <c r="N231" s="97"/>
      <c r="O231" s="97"/>
      <c r="P231" s="97"/>
      <c r="Q231" s="54">
        <v>4</v>
      </c>
      <c r="R231" s="99">
        <f t="shared" si="0"/>
        <v>0.0007426661715558856</v>
      </c>
      <c r="S231" s="53">
        <v>592</v>
      </c>
      <c r="T231" s="154">
        <f t="shared" si="1"/>
        <v>0.0010732298053320666</v>
      </c>
      <c r="U231" s="82"/>
      <c r="V231" s="91"/>
      <c r="W231" s="5"/>
    </row>
    <row r="232" spans="1:23" ht="15.75">
      <c r="A232" s="24"/>
      <c r="B232" s="54" t="s">
        <v>280</v>
      </c>
      <c r="C232" s="54"/>
      <c r="D232" s="97"/>
      <c r="E232" s="25"/>
      <c r="F232" s="99"/>
      <c r="G232" s="54"/>
      <c r="H232" s="97"/>
      <c r="I232" s="97"/>
      <c r="J232" s="97"/>
      <c r="K232" s="97"/>
      <c r="L232" s="97"/>
      <c r="M232" s="97"/>
      <c r="N232" s="97"/>
      <c r="O232" s="97"/>
      <c r="P232" s="97"/>
      <c r="Q232" s="54">
        <v>0</v>
      </c>
      <c r="R232" s="99">
        <f t="shared" si="0"/>
        <v>0</v>
      </c>
      <c r="S232" s="53">
        <v>0</v>
      </c>
      <c r="T232" s="154">
        <f t="shared" si="1"/>
        <v>0</v>
      </c>
      <c r="U232" s="82"/>
      <c r="V232" s="91"/>
      <c r="W232" s="5"/>
    </row>
    <row r="233" spans="1:23" ht="15.75">
      <c r="A233" s="24"/>
      <c r="B233" s="54" t="s">
        <v>281</v>
      </c>
      <c r="C233" s="54"/>
      <c r="D233" s="97"/>
      <c r="E233" s="25"/>
      <c r="F233" s="99"/>
      <c r="G233" s="54"/>
      <c r="H233" s="97"/>
      <c r="I233" s="97"/>
      <c r="J233" s="97"/>
      <c r="K233" s="97"/>
      <c r="L233" s="97"/>
      <c r="M233" s="97"/>
      <c r="N233" s="97"/>
      <c r="O233" s="97"/>
      <c r="P233" s="97"/>
      <c r="Q233" s="54">
        <v>0</v>
      </c>
      <c r="R233" s="99">
        <f t="shared" si="0"/>
        <v>0</v>
      </c>
      <c r="S233" s="53">
        <v>0</v>
      </c>
      <c r="T233" s="154">
        <f t="shared" si="1"/>
        <v>0</v>
      </c>
      <c r="U233" s="82"/>
      <c r="V233" s="91"/>
      <c r="W233" s="5"/>
    </row>
    <row r="234" spans="1:23" ht="15.75">
      <c r="A234" s="24"/>
      <c r="B234" s="54" t="s">
        <v>282</v>
      </c>
      <c r="C234" s="54"/>
      <c r="D234" s="97"/>
      <c r="E234" s="25"/>
      <c r="F234" s="99"/>
      <c r="G234" s="54"/>
      <c r="H234" s="97"/>
      <c r="I234" s="97"/>
      <c r="J234" s="97"/>
      <c r="K234" s="97"/>
      <c r="L234" s="97"/>
      <c r="M234" s="97"/>
      <c r="N234" s="97"/>
      <c r="O234" s="97"/>
      <c r="P234" s="97"/>
      <c r="Q234" s="54">
        <v>0</v>
      </c>
      <c r="R234" s="99">
        <f t="shared" si="0"/>
        <v>0</v>
      </c>
      <c r="S234" s="53">
        <v>0</v>
      </c>
      <c r="T234" s="154">
        <f t="shared" si="1"/>
        <v>0</v>
      </c>
      <c r="U234" s="82"/>
      <c r="V234" s="91"/>
      <c r="W234" s="5"/>
    </row>
    <row r="235" spans="1:23" ht="15.75">
      <c r="A235" s="24"/>
      <c r="B235" s="54" t="s">
        <v>283</v>
      </c>
      <c r="C235" s="54"/>
      <c r="D235" s="97"/>
      <c r="E235" s="25"/>
      <c r="F235" s="99"/>
      <c r="G235" s="54"/>
      <c r="H235" s="97"/>
      <c r="I235" s="97"/>
      <c r="J235" s="97"/>
      <c r="K235" s="97"/>
      <c r="L235" s="97"/>
      <c r="M235" s="97"/>
      <c r="N235" s="97"/>
      <c r="O235" s="97"/>
      <c r="P235" s="97"/>
      <c r="Q235" s="54">
        <v>0</v>
      </c>
      <c r="R235" s="99">
        <f t="shared" si="0"/>
        <v>0</v>
      </c>
      <c r="S235" s="53">
        <v>0</v>
      </c>
      <c r="T235" s="154">
        <f t="shared" si="1"/>
        <v>0</v>
      </c>
      <c r="U235" s="82"/>
      <c r="V235" s="91"/>
      <c r="W235" s="5"/>
    </row>
    <row r="236" spans="1:23" ht="15.75">
      <c r="A236" s="24"/>
      <c r="B236" s="54"/>
      <c r="C236" s="54"/>
      <c r="D236" s="97"/>
      <c r="E236" s="25"/>
      <c r="F236" s="99"/>
      <c r="G236" s="54"/>
      <c r="H236" s="97"/>
      <c r="I236" s="97"/>
      <c r="J236" s="97"/>
      <c r="K236" s="97"/>
      <c r="L236" s="97"/>
      <c r="M236" s="97"/>
      <c r="N236" s="97"/>
      <c r="O236" s="97"/>
      <c r="P236" s="97"/>
      <c r="Q236" s="54"/>
      <c r="R236" s="99"/>
      <c r="S236" s="53"/>
      <c r="T236" s="154"/>
      <c r="U236" s="82"/>
      <c r="V236" s="91"/>
      <c r="W236" s="5"/>
    </row>
    <row r="237" spans="1:23" ht="15.75">
      <c r="A237" s="24"/>
      <c r="B237" s="25"/>
      <c r="C237" s="25"/>
      <c r="D237" s="25"/>
      <c r="E237" s="25"/>
      <c r="F237" s="25"/>
      <c r="G237" s="34"/>
      <c r="H237" s="100"/>
      <c r="I237" s="100"/>
      <c r="J237" s="100"/>
      <c r="K237" s="100"/>
      <c r="L237" s="100"/>
      <c r="M237" s="100"/>
      <c r="N237" s="100"/>
      <c r="O237" s="100"/>
      <c r="P237" s="100"/>
      <c r="Q237" s="34">
        <f>SUM(Q228:Q236)</f>
        <v>5386</v>
      </c>
      <c r="R237" s="100">
        <f>SUM(R228:R236)</f>
        <v>1</v>
      </c>
      <c r="S237" s="53">
        <f>SUM(S228:S236)</f>
        <v>551606</v>
      </c>
      <c r="T237" s="100">
        <f>SUM(T228:T236)</f>
        <v>1</v>
      </c>
      <c r="U237" s="25"/>
      <c r="V237" s="25"/>
      <c r="W237" s="5"/>
    </row>
    <row r="238" spans="1:23" ht="15.75">
      <c r="A238" s="24"/>
      <c r="B238" s="25"/>
      <c r="C238" s="25"/>
      <c r="D238" s="25"/>
      <c r="E238" s="25"/>
      <c r="F238" s="25"/>
      <c r="G238" s="34"/>
      <c r="H238" s="100"/>
      <c r="I238" s="100"/>
      <c r="J238" s="100"/>
      <c r="K238" s="100"/>
      <c r="L238" s="100"/>
      <c r="M238" s="100"/>
      <c r="N238" s="100"/>
      <c r="O238" s="100"/>
      <c r="P238" s="100"/>
      <c r="Q238" s="34"/>
      <c r="R238" s="100"/>
      <c r="S238" s="53"/>
      <c r="T238" s="100"/>
      <c r="U238" s="25"/>
      <c r="V238" s="25"/>
      <c r="W238" s="5"/>
    </row>
    <row r="239" spans="1:23" ht="15.75">
      <c r="A239" s="160"/>
      <c r="B239" s="14" t="s">
        <v>289</v>
      </c>
      <c r="C239" s="85"/>
      <c r="D239" s="84"/>
      <c r="E239" s="85"/>
      <c r="F239" s="84"/>
      <c r="G239" s="86"/>
      <c r="H239" s="17"/>
      <c r="I239" s="17"/>
      <c r="J239" s="17"/>
      <c r="K239" s="17"/>
      <c r="L239" s="17"/>
      <c r="M239" s="17"/>
      <c r="N239" s="17"/>
      <c r="O239" s="17"/>
      <c r="P239" s="17"/>
      <c r="Q239" s="86" t="s">
        <v>124</v>
      </c>
      <c r="R239" s="17" t="s">
        <v>125</v>
      </c>
      <c r="S239" s="86" t="s">
        <v>134</v>
      </c>
      <c r="T239" s="17" t="s">
        <v>125</v>
      </c>
      <c r="U239" s="158"/>
      <c r="V239" s="159"/>
      <c r="W239" s="5"/>
    </row>
    <row r="240" spans="1:23" ht="15.75">
      <c r="A240" s="24"/>
      <c r="B240" s="54" t="s">
        <v>104</v>
      </c>
      <c r="C240" s="54"/>
      <c r="D240" s="97"/>
      <c r="E240" s="25"/>
      <c r="F240" s="97"/>
      <c r="G240" s="54"/>
      <c r="H240" s="97"/>
      <c r="I240" s="97"/>
      <c r="J240" s="97"/>
      <c r="K240" s="97"/>
      <c r="L240" s="97"/>
      <c r="M240" s="97"/>
      <c r="N240" s="97"/>
      <c r="O240" s="97"/>
      <c r="P240" s="97"/>
      <c r="Q240" s="54">
        <v>7</v>
      </c>
      <c r="R240" s="99">
        <f aca="true" t="shared" si="2" ref="R240:R247">Q240/$Q$249</f>
        <v>0.0945945945945946</v>
      </c>
      <c r="S240" s="53">
        <v>286</v>
      </c>
      <c r="T240" s="154">
        <f aca="true" t="shared" si="3" ref="T240:T247">S240/$S$249</f>
        <v>0.028452049343414245</v>
      </c>
      <c r="U240" s="25"/>
      <c r="V240" s="25"/>
      <c r="W240" s="5"/>
    </row>
    <row r="241" spans="1:23" ht="15.75">
      <c r="A241" s="24"/>
      <c r="B241" s="54" t="s">
        <v>105</v>
      </c>
      <c r="C241" s="54"/>
      <c r="D241" s="97"/>
      <c r="E241" s="25"/>
      <c r="F241" s="99"/>
      <c r="G241" s="54"/>
      <c r="H241" s="97"/>
      <c r="I241" s="97"/>
      <c r="J241" s="97"/>
      <c r="K241" s="97"/>
      <c r="L241" s="97"/>
      <c r="M241" s="97"/>
      <c r="N241" s="97"/>
      <c r="O241" s="97"/>
      <c r="P241" s="97"/>
      <c r="Q241" s="54">
        <v>1</v>
      </c>
      <c r="R241" s="99">
        <f t="shared" si="2"/>
        <v>0.013513513513513514</v>
      </c>
      <c r="S241" s="53">
        <v>182</v>
      </c>
      <c r="T241" s="154">
        <f t="shared" si="3"/>
        <v>0.018105849582172703</v>
      </c>
      <c r="U241" s="25"/>
      <c r="V241" s="25"/>
      <c r="W241" s="5"/>
    </row>
    <row r="242" spans="1:23" ht="15.75">
      <c r="A242" s="24"/>
      <c r="B242" s="54" t="s">
        <v>106</v>
      </c>
      <c r="C242" s="54"/>
      <c r="D242" s="97"/>
      <c r="E242" s="25"/>
      <c r="F242" s="99"/>
      <c r="G242" s="54"/>
      <c r="H242" s="97"/>
      <c r="I242" s="97"/>
      <c r="J242" s="97"/>
      <c r="K242" s="97"/>
      <c r="L242" s="97"/>
      <c r="M242" s="97"/>
      <c r="N242" s="97"/>
      <c r="O242" s="97"/>
      <c r="P242" s="97"/>
      <c r="Q242" s="54">
        <v>1</v>
      </c>
      <c r="R242" s="99">
        <f t="shared" si="2"/>
        <v>0.013513513513513514</v>
      </c>
      <c r="S242" s="53">
        <v>111</v>
      </c>
      <c r="T242" s="154">
        <f t="shared" si="3"/>
        <v>0.01104257859132511</v>
      </c>
      <c r="U242" s="25"/>
      <c r="V242" s="25"/>
      <c r="W242" s="5"/>
    </row>
    <row r="243" spans="1:23" ht="15.75">
      <c r="A243" s="24"/>
      <c r="B243" s="54" t="s">
        <v>279</v>
      </c>
      <c r="C243" s="54"/>
      <c r="D243" s="97"/>
      <c r="E243" s="25"/>
      <c r="F243" s="99"/>
      <c r="G243" s="54"/>
      <c r="H243" s="97"/>
      <c r="I243" s="97"/>
      <c r="J243" s="97"/>
      <c r="K243" s="97"/>
      <c r="L243" s="97"/>
      <c r="M243" s="97"/>
      <c r="N243" s="97"/>
      <c r="O243" s="97"/>
      <c r="P243" s="97"/>
      <c r="Q243" s="54">
        <v>4</v>
      </c>
      <c r="R243" s="99">
        <f t="shared" si="2"/>
        <v>0.05405405405405406</v>
      </c>
      <c r="S243" s="53">
        <v>505</v>
      </c>
      <c r="T243" s="154">
        <f t="shared" si="3"/>
        <v>0.050238758456028654</v>
      </c>
      <c r="U243" s="25"/>
      <c r="V243" s="25"/>
      <c r="W243" s="5"/>
    </row>
    <row r="244" spans="1:23" ht="15.75">
      <c r="A244" s="24"/>
      <c r="B244" s="54" t="s">
        <v>280</v>
      </c>
      <c r="C244" s="54"/>
      <c r="D244" s="97"/>
      <c r="E244" s="25"/>
      <c r="F244" s="99"/>
      <c r="G244" s="54"/>
      <c r="H244" s="97"/>
      <c r="I244" s="97"/>
      <c r="J244" s="97"/>
      <c r="K244" s="97"/>
      <c r="L244" s="97"/>
      <c r="M244" s="97"/>
      <c r="N244" s="97"/>
      <c r="O244" s="97"/>
      <c r="P244" s="97"/>
      <c r="Q244" s="54">
        <v>2</v>
      </c>
      <c r="R244" s="99">
        <f t="shared" si="2"/>
        <v>0.02702702702702703</v>
      </c>
      <c r="S244" s="53">
        <v>217</v>
      </c>
      <c r="T244" s="154">
        <f t="shared" si="3"/>
        <v>0.02158774373259053</v>
      </c>
      <c r="U244" s="25"/>
      <c r="V244" s="25"/>
      <c r="W244" s="5"/>
    </row>
    <row r="245" spans="1:23" ht="15.75">
      <c r="A245" s="24"/>
      <c r="B245" s="54" t="s">
        <v>281</v>
      </c>
      <c r="C245" s="54"/>
      <c r="D245" s="97"/>
      <c r="E245" s="25"/>
      <c r="F245" s="99"/>
      <c r="G245" s="54"/>
      <c r="H245" s="97"/>
      <c r="I245" s="97"/>
      <c r="J245" s="97"/>
      <c r="K245" s="97"/>
      <c r="L245" s="97"/>
      <c r="M245" s="97"/>
      <c r="N245" s="97"/>
      <c r="O245" s="97"/>
      <c r="P245" s="97"/>
      <c r="Q245" s="54">
        <v>15</v>
      </c>
      <c r="R245" s="99">
        <f t="shared" si="2"/>
        <v>0.20270270270270271</v>
      </c>
      <c r="S245" s="53">
        <v>2220</v>
      </c>
      <c r="T245" s="154">
        <f t="shared" si="3"/>
        <v>0.2208515718265022</v>
      </c>
      <c r="U245" s="25"/>
      <c r="V245" s="25"/>
      <c r="W245" s="5"/>
    </row>
    <row r="246" spans="1:23" ht="15.75">
      <c r="A246" s="24"/>
      <c r="B246" s="54" t="s">
        <v>282</v>
      </c>
      <c r="C246" s="54"/>
      <c r="D246" s="97"/>
      <c r="E246" s="25"/>
      <c r="F246" s="99"/>
      <c r="G246" s="54"/>
      <c r="H246" s="97"/>
      <c r="I246" s="97"/>
      <c r="J246" s="97"/>
      <c r="K246" s="97"/>
      <c r="L246" s="97"/>
      <c r="M246" s="97"/>
      <c r="N246" s="97"/>
      <c r="O246" s="97"/>
      <c r="P246" s="97"/>
      <c r="Q246" s="54">
        <v>27</v>
      </c>
      <c r="R246" s="99">
        <f t="shared" si="2"/>
        <v>0.36486486486486486</v>
      </c>
      <c r="S246" s="53">
        <v>4262</v>
      </c>
      <c r="T246" s="154">
        <f t="shared" si="3"/>
        <v>0.4239952248308794</v>
      </c>
      <c r="U246" s="25"/>
      <c r="V246" s="25"/>
      <c r="W246" s="5"/>
    </row>
    <row r="247" spans="1:23" ht="15.75">
      <c r="A247" s="24"/>
      <c r="B247" s="54" t="s">
        <v>283</v>
      </c>
      <c r="C247" s="54"/>
      <c r="D247" s="97"/>
      <c r="E247" s="25"/>
      <c r="F247" s="99"/>
      <c r="G247" s="54"/>
      <c r="H247" s="97"/>
      <c r="I247" s="97"/>
      <c r="J247" s="97"/>
      <c r="K247" s="97"/>
      <c r="L247" s="97"/>
      <c r="M247" s="97"/>
      <c r="N247" s="97"/>
      <c r="O247" s="97"/>
      <c r="P247" s="97"/>
      <c r="Q247" s="54">
        <v>17</v>
      </c>
      <c r="R247" s="99">
        <f t="shared" si="2"/>
        <v>0.22972972972972974</v>
      </c>
      <c r="S247" s="53">
        <v>2269</v>
      </c>
      <c r="T247" s="154">
        <f t="shared" si="3"/>
        <v>0.22572622363708714</v>
      </c>
      <c r="U247" s="25"/>
      <c r="V247" s="25"/>
      <c r="W247" s="5"/>
    </row>
    <row r="248" spans="1:23" ht="15.75">
      <c r="A248" s="161"/>
      <c r="B248" s="54"/>
      <c r="C248" s="54"/>
      <c r="D248" s="97"/>
      <c r="E248" s="25"/>
      <c r="F248" s="99"/>
      <c r="G248" s="54"/>
      <c r="H248" s="97"/>
      <c r="I248" s="97"/>
      <c r="J248" s="97"/>
      <c r="K248" s="97"/>
      <c r="L248" s="97"/>
      <c r="M248" s="97"/>
      <c r="N248" s="97"/>
      <c r="O248" s="97"/>
      <c r="P248" s="97"/>
      <c r="Q248" s="54"/>
      <c r="R248" s="99"/>
      <c r="S248" s="53"/>
      <c r="T248" s="154"/>
      <c r="U248" s="162"/>
      <c r="V248" s="163"/>
      <c r="W248" s="5"/>
    </row>
    <row r="249" spans="1:25" ht="15.75">
      <c r="A249" s="164"/>
      <c r="B249" s="162"/>
      <c r="C249" s="162"/>
      <c r="D249" s="162"/>
      <c r="E249" s="162"/>
      <c r="F249" s="162"/>
      <c r="G249" s="165"/>
      <c r="H249" s="166"/>
      <c r="I249" s="166"/>
      <c r="J249" s="166"/>
      <c r="K249" s="166"/>
      <c r="L249" s="166"/>
      <c r="M249" s="166"/>
      <c r="N249" s="166"/>
      <c r="O249" s="166"/>
      <c r="P249" s="166"/>
      <c r="Q249" s="165">
        <f>SUM(Q240:Q248)</f>
        <v>74</v>
      </c>
      <c r="R249" s="166">
        <f>SUM(R240:R248)</f>
        <v>1</v>
      </c>
      <c r="S249" s="167">
        <f>SUM(S240:S248)</f>
        <v>10052</v>
      </c>
      <c r="T249" s="166">
        <f>SUM(T240:T248)</f>
        <v>1</v>
      </c>
      <c r="U249" s="168"/>
      <c r="V249" s="169"/>
      <c r="W249" s="5"/>
      <c r="X249" s="115"/>
      <c r="Y249" s="115"/>
    </row>
    <row r="250" spans="1:25" ht="15.75">
      <c r="A250" s="170"/>
      <c r="B250" s="171"/>
      <c r="C250" s="171"/>
      <c r="D250" s="171"/>
      <c r="E250" s="171"/>
      <c r="F250" s="171"/>
      <c r="G250" s="172"/>
      <c r="H250" s="173"/>
      <c r="I250" s="173"/>
      <c r="J250" s="173"/>
      <c r="K250" s="173"/>
      <c r="L250" s="173"/>
      <c r="M250" s="173"/>
      <c r="N250" s="173"/>
      <c r="O250" s="173"/>
      <c r="P250" s="173"/>
      <c r="Q250" s="172"/>
      <c r="R250" s="173"/>
      <c r="S250" s="174"/>
      <c r="T250" s="173"/>
      <c r="U250" s="175"/>
      <c r="V250" s="175"/>
      <c r="W250" s="5"/>
      <c r="X250" s="115"/>
      <c r="Y250" s="115"/>
    </row>
    <row r="251" spans="1:25" ht="15.75">
      <c r="A251" s="160"/>
      <c r="B251" s="14" t="s">
        <v>288</v>
      </c>
      <c r="C251" s="85"/>
      <c r="D251" s="84"/>
      <c r="E251" s="85"/>
      <c r="F251" s="84"/>
      <c r="G251" s="86"/>
      <c r="H251" s="17"/>
      <c r="I251" s="17"/>
      <c r="J251" s="17"/>
      <c r="K251" s="17"/>
      <c r="L251" s="17"/>
      <c r="M251" s="17"/>
      <c r="N251" s="17"/>
      <c r="O251" s="17"/>
      <c r="P251" s="17"/>
      <c r="Q251" s="86" t="s">
        <v>124</v>
      </c>
      <c r="R251" s="17" t="s">
        <v>125</v>
      </c>
      <c r="S251" s="86" t="s">
        <v>134</v>
      </c>
      <c r="T251" s="17" t="s">
        <v>125</v>
      </c>
      <c r="U251" s="175"/>
      <c r="V251" s="175"/>
      <c r="W251" s="5"/>
      <c r="X251" s="115"/>
      <c r="Y251" s="115"/>
    </row>
    <row r="252" spans="1:25" ht="15.75">
      <c r="A252" s="24"/>
      <c r="B252" s="54" t="s">
        <v>104</v>
      </c>
      <c r="C252" s="54"/>
      <c r="D252" s="97"/>
      <c r="E252" s="25"/>
      <c r="F252" s="97"/>
      <c r="G252" s="54"/>
      <c r="H252" s="97"/>
      <c r="I252" s="97"/>
      <c r="J252" s="97"/>
      <c r="K252" s="97"/>
      <c r="L252" s="97"/>
      <c r="M252" s="97"/>
      <c r="N252" s="97"/>
      <c r="O252" s="97"/>
      <c r="P252" s="97"/>
      <c r="Q252" s="54">
        <v>0</v>
      </c>
      <c r="R252" s="99">
        <v>0</v>
      </c>
      <c r="S252" s="53">
        <v>0</v>
      </c>
      <c r="T252" s="154">
        <v>0</v>
      </c>
      <c r="U252" s="168"/>
      <c r="V252" s="169"/>
      <c r="W252" s="5"/>
      <c r="X252" s="193"/>
      <c r="Y252" s="193"/>
    </row>
    <row r="253" spans="1:23" ht="15.75">
      <c r="A253" s="24"/>
      <c r="B253" s="54" t="s">
        <v>105</v>
      </c>
      <c r="C253" s="54"/>
      <c r="D253" s="97"/>
      <c r="E253" s="25"/>
      <c r="F253" s="99"/>
      <c r="G253" s="54"/>
      <c r="H253" s="97"/>
      <c r="I253" s="97"/>
      <c r="J253" s="97"/>
      <c r="K253" s="97"/>
      <c r="L253" s="97"/>
      <c r="M253" s="97"/>
      <c r="N253" s="97"/>
      <c r="O253" s="97"/>
      <c r="P253" s="97"/>
      <c r="Q253" s="54">
        <v>0</v>
      </c>
      <c r="R253" s="99">
        <v>0</v>
      </c>
      <c r="S253" s="53">
        <v>0</v>
      </c>
      <c r="T253" s="154">
        <v>0</v>
      </c>
      <c r="U253" s="168"/>
      <c r="V253" s="169"/>
      <c r="W253" s="5"/>
    </row>
    <row r="254" spans="1:23" ht="15.75">
      <c r="A254" s="24"/>
      <c r="B254" s="54" t="s">
        <v>106</v>
      </c>
      <c r="C254" s="54"/>
      <c r="D254" s="97"/>
      <c r="E254" s="25"/>
      <c r="F254" s="99"/>
      <c r="G254" s="54"/>
      <c r="H254" s="97"/>
      <c r="I254" s="97"/>
      <c r="J254" s="97"/>
      <c r="K254" s="97"/>
      <c r="L254" s="97"/>
      <c r="M254" s="97"/>
      <c r="N254" s="97"/>
      <c r="O254" s="97"/>
      <c r="P254" s="97"/>
      <c r="Q254" s="54">
        <v>0</v>
      </c>
      <c r="R254" s="99">
        <v>0</v>
      </c>
      <c r="S254" s="53">
        <v>0</v>
      </c>
      <c r="T254" s="154">
        <v>0</v>
      </c>
      <c r="U254" s="168"/>
      <c r="V254" s="169"/>
      <c r="W254" s="5"/>
    </row>
    <row r="255" spans="1:23" ht="15.75">
      <c r="A255" s="24"/>
      <c r="B255" s="54" t="s">
        <v>279</v>
      </c>
      <c r="C255" s="54"/>
      <c r="D255" s="97"/>
      <c r="E255" s="25"/>
      <c r="F255" s="99"/>
      <c r="G255" s="54"/>
      <c r="H255" s="97"/>
      <c r="I255" s="97"/>
      <c r="J255" s="97"/>
      <c r="K255" s="97"/>
      <c r="L255" s="97"/>
      <c r="M255" s="97"/>
      <c r="N255" s="97"/>
      <c r="O255" s="97"/>
      <c r="P255" s="97"/>
      <c r="Q255" s="54">
        <v>0</v>
      </c>
      <c r="R255" s="99">
        <v>0</v>
      </c>
      <c r="S255" s="53">
        <v>0</v>
      </c>
      <c r="T255" s="154">
        <v>0</v>
      </c>
      <c r="U255" s="168"/>
      <c r="V255" s="169"/>
      <c r="W255" s="5"/>
    </row>
    <row r="256" spans="1:23" ht="15.75">
      <c r="A256" s="24"/>
      <c r="B256" s="54" t="s">
        <v>280</v>
      </c>
      <c r="C256" s="54"/>
      <c r="D256" s="97"/>
      <c r="E256" s="25"/>
      <c r="F256" s="99"/>
      <c r="G256" s="54"/>
      <c r="H256" s="97"/>
      <c r="I256" s="97"/>
      <c r="J256" s="97"/>
      <c r="K256" s="97"/>
      <c r="L256" s="97"/>
      <c r="M256" s="97"/>
      <c r="N256" s="97"/>
      <c r="O256" s="97"/>
      <c r="P256" s="97"/>
      <c r="Q256" s="54">
        <v>0</v>
      </c>
      <c r="R256" s="99">
        <v>0</v>
      </c>
      <c r="S256" s="53">
        <v>0</v>
      </c>
      <c r="T256" s="154">
        <v>0</v>
      </c>
      <c r="U256" s="168"/>
      <c r="V256" s="169"/>
      <c r="W256" s="5"/>
    </row>
    <row r="257" spans="1:23" ht="15.75">
      <c r="A257" s="24"/>
      <c r="B257" s="54" t="s">
        <v>281</v>
      </c>
      <c r="C257" s="54"/>
      <c r="D257" s="97"/>
      <c r="E257" s="25"/>
      <c r="F257" s="99"/>
      <c r="G257" s="54"/>
      <c r="H257" s="97"/>
      <c r="I257" s="97"/>
      <c r="J257" s="97"/>
      <c r="K257" s="97"/>
      <c r="L257" s="97"/>
      <c r="M257" s="97"/>
      <c r="N257" s="97"/>
      <c r="O257" s="97"/>
      <c r="P257" s="97"/>
      <c r="Q257" s="54">
        <v>0</v>
      </c>
      <c r="R257" s="99">
        <v>0</v>
      </c>
      <c r="S257" s="53">
        <v>0</v>
      </c>
      <c r="T257" s="154">
        <v>0</v>
      </c>
      <c r="U257" s="168"/>
      <c r="V257" s="169"/>
      <c r="W257" s="5"/>
    </row>
    <row r="258" spans="1:23" ht="15.75">
      <c r="A258" s="24"/>
      <c r="B258" s="54" t="s">
        <v>282</v>
      </c>
      <c r="C258" s="54"/>
      <c r="D258" s="97"/>
      <c r="E258" s="25"/>
      <c r="F258" s="99"/>
      <c r="G258" s="54"/>
      <c r="H258" s="97"/>
      <c r="I258" s="97"/>
      <c r="J258" s="97"/>
      <c r="K258" s="97"/>
      <c r="L258" s="97"/>
      <c r="M258" s="97"/>
      <c r="N258" s="97"/>
      <c r="O258" s="97"/>
      <c r="P258" s="97"/>
      <c r="Q258" s="54">
        <v>0</v>
      </c>
      <c r="R258" s="99">
        <v>0</v>
      </c>
      <c r="S258" s="53">
        <v>0</v>
      </c>
      <c r="T258" s="154">
        <v>0</v>
      </c>
      <c r="U258" s="168"/>
      <c r="V258" s="169"/>
      <c r="W258" s="5"/>
    </row>
    <row r="259" spans="1:23" ht="15.75">
      <c r="A259" s="176"/>
      <c r="B259" s="54" t="s">
        <v>283</v>
      </c>
      <c r="C259" s="54"/>
      <c r="D259" s="97"/>
      <c r="E259" s="25"/>
      <c r="F259" s="99"/>
      <c r="G259" s="54"/>
      <c r="H259" s="97"/>
      <c r="I259" s="97"/>
      <c r="J259" s="97"/>
      <c r="K259" s="97"/>
      <c r="L259" s="97"/>
      <c r="M259" s="97"/>
      <c r="N259" s="97"/>
      <c r="O259" s="97"/>
      <c r="P259" s="97"/>
      <c r="Q259" s="54">
        <v>0</v>
      </c>
      <c r="R259" s="99">
        <v>0</v>
      </c>
      <c r="S259" s="53">
        <v>0</v>
      </c>
      <c r="T259" s="154">
        <v>0</v>
      </c>
      <c r="U259" s="168"/>
      <c r="V259" s="169"/>
      <c r="W259" s="5"/>
    </row>
    <row r="260" spans="1:23" ht="15.75">
      <c r="A260" s="178"/>
      <c r="B260" s="54"/>
      <c r="C260" s="54"/>
      <c r="D260" s="97"/>
      <c r="E260" s="25"/>
      <c r="F260" s="99"/>
      <c r="G260" s="54"/>
      <c r="H260" s="97"/>
      <c r="I260" s="97"/>
      <c r="J260" s="97"/>
      <c r="K260" s="97"/>
      <c r="L260" s="97"/>
      <c r="M260" s="97"/>
      <c r="N260" s="97"/>
      <c r="O260" s="97"/>
      <c r="P260" s="97"/>
      <c r="Q260" s="54"/>
      <c r="R260" s="99"/>
      <c r="S260" s="53"/>
      <c r="T260" s="154"/>
      <c r="U260" s="168"/>
      <c r="V260" s="169"/>
      <c r="W260" s="5"/>
    </row>
    <row r="261" spans="1:23" ht="15.75">
      <c r="A261" s="177"/>
      <c r="B261" s="162"/>
      <c r="C261" s="162"/>
      <c r="D261" s="162"/>
      <c r="E261" s="162"/>
      <c r="F261" s="162"/>
      <c r="G261" s="165"/>
      <c r="H261" s="166"/>
      <c r="I261" s="166"/>
      <c r="J261" s="166"/>
      <c r="K261" s="166"/>
      <c r="L261" s="166"/>
      <c r="M261" s="166"/>
      <c r="N261" s="166"/>
      <c r="O261" s="166"/>
      <c r="P261" s="166"/>
      <c r="Q261" s="165">
        <f>SUM(Q252:Q260)</f>
        <v>0</v>
      </c>
      <c r="R261" s="166">
        <f>SUM(R252:R260)</f>
        <v>0</v>
      </c>
      <c r="S261" s="167">
        <f>SUM(S252:S260)</f>
        <v>0</v>
      </c>
      <c r="T261" s="166">
        <f>SUM(T252:T260)</f>
        <v>0</v>
      </c>
      <c r="U261" s="168"/>
      <c r="V261" s="169"/>
      <c r="W261" s="5"/>
    </row>
    <row r="262" spans="1:23" ht="15.75">
      <c r="A262" s="170"/>
      <c r="B262" s="158"/>
      <c r="C262" s="158"/>
      <c r="D262" s="158"/>
      <c r="E262" s="158"/>
      <c r="F262" s="158"/>
      <c r="G262" s="187"/>
      <c r="H262" s="188"/>
      <c r="I262" s="188"/>
      <c r="J262" s="188"/>
      <c r="K262" s="188"/>
      <c r="L262" s="188"/>
      <c r="M262" s="188"/>
      <c r="N262" s="188"/>
      <c r="O262" s="188"/>
      <c r="P262" s="188"/>
      <c r="Q262" s="187"/>
      <c r="R262" s="188"/>
      <c r="S262" s="189"/>
      <c r="T262" s="188"/>
      <c r="U262" s="175"/>
      <c r="V262" s="191"/>
      <c r="W262" s="5"/>
    </row>
    <row r="263" spans="1:23" ht="15.75">
      <c r="A263" s="164"/>
      <c r="B263" s="190" t="s">
        <v>142</v>
      </c>
      <c r="C263" s="158"/>
      <c r="D263" s="158"/>
      <c r="E263" s="158"/>
      <c r="F263" s="158"/>
      <c r="G263" s="187"/>
      <c r="H263" s="188"/>
      <c r="I263" s="188"/>
      <c r="J263" s="188"/>
      <c r="K263" s="188"/>
      <c r="L263" s="188"/>
      <c r="M263" s="188"/>
      <c r="N263" s="188"/>
      <c r="O263" s="188"/>
      <c r="P263" s="188"/>
      <c r="Q263" s="187">
        <f>+Q261+Q249+Q237</f>
        <v>5460</v>
      </c>
      <c r="R263" s="188"/>
      <c r="S263" s="189">
        <f>+S261+S249+S237</f>
        <v>561658</v>
      </c>
      <c r="T263" s="188"/>
      <c r="U263" s="168"/>
      <c r="V263" s="169"/>
      <c r="W263" s="5"/>
    </row>
    <row r="264" spans="1:23" ht="15.75">
      <c r="A264" s="170"/>
      <c r="B264" s="171"/>
      <c r="C264" s="171"/>
      <c r="D264" s="171"/>
      <c r="E264" s="171"/>
      <c r="F264" s="171"/>
      <c r="G264" s="172"/>
      <c r="H264" s="173"/>
      <c r="I264" s="173"/>
      <c r="J264" s="173"/>
      <c r="K264" s="173"/>
      <c r="L264" s="173"/>
      <c r="M264" s="173"/>
      <c r="N264" s="173"/>
      <c r="O264" s="173"/>
      <c r="P264" s="173"/>
      <c r="Q264" s="172"/>
      <c r="R264" s="173"/>
      <c r="S264" s="174"/>
      <c r="T264" s="173"/>
      <c r="U264" s="175"/>
      <c r="V264" s="175"/>
      <c r="W264" s="5"/>
    </row>
    <row r="265" spans="1:23" ht="15.75">
      <c r="A265" s="170"/>
      <c r="B265" s="171"/>
      <c r="C265" s="171"/>
      <c r="D265" s="171"/>
      <c r="E265" s="171"/>
      <c r="F265" s="171"/>
      <c r="G265" s="172"/>
      <c r="H265" s="173"/>
      <c r="I265" s="173"/>
      <c r="J265" s="173"/>
      <c r="K265" s="173"/>
      <c r="L265" s="173"/>
      <c r="M265" s="173"/>
      <c r="N265" s="173"/>
      <c r="O265" s="173"/>
      <c r="P265" s="173"/>
      <c r="Q265" s="172"/>
      <c r="R265" s="173"/>
      <c r="S265" s="174"/>
      <c r="T265" s="173"/>
      <c r="U265" s="175"/>
      <c r="V265" s="175"/>
      <c r="W265" s="5"/>
    </row>
    <row r="266" spans="1:23" ht="15.75">
      <c r="A266" s="146"/>
      <c r="B266" s="13" t="s">
        <v>284</v>
      </c>
      <c r="C266" s="105"/>
      <c r="D266" s="13"/>
      <c r="E266" s="13"/>
      <c r="F266" s="104"/>
      <c r="G266" s="104"/>
      <c r="H266" s="141"/>
      <c r="I266" s="141"/>
      <c r="J266" s="141"/>
      <c r="K266" s="141"/>
      <c r="L266" s="141"/>
      <c r="M266" s="141"/>
      <c r="N266" s="141"/>
      <c r="O266" s="141"/>
      <c r="P266" s="141"/>
      <c r="Q266" s="141"/>
      <c r="R266" s="141"/>
      <c r="S266" s="141"/>
      <c r="T266" s="141"/>
      <c r="U266" s="141"/>
      <c r="V266" s="141"/>
      <c r="W266" s="5"/>
    </row>
    <row r="267" spans="1:23" ht="15.75">
      <c r="A267" s="146"/>
      <c r="B267" s="13" t="s">
        <v>285</v>
      </c>
      <c r="C267" s="105"/>
      <c r="D267" s="13"/>
      <c r="E267" s="13"/>
      <c r="F267" s="104"/>
      <c r="G267" s="104"/>
      <c r="H267" s="141"/>
      <c r="I267" s="141"/>
      <c r="J267" s="141"/>
      <c r="K267" s="141"/>
      <c r="L267" s="141"/>
      <c r="M267" s="141"/>
      <c r="N267" s="141"/>
      <c r="O267" s="141"/>
      <c r="P267" s="141"/>
      <c r="Q267" s="141"/>
      <c r="R267" s="141"/>
      <c r="S267" s="141"/>
      <c r="T267" s="141"/>
      <c r="U267" s="141"/>
      <c r="V267" s="141"/>
      <c r="W267" s="5"/>
    </row>
    <row r="268" spans="1:23" ht="15.75">
      <c r="A268" s="146"/>
      <c r="B268" s="13"/>
      <c r="C268" s="105"/>
      <c r="D268" s="13"/>
      <c r="E268" s="13"/>
      <c r="F268" s="104"/>
      <c r="G268" s="104"/>
      <c r="H268" s="141"/>
      <c r="I268" s="141"/>
      <c r="J268" s="141"/>
      <c r="K268" s="141"/>
      <c r="L268" s="141"/>
      <c r="M268" s="141"/>
      <c r="N268" s="141"/>
      <c r="O268" s="141"/>
      <c r="P268" s="141"/>
      <c r="Q268" s="141"/>
      <c r="R268" s="141"/>
      <c r="S268" s="141"/>
      <c r="T268" s="141"/>
      <c r="U268" s="141"/>
      <c r="V268" s="141"/>
      <c r="W268" s="5"/>
    </row>
    <row r="269" spans="1:23" ht="15.75">
      <c r="A269" s="146"/>
      <c r="B269" s="13"/>
      <c r="C269" s="105"/>
      <c r="D269" s="13"/>
      <c r="E269" s="13"/>
      <c r="F269" s="104"/>
      <c r="G269" s="104"/>
      <c r="H269" s="141"/>
      <c r="I269" s="141"/>
      <c r="J269" s="141"/>
      <c r="K269" s="141"/>
      <c r="L269" s="141"/>
      <c r="M269" s="141"/>
      <c r="N269" s="141"/>
      <c r="O269" s="141"/>
      <c r="P269" s="141"/>
      <c r="Q269" s="141"/>
      <c r="R269" s="141"/>
      <c r="S269" s="141"/>
      <c r="T269" s="141"/>
      <c r="U269" s="141"/>
      <c r="V269" s="141"/>
      <c r="W269" s="5"/>
    </row>
    <row r="270" spans="1:23" ht="19.5" thickBot="1">
      <c r="A270" s="146"/>
      <c r="B270" s="49" t="str">
        <f>B182</f>
        <v>PM6 INVESTOR REPORT QUARTER ENDING MAY 2006</v>
      </c>
      <c r="C270" s="105"/>
      <c r="D270" s="13"/>
      <c r="E270" s="13"/>
      <c r="F270" s="104"/>
      <c r="G270" s="104"/>
      <c r="H270" s="141"/>
      <c r="I270" s="141"/>
      <c r="J270" s="141"/>
      <c r="K270" s="141"/>
      <c r="L270" s="141"/>
      <c r="M270" s="141"/>
      <c r="N270" s="141"/>
      <c r="O270" s="141"/>
      <c r="P270" s="141"/>
      <c r="Q270" s="141"/>
      <c r="R270" s="141"/>
      <c r="S270" s="141"/>
      <c r="T270" s="141"/>
      <c r="U270" s="141"/>
      <c r="V270" s="141"/>
      <c r="W270" s="5"/>
    </row>
    <row r="271" spans="1:22" ht="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row>
    <row r="273" ht="15">
      <c r="G273" s="115"/>
    </row>
  </sheetData>
  <hyperlinks>
    <hyperlink ref="K225" r:id="rId1" display="http://www.paragon-group.co.uk"/>
    <hyperlink ref="I9" r:id="rId2" display="http://www.paragon-group.co.uk"/>
  </hyperlinks>
  <printOptions horizontalCentered="1" verticalCentered="1"/>
  <pageMargins left="0.1968503937007874" right="0.1968503937007874" top="0.2755905511811024" bottom="0.2755905511811024" header="0" footer="0"/>
  <pageSetup horizontalDpi="600" verticalDpi="600" orientation="landscape" scale="35" r:id="rId4"/>
  <rowBreaks count="3" manualBreakCount="3">
    <brk id="65" max="14" man="1"/>
    <brk id="132" max="14" man="1"/>
    <brk id="182" max="14" man="1"/>
  </rowBreaks>
  <drawing r:id="rId3"/>
</worksheet>
</file>

<file path=xl/worksheets/sheet12.xml><?xml version="1.0" encoding="utf-8"?>
<worksheet xmlns="http://schemas.openxmlformats.org/spreadsheetml/2006/main" xmlns:r="http://schemas.openxmlformats.org/officeDocument/2006/relationships">
  <sheetPr>
    <tabColor indexed="54"/>
  </sheetPr>
  <dimension ref="A1:Y275"/>
  <sheetViews>
    <sheetView tabSelected="1"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24.777343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8.75">
      <c r="A9" s="6"/>
      <c r="B9" s="182" t="s">
        <v>292</v>
      </c>
      <c r="C9" s="8"/>
      <c r="D9" s="8"/>
      <c r="E9" s="8"/>
      <c r="F9" s="8"/>
      <c r="G9" s="8"/>
      <c r="H9" s="8"/>
      <c r="I9" s="185" t="s">
        <v>294</v>
      </c>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0</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38988</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46658.30104</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46658.30104</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561658.30104</v>
      </c>
      <c r="V35" s="34"/>
      <c r="W35" s="5"/>
      <c r="X35" s="152"/>
    </row>
    <row r="36" spans="1:23" ht="15.75">
      <c r="A36" s="28"/>
      <c r="B36" s="29" t="s">
        <v>243</v>
      </c>
      <c r="C36" s="139">
        <f>+C32*C38</f>
        <v>0</v>
      </c>
      <c r="D36" s="36"/>
      <c r="E36" s="35">
        <f>154960*E38</f>
        <v>0</v>
      </c>
      <c r="F36" s="35"/>
      <c r="G36" s="139">
        <v>0</v>
      </c>
      <c r="H36" s="35"/>
      <c r="I36" s="35">
        <v>0</v>
      </c>
      <c r="J36" s="35"/>
      <c r="K36" s="133">
        <v>0</v>
      </c>
      <c r="L36" s="35"/>
      <c r="M36" s="139">
        <v>0</v>
      </c>
      <c r="N36" s="35"/>
      <c r="O36" s="35">
        <v>0</v>
      </c>
      <c r="P36" s="35"/>
      <c r="Q36" s="133">
        <v>0</v>
      </c>
      <c r="R36" s="35"/>
      <c r="S36" s="35"/>
      <c r="T36" s="37"/>
      <c r="U36" s="35"/>
      <c r="V36" s="34"/>
      <c r="W36" s="5"/>
    </row>
    <row r="37" spans="1:23" ht="15.75">
      <c r="A37" s="28"/>
      <c r="B37" s="29" t="s">
        <v>244</v>
      </c>
      <c r="C37" s="35">
        <f>+C33*C38</f>
        <v>0</v>
      </c>
      <c r="D37" s="36"/>
      <c r="E37" s="35">
        <f>+E36</f>
        <v>0</v>
      </c>
      <c r="F37" s="35"/>
      <c r="G37" s="35">
        <v>0</v>
      </c>
      <c r="H37" s="35"/>
      <c r="I37" s="35">
        <v>0</v>
      </c>
      <c r="J37" s="35"/>
      <c r="K37" s="35">
        <v>0</v>
      </c>
      <c r="L37" s="35"/>
      <c r="M37" s="35">
        <v>0</v>
      </c>
      <c r="N37" s="35"/>
      <c r="O37" s="35">
        <v>0</v>
      </c>
      <c r="P37" s="35"/>
      <c r="Q37" s="35">
        <v>0</v>
      </c>
      <c r="R37" s="35"/>
      <c r="S37" s="35"/>
      <c r="T37" s="37"/>
      <c r="U37" s="35">
        <f>SUM(C37:Q37)</f>
        <v>0</v>
      </c>
      <c r="V37" s="34"/>
      <c r="W37" s="5"/>
    </row>
    <row r="38" spans="1:23" ht="15.75">
      <c r="A38" s="28"/>
      <c r="B38" s="130" t="s">
        <v>237</v>
      </c>
      <c r="C38" s="138">
        <v>0</v>
      </c>
      <c r="D38" s="135"/>
      <c r="E38" s="138">
        <v>0</v>
      </c>
      <c r="F38" s="134"/>
      <c r="G38" s="137">
        <v>0</v>
      </c>
      <c r="H38" s="137"/>
      <c r="I38" s="137">
        <v>0</v>
      </c>
      <c r="J38" s="137"/>
      <c r="K38" s="137">
        <v>0</v>
      </c>
      <c r="L38" s="137"/>
      <c r="M38" s="137">
        <v>0</v>
      </c>
      <c r="N38" s="137"/>
      <c r="O38" s="137">
        <v>0</v>
      </c>
      <c r="P38" s="137"/>
      <c r="Q38" s="137">
        <v>0</v>
      </c>
      <c r="R38" s="31"/>
      <c r="S38" s="31"/>
      <c r="T38" s="143"/>
      <c r="U38" s="31"/>
      <c r="V38" s="34"/>
      <c r="W38" s="5"/>
    </row>
    <row r="39" spans="1:23" ht="15.75">
      <c r="A39" s="28"/>
      <c r="B39" s="130" t="s">
        <v>238</v>
      </c>
      <c r="C39" s="138">
        <v>0</v>
      </c>
      <c r="D39" s="135"/>
      <c r="E39" s="138">
        <v>0.301099</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0.0495406</v>
      </c>
      <c r="F41" s="39"/>
      <c r="G41" s="38">
        <v>0.0567938</v>
      </c>
      <c r="H41" s="39"/>
      <c r="I41" s="38">
        <v>0.0508406</v>
      </c>
      <c r="J41" s="39"/>
      <c r="K41" s="38">
        <v>0.03309</v>
      </c>
      <c r="L41" s="39"/>
      <c r="M41" s="38">
        <v>0.0672938</v>
      </c>
      <c r="N41" s="39"/>
      <c r="O41" s="38">
        <v>0.0613406</v>
      </c>
      <c r="P41" s="39"/>
      <c r="Q41" s="38">
        <v>0.04359</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f>+E41</f>
        <v>0.0495406</v>
      </c>
      <c r="F43" s="39"/>
      <c r="G43" s="38">
        <v>0.0513806</v>
      </c>
      <c r="H43" s="39"/>
      <c r="I43" s="38">
        <f>+I41</f>
        <v>0.0508406</v>
      </c>
      <c r="J43" s="39"/>
      <c r="K43" s="38">
        <v>0.0513406</v>
      </c>
      <c r="L43" s="39"/>
      <c r="M43" s="38">
        <v>0.0631196</v>
      </c>
      <c r="N43" s="39"/>
      <c r="O43" s="38">
        <f>+O41</f>
        <v>0.0613406</v>
      </c>
      <c r="P43" s="39"/>
      <c r="Q43" s="38">
        <v>0.0629406</v>
      </c>
      <c r="R43" s="39"/>
      <c r="S43" s="38"/>
      <c r="T43" s="142"/>
      <c r="U43" s="39">
        <f>SUMPRODUCT(C43:Q43,C35:Q35)/U35</f>
        <v>0.05253944288522257</v>
      </c>
      <c r="V43" s="25"/>
      <c r="W43" s="5"/>
    </row>
    <row r="44" spans="1:23" ht="15.75">
      <c r="A44" s="24"/>
      <c r="B44" s="25" t="s">
        <v>14</v>
      </c>
      <c r="C44" s="38">
        <v>0</v>
      </c>
      <c r="D44" s="25"/>
      <c r="E44" s="38">
        <v>0.0480219</v>
      </c>
      <c r="F44" s="39"/>
      <c r="G44" s="38">
        <v>0.0526</v>
      </c>
      <c r="H44" s="39"/>
      <c r="I44" s="38">
        <v>0.0493219</v>
      </c>
      <c r="J44" s="39"/>
      <c r="K44" s="38">
        <v>0.03051</v>
      </c>
      <c r="L44" s="39"/>
      <c r="M44" s="38">
        <v>0.0631</v>
      </c>
      <c r="N44" s="39"/>
      <c r="O44" s="38">
        <v>0.0598219</v>
      </c>
      <c r="P44" s="39"/>
      <c r="Q44" s="38">
        <v>0.04101</v>
      </c>
      <c r="R44" s="39"/>
      <c r="S44" s="38"/>
      <c r="T44" s="142"/>
      <c r="U44" s="142"/>
      <c r="V44" s="25"/>
      <c r="W44" s="5"/>
    </row>
    <row r="45" spans="1:23" ht="15.75">
      <c r="A45" s="24"/>
      <c r="B45" s="25" t="s">
        <v>207</v>
      </c>
      <c r="C45" s="38">
        <v>0</v>
      </c>
      <c r="D45" s="25"/>
      <c r="E45" s="38">
        <f>+E43</f>
        <v>0.0495406</v>
      </c>
      <c r="F45" s="39"/>
      <c r="G45" s="38">
        <v>0.0498619</v>
      </c>
      <c r="H45" s="39"/>
      <c r="I45" s="38">
        <f>+I43</f>
        <v>0.0508406</v>
      </c>
      <c r="J45" s="39"/>
      <c r="K45" s="38">
        <v>0.0498219</v>
      </c>
      <c r="L45" s="39"/>
      <c r="M45" s="38">
        <v>0.0616009</v>
      </c>
      <c r="N45" s="39"/>
      <c r="O45" s="38">
        <f>+O43</f>
        <v>0.0613406</v>
      </c>
      <c r="P45" s="39"/>
      <c r="Q45" s="38">
        <v>0.0614219</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v>0</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302</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38975</v>
      </c>
      <c r="V57" s="25"/>
      <c r="W57" s="5"/>
    </row>
    <row r="58" spans="1:23" ht="15.75">
      <c r="A58" s="24"/>
      <c r="B58" s="25" t="s">
        <v>204</v>
      </c>
      <c r="C58" s="25"/>
      <c r="D58" s="25"/>
      <c r="E58" s="25"/>
      <c r="F58" s="25"/>
      <c r="G58" s="25"/>
      <c r="H58" s="58"/>
      <c r="I58" s="58"/>
      <c r="J58" s="58"/>
      <c r="K58" s="58"/>
      <c r="L58" s="58"/>
      <c r="M58" s="58"/>
      <c r="N58" s="58"/>
      <c r="O58" s="58"/>
      <c r="P58" s="58"/>
      <c r="Q58" s="25">
        <f>+U58-S58+1</f>
        <v>92</v>
      </c>
      <c r="R58" s="25"/>
      <c r="S58" s="45">
        <v>38791</v>
      </c>
      <c r="T58" s="46"/>
      <c r="U58" s="45">
        <v>38882</v>
      </c>
      <c r="V58" s="25"/>
      <c r="W58" s="5"/>
    </row>
    <row r="59" spans="1:23" ht="15.75">
      <c r="A59" s="24"/>
      <c r="B59" s="25" t="s">
        <v>205</v>
      </c>
      <c r="C59" s="25"/>
      <c r="D59" s="25"/>
      <c r="E59" s="25"/>
      <c r="F59" s="25"/>
      <c r="G59" s="25"/>
      <c r="H59" s="25"/>
      <c r="I59" s="25"/>
      <c r="J59" s="25"/>
      <c r="K59" s="25"/>
      <c r="L59" s="25"/>
      <c r="M59" s="25"/>
      <c r="N59" s="25"/>
      <c r="O59" s="25"/>
      <c r="P59" s="25"/>
      <c r="Q59" s="25">
        <f>+U59-S59+1</f>
        <v>92</v>
      </c>
      <c r="R59" s="25"/>
      <c r="S59" s="45">
        <v>38883</v>
      </c>
      <c r="T59" s="46"/>
      <c r="U59" s="45">
        <v>38974</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38961</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308</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561658</v>
      </c>
      <c r="N70" s="34"/>
      <c r="O70" s="34">
        <v>561658</v>
      </c>
      <c r="P70" s="34"/>
      <c r="Q70" s="34">
        <v>0</v>
      </c>
      <c r="R70" s="34"/>
      <c r="S70" s="34">
        <v>0</v>
      </c>
      <c r="T70" s="34"/>
      <c r="U70" s="53">
        <f>+M70-O70+Q70-S70</f>
        <v>0</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561658</v>
      </c>
      <c r="N73" s="34"/>
      <c r="O73" s="34">
        <f>SUM(O70:O72)</f>
        <v>561658</v>
      </c>
      <c r="P73" s="34"/>
      <c r="Q73" s="34">
        <f>SUM(Q70:Q72)</f>
        <v>0</v>
      </c>
      <c r="R73" s="34"/>
      <c r="S73" s="34">
        <f>SUM(S70:S72)</f>
        <v>0</v>
      </c>
      <c r="T73" s="34"/>
      <c r="U73" s="54">
        <f>SUM(U70:U72)</f>
        <v>0</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561658</v>
      </c>
      <c r="N84" s="34"/>
      <c r="O84" s="34"/>
      <c r="P84" s="34"/>
      <c r="Q84" s="34"/>
      <c r="R84" s="34"/>
      <c r="S84" s="54"/>
      <c r="T84" s="34"/>
      <c r="U84" s="54">
        <f>SUM(U73:U83)</f>
        <v>0</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38960</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f>561658-114</f>
        <v>561544</v>
      </c>
      <c r="T88" s="25"/>
      <c r="U88" s="53"/>
      <c r="V88" s="25"/>
      <c r="W88" s="5"/>
    </row>
    <row r="89" spans="1:23" ht="15.75">
      <c r="A89" s="24"/>
      <c r="B89" s="25" t="s">
        <v>303</v>
      </c>
      <c r="C89" s="58"/>
      <c r="D89" s="25"/>
      <c r="E89" s="25"/>
      <c r="F89" s="25"/>
      <c r="G89" s="25"/>
      <c r="H89" s="25"/>
      <c r="I89" s="25"/>
      <c r="J89" s="25"/>
      <c r="K89" s="40"/>
      <c r="L89" s="57"/>
      <c r="M89" s="136"/>
      <c r="N89" s="25"/>
      <c r="O89" s="25"/>
      <c r="P89" s="25"/>
      <c r="Q89" s="25"/>
      <c r="R89" s="25"/>
      <c r="S89" s="34"/>
      <c r="T89" s="25"/>
      <c r="U89" s="53">
        <f>3079+1385+76-87-2</f>
        <v>4451</v>
      </c>
      <c r="V89" s="25"/>
      <c r="W89" s="5"/>
    </row>
    <row r="90" spans="1:23" ht="15.75">
      <c r="A90" s="24"/>
      <c r="B90" s="25" t="s">
        <v>297</v>
      </c>
      <c r="C90" s="58"/>
      <c r="D90" s="25"/>
      <c r="E90" s="25"/>
      <c r="F90" s="25"/>
      <c r="G90" s="25"/>
      <c r="H90" s="25"/>
      <c r="I90" s="25"/>
      <c r="J90" s="25"/>
      <c r="K90" s="40"/>
      <c r="L90" s="57"/>
      <c r="M90" s="136"/>
      <c r="N90" s="25"/>
      <c r="O90" s="25"/>
      <c r="P90" s="25"/>
      <c r="Q90" s="25"/>
      <c r="R90" s="25"/>
      <c r="S90" s="34"/>
      <c r="T90" s="25"/>
      <c r="U90" s="53">
        <f>151+78</f>
        <v>229</v>
      </c>
      <c r="V90" s="25"/>
      <c r="W90" s="5"/>
    </row>
    <row r="91" spans="1:23" ht="15.75">
      <c r="A91" s="24"/>
      <c r="B91" s="25" t="s">
        <v>296</v>
      </c>
      <c r="C91" s="58"/>
      <c r="D91" s="25"/>
      <c r="E91" s="25"/>
      <c r="F91" s="25"/>
      <c r="G91" s="25"/>
      <c r="H91" s="25"/>
      <c r="I91" s="25"/>
      <c r="J91" s="25"/>
      <c r="K91" s="40"/>
      <c r="L91" s="57"/>
      <c r="M91" s="136"/>
      <c r="N91" s="25"/>
      <c r="O91" s="25"/>
      <c r="P91" s="25"/>
      <c r="Q91" s="25"/>
      <c r="R91" s="25"/>
      <c r="S91" s="34"/>
      <c r="T91" s="25"/>
      <c r="U91" s="53">
        <f>252+108+124+4510</f>
        <v>4994</v>
      </c>
      <c r="V91" s="25"/>
      <c r="W91" s="5"/>
    </row>
    <row r="92" spans="1:23" ht="15.75">
      <c r="A92" s="24"/>
      <c r="B92" s="25" t="s">
        <v>309</v>
      </c>
      <c r="C92" s="25"/>
      <c r="D92" s="25"/>
      <c r="E92" s="25"/>
      <c r="F92" s="25"/>
      <c r="G92" s="25"/>
      <c r="H92" s="25"/>
      <c r="I92" s="25"/>
      <c r="J92" s="25"/>
      <c r="K92" s="25"/>
      <c r="L92" s="25"/>
      <c r="M92" s="25"/>
      <c r="N92" s="25"/>
      <c r="O92" s="25"/>
      <c r="P92" s="25"/>
      <c r="Q92" s="25"/>
      <c r="R92" s="25"/>
      <c r="S92" s="34"/>
      <c r="T92" s="25"/>
      <c r="U92" s="53">
        <v>19305</v>
      </c>
      <c r="V92" s="25"/>
      <c r="W92" s="5"/>
    </row>
    <row r="93" spans="1:23" ht="15.75">
      <c r="A93" s="24"/>
      <c r="B93" s="25" t="s">
        <v>253</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256</v>
      </c>
      <c r="C94" s="25"/>
      <c r="D94" s="25"/>
      <c r="E94" s="25"/>
      <c r="F94" s="25"/>
      <c r="G94" s="25"/>
      <c r="H94" s="25"/>
      <c r="I94" s="25"/>
      <c r="J94" s="25"/>
      <c r="K94" s="25"/>
      <c r="L94" s="25"/>
      <c r="M94" s="25"/>
      <c r="N94" s="25"/>
      <c r="O94" s="25"/>
      <c r="P94" s="25"/>
      <c r="Q94" s="25"/>
      <c r="R94" s="25"/>
      <c r="S94" s="34"/>
      <c r="T94" s="25"/>
      <c r="U94" s="53">
        <v>0</v>
      </c>
      <c r="V94" s="25"/>
      <c r="W94" s="5"/>
    </row>
    <row r="95" spans="1:23" ht="15.75">
      <c r="A95" s="24"/>
      <c r="B95" s="25" t="s">
        <v>35</v>
      </c>
      <c r="C95" s="25"/>
      <c r="D95" s="25"/>
      <c r="E95" s="25"/>
      <c r="F95" s="25"/>
      <c r="G95" s="25"/>
      <c r="H95" s="25"/>
      <c r="I95" s="25"/>
      <c r="J95" s="25"/>
      <c r="K95" s="25"/>
      <c r="L95" s="25"/>
      <c r="M95" s="25"/>
      <c r="N95" s="25"/>
      <c r="O95" s="25"/>
      <c r="P95" s="25"/>
      <c r="Q95" s="25"/>
      <c r="R95" s="25"/>
      <c r="S95" s="34">
        <f>SUM(S88:S94)</f>
        <v>561544</v>
      </c>
      <c r="T95" s="25"/>
      <c r="U95" s="54">
        <f>SUM(U88:U94)</f>
        <v>28979</v>
      </c>
      <c r="V95" s="25"/>
      <c r="W95" s="5"/>
    </row>
    <row r="96" spans="1:23" ht="15.75">
      <c r="A96" s="24"/>
      <c r="B96" s="25" t="s">
        <v>36</v>
      </c>
      <c r="C96" s="25"/>
      <c r="D96" s="25"/>
      <c r="E96" s="25"/>
      <c r="F96" s="25"/>
      <c r="G96" s="25"/>
      <c r="H96" s="25"/>
      <c r="I96" s="25"/>
      <c r="J96" s="25"/>
      <c r="K96" s="25"/>
      <c r="L96" s="25"/>
      <c r="M96" s="25"/>
      <c r="N96" s="25"/>
      <c r="O96" s="25"/>
      <c r="P96" s="25"/>
      <c r="Q96" s="25"/>
      <c r="R96" s="25"/>
      <c r="S96" s="34">
        <v>0</v>
      </c>
      <c r="T96" s="25"/>
      <c r="U96" s="53">
        <v>0</v>
      </c>
      <c r="V96" s="25"/>
      <c r="W96" s="5"/>
    </row>
    <row r="97" spans="1:23" ht="15.75">
      <c r="A97" s="24"/>
      <c r="B97" s="25" t="s">
        <v>37</v>
      </c>
      <c r="C97" s="25"/>
      <c r="D97" s="25"/>
      <c r="E97" s="25"/>
      <c r="F97" s="25"/>
      <c r="G97" s="25"/>
      <c r="H97" s="25"/>
      <c r="I97" s="25"/>
      <c r="J97" s="25"/>
      <c r="K97" s="25"/>
      <c r="L97" s="25"/>
      <c r="M97" s="25"/>
      <c r="N97" s="25"/>
      <c r="O97" s="25"/>
      <c r="P97" s="25"/>
      <c r="Q97" s="25"/>
      <c r="R97" s="25"/>
      <c r="S97" s="34">
        <f>S95+S96</f>
        <v>561544</v>
      </c>
      <c r="T97" s="25"/>
      <c r="U97" s="54">
        <f>U95+U96</f>
        <v>28979</v>
      </c>
      <c r="V97" s="25"/>
      <c r="W97" s="5"/>
    </row>
    <row r="98" spans="1:23" ht="15.75">
      <c r="A98" s="24"/>
      <c r="B98" s="126" t="s">
        <v>38</v>
      </c>
      <c r="C98" s="25"/>
      <c r="D98" s="25"/>
      <c r="E98" s="25"/>
      <c r="F98" s="25"/>
      <c r="G98" s="25"/>
      <c r="H98" s="25"/>
      <c r="I98" s="25"/>
      <c r="J98" s="25"/>
      <c r="K98" s="25"/>
      <c r="L98" s="25"/>
      <c r="M98" s="25"/>
      <c r="N98" s="25"/>
      <c r="O98" s="25"/>
      <c r="P98" s="25"/>
      <c r="Q98" s="25"/>
      <c r="R98" s="25"/>
      <c r="S98" s="34"/>
      <c r="T98" s="25"/>
      <c r="U98" s="53"/>
      <c r="V98" s="25"/>
      <c r="W98" s="5"/>
    </row>
    <row r="99" spans="1:23" ht="15.75">
      <c r="A99" s="24">
        <v>1</v>
      </c>
      <c r="B99" s="25" t="s">
        <v>39</v>
      </c>
      <c r="C99" s="25"/>
      <c r="D99" s="25"/>
      <c r="E99" s="25"/>
      <c r="F99" s="25"/>
      <c r="G99" s="25"/>
      <c r="H99" s="25"/>
      <c r="I99" s="25"/>
      <c r="J99" s="25"/>
      <c r="K99" s="25"/>
      <c r="L99" s="25"/>
      <c r="M99" s="25"/>
      <c r="N99" s="25"/>
      <c r="O99" s="25"/>
      <c r="P99" s="25"/>
      <c r="Q99" s="25"/>
      <c r="R99" s="25"/>
      <c r="S99" s="25"/>
      <c r="T99" s="25"/>
      <c r="U99" s="53">
        <v>0</v>
      </c>
      <c r="V99" s="25"/>
      <c r="W99" s="5"/>
    </row>
    <row r="100" spans="1:23" ht="15.75">
      <c r="A100" s="24">
        <f>+A99+1</f>
        <v>2</v>
      </c>
      <c r="B100" s="25" t="s">
        <v>40</v>
      </c>
      <c r="C100" s="25"/>
      <c r="D100" s="25"/>
      <c r="E100" s="25"/>
      <c r="F100" s="25"/>
      <c r="G100" s="25"/>
      <c r="H100" s="25"/>
      <c r="I100" s="25"/>
      <c r="J100" s="25"/>
      <c r="K100" s="25"/>
      <c r="L100" s="25"/>
      <c r="M100" s="25"/>
      <c r="N100" s="25"/>
      <c r="O100" s="25"/>
      <c r="P100" s="25"/>
      <c r="Q100" s="25"/>
      <c r="R100" s="25"/>
      <c r="S100" s="25"/>
      <c r="T100" s="25"/>
      <c r="U100" s="53">
        <v>-2</v>
      </c>
      <c r="V100" s="25"/>
      <c r="W100" s="5"/>
    </row>
    <row r="101" spans="1:23" ht="15.75">
      <c r="A101" s="24">
        <f>+A100+1</f>
        <v>3</v>
      </c>
      <c r="B101" s="25" t="s">
        <v>229</v>
      </c>
      <c r="C101" s="25"/>
      <c r="D101" s="25"/>
      <c r="E101" s="25"/>
      <c r="F101" s="25"/>
      <c r="G101" s="25"/>
      <c r="H101" s="25"/>
      <c r="I101" s="25"/>
      <c r="J101" s="25"/>
      <c r="K101" s="25"/>
      <c r="L101" s="25"/>
      <c r="M101" s="25"/>
      <c r="N101" s="25"/>
      <c r="O101" s="25"/>
      <c r="P101" s="25"/>
      <c r="Q101" s="25"/>
      <c r="R101" s="25"/>
      <c r="S101" s="25"/>
      <c r="T101" s="25"/>
      <c r="U101" s="53">
        <f>-199-32-7</f>
        <v>-238</v>
      </c>
      <c r="V101" s="25"/>
      <c r="W101" s="5"/>
    </row>
    <row r="102" spans="1:23" ht="15.75">
      <c r="A102" s="24" t="s">
        <v>230</v>
      </c>
      <c r="B102" s="25" t="s">
        <v>144</v>
      </c>
      <c r="C102" s="25"/>
      <c r="D102" s="25"/>
      <c r="E102" s="25"/>
      <c r="F102" s="25"/>
      <c r="G102" s="25"/>
      <c r="H102" s="25"/>
      <c r="I102" s="25"/>
      <c r="J102" s="25"/>
      <c r="K102" s="25"/>
      <c r="L102" s="25"/>
      <c r="M102" s="25"/>
      <c r="N102" s="25"/>
      <c r="O102" s="25"/>
      <c r="P102" s="25"/>
      <c r="Q102" s="25"/>
      <c r="R102" s="25"/>
      <c r="S102" s="25"/>
      <c r="T102" s="25"/>
      <c r="U102" s="53">
        <v>0</v>
      </c>
      <c r="V102" s="25"/>
      <c r="W102" s="5"/>
    </row>
    <row r="103" spans="1:23" ht="15.75">
      <c r="A103" s="24" t="s">
        <v>231</v>
      </c>
      <c r="B103" s="25" t="s">
        <v>216</v>
      </c>
      <c r="C103" s="25"/>
      <c r="D103" s="25"/>
      <c r="E103" s="25"/>
      <c r="F103" s="25"/>
      <c r="G103" s="25"/>
      <c r="H103" s="25"/>
      <c r="I103" s="25"/>
      <c r="J103" s="25"/>
      <c r="K103" s="25"/>
      <c r="L103" s="25"/>
      <c r="M103" s="25"/>
      <c r="N103" s="25"/>
      <c r="O103" s="25"/>
      <c r="P103" s="25"/>
      <c r="Q103" s="25"/>
      <c r="R103" s="25"/>
      <c r="S103" s="25"/>
      <c r="T103" s="25"/>
      <c r="U103" s="53">
        <v>0</v>
      </c>
      <c r="V103" s="25"/>
      <c r="W103" s="5"/>
    </row>
    <row r="104" spans="1:24" ht="15.75">
      <c r="A104" s="24" t="s">
        <v>232</v>
      </c>
      <c r="B104" s="25" t="s">
        <v>217</v>
      </c>
      <c r="C104" s="25"/>
      <c r="D104" s="25"/>
      <c r="E104" s="25"/>
      <c r="F104" s="25"/>
      <c r="G104" s="25"/>
      <c r="H104" s="25"/>
      <c r="I104" s="25"/>
      <c r="J104" s="25"/>
      <c r="K104" s="25"/>
      <c r="L104" s="25"/>
      <c r="M104" s="25"/>
      <c r="N104" s="25"/>
      <c r="O104" s="25"/>
      <c r="P104" s="25"/>
      <c r="Q104" s="25"/>
      <c r="R104" s="25"/>
      <c r="S104" s="25"/>
      <c r="T104" s="25"/>
      <c r="U104" s="53">
        <v>-583</v>
      </c>
      <c r="V104" s="25"/>
      <c r="W104" s="5"/>
      <c r="X104" s="115"/>
    </row>
    <row r="105" spans="1:23" ht="15.75">
      <c r="A105" s="24" t="s">
        <v>233</v>
      </c>
      <c r="B105" s="25" t="s">
        <v>218</v>
      </c>
      <c r="C105" s="25"/>
      <c r="D105" s="25"/>
      <c r="E105" s="25"/>
      <c r="F105" s="25"/>
      <c r="G105" s="25"/>
      <c r="H105" s="25"/>
      <c r="I105" s="25"/>
      <c r="J105" s="25"/>
      <c r="K105" s="25"/>
      <c r="L105" s="25"/>
      <c r="M105" s="25"/>
      <c r="N105" s="25"/>
      <c r="O105" s="25"/>
      <c r="P105" s="25"/>
      <c r="Q105" s="25"/>
      <c r="R105" s="25"/>
      <c r="S105" s="25"/>
      <c r="T105" s="25"/>
      <c r="U105" s="53">
        <v>-2441</v>
      </c>
      <c r="V105" s="25"/>
      <c r="W105" s="5"/>
    </row>
    <row r="106" spans="1:24" ht="15.75">
      <c r="A106" s="24" t="s">
        <v>234</v>
      </c>
      <c r="B106" s="25" t="s">
        <v>219</v>
      </c>
      <c r="C106" s="25"/>
      <c r="D106" s="25"/>
      <c r="E106" s="25"/>
      <c r="F106" s="25"/>
      <c r="G106" s="25"/>
      <c r="H106" s="25"/>
      <c r="I106" s="25"/>
      <c r="J106" s="25"/>
      <c r="K106" s="25"/>
      <c r="L106" s="25"/>
      <c r="M106" s="25"/>
      <c r="N106" s="25"/>
      <c r="O106" s="25"/>
      <c r="P106" s="25"/>
      <c r="Q106" s="25"/>
      <c r="R106" s="25"/>
      <c r="S106" s="25"/>
      <c r="T106" s="25"/>
      <c r="U106" s="53">
        <v>-1474</v>
      </c>
      <c r="V106" s="25"/>
      <c r="W106" s="5"/>
      <c r="X106" s="115"/>
    </row>
    <row r="107" spans="1:24" ht="15.75">
      <c r="A107" s="24" t="s">
        <v>235</v>
      </c>
      <c r="B107" s="25" t="s">
        <v>220</v>
      </c>
      <c r="C107" s="25"/>
      <c r="D107" s="25"/>
      <c r="E107" s="25"/>
      <c r="F107" s="25"/>
      <c r="G107" s="25"/>
      <c r="H107" s="25"/>
      <c r="I107" s="25"/>
      <c r="J107" s="25"/>
      <c r="K107" s="25"/>
      <c r="L107" s="25"/>
      <c r="M107" s="25"/>
      <c r="N107" s="25"/>
      <c r="O107" s="25"/>
      <c r="P107" s="25"/>
      <c r="Q107" s="25"/>
      <c r="R107" s="25"/>
      <c r="S107" s="25"/>
      <c r="T107" s="25"/>
      <c r="U107" s="53">
        <v>-1811</v>
      </c>
      <c r="V107" s="25"/>
      <c r="W107" s="5"/>
      <c r="X107" s="115"/>
    </row>
    <row r="108" spans="1:24" ht="15.75">
      <c r="A108" s="24" t="s">
        <v>224</v>
      </c>
      <c r="B108" s="25" t="s">
        <v>221</v>
      </c>
      <c r="C108" s="25"/>
      <c r="D108" s="25"/>
      <c r="E108" s="25"/>
      <c r="F108" s="25"/>
      <c r="G108" s="25"/>
      <c r="H108" s="25"/>
      <c r="I108" s="25"/>
      <c r="J108" s="25"/>
      <c r="K108" s="25"/>
      <c r="L108" s="25"/>
      <c r="M108" s="25"/>
      <c r="N108" s="25"/>
      <c r="O108" s="25"/>
      <c r="P108" s="25"/>
      <c r="Q108" s="25"/>
      <c r="R108" s="25"/>
      <c r="S108" s="25"/>
      <c r="T108" s="25"/>
      <c r="U108" s="53">
        <v>-239</v>
      </c>
      <c r="V108" s="25"/>
      <c r="W108" s="5"/>
      <c r="X108" s="115"/>
    </row>
    <row r="109" spans="1:23" ht="15.75">
      <c r="A109" s="24" t="s">
        <v>225</v>
      </c>
      <c r="B109" s="25" t="s">
        <v>222</v>
      </c>
      <c r="C109" s="25"/>
      <c r="D109" s="25"/>
      <c r="E109" s="25"/>
      <c r="F109" s="25"/>
      <c r="G109" s="25"/>
      <c r="H109" s="25"/>
      <c r="I109" s="25"/>
      <c r="J109" s="25"/>
      <c r="K109" s="25"/>
      <c r="L109" s="25"/>
      <c r="M109" s="25"/>
      <c r="N109" s="25"/>
      <c r="O109" s="25"/>
      <c r="P109" s="25"/>
      <c r="Q109" s="25"/>
      <c r="R109" s="25"/>
      <c r="S109" s="25"/>
      <c r="T109" s="25"/>
      <c r="U109" s="53">
        <v>-239</v>
      </c>
      <c r="V109" s="25"/>
      <c r="W109" s="5"/>
    </row>
    <row r="110" spans="1:24" ht="15.75">
      <c r="A110" s="24" t="s">
        <v>226</v>
      </c>
      <c r="B110" s="25" t="s">
        <v>223</v>
      </c>
      <c r="C110" s="25"/>
      <c r="D110" s="25"/>
      <c r="E110" s="25"/>
      <c r="F110" s="25"/>
      <c r="G110" s="25"/>
      <c r="H110" s="25"/>
      <c r="I110" s="25"/>
      <c r="J110" s="25"/>
      <c r="K110" s="25"/>
      <c r="L110" s="25"/>
      <c r="M110" s="25"/>
      <c r="N110" s="25"/>
      <c r="O110" s="25"/>
      <c r="P110" s="25"/>
      <c r="Q110" s="25"/>
      <c r="R110" s="25"/>
      <c r="S110" s="25"/>
      <c r="T110" s="25"/>
      <c r="U110" s="53">
        <v>-651</v>
      </c>
      <c r="V110" s="25"/>
      <c r="W110" s="5"/>
      <c r="X110" s="115"/>
    </row>
    <row r="111" spans="1:23" ht="15.75">
      <c r="A111" s="24">
        <v>6</v>
      </c>
      <c r="B111" s="25" t="s">
        <v>41</v>
      </c>
      <c r="C111" s="25"/>
      <c r="D111" s="25"/>
      <c r="E111" s="25"/>
      <c r="F111" s="25"/>
      <c r="G111" s="25"/>
      <c r="H111" s="25"/>
      <c r="I111" s="25"/>
      <c r="J111" s="25"/>
      <c r="K111" s="25"/>
      <c r="L111" s="25"/>
      <c r="M111" s="25"/>
      <c r="N111" s="25"/>
      <c r="O111" s="25"/>
      <c r="P111" s="25"/>
      <c r="Q111" s="25"/>
      <c r="R111" s="25"/>
      <c r="S111" s="25"/>
      <c r="T111" s="25"/>
      <c r="U111" s="53">
        <v>-7</v>
      </c>
      <c r="V111" s="25"/>
      <c r="W111" s="5"/>
    </row>
    <row r="112" spans="1:23" ht="15.75">
      <c r="A112" s="24">
        <f>+A111+1</f>
        <v>7</v>
      </c>
      <c r="B112" s="25" t="s">
        <v>53</v>
      </c>
      <c r="C112" s="25"/>
      <c r="D112" s="25"/>
      <c r="E112" s="25"/>
      <c r="F112" s="25"/>
      <c r="G112" s="25"/>
      <c r="H112" s="25"/>
      <c r="I112" s="25"/>
      <c r="J112" s="25"/>
      <c r="K112" s="25"/>
      <c r="L112" s="25"/>
      <c r="M112" s="25"/>
      <c r="N112" s="25"/>
      <c r="O112" s="25"/>
      <c r="P112" s="25"/>
      <c r="Q112" s="25"/>
      <c r="R112" s="25"/>
      <c r="S112" s="34">
        <f>-U112</f>
        <v>114</v>
      </c>
      <c r="T112" s="25"/>
      <c r="U112" s="53">
        <v>-114</v>
      </c>
      <c r="V112" s="25"/>
      <c r="W112" s="5"/>
    </row>
    <row r="113" spans="1:23" ht="15.75">
      <c r="A113" s="24">
        <f>+A112+1</f>
        <v>8</v>
      </c>
      <c r="B113" s="25" t="s">
        <v>227</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9</v>
      </c>
      <c r="B114" s="25" t="s">
        <v>42</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10</v>
      </c>
      <c r="B115" s="25" t="s">
        <v>43</v>
      </c>
      <c r="C115" s="25"/>
      <c r="D115" s="25"/>
      <c r="E115" s="25"/>
      <c r="F115" s="25"/>
      <c r="G115" s="25"/>
      <c r="H115" s="25"/>
      <c r="I115" s="25"/>
      <c r="J115" s="25"/>
      <c r="K115" s="25"/>
      <c r="L115" s="25"/>
      <c r="M115" s="25"/>
      <c r="N115" s="25"/>
      <c r="O115" s="25"/>
      <c r="P115" s="25"/>
      <c r="Q115" s="25"/>
      <c r="R115" s="25"/>
      <c r="S115" s="25"/>
      <c r="T115" s="25"/>
      <c r="U115" s="53">
        <v>0</v>
      </c>
      <c r="V115" s="25"/>
      <c r="W115" s="5"/>
    </row>
    <row r="116" spans="1:23" ht="15.75">
      <c r="A116" s="24">
        <f>+A115+1</f>
        <v>11</v>
      </c>
      <c r="B116" s="25" t="s">
        <v>228</v>
      </c>
      <c r="C116" s="25"/>
      <c r="D116" s="25"/>
      <c r="E116" s="25"/>
      <c r="F116" s="25"/>
      <c r="G116" s="25"/>
      <c r="H116" s="25"/>
      <c r="I116" s="25"/>
      <c r="J116" s="25"/>
      <c r="K116" s="25"/>
      <c r="L116" s="25"/>
      <c r="M116" s="25"/>
      <c r="N116" s="25"/>
      <c r="O116" s="25"/>
      <c r="P116" s="25"/>
      <c r="Q116" s="25"/>
      <c r="R116" s="25"/>
      <c r="S116" s="25"/>
      <c r="T116" s="25"/>
      <c r="U116" s="53">
        <f>-U97-SUM(U99:U115)</f>
        <v>-21180</v>
      </c>
      <c r="V116" s="25"/>
      <c r="W116" s="5"/>
    </row>
    <row r="117" spans="1:23" ht="15.75">
      <c r="A117" s="24"/>
      <c r="B117" s="126" t="s">
        <v>44</v>
      </c>
      <c r="C117" s="25"/>
      <c r="D117" s="25"/>
      <c r="E117" s="25"/>
      <c r="F117" s="25"/>
      <c r="G117" s="25"/>
      <c r="H117" s="25"/>
      <c r="I117" s="25"/>
      <c r="J117" s="25"/>
      <c r="K117" s="25"/>
      <c r="L117" s="25"/>
      <c r="M117" s="25"/>
      <c r="N117" s="25"/>
      <c r="O117" s="25"/>
      <c r="P117" s="25"/>
      <c r="Q117" s="25"/>
      <c r="R117" s="25"/>
      <c r="S117" s="25"/>
      <c r="T117" s="25"/>
      <c r="U117" s="59"/>
      <c r="V117" s="25"/>
      <c r="W117" s="5"/>
    </row>
    <row r="118" spans="1:23" ht="15.75">
      <c r="A118" s="24"/>
      <c r="B118" s="25" t="s">
        <v>45</v>
      </c>
      <c r="C118" s="25"/>
      <c r="D118" s="25"/>
      <c r="E118" s="25"/>
      <c r="F118" s="25"/>
      <c r="G118" s="25"/>
      <c r="H118" s="25"/>
      <c r="I118" s="25"/>
      <c r="J118" s="25"/>
      <c r="K118" s="25"/>
      <c r="L118" s="25"/>
      <c r="M118" s="25"/>
      <c r="N118" s="25"/>
      <c r="O118" s="25"/>
      <c r="P118" s="25"/>
      <c r="Q118" s="25"/>
      <c r="R118" s="25"/>
      <c r="S118" s="34">
        <f>-S171</f>
        <v>0</v>
      </c>
      <c r="T118" s="34"/>
      <c r="U118" s="53"/>
      <c r="V118" s="25"/>
      <c r="W118" s="5"/>
    </row>
    <row r="119" spans="1:23" ht="15.75">
      <c r="A119" s="24"/>
      <c r="B119" s="25" t="s">
        <v>46</v>
      </c>
      <c r="C119" s="25"/>
      <c r="D119" s="25"/>
      <c r="E119" s="25"/>
      <c r="F119" s="25"/>
      <c r="G119" s="25"/>
      <c r="H119" s="25"/>
      <c r="I119" s="25"/>
      <c r="J119" s="25"/>
      <c r="K119" s="25"/>
      <c r="L119" s="25"/>
      <c r="M119" s="25"/>
      <c r="N119" s="25"/>
      <c r="O119" s="25"/>
      <c r="P119" s="25"/>
      <c r="Q119" s="25"/>
      <c r="R119" s="25"/>
      <c r="S119" s="34">
        <f>-R171</f>
        <v>0</v>
      </c>
      <c r="T119" s="34"/>
      <c r="U119" s="53"/>
      <c r="V119" s="25"/>
      <c r="W119" s="5"/>
    </row>
    <row r="120" spans="1:23" ht="15.75">
      <c r="A120" s="24"/>
      <c r="B120" s="25" t="s">
        <v>246</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269</v>
      </c>
      <c r="C121" s="25"/>
      <c r="D121" s="25"/>
      <c r="E121" s="25"/>
      <c r="F121" s="25"/>
      <c r="G121" s="25"/>
      <c r="H121" s="25"/>
      <c r="I121" s="25"/>
      <c r="J121" s="25"/>
      <c r="K121" s="25"/>
      <c r="L121" s="25"/>
      <c r="M121" s="25"/>
      <c r="N121" s="25"/>
      <c r="O121" s="25"/>
      <c r="P121" s="25"/>
      <c r="Q121" s="25"/>
      <c r="R121" s="25"/>
      <c r="S121" s="34">
        <v>0</v>
      </c>
      <c r="T121" s="34"/>
      <c r="U121" s="53"/>
      <c r="V121" s="25"/>
      <c r="W121" s="153"/>
    </row>
    <row r="122" spans="1:23" ht="15.75">
      <c r="A122" s="24"/>
      <c r="B122" s="25" t="s">
        <v>188</v>
      </c>
      <c r="C122" s="25"/>
      <c r="D122" s="25"/>
      <c r="E122" s="25"/>
      <c r="F122" s="25"/>
      <c r="G122" s="25"/>
      <c r="H122" s="25"/>
      <c r="I122" s="25"/>
      <c r="J122" s="25"/>
      <c r="K122" s="25"/>
      <c r="L122" s="25"/>
      <c r="M122" s="25"/>
      <c r="N122" s="25"/>
      <c r="O122" s="25"/>
      <c r="P122" s="25"/>
      <c r="Q122" s="25"/>
      <c r="R122" s="25"/>
      <c r="S122" s="34">
        <v>-46658</v>
      </c>
      <c r="T122" s="34"/>
      <c r="U122" s="53"/>
      <c r="V122" s="25"/>
      <c r="W122" s="5"/>
    </row>
    <row r="123" spans="1:23" ht="15.75">
      <c r="A123" s="24"/>
      <c r="B123" s="25" t="s">
        <v>247</v>
      </c>
      <c r="C123" s="25"/>
      <c r="D123" s="25"/>
      <c r="E123" s="25"/>
      <c r="F123" s="25"/>
      <c r="G123" s="25"/>
      <c r="H123" s="25"/>
      <c r="I123" s="25"/>
      <c r="J123" s="25"/>
      <c r="K123" s="25"/>
      <c r="L123" s="25"/>
      <c r="M123" s="25"/>
      <c r="N123" s="25"/>
      <c r="O123" s="25"/>
      <c r="P123" s="25"/>
      <c r="Q123" s="25"/>
      <c r="R123" s="25"/>
      <c r="S123" s="34">
        <v>-188500</v>
      </c>
      <c r="T123" s="34"/>
      <c r="U123" s="53"/>
      <c r="V123" s="25"/>
      <c r="W123" s="5"/>
    </row>
    <row r="124" spans="1:23" ht="15.75">
      <c r="A124" s="24"/>
      <c r="B124" s="25" t="s">
        <v>249</v>
      </c>
      <c r="C124" s="25"/>
      <c r="D124" s="25"/>
      <c r="E124" s="25"/>
      <c r="F124" s="25"/>
      <c r="G124" s="25"/>
      <c r="H124" s="25"/>
      <c r="I124" s="25"/>
      <c r="J124" s="25"/>
      <c r="K124" s="25"/>
      <c r="L124" s="25"/>
      <c r="M124" s="25"/>
      <c r="N124" s="25"/>
      <c r="O124" s="25"/>
      <c r="P124" s="25"/>
      <c r="Q124" s="25"/>
      <c r="R124" s="25"/>
      <c r="S124" s="34">
        <v>-115000</v>
      </c>
      <c r="T124" s="34"/>
      <c r="U124" s="53"/>
      <c r="V124" s="25"/>
      <c r="W124" s="5"/>
    </row>
    <row r="125" spans="1:23" ht="15.75">
      <c r="A125" s="24"/>
      <c r="B125" s="25" t="s">
        <v>248</v>
      </c>
      <c r="C125" s="25"/>
      <c r="D125" s="25"/>
      <c r="E125" s="25"/>
      <c r="F125" s="25"/>
      <c r="G125" s="25"/>
      <c r="H125" s="25"/>
      <c r="I125" s="25"/>
      <c r="J125" s="25"/>
      <c r="K125" s="25"/>
      <c r="L125" s="25"/>
      <c r="M125" s="25"/>
      <c r="N125" s="25"/>
      <c r="O125" s="25"/>
      <c r="P125" s="25"/>
      <c r="Q125" s="25"/>
      <c r="R125" s="25"/>
      <c r="S125" s="34">
        <v>-140000</v>
      </c>
      <c r="T125" s="34"/>
      <c r="U125" s="53"/>
      <c r="V125" s="25"/>
      <c r="W125" s="5"/>
    </row>
    <row r="126" spans="1:23" ht="15.75">
      <c r="A126" s="24"/>
      <c r="B126" s="25" t="s">
        <v>250</v>
      </c>
      <c r="C126" s="25"/>
      <c r="D126" s="25"/>
      <c r="E126" s="25"/>
      <c r="F126" s="25"/>
      <c r="G126" s="25"/>
      <c r="H126" s="25"/>
      <c r="I126" s="25"/>
      <c r="J126" s="25"/>
      <c r="K126" s="25"/>
      <c r="L126" s="25"/>
      <c r="M126" s="25"/>
      <c r="N126" s="25"/>
      <c r="O126" s="25"/>
      <c r="P126" s="25"/>
      <c r="Q126" s="25"/>
      <c r="R126" s="25"/>
      <c r="S126" s="34">
        <v>-15000</v>
      </c>
      <c r="T126" s="34"/>
      <c r="U126" s="53"/>
      <c r="V126" s="25"/>
      <c r="W126" s="5"/>
    </row>
    <row r="127" spans="1:23" ht="15.75">
      <c r="A127" s="24"/>
      <c r="B127" s="25" t="s">
        <v>251</v>
      </c>
      <c r="C127" s="25"/>
      <c r="D127" s="25"/>
      <c r="E127" s="25"/>
      <c r="F127" s="25"/>
      <c r="G127" s="25"/>
      <c r="H127" s="25"/>
      <c r="I127" s="25"/>
      <c r="J127" s="25"/>
      <c r="K127" s="25"/>
      <c r="L127" s="25"/>
      <c r="M127" s="25"/>
      <c r="N127" s="25"/>
      <c r="O127" s="25"/>
      <c r="P127" s="25"/>
      <c r="Q127" s="25"/>
      <c r="R127" s="25"/>
      <c r="S127" s="34">
        <v>-15500</v>
      </c>
      <c r="T127" s="34"/>
      <c r="U127" s="53"/>
      <c r="V127" s="25"/>
      <c r="W127" s="5"/>
    </row>
    <row r="128" spans="1:23" ht="15.75">
      <c r="A128" s="24"/>
      <c r="B128" s="25" t="s">
        <v>252</v>
      </c>
      <c r="C128" s="25"/>
      <c r="D128" s="25"/>
      <c r="E128" s="25"/>
      <c r="F128" s="25"/>
      <c r="G128" s="25"/>
      <c r="H128" s="25"/>
      <c r="I128" s="25"/>
      <c r="J128" s="25"/>
      <c r="K128" s="25"/>
      <c r="L128" s="25"/>
      <c r="M128" s="25"/>
      <c r="N128" s="25"/>
      <c r="O128" s="25"/>
      <c r="P128" s="25"/>
      <c r="Q128" s="25"/>
      <c r="R128" s="25"/>
      <c r="S128" s="34">
        <v>-41000</v>
      </c>
      <c r="T128" s="34"/>
      <c r="U128" s="53"/>
      <c r="V128" s="25"/>
      <c r="W128" s="5"/>
    </row>
    <row r="129" spans="1:23" ht="15.75">
      <c r="A129" s="24"/>
      <c r="B129" s="25" t="s">
        <v>47</v>
      </c>
      <c r="C129" s="25"/>
      <c r="D129" s="25"/>
      <c r="E129" s="25"/>
      <c r="F129" s="25"/>
      <c r="G129" s="25"/>
      <c r="H129" s="25"/>
      <c r="I129" s="25"/>
      <c r="J129" s="25"/>
      <c r="K129" s="25"/>
      <c r="L129" s="25"/>
      <c r="M129" s="25"/>
      <c r="N129" s="25"/>
      <c r="O129" s="25"/>
      <c r="P129" s="25"/>
      <c r="Q129" s="25"/>
      <c r="R129" s="25"/>
      <c r="S129" s="34">
        <f>SUM(S98:S128)</f>
        <v>-561544</v>
      </c>
      <c r="T129" s="34"/>
      <c r="U129" s="34">
        <f>SUM(U98:U128)</f>
        <v>-28979</v>
      </c>
      <c r="V129" s="25"/>
      <c r="W129" s="5"/>
    </row>
    <row r="130" spans="1:23" ht="15.75">
      <c r="A130" s="24"/>
      <c r="B130" s="25" t="s">
        <v>271</v>
      </c>
      <c r="C130" s="25"/>
      <c r="D130" s="25"/>
      <c r="E130" s="25"/>
      <c r="F130" s="25"/>
      <c r="G130" s="25"/>
      <c r="H130" s="25"/>
      <c r="I130" s="25"/>
      <c r="J130" s="25"/>
      <c r="K130" s="25"/>
      <c r="L130" s="25"/>
      <c r="M130" s="25"/>
      <c r="N130" s="25"/>
      <c r="O130" s="25"/>
      <c r="P130" s="25"/>
      <c r="Q130" s="25"/>
      <c r="R130" s="25"/>
      <c r="S130" s="34">
        <f>S97+S129</f>
        <v>0</v>
      </c>
      <c r="T130" s="34"/>
      <c r="U130" s="34">
        <f>U97+U129</f>
        <v>0</v>
      </c>
      <c r="V130" s="25"/>
      <c r="W130" s="5"/>
    </row>
    <row r="131" spans="1:23" ht="15.75">
      <c r="A131" s="24"/>
      <c r="B131" s="25"/>
      <c r="C131" s="25"/>
      <c r="D131" s="25"/>
      <c r="E131" s="25"/>
      <c r="F131" s="25"/>
      <c r="G131" s="25"/>
      <c r="H131" s="25"/>
      <c r="I131" s="25"/>
      <c r="J131" s="25"/>
      <c r="K131" s="25"/>
      <c r="L131" s="25"/>
      <c r="M131" s="25"/>
      <c r="N131" s="25"/>
      <c r="O131" s="25"/>
      <c r="P131" s="25"/>
      <c r="Q131" s="25"/>
      <c r="R131" s="25"/>
      <c r="S131" s="34"/>
      <c r="T131" s="34"/>
      <c r="U131" s="34"/>
      <c r="V131" s="25"/>
      <c r="W131" s="5"/>
    </row>
    <row r="132" spans="1:23" ht="15.75">
      <c r="A132" s="6"/>
      <c r="B132" s="8"/>
      <c r="C132" s="8"/>
      <c r="D132" s="8"/>
      <c r="E132" s="8"/>
      <c r="F132" s="8"/>
      <c r="G132" s="8"/>
      <c r="H132" s="8"/>
      <c r="I132" s="8"/>
      <c r="J132" s="8"/>
      <c r="K132" s="8"/>
      <c r="L132" s="8"/>
      <c r="M132" s="8"/>
      <c r="N132" s="8"/>
      <c r="O132" s="8"/>
      <c r="P132" s="8"/>
      <c r="Q132" s="8"/>
      <c r="R132" s="8"/>
      <c r="S132" s="8"/>
      <c r="T132" s="8"/>
      <c r="U132" s="52"/>
      <c r="V132" s="8"/>
      <c r="W132" s="5"/>
    </row>
    <row r="133" spans="1:23" ht="19.5" thickBot="1">
      <c r="A133" s="107"/>
      <c r="B133" s="108" t="str">
        <f>B65</f>
        <v>PM6 INVESTOR REPORT QUARTER ENDING AUGUST 2006</v>
      </c>
      <c r="C133" s="109"/>
      <c r="D133" s="109"/>
      <c r="E133" s="109"/>
      <c r="F133" s="109"/>
      <c r="G133" s="109"/>
      <c r="H133" s="109"/>
      <c r="I133" s="109"/>
      <c r="J133" s="109"/>
      <c r="K133" s="109"/>
      <c r="L133" s="109"/>
      <c r="M133" s="109"/>
      <c r="N133" s="109"/>
      <c r="O133" s="109"/>
      <c r="P133" s="109"/>
      <c r="Q133" s="109"/>
      <c r="R133" s="109"/>
      <c r="S133" s="109"/>
      <c r="T133" s="109"/>
      <c r="U133" s="112"/>
      <c r="V133" s="111"/>
      <c r="W133" s="5"/>
    </row>
    <row r="134" spans="1:23" ht="15.75">
      <c r="A134" s="2"/>
      <c r="B134" s="60" t="s">
        <v>49</v>
      </c>
      <c r="C134" s="4"/>
      <c r="D134" s="4"/>
      <c r="E134" s="4"/>
      <c r="F134" s="4"/>
      <c r="G134" s="4"/>
      <c r="H134" s="4"/>
      <c r="I134" s="4"/>
      <c r="J134" s="4"/>
      <c r="K134" s="4"/>
      <c r="L134" s="4"/>
      <c r="M134" s="4"/>
      <c r="N134" s="4"/>
      <c r="O134" s="4"/>
      <c r="P134" s="4"/>
      <c r="Q134" s="4"/>
      <c r="R134" s="4"/>
      <c r="S134" s="4"/>
      <c r="T134" s="4"/>
      <c r="U134" s="50"/>
      <c r="V134" s="4"/>
      <c r="W134" s="5"/>
    </row>
    <row r="135" spans="1:23" ht="15.75">
      <c r="A135" s="6"/>
      <c r="B135" s="21"/>
      <c r="C135" s="8"/>
      <c r="D135" s="8"/>
      <c r="E135" s="8"/>
      <c r="F135" s="8"/>
      <c r="G135" s="8"/>
      <c r="H135" s="8"/>
      <c r="I135" s="8"/>
      <c r="J135" s="8"/>
      <c r="K135" s="8"/>
      <c r="L135" s="8"/>
      <c r="M135" s="8"/>
      <c r="N135" s="8"/>
      <c r="O135" s="8"/>
      <c r="P135" s="8"/>
      <c r="Q135" s="8"/>
      <c r="R135" s="8"/>
      <c r="S135" s="8"/>
      <c r="T135" s="8"/>
      <c r="U135" s="52"/>
      <c r="V135" s="8"/>
      <c r="W135" s="5"/>
    </row>
    <row r="136" spans="1:23" ht="15.75">
      <c r="A136" s="6"/>
      <c r="B136" s="127" t="s">
        <v>50</v>
      </c>
      <c r="C136" s="8"/>
      <c r="D136" s="8"/>
      <c r="E136" s="8"/>
      <c r="F136" s="8"/>
      <c r="G136" s="8"/>
      <c r="H136" s="8"/>
      <c r="I136" s="8"/>
      <c r="J136" s="8"/>
      <c r="K136" s="8"/>
      <c r="L136" s="8"/>
      <c r="M136" s="8"/>
      <c r="N136" s="8"/>
      <c r="O136" s="8"/>
      <c r="P136" s="8"/>
      <c r="Q136" s="8"/>
      <c r="R136" s="8"/>
      <c r="S136" s="8"/>
      <c r="T136" s="8"/>
      <c r="U136" s="52"/>
      <c r="V136" s="8"/>
      <c r="W136" s="5"/>
    </row>
    <row r="137" spans="1:23" ht="15.75">
      <c r="A137" s="24"/>
      <c r="B137" s="25" t="s">
        <v>51</v>
      </c>
      <c r="C137" s="25"/>
      <c r="D137" s="25"/>
      <c r="E137" s="25"/>
      <c r="F137" s="25"/>
      <c r="G137" s="25"/>
      <c r="H137" s="25"/>
      <c r="I137" s="25"/>
      <c r="J137" s="25"/>
      <c r="K137" s="25"/>
      <c r="L137" s="25"/>
      <c r="M137" s="25"/>
      <c r="N137" s="25"/>
      <c r="O137" s="25"/>
      <c r="P137" s="25"/>
      <c r="Q137" s="25"/>
      <c r="R137" s="25"/>
      <c r="S137" s="25"/>
      <c r="T137" s="25"/>
      <c r="U137" s="53">
        <v>19305</v>
      </c>
      <c r="V137" s="25"/>
      <c r="W137" s="5"/>
    </row>
    <row r="138" spans="1:23" ht="15.75">
      <c r="A138" s="24"/>
      <c r="B138" s="25" t="s">
        <v>52</v>
      </c>
      <c r="C138" s="25"/>
      <c r="D138" s="25"/>
      <c r="E138" s="25"/>
      <c r="F138" s="25"/>
      <c r="G138" s="25"/>
      <c r="H138" s="25"/>
      <c r="I138" s="25"/>
      <c r="J138" s="25"/>
      <c r="K138" s="25"/>
      <c r="L138" s="25"/>
      <c r="M138" s="25"/>
      <c r="N138" s="25"/>
      <c r="O138" s="25"/>
      <c r="P138" s="25"/>
      <c r="Q138" s="25"/>
      <c r="R138" s="25"/>
      <c r="S138" s="25"/>
      <c r="T138" s="25"/>
      <c r="U138" s="53">
        <v>19305</v>
      </c>
      <c r="V138" s="25"/>
      <c r="W138" s="5"/>
    </row>
    <row r="139" spans="1:23" ht="15.75">
      <c r="A139" s="24"/>
      <c r="B139" s="25" t="s">
        <v>310</v>
      </c>
      <c r="C139" s="25"/>
      <c r="D139" s="25"/>
      <c r="E139" s="25"/>
      <c r="F139" s="25"/>
      <c r="G139" s="25"/>
      <c r="H139" s="25"/>
      <c r="I139" s="25"/>
      <c r="J139" s="25"/>
      <c r="K139" s="25"/>
      <c r="L139" s="25"/>
      <c r="M139" s="25"/>
      <c r="N139" s="25"/>
      <c r="O139" s="25"/>
      <c r="P139" s="25"/>
      <c r="Q139" s="25"/>
      <c r="R139" s="25"/>
      <c r="S139" s="25"/>
      <c r="T139" s="25"/>
      <c r="U139" s="53">
        <v>-19305</v>
      </c>
      <c r="V139" s="25"/>
      <c r="W139" s="5"/>
    </row>
    <row r="140" spans="1:23" ht="15.75">
      <c r="A140" s="24"/>
      <c r="B140" s="25" t="s">
        <v>254</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209</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3" ht="15.75">
      <c r="A142" s="24"/>
      <c r="B142" s="25" t="s">
        <v>210</v>
      </c>
      <c r="C142" s="25"/>
      <c r="D142" s="25"/>
      <c r="E142" s="25"/>
      <c r="F142" s="25"/>
      <c r="G142" s="25"/>
      <c r="H142" s="25"/>
      <c r="I142" s="25"/>
      <c r="J142" s="25"/>
      <c r="K142" s="25"/>
      <c r="L142" s="25"/>
      <c r="M142" s="25"/>
      <c r="N142" s="25"/>
      <c r="O142" s="25"/>
      <c r="P142" s="25"/>
      <c r="Q142" s="25"/>
      <c r="R142" s="25"/>
      <c r="S142" s="25"/>
      <c r="T142" s="25"/>
      <c r="U142" s="53">
        <v>0</v>
      </c>
      <c r="V142" s="25"/>
      <c r="W142" s="5"/>
    </row>
    <row r="143" spans="1:23" ht="15.75">
      <c r="A143" s="24"/>
      <c r="B143" s="25" t="s">
        <v>53</v>
      </c>
      <c r="C143" s="25"/>
      <c r="D143" s="25"/>
      <c r="E143" s="25"/>
      <c r="F143" s="25"/>
      <c r="G143" s="25"/>
      <c r="H143" s="25"/>
      <c r="I143" s="25"/>
      <c r="J143" s="25"/>
      <c r="K143" s="25"/>
      <c r="L143" s="25"/>
      <c r="M143" s="25"/>
      <c r="N143" s="25"/>
      <c r="O143" s="25"/>
      <c r="P143" s="25"/>
      <c r="Q143" s="25"/>
      <c r="R143" s="25"/>
      <c r="S143" s="25"/>
      <c r="T143" s="25"/>
      <c r="U143" s="53">
        <v>0</v>
      </c>
      <c r="V143" s="25"/>
      <c r="W143" s="5"/>
    </row>
    <row r="144" spans="1:23" ht="15.75">
      <c r="A144" s="24"/>
      <c r="B144" s="25" t="s">
        <v>236</v>
      </c>
      <c r="C144" s="25"/>
      <c r="D144" s="25"/>
      <c r="E144" s="25"/>
      <c r="F144" s="25"/>
      <c r="G144" s="25"/>
      <c r="H144" s="25"/>
      <c r="I144" s="25"/>
      <c r="J144" s="25"/>
      <c r="K144" s="25"/>
      <c r="L144" s="25"/>
      <c r="M144" s="25"/>
      <c r="N144" s="25"/>
      <c r="O144" s="25"/>
      <c r="P144" s="25"/>
      <c r="Q144" s="25"/>
      <c r="R144" s="25"/>
      <c r="S144" s="25"/>
      <c r="T144" s="25"/>
      <c r="U144" s="53">
        <v>0</v>
      </c>
      <c r="V144" s="25"/>
      <c r="W144" s="5"/>
    </row>
    <row r="145" spans="1:24" ht="15.75">
      <c r="A145" s="24"/>
      <c r="B145" s="25" t="s">
        <v>255</v>
      </c>
      <c r="C145" s="25"/>
      <c r="D145" s="25"/>
      <c r="E145" s="25"/>
      <c r="F145" s="25"/>
      <c r="G145" s="25"/>
      <c r="H145" s="25"/>
      <c r="I145" s="25"/>
      <c r="J145" s="25"/>
      <c r="K145" s="25"/>
      <c r="L145" s="25"/>
      <c r="M145" s="25"/>
      <c r="N145" s="25"/>
      <c r="O145" s="25"/>
      <c r="P145" s="25"/>
      <c r="Q145" s="25"/>
      <c r="R145" s="25"/>
      <c r="S145" s="25"/>
      <c r="T145" s="25"/>
      <c r="U145" s="53">
        <v>0</v>
      </c>
      <c r="V145" s="25"/>
      <c r="W145" s="5"/>
      <c r="X145" s="115"/>
    </row>
    <row r="146" spans="1:23" ht="15.75">
      <c r="A146" s="24"/>
      <c r="B146" s="25" t="s">
        <v>54</v>
      </c>
      <c r="C146" s="25"/>
      <c r="D146" s="25"/>
      <c r="E146" s="25"/>
      <c r="F146" s="25"/>
      <c r="G146" s="25"/>
      <c r="H146" s="25"/>
      <c r="I146" s="25"/>
      <c r="J146" s="25"/>
      <c r="K146" s="25"/>
      <c r="L146" s="25"/>
      <c r="M146" s="25"/>
      <c r="N146" s="25"/>
      <c r="O146" s="25"/>
      <c r="P146" s="25"/>
      <c r="Q146" s="25"/>
      <c r="R146" s="25"/>
      <c r="S146" s="25"/>
      <c r="T146" s="25"/>
      <c r="U146" s="53">
        <f>SUM(U138:U145)</f>
        <v>0</v>
      </c>
      <c r="V146" s="25"/>
      <c r="W146" s="5"/>
    </row>
    <row r="147" spans="1:23" ht="15.75">
      <c r="A147" s="24"/>
      <c r="B147" s="25"/>
      <c r="C147" s="25"/>
      <c r="D147" s="25"/>
      <c r="E147" s="25"/>
      <c r="F147" s="25"/>
      <c r="G147" s="25"/>
      <c r="H147" s="25"/>
      <c r="I147" s="25"/>
      <c r="J147" s="25"/>
      <c r="K147" s="25"/>
      <c r="L147" s="25"/>
      <c r="M147" s="25"/>
      <c r="N147" s="25"/>
      <c r="O147" s="25"/>
      <c r="P147" s="25"/>
      <c r="Q147" s="25"/>
      <c r="R147" s="25"/>
      <c r="S147" s="25"/>
      <c r="T147" s="25"/>
      <c r="U147" s="61"/>
      <c r="V147" s="25"/>
      <c r="W147" s="5"/>
    </row>
    <row r="148" spans="1:23" ht="15.75">
      <c r="A148" s="6"/>
      <c r="B148" s="127" t="s">
        <v>28</v>
      </c>
      <c r="C148" s="8"/>
      <c r="D148" s="8"/>
      <c r="E148" s="8"/>
      <c r="F148" s="8"/>
      <c r="G148" s="8"/>
      <c r="H148" s="8"/>
      <c r="I148" s="8"/>
      <c r="J148" s="8"/>
      <c r="K148" s="8"/>
      <c r="L148" s="8"/>
      <c r="M148" s="8"/>
      <c r="N148" s="8"/>
      <c r="O148" s="8"/>
      <c r="P148" s="8"/>
      <c r="Q148" s="8"/>
      <c r="R148" s="8"/>
      <c r="S148" s="8"/>
      <c r="T148" s="8"/>
      <c r="U148" s="52"/>
      <c r="V148" s="8"/>
      <c r="W148" s="5"/>
    </row>
    <row r="149" spans="1:23" ht="15.75">
      <c r="A149" s="24"/>
      <c r="B149" s="25" t="s">
        <v>55</v>
      </c>
      <c r="C149" s="62"/>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t="s">
        <v>56</v>
      </c>
      <c r="C150" s="142"/>
      <c r="D150" s="142"/>
      <c r="E150" s="142"/>
      <c r="F150" s="142"/>
      <c r="G150" s="142"/>
      <c r="H150" s="142"/>
      <c r="I150" s="142"/>
      <c r="J150" s="142"/>
      <c r="K150" s="142"/>
      <c r="L150" s="142"/>
      <c r="M150" s="142"/>
      <c r="N150" s="142"/>
      <c r="O150" s="142"/>
      <c r="P150" s="142"/>
      <c r="Q150" s="142"/>
      <c r="R150" s="142"/>
      <c r="S150" s="142"/>
      <c r="T150" s="142"/>
      <c r="U150" s="59" t="s">
        <v>177</v>
      </c>
      <c r="V150" s="25"/>
      <c r="W150" s="5"/>
    </row>
    <row r="151" spans="1:23" ht="15.75">
      <c r="A151" s="24"/>
      <c r="B151" s="25" t="s">
        <v>57</v>
      </c>
      <c r="C151" s="25"/>
      <c r="D151" s="25"/>
      <c r="E151" s="25"/>
      <c r="F151" s="25"/>
      <c r="G151" s="25"/>
      <c r="H151" s="25"/>
      <c r="I151" s="25"/>
      <c r="J151" s="25"/>
      <c r="K151" s="25"/>
      <c r="L151" s="25"/>
      <c r="M151" s="25"/>
      <c r="N151" s="25"/>
      <c r="O151" s="25"/>
      <c r="P151" s="25"/>
      <c r="Q151" s="25"/>
      <c r="R151" s="25"/>
      <c r="S151" s="25"/>
      <c r="T151" s="25"/>
      <c r="U151" s="59" t="s">
        <v>177</v>
      </c>
      <c r="V151" s="25"/>
      <c r="W151" s="5"/>
    </row>
    <row r="152" spans="1:23" ht="15.75">
      <c r="A152" s="24"/>
      <c r="B152" s="25" t="s">
        <v>58</v>
      </c>
      <c r="C152" s="25"/>
      <c r="D152" s="25"/>
      <c r="E152" s="25"/>
      <c r="F152" s="25"/>
      <c r="G152" s="25"/>
      <c r="H152" s="25"/>
      <c r="I152" s="25"/>
      <c r="J152" s="25"/>
      <c r="K152" s="25"/>
      <c r="L152" s="25"/>
      <c r="M152" s="25"/>
      <c r="N152" s="25"/>
      <c r="O152" s="25"/>
      <c r="P152" s="25"/>
      <c r="Q152" s="25"/>
      <c r="R152" s="25"/>
      <c r="S152" s="25"/>
      <c r="T152" s="25"/>
      <c r="U152" s="59" t="s">
        <v>177</v>
      </c>
      <c r="V152" s="25"/>
      <c r="W152" s="5"/>
    </row>
    <row r="153" spans="1:23" ht="15.75">
      <c r="A153" s="24"/>
      <c r="B153" s="25"/>
      <c r="C153" s="25"/>
      <c r="D153" s="25"/>
      <c r="E153" s="25"/>
      <c r="F153" s="25"/>
      <c r="G153" s="25"/>
      <c r="H153" s="25"/>
      <c r="I153" s="25"/>
      <c r="J153" s="25"/>
      <c r="K153" s="25"/>
      <c r="L153" s="25"/>
      <c r="M153" s="25"/>
      <c r="N153" s="25"/>
      <c r="O153" s="25"/>
      <c r="P153" s="25"/>
      <c r="Q153" s="25"/>
      <c r="R153" s="25"/>
      <c r="S153" s="25"/>
      <c r="T153" s="25"/>
      <c r="U153" s="61"/>
      <c r="V153" s="25"/>
      <c r="W153" s="5"/>
    </row>
    <row r="154" spans="1:23" ht="15.75">
      <c r="A154" s="6"/>
      <c r="B154" s="127" t="s">
        <v>59</v>
      </c>
      <c r="C154" s="8"/>
      <c r="D154" s="8"/>
      <c r="E154" s="8"/>
      <c r="F154" s="8"/>
      <c r="G154" s="8"/>
      <c r="H154" s="8"/>
      <c r="I154" s="8"/>
      <c r="J154" s="8"/>
      <c r="K154" s="8"/>
      <c r="L154" s="8"/>
      <c r="M154" s="8"/>
      <c r="N154" s="8"/>
      <c r="O154" s="8"/>
      <c r="P154" s="8"/>
      <c r="Q154" s="8"/>
      <c r="R154" s="8"/>
      <c r="S154" s="8"/>
      <c r="T154" s="8"/>
      <c r="U154" s="64"/>
      <c r="V154" s="8"/>
      <c r="W154" s="5"/>
    </row>
    <row r="155" spans="1:23" ht="15.75">
      <c r="A155" s="24"/>
      <c r="B155" s="25" t="s">
        <v>60</v>
      </c>
      <c r="C155" s="25"/>
      <c r="D155" s="25"/>
      <c r="E155" s="25"/>
      <c r="F155" s="25"/>
      <c r="G155" s="25"/>
      <c r="H155" s="25"/>
      <c r="I155" s="25"/>
      <c r="J155" s="25"/>
      <c r="K155" s="25"/>
      <c r="L155" s="25"/>
      <c r="M155" s="25"/>
      <c r="N155" s="25"/>
      <c r="O155" s="25"/>
      <c r="P155" s="25"/>
      <c r="Q155" s="25"/>
      <c r="R155" s="25"/>
      <c r="S155" s="25"/>
      <c r="T155" s="25"/>
      <c r="U155" s="53">
        <v>0</v>
      </c>
      <c r="V155" s="25"/>
      <c r="W155" s="5"/>
    </row>
    <row r="156" spans="1:23" ht="15.75">
      <c r="A156" s="24"/>
      <c r="B156" s="25" t="s">
        <v>61</v>
      </c>
      <c r="C156" s="25"/>
      <c r="D156" s="25"/>
      <c r="E156" s="25"/>
      <c r="F156" s="25"/>
      <c r="G156" s="25"/>
      <c r="H156" s="25"/>
      <c r="I156" s="25"/>
      <c r="J156" s="25"/>
      <c r="K156" s="25"/>
      <c r="L156" s="25"/>
      <c r="M156" s="25"/>
      <c r="N156" s="25"/>
      <c r="O156" s="25"/>
      <c r="P156" s="25"/>
      <c r="Q156" s="25"/>
      <c r="R156" s="25"/>
      <c r="S156" s="25"/>
      <c r="T156" s="25"/>
      <c r="U156" s="53">
        <v>114</v>
      </c>
      <c r="V156" s="25"/>
      <c r="W156" s="5"/>
    </row>
    <row r="157" spans="1:23" ht="15.75">
      <c r="A157" s="24"/>
      <c r="B157" s="25" t="s">
        <v>62</v>
      </c>
      <c r="C157" s="25"/>
      <c r="D157" s="25"/>
      <c r="E157" s="25"/>
      <c r="F157" s="25"/>
      <c r="G157" s="25"/>
      <c r="H157" s="25"/>
      <c r="I157" s="25"/>
      <c r="J157" s="25"/>
      <c r="K157" s="25"/>
      <c r="L157" s="25"/>
      <c r="M157" s="25"/>
      <c r="N157" s="25"/>
      <c r="O157" s="25"/>
      <c r="P157" s="25"/>
      <c r="Q157" s="25"/>
      <c r="R157" s="25"/>
      <c r="S157" s="25"/>
      <c r="T157" s="25"/>
      <c r="U157" s="53">
        <f>U156+U155</f>
        <v>114</v>
      </c>
      <c r="V157" s="25"/>
      <c r="W157" s="5"/>
    </row>
    <row r="158" spans="1:23" ht="15.75">
      <c r="A158" s="24"/>
      <c r="B158" s="25" t="s">
        <v>245</v>
      </c>
      <c r="C158" s="25"/>
      <c r="D158" s="25"/>
      <c r="E158" s="25"/>
      <c r="F158" s="25"/>
      <c r="G158" s="65"/>
      <c r="H158" s="25"/>
      <c r="I158" s="25"/>
      <c r="J158" s="25"/>
      <c r="K158" s="25"/>
      <c r="L158" s="25"/>
      <c r="M158" s="25"/>
      <c r="N158" s="25"/>
      <c r="O158" s="25"/>
      <c r="P158" s="25"/>
      <c r="Q158" s="25"/>
      <c r="R158" s="25"/>
      <c r="S158" s="25"/>
      <c r="T158" s="25"/>
      <c r="U158" s="53">
        <f>U112</f>
        <v>-114</v>
      </c>
      <c r="V158" s="25"/>
      <c r="W158" s="5"/>
    </row>
    <row r="159" spans="1:23" ht="15.75">
      <c r="A159" s="24"/>
      <c r="B159" s="25" t="s">
        <v>63</v>
      </c>
      <c r="C159" s="25"/>
      <c r="D159" s="25"/>
      <c r="E159" s="25"/>
      <c r="F159" s="25"/>
      <c r="G159" s="25"/>
      <c r="H159" s="25"/>
      <c r="I159" s="25"/>
      <c r="J159" s="25"/>
      <c r="K159" s="25"/>
      <c r="L159" s="25"/>
      <c r="M159" s="25"/>
      <c r="N159" s="25"/>
      <c r="O159" s="25"/>
      <c r="P159" s="25"/>
      <c r="Q159" s="25"/>
      <c r="R159" s="25"/>
      <c r="S159" s="25"/>
      <c r="T159" s="25"/>
      <c r="U159" s="53">
        <f>U157+U158</f>
        <v>0</v>
      </c>
      <c r="V159" s="25"/>
      <c r="W159" s="5"/>
    </row>
    <row r="160" spans="1:23" ht="16.5" thickBot="1">
      <c r="A160" s="24"/>
      <c r="B160" s="25"/>
      <c r="C160" s="25"/>
      <c r="D160" s="25"/>
      <c r="E160" s="25"/>
      <c r="F160" s="25"/>
      <c r="G160" s="25"/>
      <c r="H160" s="25"/>
      <c r="I160" s="25"/>
      <c r="J160" s="25"/>
      <c r="K160" s="25"/>
      <c r="L160" s="25"/>
      <c r="M160" s="25"/>
      <c r="N160" s="25"/>
      <c r="O160" s="25"/>
      <c r="P160" s="25"/>
      <c r="Q160" s="25"/>
      <c r="R160" s="25"/>
      <c r="S160" s="25"/>
      <c r="T160" s="25"/>
      <c r="U160" s="61"/>
      <c r="V160" s="25"/>
      <c r="W160" s="5"/>
    </row>
    <row r="161" spans="1:23" ht="15.75">
      <c r="A161" s="2"/>
      <c r="B161" s="4"/>
      <c r="C161" s="4"/>
      <c r="D161" s="4"/>
      <c r="E161" s="4"/>
      <c r="F161" s="4"/>
      <c r="G161" s="4"/>
      <c r="H161" s="4"/>
      <c r="I161" s="4"/>
      <c r="J161" s="4"/>
      <c r="K161" s="4"/>
      <c r="L161" s="4"/>
      <c r="M161" s="4"/>
      <c r="N161" s="4"/>
      <c r="O161" s="4"/>
      <c r="P161" s="4"/>
      <c r="Q161" s="4"/>
      <c r="R161" s="4"/>
      <c r="S161" s="4"/>
      <c r="T161" s="4"/>
      <c r="U161" s="50"/>
      <c r="V161" s="4"/>
      <c r="W161" s="5"/>
    </row>
    <row r="162" spans="1:23" ht="15.75">
      <c r="A162" s="6"/>
      <c r="B162" s="127" t="s">
        <v>64</v>
      </c>
      <c r="C162" s="8"/>
      <c r="D162" s="8"/>
      <c r="E162" s="8"/>
      <c r="F162" s="8"/>
      <c r="G162" s="8"/>
      <c r="H162" s="8"/>
      <c r="I162" s="8"/>
      <c r="J162" s="8"/>
      <c r="K162" s="8"/>
      <c r="L162" s="8"/>
      <c r="M162" s="8"/>
      <c r="N162" s="8"/>
      <c r="O162" s="8"/>
      <c r="P162" s="8"/>
      <c r="Q162" s="8"/>
      <c r="R162" s="8"/>
      <c r="S162" s="8"/>
      <c r="T162" s="8"/>
      <c r="U162" s="52"/>
      <c r="V162" s="8"/>
      <c r="W162" s="5"/>
    </row>
    <row r="163" spans="1:23" ht="15.75">
      <c r="A163" s="6"/>
      <c r="B163" s="21"/>
      <c r="C163" s="8"/>
      <c r="D163" s="8"/>
      <c r="E163" s="8"/>
      <c r="F163" s="8"/>
      <c r="G163" s="8"/>
      <c r="H163" s="8"/>
      <c r="I163" s="8"/>
      <c r="J163" s="8"/>
      <c r="K163" s="8"/>
      <c r="L163" s="8"/>
      <c r="M163" s="8"/>
      <c r="N163" s="8"/>
      <c r="O163" s="8"/>
      <c r="P163" s="8"/>
      <c r="Q163" s="8"/>
      <c r="R163" s="8"/>
      <c r="S163" s="8"/>
      <c r="T163" s="8"/>
      <c r="U163" s="52"/>
      <c r="V163" s="8"/>
      <c r="W163" s="5"/>
    </row>
    <row r="164" spans="1:23" ht="15.75">
      <c r="A164" s="24"/>
      <c r="B164" s="25" t="s">
        <v>65</v>
      </c>
      <c r="C164" s="25"/>
      <c r="D164" s="25"/>
      <c r="E164" s="25"/>
      <c r="F164" s="25"/>
      <c r="G164" s="25"/>
      <c r="H164" s="25"/>
      <c r="I164" s="25"/>
      <c r="J164" s="25"/>
      <c r="K164" s="25"/>
      <c r="L164" s="25"/>
      <c r="M164" s="25"/>
      <c r="N164" s="25"/>
      <c r="O164" s="25"/>
      <c r="P164" s="25"/>
      <c r="Q164" s="25"/>
      <c r="R164" s="25"/>
      <c r="S164" s="25"/>
      <c r="T164" s="25"/>
      <c r="U164" s="53">
        <f>+U73</f>
        <v>0</v>
      </c>
      <c r="V164" s="25"/>
      <c r="W164" s="5"/>
    </row>
    <row r="165" spans="1:23" ht="15.75">
      <c r="A165" s="24"/>
      <c r="B165" s="25" t="s">
        <v>66</v>
      </c>
      <c r="C165" s="25"/>
      <c r="D165" s="25"/>
      <c r="E165" s="25"/>
      <c r="F165" s="25"/>
      <c r="G165" s="25"/>
      <c r="H165" s="25"/>
      <c r="I165" s="25"/>
      <c r="J165" s="25"/>
      <c r="K165" s="25"/>
      <c r="L165" s="25"/>
      <c r="M165" s="25"/>
      <c r="N165" s="25"/>
      <c r="O165" s="25"/>
      <c r="P165" s="25"/>
      <c r="Q165" s="25"/>
      <c r="R165" s="25"/>
      <c r="S165" s="25"/>
      <c r="T165" s="25"/>
      <c r="U165" s="53">
        <f>+U84</f>
        <v>0</v>
      </c>
      <c r="V165" s="25"/>
      <c r="W165" s="5"/>
    </row>
    <row r="166" spans="1:23" ht="16.5" thickBot="1">
      <c r="A166" s="24"/>
      <c r="B166" s="25"/>
      <c r="C166" s="25"/>
      <c r="D166" s="25"/>
      <c r="E166" s="25"/>
      <c r="F166" s="25"/>
      <c r="G166" s="25"/>
      <c r="H166" s="25"/>
      <c r="I166" s="25"/>
      <c r="J166" s="25"/>
      <c r="K166" s="25"/>
      <c r="L166" s="25"/>
      <c r="M166" s="25"/>
      <c r="N166" s="25"/>
      <c r="O166" s="25"/>
      <c r="P166" s="25"/>
      <c r="Q166" s="25"/>
      <c r="R166" s="25"/>
      <c r="S166" s="25"/>
      <c r="T166" s="25"/>
      <c r="U166" s="61"/>
      <c r="V166" s="25"/>
      <c r="W166" s="5"/>
    </row>
    <row r="167" spans="1:23" ht="15.75">
      <c r="A167" s="2"/>
      <c r="B167" s="4"/>
      <c r="C167" s="4"/>
      <c r="D167" s="4"/>
      <c r="E167" s="4"/>
      <c r="F167" s="4"/>
      <c r="G167" s="4"/>
      <c r="H167" s="4"/>
      <c r="I167" s="4"/>
      <c r="J167" s="4"/>
      <c r="K167" s="4"/>
      <c r="L167" s="4"/>
      <c r="M167" s="4"/>
      <c r="N167" s="4"/>
      <c r="O167" s="4"/>
      <c r="P167" s="4"/>
      <c r="Q167" s="4"/>
      <c r="R167" s="4"/>
      <c r="S167" s="4"/>
      <c r="T167" s="4"/>
      <c r="U167" s="50"/>
      <c r="V167" s="4"/>
      <c r="W167" s="5"/>
    </row>
    <row r="168" spans="1:23" ht="15.75">
      <c r="A168" s="6"/>
      <c r="B168" s="127" t="s">
        <v>67</v>
      </c>
      <c r="C168" s="125"/>
      <c r="D168" s="125"/>
      <c r="E168" s="125"/>
      <c r="F168" s="125"/>
      <c r="G168" s="128"/>
      <c r="H168" s="128"/>
      <c r="I168" s="128"/>
      <c r="J168" s="128"/>
      <c r="K168" s="128"/>
      <c r="L168" s="128"/>
      <c r="M168" s="128"/>
      <c r="N168" s="128"/>
      <c r="O168" s="128"/>
      <c r="P168" s="128"/>
      <c r="Q168" s="128"/>
      <c r="R168" s="128" t="s">
        <v>123</v>
      </c>
      <c r="S168" s="128" t="s">
        <v>132</v>
      </c>
      <c r="T168" s="119"/>
      <c r="U168" s="129" t="s">
        <v>142</v>
      </c>
      <c r="V168" s="10"/>
      <c r="W168" s="5"/>
    </row>
    <row r="169" spans="1:23" ht="15.75">
      <c r="A169" s="24"/>
      <c r="B169" s="25" t="s">
        <v>68</v>
      </c>
      <c r="C169" s="25"/>
      <c r="D169" s="25"/>
      <c r="E169" s="25"/>
      <c r="F169" s="25"/>
      <c r="G169" s="53"/>
      <c r="H169" s="25"/>
      <c r="I169" s="25"/>
      <c r="J169" s="25"/>
      <c r="K169" s="25"/>
      <c r="L169" s="25"/>
      <c r="M169" s="25"/>
      <c r="N169" s="25"/>
      <c r="O169" s="25"/>
      <c r="P169" s="25"/>
      <c r="Q169" s="25"/>
      <c r="R169" s="53">
        <v>115500</v>
      </c>
      <c r="S169" s="40">
        <v>0</v>
      </c>
      <c r="T169" s="25"/>
      <c r="U169" s="53"/>
      <c r="V169" s="25"/>
      <c r="W169" s="5"/>
    </row>
    <row r="170" spans="1:23" ht="15.75">
      <c r="A170" s="24"/>
      <c r="B170" s="25" t="s">
        <v>69</v>
      </c>
      <c r="C170" s="25"/>
      <c r="D170" s="25"/>
      <c r="E170" s="25"/>
      <c r="F170" s="25"/>
      <c r="G170" s="53"/>
      <c r="H170" s="25"/>
      <c r="I170" s="25"/>
      <c r="J170" s="25"/>
      <c r="K170" s="25"/>
      <c r="L170" s="25"/>
      <c r="M170" s="25"/>
      <c r="N170" s="25"/>
      <c r="O170" s="25"/>
      <c r="P170" s="25"/>
      <c r="Q170" s="25"/>
      <c r="R170" s="53">
        <f>'May 06'!R170</f>
        <v>72295</v>
      </c>
      <c r="S170" s="53">
        <f>'May 06'!S170</f>
        <v>5688</v>
      </c>
      <c r="T170" s="25"/>
      <c r="U170" s="53">
        <f>R170+S170</f>
        <v>77983</v>
      </c>
      <c r="V170" s="25"/>
      <c r="W170" s="5"/>
    </row>
    <row r="171" spans="1:23" ht="15.75">
      <c r="A171" s="24"/>
      <c r="B171" s="25" t="s">
        <v>70</v>
      </c>
      <c r="C171" s="25"/>
      <c r="D171" s="25"/>
      <c r="E171" s="25"/>
      <c r="F171" s="25"/>
      <c r="G171" s="25"/>
      <c r="H171" s="25"/>
      <c r="I171" s="25"/>
      <c r="J171" s="25"/>
      <c r="K171" s="25"/>
      <c r="L171" s="25"/>
      <c r="M171" s="25"/>
      <c r="N171" s="25"/>
      <c r="O171" s="25"/>
      <c r="P171" s="25"/>
      <c r="Q171" s="25"/>
      <c r="R171" s="34">
        <v>0</v>
      </c>
      <c r="S171" s="34">
        <v>0</v>
      </c>
      <c r="T171" s="25"/>
      <c r="U171" s="53">
        <f>R171+S171</f>
        <v>0</v>
      </c>
      <c r="V171" s="25"/>
      <c r="W171" s="5"/>
    </row>
    <row r="172" spans="1:23" ht="15.75">
      <c r="A172" s="24"/>
      <c r="B172" s="25" t="s">
        <v>71</v>
      </c>
      <c r="C172" s="25"/>
      <c r="D172" s="25"/>
      <c r="E172" s="25"/>
      <c r="F172" s="25"/>
      <c r="G172" s="53"/>
      <c r="H172" s="25"/>
      <c r="I172" s="25"/>
      <c r="J172" s="25"/>
      <c r="K172" s="25"/>
      <c r="L172" s="25"/>
      <c r="M172" s="25"/>
      <c r="N172" s="25"/>
      <c r="O172" s="25"/>
      <c r="P172" s="25"/>
      <c r="Q172" s="25"/>
      <c r="R172" s="53">
        <f>R170+R171</f>
        <v>72295</v>
      </c>
      <c r="S172" s="53">
        <f>S171+S170</f>
        <v>5688</v>
      </c>
      <c r="T172" s="25"/>
      <c r="U172" s="53">
        <f>R172+S172</f>
        <v>77983</v>
      </c>
      <c r="V172" s="25"/>
      <c r="W172" s="5"/>
    </row>
    <row r="173" spans="1:23" ht="15.75">
      <c r="A173" s="24"/>
      <c r="B173" s="25" t="s">
        <v>72</v>
      </c>
      <c r="C173" s="25"/>
      <c r="D173" s="25"/>
      <c r="E173" s="25"/>
      <c r="F173" s="25"/>
      <c r="G173" s="53"/>
      <c r="H173" s="25"/>
      <c r="I173" s="25"/>
      <c r="J173" s="25"/>
      <c r="K173" s="25"/>
      <c r="L173" s="25"/>
      <c r="M173" s="25"/>
      <c r="N173" s="25"/>
      <c r="O173" s="25"/>
      <c r="P173" s="25"/>
      <c r="Q173" s="25"/>
      <c r="R173" s="53">
        <f>R169-R172-S172</f>
        <v>37517</v>
      </c>
      <c r="S173" s="40">
        <v>0</v>
      </c>
      <c r="T173" s="25"/>
      <c r="U173" s="53"/>
      <c r="V173" s="25"/>
      <c r="W173" s="5"/>
    </row>
    <row r="174" spans="1:23" ht="16.5" thickBot="1">
      <c r="A174" s="24"/>
      <c r="B174" s="25"/>
      <c r="C174" s="25"/>
      <c r="D174" s="25"/>
      <c r="E174" s="25"/>
      <c r="F174" s="25"/>
      <c r="G174" s="25"/>
      <c r="H174" s="25"/>
      <c r="I174" s="25"/>
      <c r="J174" s="25"/>
      <c r="K174" s="25"/>
      <c r="L174" s="25"/>
      <c r="M174" s="25"/>
      <c r="N174" s="25"/>
      <c r="O174" s="25"/>
      <c r="P174" s="25"/>
      <c r="Q174" s="25"/>
      <c r="R174" s="25"/>
      <c r="S174" s="25"/>
      <c r="T174" s="25"/>
      <c r="U174" s="61"/>
      <c r="V174" s="25"/>
      <c r="W174" s="5"/>
    </row>
    <row r="175" spans="1:23" ht="15.75">
      <c r="A175" s="2"/>
      <c r="B175" s="4"/>
      <c r="C175" s="4"/>
      <c r="D175" s="4"/>
      <c r="E175" s="4"/>
      <c r="F175" s="4"/>
      <c r="G175" s="4"/>
      <c r="H175" s="4"/>
      <c r="I175" s="4"/>
      <c r="J175" s="4"/>
      <c r="K175" s="4"/>
      <c r="L175" s="4"/>
      <c r="M175" s="4"/>
      <c r="N175" s="4"/>
      <c r="O175" s="4"/>
      <c r="P175" s="4"/>
      <c r="Q175" s="4"/>
      <c r="R175" s="4"/>
      <c r="S175" s="4"/>
      <c r="T175" s="4"/>
      <c r="U175" s="50"/>
      <c r="V175" s="4"/>
      <c r="W175" s="5"/>
    </row>
    <row r="176" spans="1:23" ht="15.75">
      <c r="A176" s="6"/>
      <c r="B176" s="127" t="s">
        <v>73</v>
      </c>
      <c r="C176" s="8"/>
      <c r="D176" s="8"/>
      <c r="E176" s="8"/>
      <c r="F176" s="8"/>
      <c r="G176" s="8"/>
      <c r="H176" s="8"/>
      <c r="I176" s="8"/>
      <c r="J176" s="8"/>
      <c r="K176" s="8"/>
      <c r="L176" s="8"/>
      <c r="M176" s="8"/>
      <c r="N176" s="8"/>
      <c r="O176" s="8"/>
      <c r="P176" s="8"/>
      <c r="Q176" s="8"/>
      <c r="R176" s="8"/>
      <c r="S176" s="8"/>
      <c r="T176" s="8"/>
      <c r="U176" s="66"/>
      <c r="V176" s="8"/>
      <c r="W176" s="5"/>
    </row>
    <row r="177" spans="1:23" ht="15.75">
      <c r="A177" s="24"/>
      <c r="B177" s="25" t="s">
        <v>74</v>
      </c>
      <c r="C177" s="25"/>
      <c r="D177" s="25"/>
      <c r="E177" s="25"/>
      <c r="F177" s="25"/>
      <c r="G177" s="25"/>
      <c r="H177" s="25"/>
      <c r="I177" s="25"/>
      <c r="J177" s="25"/>
      <c r="K177" s="25"/>
      <c r="L177" s="25"/>
      <c r="M177" s="25"/>
      <c r="N177" s="25"/>
      <c r="O177" s="25"/>
      <c r="P177" s="25"/>
      <c r="Q177" s="25"/>
      <c r="R177" s="25"/>
      <c r="S177" s="25"/>
      <c r="T177" s="25"/>
      <c r="U177" s="59">
        <f>(U97+U99+U100+U101+U102-U92)/-(U104+U105+U106+U107)</f>
        <v>1.4953241401172928</v>
      </c>
      <c r="V177" s="25" t="s">
        <v>143</v>
      </c>
      <c r="W177" s="5"/>
    </row>
    <row r="178" spans="1:23" ht="15.75">
      <c r="A178" s="24"/>
      <c r="B178" s="25" t="s">
        <v>75</v>
      </c>
      <c r="C178" s="25"/>
      <c r="D178" s="25"/>
      <c r="E178" s="25"/>
      <c r="F178" s="25"/>
      <c r="G178" s="25"/>
      <c r="H178" s="25"/>
      <c r="I178" s="25"/>
      <c r="J178" s="25"/>
      <c r="K178" s="25"/>
      <c r="L178" s="25"/>
      <c r="M178" s="25"/>
      <c r="N178" s="25"/>
      <c r="O178" s="25"/>
      <c r="P178" s="25"/>
      <c r="Q178" s="25"/>
      <c r="R178" s="25"/>
      <c r="S178" s="25"/>
      <c r="T178" s="25"/>
      <c r="U178" s="67">
        <v>1.37</v>
      </c>
      <c r="V178" s="25" t="s">
        <v>143</v>
      </c>
      <c r="W178" s="5"/>
    </row>
    <row r="179" spans="1:23" ht="15.75">
      <c r="A179" s="24"/>
      <c r="B179" s="25" t="s">
        <v>76</v>
      </c>
      <c r="C179" s="25"/>
      <c r="D179" s="25"/>
      <c r="E179" s="25"/>
      <c r="F179" s="25"/>
      <c r="G179" s="25"/>
      <c r="H179" s="25"/>
      <c r="I179" s="25"/>
      <c r="J179" s="25"/>
      <c r="K179" s="25"/>
      <c r="L179" s="25"/>
      <c r="M179" s="25"/>
      <c r="N179" s="25"/>
      <c r="O179" s="25"/>
      <c r="P179" s="25"/>
      <c r="Q179" s="25"/>
      <c r="R179" s="25"/>
      <c r="S179" s="25"/>
      <c r="T179" s="25"/>
      <c r="U179" s="59">
        <f>(U97+U99+U100+U101+U102+U104+U105+U106+U107-U92)/-(U108+U109+U110)</f>
        <v>2.7679362267493355</v>
      </c>
      <c r="V179" s="25" t="s">
        <v>143</v>
      </c>
      <c r="W179" s="5"/>
    </row>
    <row r="180" spans="1:23" ht="15.75">
      <c r="A180" s="24"/>
      <c r="B180" s="25" t="s">
        <v>77</v>
      </c>
      <c r="C180" s="25"/>
      <c r="D180" s="25"/>
      <c r="E180" s="25"/>
      <c r="F180" s="25"/>
      <c r="G180" s="25"/>
      <c r="H180" s="25"/>
      <c r="I180" s="25"/>
      <c r="J180" s="25"/>
      <c r="K180" s="25"/>
      <c r="L180" s="25"/>
      <c r="M180" s="25"/>
      <c r="N180" s="25"/>
      <c r="O180" s="25"/>
      <c r="P180" s="25"/>
      <c r="Q180" s="25"/>
      <c r="R180" s="25"/>
      <c r="S180" s="25"/>
      <c r="T180" s="25"/>
      <c r="U180" s="68">
        <v>2.39</v>
      </c>
      <c r="V180" s="25" t="s">
        <v>143</v>
      </c>
      <c r="W180" s="5"/>
    </row>
    <row r="181" spans="1:23" ht="15.75">
      <c r="A181" s="24"/>
      <c r="B181" s="25"/>
      <c r="C181" s="25"/>
      <c r="D181" s="25"/>
      <c r="E181" s="25"/>
      <c r="F181" s="25"/>
      <c r="G181" s="25"/>
      <c r="H181" s="25"/>
      <c r="I181" s="25"/>
      <c r="J181" s="25"/>
      <c r="K181" s="25"/>
      <c r="L181" s="25"/>
      <c r="M181" s="25"/>
      <c r="N181" s="25"/>
      <c r="O181" s="25"/>
      <c r="P181" s="25"/>
      <c r="Q181" s="25"/>
      <c r="R181" s="25"/>
      <c r="S181" s="25"/>
      <c r="T181" s="25"/>
      <c r="U181" s="25"/>
      <c r="V181" s="25"/>
      <c r="W181" s="5"/>
    </row>
    <row r="182" spans="1:23" ht="15.75">
      <c r="A182" s="24"/>
      <c r="B182" s="25"/>
      <c r="C182" s="25"/>
      <c r="D182" s="25"/>
      <c r="E182" s="25"/>
      <c r="F182" s="25"/>
      <c r="G182" s="25"/>
      <c r="H182" s="25"/>
      <c r="I182" s="25"/>
      <c r="J182" s="25"/>
      <c r="K182" s="25"/>
      <c r="L182" s="25"/>
      <c r="M182" s="25"/>
      <c r="N182" s="25"/>
      <c r="O182" s="25"/>
      <c r="P182" s="25"/>
      <c r="Q182" s="25"/>
      <c r="R182" s="25"/>
      <c r="S182" s="25"/>
      <c r="T182" s="25"/>
      <c r="U182" s="25"/>
      <c r="V182" s="25"/>
      <c r="W182" s="5"/>
    </row>
    <row r="183" spans="1:23" ht="15.75">
      <c r="A183" s="6"/>
      <c r="B183" s="8"/>
      <c r="C183" s="8"/>
      <c r="D183" s="8"/>
      <c r="E183" s="8"/>
      <c r="F183" s="8"/>
      <c r="G183" s="8"/>
      <c r="H183" s="8"/>
      <c r="I183" s="8"/>
      <c r="J183" s="8"/>
      <c r="K183" s="8"/>
      <c r="L183" s="8"/>
      <c r="M183" s="8"/>
      <c r="N183" s="8"/>
      <c r="O183" s="8"/>
      <c r="P183" s="8"/>
      <c r="Q183" s="8"/>
      <c r="R183" s="8"/>
      <c r="S183" s="8"/>
      <c r="T183" s="8"/>
      <c r="U183" s="8"/>
      <c r="V183" s="8"/>
      <c r="W183" s="5"/>
    </row>
    <row r="184" spans="1:23" ht="19.5" thickBot="1">
      <c r="A184" s="107"/>
      <c r="B184" s="108" t="str">
        <f>B133</f>
        <v>PM6 INVESTOR REPORT QUARTER ENDING AUGUST 2006</v>
      </c>
      <c r="C184" s="144"/>
      <c r="D184" s="144"/>
      <c r="E184" s="144"/>
      <c r="F184" s="144"/>
      <c r="G184" s="144"/>
      <c r="H184" s="144"/>
      <c r="I184" s="144"/>
      <c r="J184" s="144"/>
      <c r="K184" s="144"/>
      <c r="L184" s="144"/>
      <c r="M184" s="144"/>
      <c r="N184" s="144"/>
      <c r="O184" s="144"/>
      <c r="P184" s="144"/>
      <c r="Q184" s="144"/>
      <c r="R184" s="144"/>
      <c r="S184" s="144"/>
      <c r="T184" s="144"/>
      <c r="U184" s="144"/>
      <c r="V184" s="145"/>
      <c r="W184" s="5"/>
    </row>
    <row r="185" spans="1:23" ht="15.75">
      <c r="A185" s="69"/>
      <c r="B185" s="60" t="s">
        <v>78</v>
      </c>
      <c r="C185" s="70"/>
      <c r="D185" s="70"/>
      <c r="E185" s="70"/>
      <c r="F185" s="71"/>
      <c r="G185" s="71"/>
      <c r="H185" s="71"/>
      <c r="I185" s="71"/>
      <c r="J185" s="71"/>
      <c r="K185" s="71"/>
      <c r="L185" s="71"/>
      <c r="M185" s="71"/>
      <c r="N185" s="71"/>
      <c r="O185" s="71"/>
      <c r="P185" s="71"/>
      <c r="Q185" s="71"/>
      <c r="R185" s="71"/>
      <c r="S185" s="72">
        <v>38960</v>
      </c>
      <c r="T185" s="4"/>
      <c r="U185" s="4"/>
      <c r="V185" s="4"/>
      <c r="W185" s="5"/>
    </row>
    <row r="186" spans="1:23" ht="15.75">
      <c r="A186" s="73"/>
      <c r="B186" s="74"/>
      <c r="C186" s="75"/>
      <c r="D186" s="75"/>
      <c r="E186" s="75"/>
      <c r="F186" s="76"/>
      <c r="G186" s="76"/>
      <c r="H186" s="76"/>
      <c r="I186" s="76"/>
      <c r="J186" s="76"/>
      <c r="K186" s="76"/>
      <c r="L186" s="76"/>
      <c r="M186" s="76"/>
      <c r="N186" s="76"/>
      <c r="O186" s="76"/>
      <c r="P186" s="76"/>
      <c r="Q186" s="76"/>
      <c r="R186" s="76"/>
      <c r="S186" s="76"/>
      <c r="T186" s="8"/>
      <c r="U186" s="8"/>
      <c r="V186" s="8"/>
      <c r="W186" s="5"/>
    </row>
    <row r="187" spans="1:23" ht="15.75">
      <c r="A187" s="77"/>
      <c r="B187" s="78" t="s">
        <v>79</v>
      </c>
      <c r="C187" s="79"/>
      <c r="D187" s="79"/>
      <c r="E187" s="79"/>
      <c r="F187" s="65"/>
      <c r="G187" s="65"/>
      <c r="H187" s="65"/>
      <c r="I187" s="65"/>
      <c r="J187" s="65"/>
      <c r="K187" s="65"/>
      <c r="L187" s="65"/>
      <c r="M187" s="65"/>
      <c r="N187" s="65"/>
      <c r="O187" s="65"/>
      <c r="P187" s="65"/>
      <c r="Q187" s="65"/>
      <c r="R187" s="65"/>
      <c r="S187" s="80">
        <v>0.05254</v>
      </c>
      <c r="T187" s="25"/>
      <c r="U187" s="25"/>
      <c r="V187" s="25"/>
      <c r="W187" s="5"/>
    </row>
    <row r="188" spans="1:23" ht="15.75">
      <c r="A188" s="77"/>
      <c r="B188" s="78" t="s">
        <v>80</v>
      </c>
      <c r="C188" s="79"/>
      <c r="D188" s="79"/>
      <c r="E188" s="79"/>
      <c r="F188" s="65"/>
      <c r="G188" s="65"/>
      <c r="H188" s="65"/>
      <c r="I188" s="65"/>
      <c r="J188" s="65"/>
      <c r="K188" s="65"/>
      <c r="L188" s="65"/>
      <c r="M188" s="65"/>
      <c r="N188" s="65"/>
      <c r="O188" s="65"/>
      <c r="P188" s="65"/>
      <c r="Q188" s="65"/>
      <c r="R188" s="65"/>
      <c r="S188" s="39">
        <v>0.0408</v>
      </c>
      <c r="T188" s="25"/>
      <c r="U188" s="25"/>
      <c r="V188" s="25"/>
      <c r="W188" s="5"/>
    </row>
    <row r="189" spans="1:23" ht="15.75">
      <c r="A189" s="77"/>
      <c r="B189" s="78" t="s">
        <v>81</v>
      </c>
      <c r="C189" s="79"/>
      <c r="D189" s="79"/>
      <c r="E189" s="79"/>
      <c r="F189" s="65"/>
      <c r="G189" s="65"/>
      <c r="H189" s="65"/>
      <c r="I189" s="65"/>
      <c r="J189" s="65"/>
      <c r="K189" s="65"/>
      <c r="L189" s="65"/>
      <c r="M189" s="65"/>
      <c r="N189" s="65"/>
      <c r="O189" s="65"/>
      <c r="P189" s="65"/>
      <c r="Q189" s="65"/>
      <c r="R189" s="65"/>
      <c r="S189" s="80">
        <f>S187-S188</f>
        <v>0.01174</v>
      </c>
      <c r="T189" s="25"/>
      <c r="U189" s="25"/>
      <c r="V189" s="25"/>
      <c r="W189" s="5"/>
    </row>
    <row r="190" spans="1:23" ht="15.75">
      <c r="A190" s="77"/>
      <c r="B190" s="78" t="s">
        <v>82</v>
      </c>
      <c r="C190" s="79"/>
      <c r="D190" s="79"/>
      <c r="E190" s="79"/>
      <c r="F190" s="65"/>
      <c r="G190" s="65"/>
      <c r="H190" s="65"/>
      <c r="I190" s="65"/>
      <c r="J190" s="65"/>
      <c r="K190" s="65"/>
      <c r="L190" s="65"/>
      <c r="M190" s="65"/>
      <c r="N190" s="65"/>
      <c r="O190" s="65"/>
      <c r="P190" s="65"/>
      <c r="Q190" s="65"/>
      <c r="R190" s="65"/>
      <c r="S190" s="80">
        <v>0</v>
      </c>
      <c r="T190" s="25"/>
      <c r="U190" s="25"/>
      <c r="V190" s="25"/>
      <c r="W190" s="5"/>
    </row>
    <row r="191" spans="1:23" ht="15.75">
      <c r="A191" s="77"/>
      <c r="B191" s="78" t="s">
        <v>83</v>
      </c>
      <c r="C191" s="79"/>
      <c r="D191" s="79"/>
      <c r="E191" s="79"/>
      <c r="F191" s="65"/>
      <c r="G191" s="65"/>
      <c r="H191" s="65"/>
      <c r="I191" s="65"/>
      <c r="J191" s="65"/>
      <c r="K191" s="65"/>
      <c r="L191" s="65"/>
      <c r="M191" s="65"/>
      <c r="N191" s="65"/>
      <c r="O191" s="65"/>
      <c r="P191" s="65"/>
      <c r="Q191" s="65"/>
      <c r="R191" s="65"/>
      <c r="S191" s="80">
        <v>0</v>
      </c>
      <c r="T191" s="25"/>
      <c r="U191" s="25"/>
      <c r="V191" s="25"/>
      <c r="W191" s="5"/>
    </row>
    <row r="192" spans="1:23" ht="15.75">
      <c r="A192" s="77"/>
      <c r="B192" s="78" t="s">
        <v>84</v>
      </c>
      <c r="C192" s="79"/>
      <c r="D192" s="79"/>
      <c r="E192" s="79"/>
      <c r="F192" s="65"/>
      <c r="G192" s="65"/>
      <c r="H192" s="65"/>
      <c r="I192" s="65"/>
      <c r="J192" s="65"/>
      <c r="K192" s="65"/>
      <c r="L192" s="65"/>
      <c r="M192" s="65"/>
      <c r="N192" s="65"/>
      <c r="O192" s="65"/>
      <c r="P192" s="65"/>
      <c r="Q192" s="65"/>
      <c r="R192" s="65"/>
      <c r="S192" s="80">
        <f>S190-S191</f>
        <v>0</v>
      </c>
      <c r="T192" s="25"/>
      <c r="U192" s="25"/>
      <c r="V192" s="25"/>
      <c r="W192" s="5"/>
    </row>
    <row r="193" spans="1:23" ht="15.75">
      <c r="A193" s="77"/>
      <c r="B193" s="78" t="s">
        <v>180</v>
      </c>
      <c r="C193" s="79"/>
      <c r="D193" s="79"/>
      <c r="E193" s="79"/>
      <c r="F193" s="65"/>
      <c r="G193" s="65"/>
      <c r="H193" s="65"/>
      <c r="I193" s="65"/>
      <c r="J193" s="65"/>
      <c r="K193" s="65"/>
      <c r="L193" s="65"/>
      <c r="M193" s="65"/>
      <c r="N193" s="65"/>
      <c r="O193" s="65"/>
      <c r="P193" s="65"/>
      <c r="Q193" s="65"/>
      <c r="R193" s="65"/>
      <c r="S193" s="116">
        <v>38245</v>
      </c>
      <c r="T193" s="25"/>
      <c r="U193" s="25"/>
      <c r="V193" s="25"/>
      <c r="W193" s="5"/>
    </row>
    <row r="194" spans="1:23" ht="15.75">
      <c r="A194" s="77"/>
      <c r="B194" s="78" t="s">
        <v>181</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182</v>
      </c>
      <c r="C195" s="79"/>
      <c r="D195" s="79"/>
      <c r="E195" s="79"/>
      <c r="F195" s="65"/>
      <c r="G195" s="65"/>
      <c r="H195" s="65"/>
      <c r="I195" s="65"/>
      <c r="J195" s="65"/>
      <c r="K195" s="65"/>
      <c r="L195" s="65"/>
      <c r="M195" s="65"/>
      <c r="N195" s="65"/>
      <c r="O195" s="65"/>
      <c r="P195" s="65"/>
      <c r="Q195" s="65"/>
      <c r="R195" s="65"/>
      <c r="S195" s="116">
        <v>47557</v>
      </c>
      <c r="T195" s="25"/>
      <c r="U195" s="25"/>
      <c r="V195" s="25"/>
      <c r="W195" s="5"/>
    </row>
    <row r="196" spans="1:23" ht="15.75">
      <c r="A196" s="77"/>
      <c r="B196" s="78" t="s">
        <v>183</v>
      </c>
      <c r="C196" s="79"/>
      <c r="D196" s="79"/>
      <c r="E196" s="79"/>
      <c r="F196" s="65"/>
      <c r="G196" s="65"/>
      <c r="H196" s="65"/>
      <c r="I196" s="65"/>
      <c r="J196" s="65"/>
      <c r="K196" s="65"/>
      <c r="L196" s="65"/>
      <c r="M196" s="65"/>
      <c r="N196" s="65"/>
      <c r="O196" s="65"/>
      <c r="P196" s="65"/>
      <c r="Q196" s="65"/>
      <c r="R196" s="65"/>
      <c r="S196" s="116">
        <v>47557</v>
      </c>
      <c r="T196" s="25"/>
      <c r="U196" s="25"/>
      <c r="V196" s="25"/>
      <c r="W196" s="5"/>
    </row>
    <row r="197" spans="1:23" ht="15.75">
      <c r="A197" s="77"/>
      <c r="B197" s="78" t="s">
        <v>184</v>
      </c>
      <c r="C197" s="79"/>
      <c r="D197" s="79"/>
      <c r="E197" s="79"/>
      <c r="F197" s="65"/>
      <c r="G197" s="65"/>
      <c r="H197" s="65"/>
      <c r="I197" s="65"/>
      <c r="J197" s="65"/>
      <c r="K197" s="65"/>
      <c r="L197" s="65"/>
      <c r="M197" s="65"/>
      <c r="N197" s="65"/>
      <c r="O197" s="65"/>
      <c r="P197" s="65"/>
      <c r="Q197" s="65"/>
      <c r="R197" s="65"/>
      <c r="S197" s="116">
        <v>47557</v>
      </c>
      <c r="T197" s="25"/>
      <c r="U197" s="25"/>
      <c r="V197" s="25"/>
      <c r="W197" s="5"/>
    </row>
    <row r="198" spans="1:23" ht="15.75">
      <c r="A198" s="77"/>
      <c r="B198" s="78" t="s">
        <v>185</v>
      </c>
      <c r="C198" s="79"/>
      <c r="D198" s="79"/>
      <c r="E198" s="79"/>
      <c r="F198" s="65"/>
      <c r="G198" s="65"/>
      <c r="H198" s="65"/>
      <c r="I198" s="65"/>
      <c r="J198" s="65"/>
      <c r="K198" s="65"/>
      <c r="L198" s="65"/>
      <c r="M198" s="65"/>
      <c r="N198" s="65"/>
      <c r="O198" s="65"/>
      <c r="P198" s="65"/>
      <c r="Q198" s="65"/>
      <c r="R198" s="65"/>
      <c r="S198" s="116">
        <v>50663</v>
      </c>
      <c r="T198" s="25"/>
      <c r="U198" s="25"/>
      <c r="V198" s="25"/>
      <c r="W198" s="5"/>
    </row>
    <row r="199" spans="1:23" ht="15.75">
      <c r="A199" s="77"/>
      <c r="B199" s="78" t="s">
        <v>186</v>
      </c>
      <c r="C199" s="79"/>
      <c r="D199" s="79"/>
      <c r="E199" s="79"/>
      <c r="F199" s="65"/>
      <c r="G199" s="65"/>
      <c r="H199" s="65"/>
      <c r="I199" s="65"/>
      <c r="J199" s="65"/>
      <c r="K199" s="65"/>
      <c r="L199" s="65"/>
      <c r="M199" s="65"/>
      <c r="N199" s="65"/>
      <c r="O199" s="65"/>
      <c r="P199" s="65"/>
      <c r="Q199" s="65"/>
      <c r="R199" s="65"/>
      <c r="S199" s="116">
        <v>50663</v>
      </c>
      <c r="T199" s="25"/>
      <c r="U199" s="25"/>
      <c r="V199" s="25"/>
      <c r="W199" s="5"/>
    </row>
    <row r="200" spans="1:23" ht="15.75">
      <c r="A200" s="77"/>
      <c r="B200" s="78" t="s">
        <v>187</v>
      </c>
      <c r="C200" s="79"/>
      <c r="D200" s="79"/>
      <c r="E200" s="79"/>
      <c r="F200" s="65"/>
      <c r="G200" s="65"/>
      <c r="H200" s="65"/>
      <c r="I200" s="65"/>
      <c r="J200" s="65"/>
      <c r="K200" s="65"/>
      <c r="L200" s="65"/>
      <c r="M200" s="65"/>
      <c r="N200" s="65"/>
      <c r="O200" s="65"/>
      <c r="P200" s="65"/>
      <c r="Q200" s="65"/>
      <c r="R200" s="65"/>
      <c r="S200" s="116">
        <v>50663</v>
      </c>
      <c r="T200" s="25"/>
      <c r="U200" s="25"/>
      <c r="V200" s="25"/>
      <c r="W200" s="5"/>
    </row>
    <row r="201" spans="1:23" ht="15.75">
      <c r="A201" s="77"/>
      <c r="B201" s="78" t="s">
        <v>85</v>
      </c>
      <c r="C201" s="79"/>
      <c r="D201" s="79"/>
      <c r="E201" s="79"/>
      <c r="F201" s="65"/>
      <c r="G201" s="65"/>
      <c r="H201" s="65"/>
      <c r="I201" s="65"/>
      <c r="J201" s="65"/>
      <c r="K201" s="65"/>
      <c r="L201" s="65"/>
      <c r="M201" s="65"/>
      <c r="N201" s="65"/>
      <c r="O201" s="65"/>
      <c r="P201" s="65"/>
      <c r="Q201" s="65"/>
      <c r="R201" s="65"/>
      <c r="S201" s="155">
        <v>22.07</v>
      </c>
      <c r="T201" s="25" t="s">
        <v>136</v>
      </c>
      <c r="U201" s="25"/>
      <c r="V201" s="25"/>
      <c r="W201" s="5"/>
    </row>
    <row r="202" spans="1:23" ht="15.75">
      <c r="A202" s="77"/>
      <c r="B202" s="78" t="s">
        <v>86</v>
      </c>
      <c r="C202" s="79"/>
      <c r="D202" s="79"/>
      <c r="E202" s="79"/>
      <c r="F202" s="65"/>
      <c r="G202" s="65"/>
      <c r="H202" s="65"/>
      <c r="I202" s="65"/>
      <c r="J202" s="65"/>
      <c r="K202" s="65"/>
      <c r="L202" s="65"/>
      <c r="M202" s="65"/>
      <c r="N202" s="65"/>
      <c r="O202" s="65"/>
      <c r="P202" s="65"/>
      <c r="Q202" s="65"/>
      <c r="R202" s="65"/>
      <c r="S202" s="155">
        <v>0</v>
      </c>
      <c r="T202" s="25" t="s">
        <v>136</v>
      </c>
      <c r="U202" s="25"/>
      <c r="V202" s="25"/>
      <c r="W202" s="5"/>
    </row>
    <row r="203" spans="1:23" ht="15.75">
      <c r="A203" s="77"/>
      <c r="B203" s="78" t="s">
        <v>87</v>
      </c>
      <c r="C203" s="79"/>
      <c r="D203" s="79"/>
      <c r="E203" s="79"/>
      <c r="F203" s="65"/>
      <c r="G203" s="65"/>
      <c r="H203" s="65"/>
      <c r="I203" s="65"/>
      <c r="J203" s="65"/>
      <c r="K203" s="65"/>
      <c r="L203" s="65"/>
      <c r="M203" s="65"/>
      <c r="N203" s="65"/>
      <c r="O203" s="65"/>
      <c r="P203" s="65"/>
      <c r="Q203" s="65"/>
      <c r="R203" s="65"/>
      <c r="S203" s="80">
        <f>+O73/M73</f>
        <v>1</v>
      </c>
      <c r="T203" s="25"/>
      <c r="U203" s="25"/>
      <c r="V203" s="25"/>
      <c r="W203" s="5"/>
    </row>
    <row r="204" spans="1:23" ht="15.75">
      <c r="A204" s="77"/>
      <c r="B204" s="78" t="s">
        <v>88</v>
      </c>
      <c r="C204" s="79"/>
      <c r="D204" s="79"/>
      <c r="E204" s="79"/>
      <c r="F204" s="65"/>
      <c r="G204" s="65"/>
      <c r="H204" s="65"/>
      <c r="I204" s="65"/>
      <c r="J204" s="65"/>
      <c r="K204" s="65"/>
      <c r="L204" s="65"/>
      <c r="M204" s="65"/>
      <c r="N204" s="65"/>
      <c r="O204" s="65"/>
      <c r="P204" s="65"/>
      <c r="Q204" s="65"/>
      <c r="R204" s="65"/>
      <c r="S204" s="80">
        <v>1</v>
      </c>
      <c r="T204" s="25"/>
      <c r="U204" s="25"/>
      <c r="V204" s="25"/>
      <c r="W204" s="5"/>
    </row>
    <row r="205" spans="1:23" ht="15.75">
      <c r="A205" s="77"/>
      <c r="B205" s="78"/>
      <c r="C205" s="78"/>
      <c r="D205" s="78"/>
      <c r="E205" s="78"/>
      <c r="F205" s="25"/>
      <c r="G205" s="25"/>
      <c r="H205" s="25"/>
      <c r="I205" s="25"/>
      <c r="J205" s="25"/>
      <c r="K205" s="25"/>
      <c r="L205" s="25"/>
      <c r="M205" s="25"/>
      <c r="N205" s="25"/>
      <c r="O205" s="25"/>
      <c r="P205" s="25"/>
      <c r="Q205" s="25"/>
      <c r="R205" s="25"/>
      <c r="S205" s="61"/>
      <c r="T205" s="25"/>
      <c r="U205" s="82"/>
      <c r="V205" s="25"/>
      <c r="W205" s="5"/>
    </row>
    <row r="206" spans="1:23" ht="15.75">
      <c r="A206" s="83"/>
      <c r="B206" s="14" t="s">
        <v>89</v>
      </c>
      <c r="C206" s="85"/>
      <c r="D206" s="84"/>
      <c r="E206" s="85"/>
      <c r="F206" s="84"/>
      <c r="G206" s="85"/>
      <c r="H206" s="17"/>
      <c r="I206" s="17"/>
      <c r="J206" s="17"/>
      <c r="K206" s="17"/>
      <c r="L206" s="17"/>
      <c r="M206" s="17"/>
      <c r="N206" s="17"/>
      <c r="O206" s="17"/>
      <c r="P206" s="17"/>
      <c r="Q206" s="17"/>
      <c r="R206" s="17" t="s">
        <v>124</v>
      </c>
      <c r="S206" s="86" t="s">
        <v>133</v>
      </c>
      <c r="T206" s="8"/>
      <c r="U206" s="8"/>
      <c r="V206" s="8"/>
      <c r="W206" s="5"/>
    </row>
    <row r="207" spans="1:23" ht="15.75">
      <c r="A207" s="87"/>
      <c r="B207" s="78" t="s">
        <v>90</v>
      </c>
      <c r="C207" s="54"/>
      <c r="D207" s="54"/>
      <c r="E207" s="25"/>
      <c r="F207" s="25"/>
      <c r="G207" s="25"/>
      <c r="H207" s="30"/>
      <c r="I207" s="30"/>
      <c r="J207" s="30"/>
      <c r="K207" s="30"/>
      <c r="L207" s="30"/>
      <c r="M207" s="30"/>
      <c r="N207" s="30"/>
      <c r="O207" s="30"/>
      <c r="P207" s="30"/>
      <c r="Q207" s="30"/>
      <c r="R207" s="30">
        <v>0</v>
      </c>
      <c r="S207" s="88">
        <v>0</v>
      </c>
      <c r="T207" s="25"/>
      <c r="U207" s="82"/>
      <c r="V207" s="89"/>
      <c r="W207" s="5"/>
    </row>
    <row r="208" spans="1:23" ht="15.75">
      <c r="A208" s="87"/>
      <c r="B208" s="78" t="s">
        <v>262</v>
      </c>
      <c r="C208" s="54"/>
      <c r="D208" s="54"/>
      <c r="E208" s="25"/>
      <c r="F208" s="25"/>
      <c r="G208" s="25"/>
      <c r="H208" s="30"/>
      <c r="I208" s="30"/>
      <c r="J208" s="30"/>
      <c r="K208" s="30"/>
      <c r="L208" s="30"/>
      <c r="M208" s="30"/>
      <c r="N208" s="30"/>
      <c r="O208" s="30"/>
      <c r="P208" s="30"/>
      <c r="Q208" s="30"/>
      <c r="R208" s="181">
        <f>+Q251</f>
        <v>0</v>
      </c>
      <c r="S208" s="88">
        <f>+S251</f>
        <v>0</v>
      </c>
      <c r="T208" s="25"/>
      <c r="U208" s="82"/>
      <c r="V208" s="89"/>
      <c r="W208" s="5"/>
    </row>
    <row r="209" spans="1:23" ht="15.75">
      <c r="A209" s="87"/>
      <c r="B209" s="78" t="s">
        <v>91</v>
      </c>
      <c r="C209" s="54"/>
      <c r="D209" s="54"/>
      <c r="E209" s="25"/>
      <c r="F209" s="25"/>
      <c r="G209" s="25"/>
      <c r="H209" s="30"/>
      <c r="I209" s="30"/>
      <c r="J209" s="30"/>
      <c r="K209" s="30"/>
      <c r="L209" s="30"/>
      <c r="M209" s="30"/>
      <c r="N209" s="30"/>
      <c r="O209" s="30"/>
      <c r="P209" s="30"/>
      <c r="Q209" s="30"/>
      <c r="R209" s="181">
        <v>0</v>
      </c>
      <c r="S209" s="88">
        <v>0</v>
      </c>
      <c r="T209" s="25"/>
      <c r="U209" s="82"/>
      <c r="V209" s="150"/>
      <c r="W209" s="117"/>
    </row>
    <row r="210" spans="1:23" ht="15.75">
      <c r="A210" s="87"/>
      <c r="B210" s="130" t="s">
        <v>92</v>
      </c>
      <c r="C210" s="54"/>
      <c r="D210" s="54"/>
      <c r="E210" s="25"/>
      <c r="F210" s="25"/>
      <c r="G210" s="25"/>
      <c r="H210" s="25"/>
      <c r="I210" s="25"/>
      <c r="J210" s="25"/>
      <c r="K210" s="25"/>
      <c r="L210" s="25"/>
      <c r="M210" s="25"/>
      <c r="N210" s="25"/>
      <c r="O210" s="25"/>
      <c r="P210" s="25"/>
      <c r="Q210" s="25"/>
      <c r="R210" s="25"/>
      <c r="S210" s="88">
        <v>0</v>
      </c>
      <c r="T210" s="25"/>
      <c r="U210" s="82"/>
      <c r="V210" s="150"/>
      <c r="W210" s="117"/>
    </row>
    <row r="211" spans="1:23" ht="15.75">
      <c r="A211" s="87"/>
      <c r="B211" s="130" t="s">
        <v>263</v>
      </c>
      <c r="C211" s="54"/>
      <c r="D211" s="54"/>
      <c r="E211" s="25"/>
      <c r="F211" s="25"/>
      <c r="G211" s="25"/>
      <c r="H211" s="25"/>
      <c r="I211" s="25"/>
      <c r="J211" s="25"/>
      <c r="K211" s="25"/>
      <c r="L211" s="25"/>
      <c r="M211" s="25"/>
      <c r="N211" s="25"/>
      <c r="O211" s="25"/>
      <c r="P211" s="25"/>
      <c r="Q211" s="25"/>
      <c r="R211" s="25"/>
      <c r="S211" s="88">
        <v>97866</v>
      </c>
      <c r="T211" s="25"/>
      <c r="U211" s="82"/>
      <c r="V211" s="150"/>
      <c r="W211" s="117"/>
    </row>
    <row r="212" spans="1:23" ht="15.75">
      <c r="A212" s="90"/>
      <c r="B212" s="130" t="s">
        <v>94</v>
      </c>
      <c r="C212" s="78"/>
      <c r="D212" s="78"/>
      <c r="E212" s="78"/>
      <c r="F212" s="25"/>
      <c r="G212" s="25"/>
      <c r="H212" s="25"/>
      <c r="I212" s="25"/>
      <c r="J212" s="25"/>
      <c r="K212" s="25"/>
      <c r="L212" s="25"/>
      <c r="M212" s="25"/>
      <c r="N212" s="25"/>
      <c r="O212" s="25"/>
      <c r="P212" s="25"/>
      <c r="Q212" s="25"/>
      <c r="R212" s="25"/>
      <c r="S212" s="88"/>
      <c r="T212" s="25"/>
      <c r="U212" s="82"/>
      <c r="V212" s="151"/>
      <c r="W212" s="117"/>
    </row>
    <row r="213" spans="1:23" ht="15.75">
      <c r="A213" s="90"/>
      <c r="B213" s="78" t="s">
        <v>95</v>
      </c>
      <c r="C213" s="78"/>
      <c r="D213" s="78"/>
      <c r="E213" s="78"/>
      <c r="F213" s="25"/>
      <c r="G213" s="25"/>
      <c r="H213" s="25"/>
      <c r="I213" s="25"/>
      <c r="J213" s="25"/>
      <c r="K213" s="25"/>
      <c r="L213" s="25"/>
      <c r="M213" s="25"/>
      <c r="N213" s="25"/>
      <c r="O213" s="25"/>
      <c r="P213" s="25"/>
      <c r="Q213" s="25"/>
      <c r="R213" s="30">
        <v>13</v>
      </c>
      <c r="S213" s="88">
        <f>U156</f>
        <v>114</v>
      </c>
      <c r="T213" s="25"/>
      <c r="U213" s="82"/>
      <c r="V213" s="151"/>
      <c r="W213" s="117"/>
    </row>
    <row r="214" spans="1:23" ht="15.75">
      <c r="A214" s="87"/>
      <c r="B214" s="78" t="s">
        <v>96</v>
      </c>
      <c r="C214" s="54"/>
      <c r="D214" s="54"/>
      <c r="E214" s="54"/>
      <c r="F214" s="25"/>
      <c r="G214" s="25"/>
      <c r="H214" s="25"/>
      <c r="I214" s="25"/>
      <c r="J214" s="25"/>
      <c r="K214" s="25"/>
      <c r="L214" s="25"/>
      <c r="M214" s="25"/>
      <c r="N214" s="25"/>
      <c r="O214" s="25"/>
      <c r="P214" s="25"/>
      <c r="Q214" s="25"/>
      <c r="R214" s="30">
        <f>+R213</f>
        <v>13</v>
      </c>
      <c r="S214" s="88">
        <f>+'May 06'!S212+S213</f>
        <v>114</v>
      </c>
      <c r="T214" s="25"/>
      <c r="U214" s="82"/>
      <c r="V214" s="151"/>
      <c r="W214" s="117"/>
    </row>
    <row r="215" spans="1:23" ht="15.75">
      <c r="A215" s="87"/>
      <c r="B215" s="78" t="s">
        <v>97</v>
      </c>
      <c r="C215" s="54"/>
      <c r="D215" s="54"/>
      <c r="E215" s="54"/>
      <c r="F215" s="25"/>
      <c r="G215" s="25"/>
      <c r="H215" s="25"/>
      <c r="I215" s="25"/>
      <c r="J215" s="25"/>
      <c r="K215" s="25"/>
      <c r="L215" s="25"/>
      <c r="M215" s="25"/>
      <c r="N215" s="25"/>
      <c r="O215" s="25"/>
      <c r="P215" s="25"/>
      <c r="Q215" s="25"/>
      <c r="R215" s="30"/>
      <c r="S215" s="88">
        <v>0</v>
      </c>
      <c r="T215" s="25"/>
      <c r="U215" s="82"/>
      <c r="V215" s="149"/>
      <c r="W215" s="117"/>
    </row>
    <row r="216" spans="1:23" ht="15.75">
      <c r="A216" s="90"/>
      <c r="B216" s="130" t="s">
        <v>298</v>
      </c>
      <c r="C216" s="78"/>
      <c r="D216" s="78"/>
      <c r="E216" s="78"/>
      <c r="F216" s="25"/>
      <c r="G216" s="25"/>
      <c r="H216" s="25"/>
      <c r="I216" s="25"/>
      <c r="J216" s="25"/>
      <c r="K216" s="25"/>
      <c r="L216" s="25"/>
      <c r="M216" s="25"/>
      <c r="N216" s="25"/>
      <c r="O216" s="25"/>
      <c r="P216" s="25"/>
      <c r="Q216" s="25"/>
      <c r="R216" s="30"/>
      <c r="S216" s="88"/>
      <c r="T216" s="25"/>
      <c r="U216" s="82"/>
      <c r="V216" s="91"/>
      <c r="W216" s="5"/>
    </row>
    <row r="217" spans="1:23" ht="15.75">
      <c r="A217" s="90"/>
      <c r="B217" s="78" t="s">
        <v>99</v>
      </c>
      <c r="C217" s="78"/>
      <c r="D217" s="78"/>
      <c r="E217" s="78"/>
      <c r="F217" s="25"/>
      <c r="G217" s="25"/>
      <c r="H217" s="25"/>
      <c r="I217" s="25"/>
      <c r="J217" s="25"/>
      <c r="K217" s="25"/>
      <c r="L217" s="25"/>
      <c r="M217" s="25"/>
      <c r="N217" s="25"/>
      <c r="O217" s="25"/>
      <c r="P217" s="25"/>
      <c r="Q217" s="25"/>
      <c r="R217" s="30">
        <v>0</v>
      </c>
      <c r="S217" s="88">
        <v>0</v>
      </c>
      <c r="T217" s="25"/>
      <c r="U217" s="82"/>
      <c r="V217" s="91"/>
      <c r="W217" s="5"/>
    </row>
    <row r="218" spans="1:23" ht="15.75">
      <c r="A218" s="87"/>
      <c r="B218" s="78" t="s">
        <v>100</v>
      </c>
      <c r="C218" s="92"/>
      <c r="D218" s="92"/>
      <c r="E218" s="93"/>
      <c r="F218" s="25"/>
      <c r="G218" s="25"/>
      <c r="H218" s="25"/>
      <c r="I218" s="25"/>
      <c r="J218" s="25"/>
      <c r="K218" s="25"/>
      <c r="L218" s="25"/>
      <c r="M218" s="25"/>
      <c r="N218" s="25"/>
      <c r="O218" s="25"/>
      <c r="P218" s="25"/>
      <c r="Q218" s="25"/>
      <c r="R218" s="30"/>
      <c r="S218" s="63">
        <v>0</v>
      </c>
      <c r="T218" s="25"/>
      <c r="U218" s="82"/>
      <c r="V218" s="91"/>
      <c r="W218" s="5"/>
    </row>
    <row r="219" spans="1:23" ht="15.75">
      <c r="A219" s="87"/>
      <c r="B219" s="78" t="s">
        <v>101</v>
      </c>
      <c r="C219" s="92"/>
      <c r="D219" s="92"/>
      <c r="E219" s="93"/>
      <c r="F219" s="25"/>
      <c r="G219" s="25"/>
      <c r="H219" s="25"/>
      <c r="I219" s="25"/>
      <c r="J219" s="25"/>
      <c r="K219" s="25"/>
      <c r="L219" s="25"/>
      <c r="M219" s="25"/>
      <c r="N219" s="25"/>
      <c r="O219" s="25"/>
      <c r="P219" s="25"/>
      <c r="Q219" s="25"/>
      <c r="R219" s="30"/>
      <c r="S219" s="63">
        <v>0</v>
      </c>
      <c r="T219" s="25"/>
      <c r="U219" s="82"/>
      <c r="V219" s="91"/>
      <c r="W219" s="5"/>
    </row>
    <row r="220" spans="1:23" ht="15.75">
      <c r="A220" s="87"/>
      <c r="B220" s="78" t="s">
        <v>305</v>
      </c>
      <c r="C220" s="94"/>
      <c r="D220" s="92"/>
      <c r="E220" s="93"/>
      <c r="F220" s="25"/>
      <c r="G220" s="25"/>
      <c r="H220" s="25"/>
      <c r="I220" s="25"/>
      <c r="J220" s="25"/>
      <c r="K220" s="25"/>
      <c r="L220" s="25"/>
      <c r="M220" s="25"/>
      <c r="N220" s="25"/>
      <c r="O220" s="25"/>
      <c r="P220" s="25"/>
      <c r="Q220" s="25"/>
      <c r="R220" s="30"/>
      <c r="S220" s="95">
        <v>0</v>
      </c>
      <c r="T220" s="25"/>
      <c r="U220" s="82"/>
      <c r="V220" s="91"/>
      <c r="W220" s="5"/>
    </row>
    <row r="221" spans="1:23" ht="15.75">
      <c r="A221" s="87"/>
      <c r="B221" s="130" t="s">
        <v>299</v>
      </c>
      <c r="C221" s="94"/>
      <c r="D221" s="92"/>
      <c r="E221" s="93"/>
      <c r="F221" s="25"/>
      <c r="G221" s="25"/>
      <c r="H221" s="25"/>
      <c r="I221" s="25"/>
      <c r="J221" s="25"/>
      <c r="K221" s="25"/>
      <c r="L221" s="25"/>
      <c r="M221" s="25"/>
      <c r="N221" s="25"/>
      <c r="O221" s="25"/>
      <c r="P221" s="25"/>
      <c r="Q221" s="25"/>
      <c r="R221" s="25"/>
      <c r="S221" s="95"/>
      <c r="T221" s="25"/>
      <c r="U221" s="82"/>
      <c r="V221" s="91"/>
      <c r="W221" s="5"/>
    </row>
    <row r="222" spans="1:23" ht="15.75">
      <c r="A222" s="87"/>
      <c r="B222" s="78" t="s">
        <v>99</v>
      </c>
      <c r="C222" s="94"/>
      <c r="D222" s="92"/>
      <c r="E222" s="93"/>
      <c r="F222" s="25"/>
      <c r="G222" s="25"/>
      <c r="H222" s="25"/>
      <c r="I222" s="25"/>
      <c r="J222" s="25"/>
      <c r="K222" s="25"/>
      <c r="L222" s="25"/>
      <c r="M222" s="25"/>
      <c r="N222" s="25"/>
      <c r="O222" s="25"/>
      <c r="P222" s="25"/>
      <c r="Q222" s="25"/>
      <c r="R222" s="30">
        <v>0</v>
      </c>
      <c r="S222" s="88">
        <v>0</v>
      </c>
      <c r="T222" s="25"/>
      <c r="U222" s="82"/>
      <c r="V222" s="91"/>
      <c r="W222" s="5"/>
    </row>
    <row r="223" spans="1:23" ht="15.75">
      <c r="A223" s="87"/>
      <c r="B223" s="78" t="s">
        <v>300</v>
      </c>
      <c r="C223" s="94"/>
      <c r="D223" s="92"/>
      <c r="E223" s="93"/>
      <c r="F223" s="25"/>
      <c r="G223" s="25"/>
      <c r="H223" s="25"/>
      <c r="I223" s="25"/>
      <c r="J223" s="25"/>
      <c r="K223" s="25"/>
      <c r="L223" s="25"/>
      <c r="M223" s="25"/>
      <c r="N223" s="25"/>
      <c r="O223" s="25"/>
      <c r="P223" s="25"/>
      <c r="Q223" s="25"/>
      <c r="R223" s="25"/>
      <c r="S223" s="192">
        <v>0</v>
      </c>
      <c r="T223" s="25"/>
      <c r="U223" s="82"/>
      <c r="V223" s="91"/>
      <c r="W223" s="5"/>
    </row>
    <row r="224" spans="1:23" ht="15.75">
      <c r="A224" s="87"/>
      <c r="B224" s="78" t="s">
        <v>301</v>
      </c>
      <c r="C224" s="94"/>
      <c r="D224" s="92"/>
      <c r="E224" s="93"/>
      <c r="F224" s="25"/>
      <c r="G224" s="25"/>
      <c r="H224" s="25"/>
      <c r="I224" s="25"/>
      <c r="J224" s="25"/>
      <c r="K224" s="25"/>
      <c r="L224" s="25"/>
      <c r="M224" s="25"/>
      <c r="N224" s="25"/>
      <c r="O224" s="25"/>
      <c r="P224" s="25"/>
      <c r="Q224" s="25"/>
      <c r="R224" s="25"/>
      <c r="S224" s="192">
        <v>0</v>
      </c>
      <c r="T224" s="25"/>
      <c r="U224" s="82"/>
      <c r="V224" s="91"/>
      <c r="W224" s="5"/>
    </row>
    <row r="225" spans="1:23" ht="15.75">
      <c r="A225" s="87"/>
      <c r="B225" s="78" t="s">
        <v>305</v>
      </c>
      <c r="C225" s="94"/>
      <c r="D225" s="92"/>
      <c r="E225" s="93"/>
      <c r="F225" s="25"/>
      <c r="G225" s="25"/>
      <c r="H225" s="25"/>
      <c r="I225" s="25"/>
      <c r="J225" s="25"/>
      <c r="K225" s="25"/>
      <c r="L225" s="25"/>
      <c r="M225" s="25"/>
      <c r="N225" s="25"/>
      <c r="O225" s="25"/>
      <c r="P225" s="25"/>
      <c r="Q225" s="25"/>
      <c r="R225" s="25"/>
      <c r="S225" s="95">
        <v>0</v>
      </c>
      <c r="T225" s="25"/>
      <c r="U225" s="82"/>
      <c r="V225" s="91"/>
      <c r="W225" s="5"/>
    </row>
    <row r="226" spans="1:23" ht="15.75">
      <c r="A226" s="87"/>
      <c r="B226" s="78"/>
      <c r="C226" s="94"/>
      <c r="D226" s="92"/>
      <c r="E226" s="93"/>
      <c r="F226" s="25"/>
      <c r="G226" s="25"/>
      <c r="H226" s="25"/>
      <c r="I226" s="25"/>
      <c r="J226" s="25"/>
      <c r="K226" s="25"/>
      <c r="L226" s="25"/>
      <c r="M226" s="25"/>
      <c r="N226" s="25"/>
      <c r="O226" s="25"/>
      <c r="P226" s="25"/>
      <c r="Q226" s="25"/>
      <c r="R226" s="25"/>
      <c r="S226" s="95"/>
      <c r="T226" s="25"/>
      <c r="U226" s="82"/>
      <c r="V226" s="91"/>
      <c r="W226" s="5"/>
    </row>
    <row r="227" spans="1:23" ht="18.75">
      <c r="A227" s="87"/>
      <c r="B227" s="183" t="s">
        <v>293</v>
      </c>
      <c r="C227" s="94"/>
      <c r="D227" s="92"/>
      <c r="E227" s="93"/>
      <c r="F227" s="25"/>
      <c r="G227" s="25"/>
      <c r="H227" s="25"/>
      <c r="I227" s="25"/>
      <c r="J227" s="25"/>
      <c r="K227" s="184" t="s">
        <v>294</v>
      </c>
      <c r="L227" s="25"/>
      <c r="M227" s="25"/>
      <c r="N227" s="25"/>
      <c r="O227" s="25"/>
      <c r="P227" s="25"/>
      <c r="Q227" s="25"/>
      <c r="R227" s="25"/>
      <c r="S227" s="95"/>
      <c r="T227" s="25"/>
      <c r="U227" s="82"/>
      <c r="V227" s="91"/>
      <c r="W227" s="5"/>
    </row>
    <row r="228" spans="1:23" ht="15.75">
      <c r="A228" s="87"/>
      <c r="B228" s="78"/>
      <c r="C228" s="94"/>
      <c r="D228" s="92"/>
      <c r="E228" s="93"/>
      <c r="F228" s="25"/>
      <c r="G228" s="25"/>
      <c r="H228" s="25"/>
      <c r="I228" s="25"/>
      <c r="J228" s="25"/>
      <c r="K228" s="25"/>
      <c r="L228" s="25"/>
      <c r="M228" s="25"/>
      <c r="N228" s="25"/>
      <c r="O228" s="25"/>
      <c r="P228" s="25"/>
      <c r="Q228" s="25"/>
      <c r="R228" s="25"/>
      <c r="S228" s="95"/>
      <c r="T228" s="25"/>
      <c r="U228" s="82"/>
      <c r="V228" s="91"/>
      <c r="W228" s="5"/>
    </row>
    <row r="229" spans="1:23" ht="15.75">
      <c r="A229" s="6"/>
      <c r="B229" s="14" t="s">
        <v>287</v>
      </c>
      <c r="C229" s="85"/>
      <c r="D229" s="84"/>
      <c r="E229" s="85"/>
      <c r="F229" s="84"/>
      <c r="G229" s="86"/>
      <c r="H229" s="17"/>
      <c r="I229" s="17"/>
      <c r="J229" s="17"/>
      <c r="K229" s="17"/>
      <c r="L229" s="17"/>
      <c r="M229" s="17"/>
      <c r="N229" s="17"/>
      <c r="O229" s="17"/>
      <c r="P229" s="17"/>
      <c r="Q229" s="86" t="s">
        <v>124</v>
      </c>
      <c r="R229" s="17" t="s">
        <v>125</v>
      </c>
      <c r="S229" s="86" t="s">
        <v>134</v>
      </c>
      <c r="T229" s="17" t="s">
        <v>125</v>
      </c>
      <c r="U229" s="8"/>
      <c r="V229" s="96"/>
      <c r="W229" s="5"/>
    </row>
    <row r="230" spans="1:23" ht="15.75">
      <c r="A230" s="24"/>
      <c r="B230" s="54" t="s">
        <v>104</v>
      </c>
      <c r="C230" s="54"/>
      <c r="D230" s="97"/>
      <c r="E230" s="25"/>
      <c r="F230" s="97"/>
      <c r="G230" s="54"/>
      <c r="H230" s="97"/>
      <c r="I230" s="97"/>
      <c r="J230" s="97"/>
      <c r="K230" s="97"/>
      <c r="L230" s="97"/>
      <c r="M230" s="97"/>
      <c r="N230" s="97"/>
      <c r="O230" s="97"/>
      <c r="P230" s="97"/>
      <c r="Q230" s="54">
        <v>0</v>
      </c>
      <c r="R230" s="99">
        <v>0</v>
      </c>
      <c r="S230" s="53">
        <v>0</v>
      </c>
      <c r="T230" s="154">
        <v>0</v>
      </c>
      <c r="U230" s="82"/>
      <c r="V230" s="91"/>
      <c r="W230" s="5"/>
    </row>
    <row r="231" spans="1:23" ht="15.75">
      <c r="A231" s="24"/>
      <c r="B231" s="54" t="s">
        <v>105</v>
      </c>
      <c r="C231" s="54"/>
      <c r="D231" s="97"/>
      <c r="E231" s="25"/>
      <c r="F231" s="99"/>
      <c r="G231" s="54"/>
      <c r="H231" s="97"/>
      <c r="I231" s="97"/>
      <c r="J231" s="97"/>
      <c r="K231" s="97"/>
      <c r="L231" s="97"/>
      <c r="M231" s="97"/>
      <c r="N231" s="97"/>
      <c r="O231" s="97"/>
      <c r="P231" s="97"/>
      <c r="Q231" s="54">
        <v>0</v>
      </c>
      <c r="R231" s="99">
        <v>0</v>
      </c>
      <c r="S231" s="53">
        <v>0</v>
      </c>
      <c r="T231" s="154">
        <v>0</v>
      </c>
      <c r="U231" s="82"/>
      <c r="V231" s="91"/>
      <c r="W231" s="5"/>
    </row>
    <row r="232" spans="1:23" ht="15.75">
      <c r="A232" s="24"/>
      <c r="B232" s="54" t="s">
        <v>106</v>
      </c>
      <c r="C232" s="54"/>
      <c r="D232" s="97"/>
      <c r="E232" s="25"/>
      <c r="F232" s="99"/>
      <c r="G232" s="54"/>
      <c r="H232" s="97"/>
      <c r="I232" s="97"/>
      <c r="J232" s="97"/>
      <c r="K232" s="97"/>
      <c r="L232" s="97"/>
      <c r="M232" s="97"/>
      <c r="N232" s="97"/>
      <c r="O232" s="97"/>
      <c r="P232" s="97"/>
      <c r="Q232" s="54">
        <v>0</v>
      </c>
      <c r="R232" s="99">
        <v>0</v>
      </c>
      <c r="S232" s="53">
        <v>0</v>
      </c>
      <c r="T232" s="154">
        <v>0</v>
      </c>
      <c r="U232" s="82"/>
      <c r="V232" s="91"/>
      <c r="W232" s="5"/>
    </row>
    <row r="233" spans="1:23" ht="15.75">
      <c r="A233" s="24"/>
      <c r="B233" s="54" t="s">
        <v>279</v>
      </c>
      <c r="C233" s="54"/>
      <c r="D233" s="97"/>
      <c r="E233" s="25"/>
      <c r="F233" s="99"/>
      <c r="G233" s="54"/>
      <c r="H233" s="97"/>
      <c r="I233" s="97"/>
      <c r="J233" s="97"/>
      <c r="K233" s="97"/>
      <c r="L233" s="97"/>
      <c r="M233" s="97"/>
      <c r="N233" s="97"/>
      <c r="O233" s="97"/>
      <c r="P233" s="97"/>
      <c r="Q233" s="54">
        <v>0</v>
      </c>
      <c r="R233" s="99">
        <v>0</v>
      </c>
      <c r="S233" s="53">
        <v>0</v>
      </c>
      <c r="T233" s="154">
        <v>0</v>
      </c>
      <c r="U233" s="82"/>
      <c r="V233" s="91"/>
      <c r="W233" s="5"/>
    </row>
    <row r="234" spans="1:23" ht="15.75">
      <c r="A234" s="24"/>
      <c r="B234" s="54" t="s">
        <v>280</v>
      </c>
      <c r="C234" s="54"/>
      <c r="D234" s="97"/>
      <c r="E234" s="25"/>
      <c r="F234" s="99"/>
      <c r="G234" s="54"/>
      <c r="H234" s="97"/>
      <c r="I234" s="97"/>
      <c r="J234" s="97"/>
      <c r="K234" s="97"/>
      <c r="L234" s="97"/>
      <c r="M234" s="97"/>
      <c r="N234" s="97"/>
      <c r="O234" s="97"/>
      <c r="P234" s="97"/>
      <c r="Q234" s="54">
        <v>0</v>
      </c>
      <c r="R234" s="99">
        <v>0</v>
      </c>
      <c r="S234" s="53">
        <v>0</v>
      </c>
      <c r="T234" s="154">
        <v>0</v>
      </c>
      <c r="U234" s="82"/>
      <c r="V234" s="91"/>
      <c r="W234" s="5"/>
    </row>
    <row r="235" spans="1:23" ht="15.75">
      <c r="A235" s="24"/>
      <c r="B235" s="54" t="s">
        <v>281</v>
      </c>
      <c r="C235" s="54"/>
      <c r="D235" s="97"/>
      <c r="E235" s="25"/>
      <c r="F235" s="99"/>
      <c r="G235" s="54"/>
      <c r="H235" s="97"/>
      <c r="I235" s="97"/>
      <c r="J235" s="97"/>
      <c r="K235" s="97"/>
      <c r="L235" s="97"/>
      <c r="M235" s="97"/>
      <c r="N235" s="97"/>
      <c r="O235" s="97"/>
      <c r="P235" s="97"/>
      <c r="Q235" s="54">
        <v>0</v>
      </c>
      <c r="R235" s="99">
        <v>0</v>
      </c>
      <c r="S235" s="53">
        <v>0</v>
      </c>
      <c r="T235" s="154">
        <v>0</v>
      </c>
      <c r="U235" s="82"/>
      <c r="V235" s="91"/>
      <c r="W235" s="5"/>
    </row>
    <row r="236" spans="1:23" ht="15.75">
      <c r="A236" s="24"/>
      <c r="B236" s="54" t="s">
        <v>282</v>
      </c>
      <c r="C236" s="54"/>
      <c r="D236" s="97"/>
      <c r="E236" s="25"/>
      <c r="F236" s="99"/>
      <c r="G236" s="54"/>
      <c r="H236" s="97"/>
      <c r="I236" s="97"/>
      <c r="J236" s="97"/>
      <c r="K236" s="97"/>
      <c r="L236" s="97"/>
      <c r="M236" s="97"/>
      <c r="N236" s="97"/>
      <c r="O236" s="97"/>
      <c r="P236" s="97"/>
      <c r="Q236" s="54">
        <v>0</v>
      </c>
      <c r="R236" s="99">
        <v>0</v>
      </c>
      <c r="S236" s="53">
        <v>0</v>
      </c>
      <c r="T236" s="154">
        <v>0</v>
      </c>
      <c r="U236" s="82"/>
      <c r="V236" s="91"/>
      <c r="W236" s="5"/>
    </row>
    <row r="237" spans="1:23" ht="15.75">
      <c r="A237" s="24"/>
      <c r="B237" s="54" t="s">
        <v>283</v>
      </c>
      <c r="C237" s="54"/>
      <c r="D237" s="97"/>
      <c r="E237" s="25"/>
      <c r="F237" s="99"/>
      <c r="G237" s="54"/>
      <c r="H237" s="97"/>
      <c r="I237" s="97"/>
      <c r="J237" s="97"/>
      <c r="K237" s="97"/>
      <c r="L237" s="97"/>
      <c r="M237" s="97"/>
      <c r="N237" s="97"/>
      <c r="O237" s="97"/>
      <c r="P237" s="97"/>
      <c r="Q237" s="54">
        <v>0</v>
      </c>
      <c r="R237" s="99">
        <v>0</v>
      </c>
      <c r="S237" s="53">
        <v>0</v>
      </c>
      <c r="T237" s="154">
        <v>0</v>
      </c>
      <c r="U237" s="82"/>
      <c r="V237" s="91"/>
      <c r="W237" s="5"/>
    </row>
    <row r="238" spans="1:23" ht="15.75">
      <c r="A238" s="24"/>
      <c r="B238" s="54"/>
      <c r="C238" s="54"/>
      <c r="D238" s="97"/>
      <c r="E238" s="25"/>
      <c r="F238" s="99"/>
      <c r="G238" s="54"/>
      <c r="H238" s="97"/>
      <c r="I238" s="97"/>
      <c r="J238" s="97"/>
      <c r="K238" s="97"/>
      <c r="L238" s="97"/>
      <c r="M238" s="97"/>
      <c r="N238" s="97"/>
      <c r="O238" s="97"/>
      <c r="P238" s="97"/>
      <c r="Q238" s="54"/>
      <c r="R238" s="99"/>
      <c r="S238" s="53"/>
      <c r="T238" s="154"/>
      <c r="U238" s="82"/>
      <c r="V238" s="91"/>
      <c r="W238" s="5"/>
    </row>
    <row r="239" spans="1:23" ht="15.75">
      <c r="A239" s="24"/>
      <c r="B239" s="25"/>
      <c r="C239" s="25"/>
      <c r="D239" s="25"/>
      <c r="E239" s="25"/>
      <c r="F239" s="25"/>
      <c r="G239" s="34"/>
      <c r="H239" s="100"/>
      <c r="I239" s="100"/>
      <c r="J239" s="100"/>
      <c r="K239" s="100"/>
      <c r="L239" s="100"/>
      <c r="M239" s="100"/>
      <c r="N239" s="100"/>
      <c r="O239" s="100"/>
      <c r="P239" s="100"/>
      <c r="Q239" s="34">
        <f>SUM(Q230:Q238)</f>
        <v>0</v>
      </c>
      <c r="R239" s="100">
        <f>SUM(R230:R238)</f>
        <v>0</v>
      </c>
      <c r="S239" s="53">
        <f>SUM(S230:S238)</f>
        <v>0</v>
      </c>
      <c r="T239" s="100">
        <f>SUM(T230:T238)</f>
        <v>0</v>
      </c>
      <c r="U239" s="25"/>
      <c r="V239" s="25"/>
      <c r="W239" s="5"/>
    </row>
    <row r="240" spans="1:23" ht="15.75">
      <c r="A240" s="24"/>
      <c r="B240" s="25"/>
      <c r="C240" s="25"/>
      <c r="D240" s="25"/>
      <c r="E240" s="25"/>
      <c r="F240" s="25"/>
      <c r="G240" s="34"/>
      <c r="H240" s="100"/>
      <c r="I240" s="100"/>
      <c r="J240" s="100"/>
      <c r="K240" s="100"/>
      <c r="L240" s="100"/>
      <c r="M240" s="100"/>
      <c r="N240" s="100"/>
      <c r="O240" s="100"/>
      <c r="P240" s="100"/>
      <c r="Q240" s="34"/>
      <c r="R240" s="100"/>
      <c r="S240" s="53"/>
      <c r="T240" s="100"/>
      <c r="U240" s="25"/>
      <c r="V240" s="25"/>
      <c r="W240" s="5"/>
    </row>
    <row r="241" spans="1:23" ht="15.75">
      <c r="A241" s="160"/>
      <c r="B241" s="14" t="s">
        <v>289</v>
      </c>
      <c r="C241" s="85"/>
      <c r="D241" s="84"/>
      <c r="E241" s="85"/>
      <c r="F241" s="84"/>
      <c r="G241" s="86"/>
      <c r="H241" s="17"/>
      <c r="I241" s="17"/>
      <c r="J241" s="17"/>
      <c r="K241" s="17"/>
      <c r="L241" s="17"/>
      <c r="M241" s="17"/>
      <c r="N241" s="17"/>
      <c r="O241" s="17"/>
      <c r="P241" s="17"/>
      <c r="Q241" s="86" t="s">
        <v>124</v>
      </c>
      <c r="R241" s="17" t="s">
        <v>125</v>
      </c>
      <c r="S241" s="86" t="s">
        <v>134</v>
      </c>
      <c r="T241" s="17" t="s">
        <v>125</v>
      </c>
      <c r="U241" s="158"/>
      <c r="V241" s="159"/>
      <c r="W241" s="5"/>
    </row>
    <row r="242" spans="1:23" ht="15.75">
      <c r="A242" s="24"/>
      <c r="B242" s="54" t="s">
        <v>104</v>
      </c>
      <c r="C242" s="54"/>
      <c r="D242" s="97"/>
      <c r="E242" s="25"/>
      <c r="F242" s="97"/>
      <c r="G242" s="54"/>
      <c r="H242" s="97"/>
      <c r="I242" s="97"/>
      <c r="J242" s="97"/>
      <c r="K242" s="97"/>
      <c r="L242" s="97"/>
      <c r="M242" s="97"/>
      <c r="N242" s="97"/>
      <c r="O242" s="97"/>
      <c r="P242" s="97"/>
      <c r="Q242" s="54">
        <v>0</v>
      </c>
      <c r="R242" s="99">
        <v>0</v>
      </c>
      <c r="S242" s="53">
        <v>0</v>
      </c>
      <c r="T242" s="154">
        <v>0</v>
      </c>
      <c r="U242" s="25"/>
      <c r="V242" s="25"/>
      <c r="W242" s="5"/>
    </row>
    <row r="243" spans="1:23" ht="15.75">
      <c r="A243" s="24"/>
      <c r="B243" s="54" t="s">
        <v>105</v>
      </c>
      <c r="C243" s="54"/>
      <c r="D243" s="97"/>
      <c r="E243" s="25"/>
      <c r="F243" s="99"/>
      <c r="G243" s="54"/>
      <c r="H243" s="97"/>
      <c r="I243" s="97"/>
      <c r="J243" s="97"/>
      <c r="K243" s="97"/>
      <c r="L243" s="97"/>
      <c r="M243" s="97"/>
      <c r="N243" s="97"/>
      <c r="O243" s="97"/>
      <c r="P243" s="97"/>
      <c r="Q243" s="54">
        <v>0</v>
      </c>
      <c r="R243" s="99">
        <v>0</v>
      </c>
      <c r="S243" s="53">
        <v>0</v>
      </c>
      <c r="T243" s="154">
        <v>0</v>
      </c>
      <c r="U243" s="25"/>
      <c r="V243" s="25"/>
      <c r="W243" s="5"/>
    </row>
    <row r="244" spans="1:23" ht="15.75">
      <c r="A244" s="24"/>
      <c r="B244" s="54" t="s">
        <v>106</v>
      </c>
      <c r="C244" s="54"/>
      <c r="D244" s="97"/>
      <c r="E244" s="25"/>
      <c r="F244" s="99"/>
      <c r="G244" s="54"/>
      <c r="H244" s="97"/>
      <c r="I244" s="97"/>
      <c r="J244" s="97"/>
      <c r="K244" s="97"/>
      <c r="L244" s="97"/>
      <c r="M244" s="97"/>
      <c r="N244" s="97"/>
      <c r="O244" s="97"/>
      <c r="P244" s="97"/>
      <c r="Q244" s="54">
        <v>0</v>
      </c>
      <c r="R244" s="99">
        <v>0</v>
      </c>
      <c r="S244" s="53">
        <v>0</v>
      </c>
      <c r="T244" s="154">
        <v>0</v>
      </c>
      <c r="U244" s="25"/>
      <c r="V244" s="25"/>
      <c r="W244" s="5"/>
    </row>
    <row r="245" spans="1:23" ht="15.75">
      <c r="A245" s="24"/>
      <c r="B245" s="54" t="s">
        <v>279</v>
      </c>
      <c r="C245" s="54"/>
      <c r="D245" s="97"/>
      <c r="E245" s="25"/>
      <c r="F245" s="99"/>
      <c r="G245" s="54"/>
      <c r="H245" s="97"/>
      <c r="I245" s="97"/>
      <c r="J245" s="97"/>
      <c r="K245" s="97"/>
      <c r="L245" s="97"/>
      <c r="M245" s="97"/>
      <c r="N245" s="97"/>
      <c r="O245" s="97"/>
      <c r="P245" s="97"/>
      <c r="Q245" s="54">
        <v>0</v>
      </c>
      <c r="R245" s="99">
        <v>0</v>
      </c>
      <c r="S245" s="53">
        <v>0</v>
      </c>
      <c r="T245" s="154">
        <v>0</v>
      </c>
      <c r="U245" s="25"/>
      <c r="V245" s="25"/>
      <c r="W245" s="5"/>
    </row>
    <row r="246" spans="1:23" ht="15.75">
      <c r="A246" s="24"/>
      <c r="B246" s="54" t="s">
        <v>280</v>
      </c>
      <c r="C246" s="54"/>
      <c r="D246" s="97"/>
      <c r="E246" s="25"/>
      <c r="F246" s="99"/>
      <c r="G246" s="54"/>
      <c r="H246" s="97"/>
      <c r="I246" s="97"/>
      <c r="J246" s="97"/>
      <c r="K246" s="97"/>
      <c r="L246" s="97"/>
      <c r="M246" s="97"/>
      <c r="N246" s="97"/>
      <c r="O246" s="97"/>
      <c r="P246" s="97"/>
      <c r="Q246" s="54">
        <v>0</v>
      </c>
      <c r="R246" s="99">
        <v>0</v>
      </c>
      <c r="S246" s="53">
        <v>0</v>
      </c>
      <c r="T246" s="154">
        <v>0</v>
      </c>
      <c r="U246" s="25"/>
      <c r="V246" s="25"/>
      <c r="W246" s="5"/>
    </row>
    <row r="247" spans="1:23" ht="15.75">
      <c r="A247" s="24"/>
      <c r="B247" s="54" t="s">
        <v>281</v>
      </c>
      <c r="C247" s="54"/>
      <c r="D247" s="97"/>
      <c r="E247" s="25"/>
      <c r="F247" s="99"/>
      <c r="G247" s="54"/>
      <c r="H247" s="97"/>
      <c r="I247" s="97"/>
      <c r="J247" s="97"/>
      <c r="K247" s="97"/>
      <c r="L247" s="97"/>
      <c r="M247" s="97"/>
      <c r="N247" s="97"/>
      <c r="O247" s="97"/>
      <c r="P247" s="97"/>
      <c r="Q247" s="54">
        <v>0</v>
      </c>
      <c r="R247" s="99">
        <v>0</v>
      </c>
      <c r="S247" s="53">
        <v>0</v>
      </c>
      <c r="T247" s="154">
        <v>0</v>
      </c>
      <c r="U247" s="25"/>
      <c r="V247" s="25"/>
      <c r="W247" s="5"/>
    </row>
    <row r="248" spans="1:23" ht="15.75">
      <c r="A248" s="24"/>
      <c r="B248" s="54" t="s">
        <v>282</v>
      </c>
      <c r="C248" s="54"/>
      <c r="D248" s="97"/>
      <c r="E248" s="25"/>
      <c r="F248" s="99"/>
      <c r="G248" s="54"/>
      <c r="H248" s="97"/>
      <c r="I248" s="97"/>
      <c r="J248" s="97"/>
      <c r="K248" s="97"/>
      <c r="L248" s="97"/>
      <c r="M248" s="97"/>
      <c r="N248" s="97"/>
      <c r="O248" s="97"/>
      <c r="P248" s="97"/>
      <c r="Q248" s="54">
        <v>0</v>
      </c>
      <c r="R248" s="99">
        <v>0</v>
      </c>
      <c r="S248" s="53">
        <v>0</v>
      </c>
      <c r="T248" s="154">
        <v>0</v>
      </c>
      <c r="U248" s="25"/>
      <c r="V248" s="25"/>
      <c r="W248" s="5"/>
    </row>
    <row r="249" spans="1:23" ht="15.75">
      <c r="A249" s="24"/>
      <c r="B249" s="54" t="s">
        <v>283</v>
      </c>
      <c r="C249" s="54"/>
      <c r="D249" s="97"/>
      <c r="E249" s="25"/>
      <c r="F249" s="99"/>
      <c r="G249" s="54"/>
      <c r="H249" s="97"/>
      <c r="I249" s="97"/>
      <c r="J249" s="97"/>
      <c r="K249" s="97"/>
      <c r="L249" s="97"/>
      <c r="M249" s="97"/>
      <c r="N249" s="97"/>
      <c r="O249" s="97"/>
      <c r="P249" s="97"/>
      <c r="Q249" s="54">
        <v>0</v>
      </c>
      <c r="R249" s="99">
        <v>0</v>
      </c>
      <c r="S249" s="53">
        <v>0</v>
      </c>
      <c r="T249" s="154">
        <v>0</v>
      </c>
      <c r="U249" s="25"/>
      <c r="V249" s="25"/>
      <c r="W249" s="5"/>
    </row>
    <row r="250" spans="1:23" ht="15.75">
      <c r="A250" s="161"/>
      <c r="B250" s="54"/>
      <c r="C250" s="54"/>
      <c r="D250" s="97"/>
      <c r="E250" s="25"/>
      <c r="F250" s="99"/>
      <c r="G250" s="54"/>
      <c r="H250" s="97"/>
      <c r="I250" s="97"/>
      <c r="J250" s="97"/>
      <c r="K250" s="97"/>
      <c r="L250" s="97"/>
      <c r="M250" s="97"/>
      <c r="N250" s="97"/>
      <c r="O250" s="97"/>
      <c r="P250" s="97"/>
      <c r="Q250" s="54"/>
      <c r="R250" s="99"/>
      <c r="S250" s="53"/>
      <c r="T250" s="154"/>
      <c r="U250" s="162"/>
      <c r="V250" s="163"/>
      <c r="W250" s="5"/>
    </row>
    <row r="251" spans="1:25" ht="15.75">
      <c r="A251" s="164"/>
      <c r="B251" s="162"/>
      <c r="C251" s="162"/>
      <c r="D251" s="162"/>
      <c r="E251" s="162"/>
      <c r="F251" s="162"/>
      <c r="G251" s="165"/>
      <c r="H251" s="166"/>
      <c r="I251" s="166"/>
      <c r="J251" s="166"/>
      <c r="K251" s="166"/>
      <c r="L251" s="166"/>
      <c r="M251" s="166"/>
      <c r="N251" s="166"/>
      <c r="O251" s="166"/>
      <c r="P251" s="166"/>
      <c r="Q251" s="165">
        <f>SUM(Q242:Q250)</f>
        <v>0</v>
      </c>
      <c r="R251" s="166">
        <f>SUM(R242:R250)</f>
        <v>0</v>
      </c>
      <c r="S251" s="167">
        <f>SUM(S242:S250)</f>
        <v>0</v>
      </c>
      <c r="T251" s="166">
        <f>SUM(T242:T250)</f>
        <v>0</v>
      </c>
      <c r="U251" s="168"/>
      <c r="V251" s="169"/>
      <c r="W251" s="5"/>
      <c r="X251" s="115"/>
      <c r="Y251" s="115"/>
    </row>
    <row r="252" spans="1:25" ht="15.75">
      <c r="A252" s="170"/>
      <c r="B252" s="171"/>
      <c r="C252" s="171"/>
      <c r="D252" s="171"/>
      <c r="E252" s="171"/>
      <c r="F252" s="171"/>
      <c r="G252" s="172"/>
      <c r="H252" s="173"/>
      <c r="I252" s="173"/>
      <c r="J252" s="173"/>
      <c r="K252" s="173"/>
      <c r="L252" s="173"/>
      <c r="M252" s="173"/>
      <c r="N252" s="173"/>
      <c r="O252" s="173"/>
      <c r="P252" s="173"/>
      <c r="Q252" s="172"/>
      <c r="R252" s="173"/>
      <c r="S252" s="174"/>
      <c r="T252" s="173"/>
      <c r="U252" s="175"/>
      <c r="V252" s="175"/>
      <c r="W252" s="5"/>
      <c r="X252" s="115"/>
      <c r="Y252" s="115"/>
    </row>
    <row r="253" spans="1:25" ht="15.75">
      <c r="A253" s="160"/>
      <c r="B253" s="14" t="s">
        <v>288</v>
      </c>
      <c r="C253" s="85"/>
      <c r="D253" s="84"/>
      <c r="E253" s="85"/>
      <c r="F253" s="84"/>
      <c r="G253" s="86"/>
      <c r="H253" s="17"/>
      <c r="I253" s="17"/>
      <c r="J253" s="17"/>
      <c r="K253" s="17"/>
      <c r="L253" s="17"/>
      <c r="M253" s="17"/>
      <c r="N253" s="17"/>
      <c r="O253" s="17"/>
      <c r="P253" s="17"/>
      <c r="Q253" s="86" t="s">
        <v>124</v>
      </c>
      <c r="R253" s="17" t="s">
        <v>125</v>
      </c>
      <c r="S253" s="86" t="s">
        <v>134</v>
      </c>
      <c r="T253" s="17" t="s">
        <v>125</v>
      </c>
      <c r="U253" s="175"/>
      <c r="V253" s="175"/>
      <c r="W253" s="5"/>
      <c r="X253" s="115"/>
      <c r="Y253" s="115"/>
    </row>
    <row r="254" spans="1:25" ht="15.75">
      <c r="A254" s="24"/>
      <c r="B254" s="54" t="s">
        <v>104</v>
      </c>
      <c r="C254" s="54"/>
      <c r="D254" s="97"/>
      <c r="E254" s="25"/>
      <c r="F254" s="97"/>
      <c r="G254" s="54"/>
      <c r="H254" s="97"/>
      <c r="I254" s="97"/>
      <c r="J254" s="97"/>
      <c r="K254" s="97"/>
      <c r="L254" s="97"/>
      <c r="M254" s="97"/>
      <c r="N254" s="97"/>
      <c r="O254" s="97"/>
      <c r="P254" s="97"/>
      <c r="Q254" s="54">
        <v>0</v>
      </c>
      <c r="R254" s="99">
        <v>0</v>
      </c>
      <c r="S254" s="53">
        <v>0</v>
      </c>
      <c r="T254" s="154">
        <v>0</v>
      </c>
      <c r="U254" s="168"/>
      <c r="V254" s="169"/>
      <c r="W254" s="5"/>
      <c r="X254" s="193"/>
      <c r="Y254" s="193"/>
    </row>
    <row r="255" spans="1:23" ht="15.75">
      <c r="A255" s="24"/>
      <c r="B255" s="54" t="s">
        <v>105</v>
      </c>
      <c r="C255" s="54"/>
      <c r="D255" s="97"/>
      <c r="E255" s="25"/>
      <c r="F255" s="99"/>
      <c r="G255" s="54"/>
      <c r="H255" s="97"/>
      <c r="I255" s="97"/>
      <c r="J255" s="97"/>
      <c r="K255" s="97"/>
      <c r="L255" s="97"/>
      <c r="M255" s="97"/>
      <c r="N255" s="97"/>
      <c r="O255" s="97"/>
      <c r="P255" s="97"/>
      <c r="Q255" s="54">
        <v>0</v>
      </c>
      <c r="R255" s="99">
        <v>0</v>
      </c>
      <c r="S255" s="53">
        <v>0</v>
      </c>
      <c r="T255" s="154">
        <v>0</v>
      </c>
      <c r="U255" s="168"/>
      <c r="V255" s="169"/>
      <c r="W255" s="5"/>
    </row>
    <row r="256" spans="1:23" ht="15.75">
      <c r="A256" s="24"/>
      <c r="B256" s="54" t="s">
        <v>106</v>
      </c>
      <c r="C256" s="54"/>
      <c r="D256" s="97"/>
      <c r="E256" s="25"/>
      <c r="F256" s="99"/>
      <c r="G256" s="54"/>
      <c r="H256" s="97"/>
      <c r="I256" s="97"/>
      <c r="J256" s="97"/>
      <c r="K256" s="97"/>
      <c r="L256" s="97"/>
      <c r="M256" s="97"/>
      <c r="N256" s="97"/>
      <c r="O256" s="97"/>
      <c r="P256" s="97"/>
      <c r="Q256" s="54">
        <v>0</v>
      </c>
      <c r="R256" s="99">
        <v>0</v>
      </c>
      <c r="S256" s="53">
        <v>0</v>
      </c>
      <c r="T256" s="154">
        <v>0</v>
      </c>
      <c r="U256" s="168"/>
      <c r="V256" s="169"/>
      <c r="W256" s="5"/>
    </row>
    <row r="257" spans="1:23" ht="15.75">
      <c r="A257" s="24"/>
      <c r="B257" s="54" t="s">
        <v>279</v>
      </c>
      <c r="C257" s="54"/>
      <c r="D257" s="97"/>
      <c r="E257" s="25"/>
      <c r="F257" s="99"/>
      <c r="G257" s="54"/>
      <c r="H257" s="97"/>
      <c r="I257" s="97"/>
      <c r="J257" s="97"/>
      <c r="K257" s="97"/>
      <c r="L257" s="97"/>
      <c r="M257" s="97"/>
      <c r="N257" s="97"/>
      <c r="O257" s="97"/>
      <c r="P257" s="97"/>
      <c r="Q257" s="54">
        <v>0</v>
      </c>
      <c r="R257" s="99">
        <v>0</v>
      </c>
      <c r="S257" s="53">
        <v>0</v>
      </c>
      <c r="T257" s="154">
        <v>0</v>
      </c>
      <c r="U257" s="168"/>
      <c r="V257" s="169"/>
      <c r="W257" s="5"/>
    </row>
    <row r="258" spans="1:23" ht="15.75">
      <c r="A258" s="24"/>
      <c r="B258" s="54" t="s">
        <v>280</v>
      </c>
      <c r="C258" s="54"/>
      <c r="D258" s="97"/>
      <c r="E258" s="25"/>
      <c r="F258" s="99"/>
      <c r="G258" s="54"/>
      <c r="H258" s="97"/>
      <c r="I258" s="97"/>
      <c r="J258" s="97"/>
      <c r="K258" s="97"/>
      <c r="L258" s="97"/>
      <c r="M258" s="97"/>
      <c r="N258" s="97"/>
      <c r="O258" s="97"/>
      <c r="P258" s="97"/>
      <c r="Q258" s="54">
        <v>0</v>
      </c>
      <c r="R258" s="99">
        <v>0</v>
      </c>
      <c r="S258" s="53">
        <v>0</v>
      </c>
      <c r="T258" s="154">
        <v>0</v>
      </c>
      <c r="U258" s="168"/>
      <c r="V258" s="169"/>
      <c r="W258" s="5"/>
    </row>
    <row r="259" spans="1:23" ht="15.75">
      <c r="A259" s="24"/>
      <c r="B259" s="54" t="s">
        <v>281</v>
      </c>
      <c r="C259" s="54"/>
      <c r="D259" s="97"/>
      <c r="E259" s="25"/>
      <c r="F259" s="99"/>
      <c r="G259" s="54"/>
      <c r="H259" s="97"/>
      <c r="I259" s="97"/>
      <c r="J259" s="97"/>
      <c r="K259" s="97"/>
      <c r="L259" s="97"/>
      <c r="M259" s="97"/>
      <c r="N259" s="97"/>
      <c r="O259" s="97"/>
      <c r="P259" s="97"/>
      <c r="Q259" s="54">
        <v>0</v>
      </c>
      <c r="R259" s="99">
        <v>0</v>
      </c>
      <c r="S259" s="53">
        <v>0</v>
      </c>
      <c r="T259" s="154">
        <v>0</v>
      </c>
      <c r="U259" s="168"/>
      <c r="V259" s="169"/>
      <c r="W259" s="5"/>
    </row>
    <row r="260" spans="1:23" ht="15.75">
      <c r="A260" s="24"/>
      <c r="B260" s="54" t="s">
        <v>282</v>
      </c>
      <c r="C260" s="54"/>
      <c r="D260" s="97"/>
      <c r="E260" s="25"/>
      <c r="F260" s="99"/>
      <c r="G260" s="54"/>
      <c r="H260" s="97"/>
      <c r="I260" s="97"/>
      <c r="J260" s="97"/>
      <c r="K260" s="97"/>
      <c r="L260" s="97"/>
      <c r="M260" s="97"/>
      <c r="N260" s="97"/>
      <c r="O260" s="97"/>
      <c r="P260" s="97"/>
      <c r="Q260" s="54">
        <v>0</v>
      </c>
      <c r="R260" s="99">
        <v>0</v>
      </c>
      <c r="S260" s="53">
        <v>0</v>
      </c>
      <c r="T260" s="154">
        <v>0</v>
      </c>
      <c r="U260" s="168"/>
      <c r="V260" s="169"/>
      <c r="W260" s="5"/>
    </row>
    <row r="261" spans="1:23" ht="15.75">
      <c r="A261" s="176"/>
      <c r="B261" s="54" t="s">
        <v>283</v>
      </c>
      <c r="C261" s="54"/>
      <c r="D261" s="97"/>
      <c r="E261" s="25"/>
      <c r="F261" s="99"/>
      <c r="G261" s="54"/>
      <c r="H261" s="97"/>
      <c r="I261" s="97"/>
      <c r="J261" s="97"/>
      <c r="K261" s="97"/>
      <c r="L261" s="97"/>
      <c r="M261" s="97"/>
      <c r="N261" s="97"/>
      <c r="O261" s="97"/>
      <c r="P261" s="97"/>
      <c r="Q261" s="54">
        <v>0</v>
      </c>
      <c r="R261" s="99">
        <v>0</v>
      </c>
      <c r="S261" s="53">
        <v>0</v>
      </c>
      <c r="T261" s="154">
        <v>0</v>
      </c>
      <c r="U261" s="168"/>
      <c r="V261" s="169"/>
      <c r="W261" s="5"/>
    </row>
    <row r="262" spans="1:23" ht="15.75">
      <c r="A262" s="178"/>
      <c r="B262" s="54"/>
      <c r="C262" s="54"/>
      <c r="D262" s="97"/>
      <c r="E262" s="25"/>
      <c r="F262" s="99"/>
      <c r="G262" s="54"/>
      <c r="H262" s="97"/>
      <c r="I262" s="97"/>
      <c r="J262" s="97"/>
      <c r="K262" s="97"/>
      <c r="L262" s="97"/>
      <c r="M262" s="97"/>
      <c r="N262" s="97"/>
      <c r="O262" s="97"/>
      <c r="P262" s="97"/>
      <c r="Q262" s="54"/>
      <c r="R262" s="99"/>
      <c r="S262" s="53"/>
      <c r="T262" s="154"/>
      <c r="U262" s="168"/>
      <c r="V262" s="169"/>
      <c r="W262" s="5"/>
    </row>
    <row r="263" spans="1:23" ht="15.75">
      <c r="A263" s="177"/>
      <c r="B263" s="162"/>
      <c r="C263" s="162"/>
      <c r="D263" s="162"/>
      <c r="E263" s="162"/>
      <c r="F263" s="162"/>
      <c r="G263" s="165"/>
      <c r="H263" s="166"/>
      <c r="I263" s="166"/>
      <c r="J263" s="166"/>
      <c r="K263" s="166"/>
      <c r="L263" s="166"/>
      <c r="M263" s="166"/>
      <c r="N263" s="166"/>
      <c r="O263" s="166"/>
      <c r="P263" s="166"/>
      <c r="Q263" s="165">
        <f>SUM(Q254:Q262)</f>
        <v>0</v>
      </c>
      <c r="R263" s="166">
        <f>SUM(R254:R262)</f>
        <v>0</v>
      </c>
      <c r="S263" s="167">
        <f>SUM(S254:S262)</f>
        <v>0</v>
      </c>
      <c r="T263" s="166">
        <f>SUM(T254:T262)</f>
        <v>0</v>
      </c>
      <c r="U263" s="168"/>
      <c r="V263" s="169"/>
      <c r="W263" s="5"/>
    </row>
    <row r="264" spans="1:23" ht="15.75">
      <c r="A264" s="170"/>
      <c r="B264" s="158"/>
      <c r="C264" s="158"/>
      <c r="D264" s="158"/>
      <c r="E264" s="158"/>
      <c r="F264" s="158"/>
      <c r="G264" s="187"/>
      <c r="H264" s="188"/>
      <c r="I264" s="188"/>
      <c r="J264" s="188"/>
      <c r="K264" s="188"/>
      <c r="L264" s="188"/>
      <c r="M264" s="188"/>
      <c r="N264" s="188"/>
      <c r="O264" s="188"/>
      <c r="P264" s="188"/>
      <c r="Q264" s="187"/>
      <c r="R264" s="188"/>
      <c r="S264" s="189"/>
      <c r="T264" s="188"/>
      <c r="U264" s="175"/>
      <c r="V264" s="191"/>
      <c r="W264" s="5"/>
    </row>
    <row r="265" spans="1:23" ht="15.75">
      <c r="A265" s="164"/>
      <c r="B265" s="190" t="s">
        <v>142</v>
      </c>
      <c r="C265" s="158"/>
      <c r="D265" s="158"/>
      <c r="E265" s="158"/>
      <c r="F265" s="158"/>
      <c r="G265" s="187"/>
      <c r="H265" s="188"/>
      <c r="I265" s="188"/>
      <c r="J265" s="188"/>
      <c r="K265" s="188"/>
      <c r="L265" s="188"/>
      <c r="M265" s="188"/>
      <c r="N265" s="188"/>
      <c r="O265" s="188"/>
      <c r="P265" s="188"/>
      <c r="Q265" s="187">
        <f>+Q263+Q251+Q239</f>
        <v>0</v>
      </c>
      <c r="R265" s="188"/>
      <c r="S265" s="189">
        <f>+S263+S251+S239</f>
        <v>0</v>
      </c>
      <c r="T265" s="188"/>
      <c r="U265" s="168"/>
      <c r="V265" s="169"/>
      <c r="W265" s="5"/>
    </row>
    <row r="266" spans="1:23" ht="15.75">
      <c r="A266" s="170"/>
      <c r="B266" s="171"/>
      <c r="C266" s="171"/>
      <c r="D266" s="171"/>
      <c r="E266" s="171"/>
      <c r="F266" s="171"/>
      <c r="G266" s="172"/>
      <c r="H266" s="173"/>
      <c r="I266" s="173"/>
      <c r="J266" s="173"/>
      <c r="K266" s="173"/>
      <c r="L266" s="173"/>
      <c r="M266" s="173"/>
      <c r="N266" s="173"/>
      <c r="O266" s="173"/>
      <c r="P266" s="173"/>
      <c r="Q266" s="172"/>
      <c r="R266" s="173"/>
      <c r="S266" s="174"/>
      <c r="T266" s="173"/>
      <c r="U266" s="175"/>
      <c r="V266" s="175"/>
      <c r="W266" s="5"/>
    </row>
    <row r="267" spans="1:23" ht="15.75">
      <c r="A267" s="170"/>
      <c r="B267" s="171"/>
      <c r="C267" s="171"/>
      <c r="D267" s="171"/>
      <c r="E267" s="171"/>
      <c r="F267" s="171"/>
      <c r="G267" s="172"/>
      <c r="H267" s="173"/>
      <c r="I267" s="173"/>
      <c r="J267" s="173"/>
      <c r="K267" s="173"/>
      <c r="L267" s="173"/>
      <c r="M267" s="173"/>
      <c r="N267" s="173"/>
      <c r="O267" s="173"/>
      <c r="P267" s="173"/>
      <c r="Q267" s="172"/>
      <c r="R267" s="173"/>
      <c r="S267" s="174"/>
      <c r="T267" s="173"/>
      <c r="U267" s="175"/>
      <c r="V267" s="175"/>
      <c r="W267" s="5"/>
    </row>
    <row r="268" spans="1:23" ht="15.75">
      <c r="A268" s="146"/>
      <c r="B268" s="13" t="s">
        <v>284</v>
      </c>
      <c r="C268" s="105"/>
      <c r="D268" s="13"/>
      <c r="E268" s="13"/>
      <c r="F268" s="104"/>
      <c r="G268" s="104"/>
      <c r="H268" s="141"/>
      <c r="I268" s="141"/>
      <c r="J268" s="141"/>
      <c r="K268" s="141"/>
      <c r="L268" s="141"/>
      <c r="M268" s="141"/>
      <c r="N268" s="141"/>
      <c r="O268" s="141"/>
      <c r="P268" s="141"/>
      <c r="Q268" s="141"/>
      <c r="R268" s="141"/>
      <c r="S268" s="141"/>
      <c r="T268" s="141"/>
      <c r="U268" s="141"/>
      <c r="V268" s="141"/>
      <c r="W268" s="5"/>
    </row>
    <row r="269" spans="1:23" ht="15.75">
      <c r="A269" s="146"/>
      <c r="B269" s="13" t="s">
        <v>285</v>
      </c>
      <c r="C269" s="105"/>
      <c r="D269" s="13"/>
      <c r="E269" s="13"/>
      <c r="F269" s="104"/>
      <c r="G269" s="104"/>
      <c r="H269" s="141"/>
      <c r="I269" s="141"/>
      <c r="J269" s="141"/>
      <c r="K269" s="141"/>
      <c r="L269" s="141"/>
      <c r="M269" s="141"/>
      <c r="N269" s="141"/>
      <c r="O269" s="141"/>
      <c r="P269" s="141"/>
      <c r="Q269" s="141"/>
      <c r="R269" s="141"/>
      <c r="S269" s="141"/>
      <c r="T269" s="141"/>
      <c r="U269" s="141"/>
      <c r="V269" s="141"/>
      <c r="W269" s="5"/>
    </row>
    <row r="270" spans="1:23" ht="15.75">
      <c r="A270" s="146"/>
      <c r="B270" s="13"/>
      <c r="C270" s="105"/>
      <c r="D270" s="13"/>
      <c r="E270" s="13"/>
      <c r="F270" s="104"/>
      <c r="G270" s="104"/>
      <c r="H270" s="141"/>
      <c r="I270" s="141"/>
      <c r="J270" s="141"/>
      <c r="K270" s="141"/>
      <c r="L270" s="141"/>
      <c r="M270" s="141"/>
      <c r="N270" s="141"/>
      <c r="O270" s="141"/>
      <c r="P270" s="141"/>
      <c r="Q270" s="141"/>
      <c r="R270" s="141"/>
      <c r="S270" s="141"/>
      <c r="T270" s="141"/>
      <c r="U270" s="141"/>
      <c r="V270" s="141"/>
      <c r="W270" s="5"/>
    </row>
    <row r="271" spans="1:23" ht="15.75">
      <c r="A271" s="146"/>
      <c r="B271" s="13"/>
      <c r="C271" s="105"/>
      <c r="D271" s="13"/>
      <c r="E271" s="13"/>
      <c r="F271" s="104"/>
      <c r="G271" s="104"/>
      <c r="H271" s="141"/>
      <c r="I271" s="141"/>
      <c r="J271" s="141"/>
      <c r="K271" s="141"/>
      <c r="L271" s="141"/>
      <c r="M271" s="141"/>
      <c r="N271" s="141"/>
      <c r="O271" s="141"/>
      <c r="P271" s="141"/>
      <c r="Q271" s="141"/>
      <c r="R271" s="141"/>
      <c r="S271" s="141"/>
      <c r="T271" s="141"/>
      <c r="U271" s="141"/>
      <c r="V271" s="141"/>
      <c r="W271" s="5"/>
    </row>
    <row r="272" spans="1:23" ht="19.5" thickBot="1">
      <c r="A272" s="146"/>
      <c r="B272" s="49" t="str">
        <f>B184</f>
        <v>PM6 INVESTOR REPORT QUARTER ENDING AUGUST 2006</v>
      </c>
      <c r="C272" s="105"/>
      <c r="D272" s="13"/>
      <c r="E272" s="13"/>
      <c r="F272" s="104"/>
      <c r="G272" s="104"/>
      <c r="H272" s="141"/>
      <c r="I272" s="141"/>
      <c r="J272" s="141"/>
      <c r="K272" s="141"/>
      <c r="L272" s="141"/>
      <c r="M272" s="141"/>
      <c r="N272" s="141"/>
      <c r="O272" s="141"/>
      <c r="P272" s="141"/>
      <c r="Q272" s="141"/>
      <c r="R272" s="141"/>
      <c r="S272" s="141"/>
      <c r="T272" s="141"/>
      <c r="U272" s="141"/>
      <c r="V272" s="141"/>
      <c r="W272" s="5"/>
    </row>
    <row r="273" spans="1:22" ht="1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row>
    <row r="275" ht="15">
      <c r="G275" s="115"/>
    </row>
  </sheetData>
  <hyperlinks>
    <hyperlink ref="K227" r:id="rId1" display="http://www.paragon-group.co.uk"/>
    <hyperlink ref="I9" r:id="rId2" display="http://www.paragon-group.co.uk"/>
  </hyperlinks>
  <printOptions horizontalCentered="1" verticalCentered="1"/>
  <pageMargins left="0.1968503937007874" right="0.1968503937007874" top="0.2755905511811024" bottom="0.2755905511811024" header="0" footer="0"/>
  <pageSetup horizontalDpi="600" verticalDpi="600" orientation="landscape" scale="35" r:id="rId4"/>
  <rowBreaks count="3" manualBreakCount="3">
    <brk id="65" max="14" man="1"/>
    <brk id="133" max="14" man="1"/>
    <brk id="184" max="14" man="1"/>
  </rowBreaks>
  <drawing r:id="rId3"/>
</worksheet>
</file>

<file path=xl/worksheets/sheet2.xml><?xml version="1.0" encoding="utf-8"?>
<worksheet xmlns="http://schemas.openxmlformats.org/spreadsheetml/2006/main" xmlns:r="http://schemas.openxmlformats.org/officeDocument/2006/relationships">
  <sheetPr>
    <tabColor indexed="54"/>
  </sheetPr>
  <dimension ref="A1:X237"/>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14.6640625" style="1" customWidth="1"/>
    <col min="8" max="8" width="2.21484375" style="1" customWidth="1"/>
    <col min="9" max="9" width="14.445312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9.105468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5.75">
      <c r="A9" s="6"/>
      <c r="B9" s="141"/>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38062</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t="s">
        <v>161</v>
      </c>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t="s">
        <v>160</v>
      </c>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t="s">
        <v>157</v>
      </c>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f>+C32*C39</f>
        <v>327338.37</v>
      </c>
      <c r="D34" s="32"/>
      <c r="E34" s="31"/>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3" ht="15.75">
      <c r="A35" s="24"/>
      <c r="B35" s="25" t="s">
        <v>240</v>
      </c>
      <c r="C35" s="31">
        <f>+C33*C39</f>
        <v>196011</v>
      </c>
      <c r="D35" s="32"/>
      <c r="E35" s="31"/>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711011</v>
      </c>
      <c r="V35" s="34"/>
      <c r="W35" s="5"/>
    </row>
    <row r="36" spans="1:23" ht="15.75">
      <c r="A36" s="28"/>
      <c r="B36" s="29" t="s">
        <v>243</v>
      </c>
      <c r="C36" s="139">
        <f>+C32*C38</f>
        <v>314687.452</v>
      </c>
      <c r="D36" s="36"/>
      <c r="E36" s="35"/>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188435.6</v>
      </c>
      <c r="D37" s="36"/>
      <c r="E37" s="35"/>
      <c r="F37" s="35"/>
      <c r="G37" s="35">
        <v>188500</v>
      </c>
      <c r="H37" s="35"/>
      <c r="I37" s="35">
        <v>115000</v>
      </c>
      <c r="J37" s="35"/>
      <c r="K37" s="35">
        <v>140000</v>
      </c>
      <c r="L37" s="35"/>
      <c r="M37" s="35">
        <v>15000</v>
      </c>
      <c r="N37" s="35"/>
      <c r="O37" s="35">
        <v>15500</v>
      </c>
      <c r="P37" s="35"/>
      <c r="Q37" s="35">
        <v>41000</v>
      </c>
      <c r="R37" s="35"/>
      <c r="S37" s="35"/>
      <c r="T37" s="37"/>
      <c r="U37" s="35">
        <f>SUM(C37:Q37)</f>
        <v>703435.6</v>
      </c>
      <c r="V37" s="34"/>
      <c r="W37" s="5"/>
    </row>
    <row r="38" spans="1:23" ht="15.75">
      <c r="A38" s="28"/>
      <c r="B38" s="130" t="s">
        <v>237</v>
      </c>
      <c r="C38" s="138">
        <v>0.942178</v>
      </c>
      <c r="D38" s="135"/>
      <c r="E38" s="137" t="s">
        <v>177</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0.980055</v>
      </c>
      <c r="D39" s="135"/>
      <c r="E39" s="137" t="s">
        <v>177</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0.0111375</v>
      </c>
      <c r="D41" s="25"/>
      <c r="E41" s="38"/>
      <c r="F41" s="39"/>
      <c r="G41" s="38">
        <v>0.0152</v>
      </c>
      <c r="H41" s="39"/>
      <c r="I41" s="38">
        <v>0.0437125</v>
      </c>
      <c r="J41" s="39"/>
      <c r="K41" s="38">
        <v>0.025</v>
      </c>
      <c r="L41" s="39"/>
      <c r="M41" s="38">
        <v>0.0257</v>
      </c>
      <c r="N41" s="39"/>
      <c r="O41" s="38">
        <v>0.0542125</v>
      </c>
      <c r="P41" s="39"/>
      <c r="Q41" s="38">
        <v>0.0355</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0.0404025</v>
      </c>
      <c r="D43" s="25"/>
      <c r="E43" s="38"/>
      <c r="F43" s="39"/>
      <c r="G43" s="38">
        <v>0.0442525</v>
      </c>
      <c r="H43" s="39"/>
      <c r="I43" s="38">
        <v>0.0437125</v>
      </c>
      <c r="J43" s="39"/>
      <c r="K43" s="38">
        <v>0.0442125</v>
      </c>
      <c r="L43" s="39"/>
      <c r="M43" s="38">
        <v>0.0559915</v>
      </c>
      <c r="N43" s="39"/>
      <c r="O43" s="38">
        <v>0.0542125</v>
      </c>
      <c r="P43" s="39"/>
      <c r="Q43" s="38">
        <v>0.0558125</v>
      </c>
      <c r="R43" s="39"/>
      <c r="S43" s="38"/>
      <c r="T43" s="142"/>
      <c r="U43" s="39">
        <f>SUMPRODUCT(C43:Q43,C35:Q35)/U35</f>
        <v>0.04422730017890019</v>
      </c>
      <c r="V43" s="25"/>
      <c r="W43" s="5"/>
    </row>
    <row r="44" spans="1:23" ht="15.75">
      <c r="A44" s="24"/>
      <c r="B44" s="25" t="s">
        <v>14</v>
      </c>
      <c r="C44" s="38">
        <v>0.0114</v>
      </c>
      <c r="D44" s="25"/>
      <c r="E44" s="38"/>
      <c r="F44" s="39"/>
      <c r="G44" s="38">
        <v>0.0148</v>
      </c>
      <c r="H44" s="39"/>
      <c r="I44" s="38">
        <v>0.0403469</v>
      </c>
      <c r="J44" s="39"/>
      <c r="K44" s="38">
        <v>0.02462</v>
      </c>
      <c r="L44" s="39"/>
      <c r="M44" s="38">
        <v>0.0253</v>
      </c>
      <c r="N44" s="39"/>
      <c r="O44" s="38">
        <v>0.0508469</v>
      </c>
      <c r="P44" s="39"/>
      <c r="Q44" s="38">
        <v>0.03512</v>
      </c>
      <c r="R44" s="39"/>
      <c r="S44" s="38"/>
      <c r="T44" s="142"/>
      <c r="U44" s="142"/>
      <c r="V44" s="25"/>
      <c r="W44" s="5"/>
    </row>
    <row r="45" spans="1:23" ht="15.75">
      <c r="A45" s="24"/>
      <c r="B45" s="25" t="s">
        <v>207</v>
      </c>
      <c r="C45" s="38">
        <v>0.0370369</v>
      </c>
      <c r="D45" s="25"/>
      <c r="E45" s="38"/>
      <c r="F45" s="39"/>
      <c r="G45" s="38">
        <v>0.0408869</v>
      </c>
      <c r="H45" s="39"/>
      <c r="I45" s="38">
        <v>0.0403469</v>
      </c>
      <c r="J45" s="39"/>
      <c r="K45" s="38">
        <v>0.0408469</v>
      </c>
      <c r="L45" s="39"/>
      <c r="M45" s="38">
        <v>0.0526259</v>
      </c>
      <c r="N45" s="39"/>
      <c r="O45" s="38">
        <v>0.0508469</v>
      </c>
      <c r="P45" s="39"/>
      <c r="Q45" s="38">
        <v>0.0524469</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0.11314444066768829</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38061</v>
      </c>
      <c r="V57" s="25"/>
      <c r="W57" s="5"/>
    </row>
    <row r="58" spans="1:23" ht="15.75">
      <c r="A58" s="24"/>
      <c r="B58" s="25" t="s">
        <v>204</v>
      </c>
      <c r="C58" s="25"/>
      <c r="D58" s="25"/>
      <c r="E58" s="25"/>
      <c r="F58" s="25"/>
      <c r="G58" s="25"/>
      <c r="H58" s="58"/>
      <c r="I58" s="58"/>
      <c r="J58" s="58"/>
      <c r="K58" s="58"/>
      <c r="L58" s="58"/>
      <c r="M58" s="58"/>
      <c r="N58" s="58"/>
      <c r="O58" s="58"/>
      <c r="P58" s="58"/>
      <c r="Q58" s="25">
        <f>+U58-S58+1</f>
        <v>62</v>
      </c>
      <c r="R58" s="25"/>
      <c r="S58" s="45">
        <v>37908</v>
      </c>
      <c r="T58" s="46"/>
      <c r="U58" s="45">
        <v>37969</v>
      </c>
      <c r="V58" s="25"/>
      <c r="W58" s="5"/>
    </row>
    <row r="59" spans="1:23" ht="15.75">
      <c r="A59" s="24"/>
      <c r="B59" s="25" t="s">
        <v>205</v>
      </c>
      <c r="C59" s="25"/>
      <c r="D59" s="25"/>
      <c r="E59" s="25"/>
      <c r="F59" s="25"/>
      <c r="G59" s="25"/>
      <c r="H59" s="25"/>
      <c r="I59" s="25"/>
      <c r="J59" s="25"/>
      <c r="K59" s="25"/>
      <c r="L59" s="25"/>
      <c r="M59" s="25"/>
      <c r="N59" s="25"/>
      <c r="O59" s="25"/>
      <c r="P59" s="25"/>
      <c r="Q59" s="25">
        <f>+U59-S59+1</f>
        <v>91</v>
      </c>
      <c r="R59" s="25"/>
      <c r="S59" s="45">
        <v>37970</v>
      </c>
      <c r="T59" s="46"/>
      <c r="U59" s="45">
        <v>38060</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264</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38048</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261</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3" ht="15.75">
      <c r="A70" s="24"/>
      <c r="B70" s="25" t="s">
        <v>23</v>
      </c>
      <c r="C70" s="53"/>
      <c r="D70" s="34"/>
      <c r="E70" s="34"/>
      <c r="F70" s="34"/>
      <c r="G70" s="34"/>
      <c r="H70" s="34"/>
      <c r="I70" s="34"/>
      <c r="J70" s="34"/>
      <c r="K70" s="34">
        <v>617098</v>
      </c>
      <c r="L70" s="34"/>
      <c r="M70" s="53">
        <v>711011</v>
      </c>
      <c r="N70" s="34"/>
      <c r="O70" s="34">
        <f>7575+7137+1953</f>
        <v>16665</v>
      </c>
      <c r="P70" s="34"/>
      <c r="Q70" s="34">
        <f>1953+7137</f>
        <v>9090</v>
      </c>
      <c r="R70" s="34"/>
      <c r="S70" s="34">
        <v>0</v>
      </c>
      <c r="T70" s="34"/>
      <c r="U70" s="53">
        <f>+M70-O70+Q70-S70</f>
        <v>703436</v>
      </c>
      <c r="V70" s="25"/>
      <c r="W70" s="5"/>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711011</v>
      </c>
      <c r="N73" s="34"/>
      <c r="O73" s="34">
        <f>SUM(O70:O72)</f>
        <v>16665</v>
      </c>
      <c r="P73" s="34"/>
      <c r="Q73" s="34">
        <f>SUM(Q70:Q72)</f>
        <v>9090</v>
      </c>
      <c r="R73" s="34"/>
      <c r="S73" s="34">
        <f>SUM(S70:S72)</f>
        <v>0</v>
      </c>
      <c r="T73" s="34"/>
      <c r="U73" s="54">
        <f>SUM(U70:U72)</f>
        <v>703436</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27</v>
      </c>
      <c r="C82" s="34"/>
      <c r="D82" s="34"/>
      <c r="E82" s="34"/>
      <c r="F82" s="34"/>
      <c r="G82" s="34"/>
      <c r="H82" s="34"/>
      <c r="I82" s="34"/>
      <c r="J82" s="34"/>
      <c r="K82" s="34">
        <v>0</v>
      </c>
      <c r="L82" s="34"/>
      <c r="M82" s="34">
        <v>0</v>
      </c>
      <c r="N82" s="34"/>
      <c r="O82" s="34"/>
      <c r="P82" s="34"/>
      <c r="Q82" s="34"/>
      <c r="R82" s="34"/>
      <c r="S82" s="34"/>
      <c r="T82" s="34"/>
      <c r="U82" s="53">
        <f>C82-E82+G82-S82</f>
        <v>0</v>
      </c>
      <c r="V82" s="25"/>
      <c r="W82" s="5"/>
    </row>
    <row r="83" spans="1:23" ht="15.75">
      <c r="A83" s="24"/>
      <c r="B83" s="25" t="s">
        <v>145</v>
      </c>
      <c r="C83" s="34"/>
      <c r="D83" s="34"/>
      <c r="E83" s="34"/>
      <c r="F83" s="34"/>
      <c r="G83" s="34"/>
      <c r="H83" s="34"/>
      <c r="I83" s="34"/>
      <c r="J83" s="34"/>
      <c r="K83" s="34">
        <v>97886</v>
      </c>
      <c r="L83" s="34"/>
      <c r="M83" s="34">
        <v>0</v>
      </c>
      <c r="N83" s="34"/>
      <c r="O83" s="34"/>
      <c r="P83" s="34"/>
      <c r="Q83" s="34"/>
      <c r="R83" s="34"/>
      <c r="S83" s="34"/>
      <c r="T83" s="34"/>
      <c r="U83" s="54">
        <f>SUM(M83:Q83)</f>
        <v>0</v>
      </c>
      <c r="V83" s="25"/>
      <c r="W83" s="5"/>
    </row>
    <row r="84" spans="1:23" ht="15.75">
      <c r="A84" s="24"/>
      <c r="B84" s="25" t="s">
        <v>29</v>
      </c>
      <c r="C84" s="34"/>
      <c r="D84" s="34"/>
      <c r="E84" s="34"/>
      <c r="F84" s="34"/>
      <c r="G84" s="34"/>
      <c r="H84" s="34"/>
      <c r="I84" s="34"/>
      <c r="J84" s="34"/>
      <c r="K84" s="34">
        <v>0</v>
      </c>
      <c r="L84" s="34"/>
      <c r="M84" s="34">
        <v>0</v>
      </c>
      <c r="N84" s="34"/>
      <c r="O84" s="34"/>
      <c r="P84" s="34"/>
      <c r="Q84" s="34"/>
      <c r="R84" s="34"/>
      <c r="S84" s="34"/>
      <c r="T84" s="34"/>
      <c r="U84" s="54">
        <v>0</v>
      </c>
      <c r="V84" s="25"/>
      <c r="W84" s="5"/>
    </row>
    <row r="85" spans="1:23" ht="15.75">
      <c r="A85" s="24"/>
      <c r="B85" s="25" t="s">
        <v>30</v>
      </c>
      <c r="C85" s="54"/>
      <c r="D85" s="34"/>
      <c r="E85" s="54"/>
      <c r="F85" s="34"/>
      <c r="G85" s="54"/>
      <c r="H85" s="34"/>
      <c r="I85" s="34"/>
      <c r="J85" s="34"/>
      <c r="K85" s="54">
        <f>SUM(K73:K84)</f>
        <v>715000</v>
      </c>
      <c r="L85" s="54"/>
      <c r="M85" s="54">
        <f>SUM(M73:M84)</f>
        <v>711011</v>
      </c>
      <c r="N85" s="34"/>
      <c r="O85" s="34"/>
      <c r="P85" s="34"/>
      <c r="Q85" s="34"/>
      <c r="R85" s="34"/>
      <c r="S85" s="54"/>
      <c r="T85" s="34"/>
      <c r="U85" s="54">
        <f>SUM(U73:U84)</f>
        <v>703436</v>
      </c>
      <c r="V85" s="25"/>
      <c r="W85" s="5"/>
    </row>
    <row r="86" spans="1:23" ht="15.75">
      <c r="A86" s="24"/>
      <c r="B86" s="25"/>
      <c r="C86" s="34"/>
      <c r="D86" s="34"/>
      <c r="E86" s="34"/>
      <c r="F86" s="34"/>
      <c r="G86" s="34"/>
      <c r="H86" s="34"/>
      <c r="I86" s="34"/>
      <c r="J86" s="34"/>
      <c r="K86" s="34"/>
      <c r="L86" s="34"/>
      <c r="M86" s="34"/>
      <c r="N86" s="34"/>
      <c r="O86" s="34"/>
      <c r="P86" s="34"/>
      <c r="Q86" s="34"/>
      <c r="R86" s="34"/>
      <c r="S86" s="34"/>
      <c r="T86" s="34"/>
      <c r="U86" s="54"/>
      <c r="V86" s="25"/>
      <c r="W86" s="5"/>
    </row>
    <row r="87" spans="1:23" ht="15.75">
      <c r="A87" s="6"/>
      <c r="B87" s="8"/>
      <c r="C87" s="8"/>
      <c r="D87" s="8"/>
      <c r="E87" s="8"/>
      <c r="F87" s="8"/>
      <c r="G87" s="8"/>
      <c r="H87" s="8"/>
      <c r="I87" s="8"/>
      <c r="J87" s="8"/>
      <c r="K87" s="8"/>
      <c r="L87" s="8"/>
      <c r="M87" s="8"/>
      <c r="N87" s="8"/>
      <c r="O87" s="8"/>
      <c r="P87" s="8"/>
      <c r="Q87" s="8"/>
      <c r="R87" s="8"/>
      <c r="S87" s="8"/>
      <c r="T87" s="8"/>
      <c r="U87" s="8"/>
      <c r="V87" s="8"/>
      <c r="W87" s="5"/>
    </row>
    <row r="88" spans="1:23" ht="15.75">
      <c r="A88" s="6"/>
      <c r="B88" s="51" t="s">
        <v>31</v>
      </c>
      <c r="C88" s="14"/>
      <c r="D88" s="14"/>
      <c r="E88" s="14"/>
      <c r="F88" s="14"/>
      <c r="G88" s="14"/>
      <c r="H88" s="17"/>
      <c r="I88" s="17"/>
      <c r="J88" s="17"/>
      <c r="K88" s="17"/>
      <c r="L88" s="17"/>
      <c r="M88" s="17"/>
      <c r="N88" s="17"/>
      <c r="O88" s="17"/>
      <c r="P88" s="17"/>
      <c r="Q88" s="17"/>
      <c r="R88" s="17"/>
      <c r="S88" s="17" t="s">
        <v>131</v>
      </c>
      <c r="T88" s="17"/>
      <c r="U88" s="17" t="s">
        <v>141</v>
      </c>
      <c r="V88" s="8"/>
      <c r="W88" s="5"/>
    </row>
    <row r="89" spans="1:23" ht="15.75">
      <c r="A89" s="24"/>
      <c r="B89" s="25" t="s">
        <v>32</v>
      </c>
      <c r="C89" s="25"/>
      <c r="D89" s="25"/>
      <c r="E89" s="25"/>
      <c r="F89" s="25"/>
      <c r="G89" s="25"/>
      <c r="H89" s="25"/>
      <c r="I89" s="25"/>
      <c r="J89" s="25"/>
      <c r="K89" s="25"/>
      <c r="L89" s="25"/>
      <c r="M89" s="25"/>
      <c r="N89" s="25"/>
      <c r="O89" s="25"/>
      <c r="P89" s="25"/>
      <c r="Q89" s="25"/>
      <c r="R89" s="25"/>
      <c r="S89" s="34">
        <v>0</v>
      </c>
      <c r="T89" s="25"/>
      <c r="U89" s="53">
        <v>0</v>
      </c>
      <c r="V89" s="25"/>
      <c r="W89" s="5"/>
    </row>
    <row r="90" spans="1:23" ht="15.75">
      <c r="A90" s="24"/>
      <c r="B90" s="25" t="s">
        <v>33</v>
      </c>
      <c r="C90" s="58"/>
      <c r="D90" s="25"/>
      <c r="E90" s="25"/>
      <c r="F90" s="25"/>
      <c r="G90" s="25"/>
      <c r="H90" s="25"/>
      <c r="I90" s="25"/>
      <c r="J90" s="25"/>
      <c r="K90" s="40" t="s">
        <v>112</v>
      </c>
      <c r="L90" s="57"/>
      <c r="M90" s="136">
        <v>38044</v>
      </c>
      <c r="N90" s="25"/>
      <c r="O90" s="25"/>
      <c r="P90" s="25"/>
      <c r="Q90" s="25"/>
      <c r="R90" s="25"/>
      <c r="S90" s="34">
        <v>16665</v>
      </c>
      <c r="T90" s="25"/>
      <c r="U90" s="53"/>
      <c r="V90" s="25"/>
      <c r="W90" s="5"/>
    </row>
    <row r="91" spans="1:23" ht="15.75">
      <c r="A91" s="24"/>
      <c r="B91" s="25" t="s">
        <v>34</v>
      </c>
      <c r="C91" s="25"/>
      <c r="D91" s="25"/>
      <c r="E91" s="25"/>
      <c r="F91" s="25"/>
      <c r="G91" s="25"/>
      <c r="H91" s="25"/>
      <c r="I91" s="25"/>
      <c r="J91" s="25"/>
      <c r="K91" s="25"/>
      <c r="L91" s="25"/>
      <c r="M91" s="25"/>
      <c r="N91" s="25"/>
      <c r="O91" s="25"/>
      <c r="P91" s="25"/>
      <c r="Q91" s="25"/>
      <c r="R91" s="25"/>
      <c r="S91" s="34"/>
      <c r="T91" s="25"/>
      <c r="U91" s="53">
        <v>9963</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0</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200</v>
      </c>
      <c r="V93" s="25"/>
      <c r="W93" s="5"/>
    </row>
    <row r="94" spans="1:23" ht="15.75">
      <c r="A94" s="24"/>
      <c r="B94" s="25" t="s">
        <v>35</v>
      </c>
      <c r="C94" s="25"/>
      <c r="D94" s="25"/>
      <c r="E94" s="25"/>
      <c r="F94" s="25"/>
      <c r="G94" s="25"/>
      <c r="H94" s="25"/>
      <c r="I94" s="25"/>
      <c r="J94" s="25"/>
      <c r="K94" s="25"/>
      <c r="L94" s="25"/>
      <c r="M94" s="25"/>
      <c r="N94" s="25"/>
      <c r="O94" s="25"/>
      <c r="P94" s="25"/>
      <c r="Q94" s="25"/>
      <c r="R94" s="25"/>
      <c r="S94" s="34">
        <f>SUM(S89:S93)</f>
        <v>16665</v>
      </c>
      <c r="T94" s="25"/>
      <c r="U94" s="54">
        <f>SUM(U89:U93)</f>
        <v>10163</v>
      </c>
      <c r="V94" s="25"/>
      <c r="W94" s="5"/>
    </row>
    <row r="95" spans="1:23" ht="15.75">
      <c r="A95" s="24"/>
      <c r="B95" s="25" t="s">
        <v>36</v>
      </c>
      <c r="C95" s="25"/>
      <c r="D95" s="25"/>
      <c r="E95" s="25"/>
      <c r="F95" s="25"/>
      <c r="G95" s="25"/>
      <c r="H95" s="25"/>
      <c r="I95" s="25"/>
      <c r="J95" s="25"/>
      <c r="K95" s="25"/>
      <c r="L95" s="25"/>
      <c r="M95" s="25"/>
      <c r="N95" s="25"/>
      <c r="O95" s="25"/>
      <c r="P95" s="25"/>
      <c r="Q95" s="25"/>
      <c r="R95" s="25"/>
      <c r="S95" s="34">
        <v>0</v>
      </c>
      <c r="T95" s="25"/>
      <c r="U95" s="53">
        <v>0</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16665</v>
      </c>
      <c r="T96" s="25"/>
      <c r="U96" s="54">
        <f>U94+U95</f>
        <v>10163</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0</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-532-8</f>
        <v>-540</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-128</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-1974</v>
      </c>
      <c r="V102" s="25"/>
      <c r="W102" s="5"/>
    </row>
    <row r="103" spans="1:23"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c r="V103" s="25"/>
      <c r="W103" s="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-2080</v>
      </c>
      <c r="V104" s="25"/>
      <c r="W104" s="5"/>
    </row>
    <row r="105" spans="1:23"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-1250</v>
      </c>
      <c r="V105" s="25"/>
      <c r="W105" s="5"/>
    </row>
    <row r="106" spans="1:23"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-1543</v>
      </c>
      <c r="V106" s="25"/>
      <c r="W106" s="5"/>
    </row>
    <row r="107" spans="1:23"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-209</v>
      </c>
      <c r="V107" s="25"/>
      <c r="W107" s="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-209</v>
      </c>
      <c r="V108" s="25"/>
      <c r="W108" s="5"/>
    </row>
    <row r="109" spans="1:23"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-571</v>
      </c>
      <c r="V109" s="25"/>
      <c r="W109" s="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-1650</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-S168</f>
        <v>-1953</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-R168</f>
        <v>-7137</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-7575</v>
      </c>
      <c r="T119" s="34"/>
      <c r="U119" s="53"/>
      <c r="V119" s="25"/>
      <c r="W119" s="5"/>
    </row>
    <row r="120" spans="1:23" ht="15.75">
      <c r="A120" s="24"/>
      <c r="B120" s="25" t="s">
        <v>188</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247</v>
      </c>
      <c r="C121" s="25"/>
      <c r="D121" s="25"/>
      <c r="E121" s="25"/>
      <c r="F121" s="25"/>
      <c r="G121" s="25"/>
      <c r="H121" s="25"/>
      <c r="I121" s="25"/>
      <c r="J121" s="25"/>
      <c r="K121" s="25"/>
      <c r="L121" s="25"/>
      <c r="M121" s="25"/>
      <c r="N121" s="25"/>
      <c r="O121" s="25"/>
      <c r="P121" s="25"/>
      <c r="Q121" s="25"/>
      <c r="R121" s="25"/>
      <c r="S121" s="34">
        <v>0</v>
      </c>
      <c r="T121" s="34"/>
      <c r="U121" s="53"/>
      <c r="V121" s="25"/>
      <c r="W121" s="5"/>
    </row>
    <row r="122" spans="1:23" ht="15.75">
      <c r="A122" s="24"/>
      <c r="B122" s="25" t="s">
        <v>249</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248</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250</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251</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252</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47</v>
      </c>
      <c r="C127" s="25"/>
      <c r="D127" s="25"/>
      <c r="E127" s="25"/>
      <c r="F127" s="25"/>
      <c r="G127" s="25"/>
      <c r="H127" s="25"/>
      <c r="I127" s="25"/>
      <c r="J127" s="25"/>
      <c r="K127" s="25"/>
      <c r="L127" s="25"/>
      <c r="M127" s="25"/>
      <c r="N127" s="25"/>
      <c r="O127" s="25"/>
      <c r="P127" s="25"/>
      <c r="Q127" s="25"/>
      <c r="R127" s="25"/>
      <c r="S127" s="34">
        <f>SUM(S97:S126)</f>
        <v>-16665</v>
      </c>
      <c r="T127" s="34"/>
      <c r="U127" s="34">
        <f>SUM(U97:U126)</f>
        <v>-10163</v>
      </c>
      <c r="V127" s="25"/>
      <c r="W127" s="5"/>
    </row>
    <row r="128" spans="1:23" ht="15.75">
      <c r="A128" s="24"/>
      <c r="B128" s="25" t="s">
        <v>48</v>
      </c>
      <c r="C128" s="25"/>
      <c r="D128" s="25"/>
      <c r="E128" s="25"/>
      <c r="F128" s="25"/>
      <c r="G128" s="25"/>
      <c r="H128" s="25"/>
      <c r="I128" s="25"/>
      <c r="J128" s="25"/>
      <c r="K128" s="25"/>
      <c r="L128" s="25"/>
      <c r="M128" s="25"/>
      <c r="N128" s="25"/>
      <c r="O128" s="25"/>
      <c r="P128" s="25"/>
      <c r="Q128" s="25"/>
      <c r="R128" s="25"/>
      <c r="S128" s="34">
        <f>S96+S127</f>
        <v>0</v>
      </c>
      <c r="T128" s="34"/>
      <c r="U128" s="34">
        <f>U96+U127</f>
        <v>0</v>
      </c>
      <c r="V128" s="25"/>
      <c r="W128" s="5"/>
    </row>
    <row r="129" spans="1:23" ht="15.75">
      <c r="A129" s="24"/>
      <c r="B129" s="25"/>
      <c r="C129" s="25"/>
      <c r="D129" s="25"/>
      <c r="E129" s="25"/>
      <c r="F129" s="25"/>
      <c r="G129" s="25"/>
      <c r="H129" s="25"/>
      <c r="I129" s="25"/>
      <c r="J129" s="25"/>
      <c r="K129" s="25"/>
      <c r="L129" s="25"/>
      <c r="M129" s="25"/>
      <c r="N129" s="25"/>
      <c r="O129" s="25"/>
      <c r="P129" s="25"/>
      <c r="Q129" s="25"/>
      <c r="R129" s="25"/>
      <c r="S129" s="34"/>
      <c r="T129" s="34"/>
      <c r="U129" s="34"/>
      <c r="V129" s="25"/>
      <c r="W129" s="5"/>
    </row>
    <row r="130" spans="1:23" ht="15.75">
      <c r="A130" s="6"/>
      <c r="B130" s="8"/>
      <c r="C130" s="8"/>
      <c r="D130" s="8"/>
      <c r="E130" s="8"/>
      <c r="F130" s="8"/>
      <c r="G130" s="8"/>
      <c r="H130" s="8"/>
      <c r="I130" s="8"/>
      <c r="J130" s="8"/>
      <c r="K130" s="8"/>
      <c r="L130" s="8"/>
      <c r="M130" s="8"/>
      <c r="N130" s="8"/>
      <c r="O130" s="8"/>
      <c r="P130" s="8"/>
      <c r="Q130" s="8"/>
      <c r="R130" s="8"/>
      <c r="S130" s="8"/>
      <c r="T130" s="8"/>
      <c r="U130" s="52"/>
      <c r="V130" s="8"/>
      <c r="W130" s="5"/>
    </row>
    <row r="131" spans="1:23" ht="19.5" thickBot="1">
      <c r="A131" s="107"/>
      <c r="B131" s="108" t="str">
        <f>B65</f>
        <v>PM6 INVESTOR REPORT QUARTER ENDING FEBRUARY 2004</v>
      </c>
      <c r="C131" s="109"/>
      <c r="D131" s="109"/>
      <c r="E131" s="109"/>
      <c r="F131" s="109"/>
      <c r="G131" s="109"/>
      <c r="H131" s="109"/>
      <c r="I131" s="109"/>
      <c r="J131" s="109"/>
      <c r="K131" s="109"/>
      <c r="L131" s="109"/>
      <c r="M131" s="109"/>
      <c r="N131" s="109"/>
      <c r="O131" s="109"/>
      <c r="P131" s="109"/>
      <c r="Q131" s="109"/>
      <c r="R131" s="109"/>
      <c r="S131" s="109"/>
      <c r="T131" s="109"/>
      <c r="U131" s="112"/>
      <c r="V131" s="111"/>
      <c r="W131" s="5"/>
    </row>
    <row r="132" spans="1:23" ht="15.75">
      <c r="A132" s="2"/>
      <c r="B132" s="60" t="s">
        <v>49</v>
      </c>
      <c r="C132" s="4"/>
      <c r="D132" s="4"/>
      <c r="E132" s="4"/>
      <c r="F132" s="4"/>
      <c r="G132" s="4"/>
      <c r="H132" s="4"/>
      <c r="I132" s="4"/>
      <c r="J132" s="4"/>
      <c r="K132" s="4"/>
      <c r="L132" s="4"/>
      <c r="M132" s="4"/>
      <c r="N132" s="4"/>
      <c r="O132" s="4"/>
      <c r="P132" s="4"/>
      <c r="Q132" s="4"/>
      <c r="R132" s="4"/>
      <c r="S132" s="4"/>
      <c r="T132" s="4"/>
      <c r="U132" s="50"/>
      <c r="V132" s="4"/>
      <c r="W132" s="5"/>
    </row>
    <row r="133" spans="1:23" ht="15.75">
      <c r="A133" s="6"/>
      <c r="B133" s="21"/>
      <c r="C133" s="8"/>
      <c r="D133" s="8"/>
      <c r="E133" s="8"/>
      <c r="F133" s="8"/>
      <c r="G133" s="8"/>
      <c r="H133" s="8"/>
      <c r="I133" s="8"/>
      <c r="J133" s="8"/>
      <c r="K133" s="8"/>
      <c r="L133" s="8"/>
      <c r="M133" s="8"/>
      <c r="N133" s="8"/>
      <c r="O133" s="8"/>
      <c r="P133" s="8"/>
      <c r="Q133" s="8"/>
      <c r="R133" s="8"/>
      <c r="S133" s="8"/>
      <c r="T133" s="8"/>
      <c r="U133" s="52"/>
      <c r="V133" s="8"/>
      <c r="W133" s="5"/>
    </row>
    <row r="134" spans="1:23" ht="15.75">
      <c r="A134" s="6"/>
      <c r="B134" s="127" t="s">
        <v>50</v>
      </c>
      <c r="C134" s="8"/>
      <c r="D134" s="8"/>
      <c r="E134" s="8"/>
      <c r="F134" s="8"/>
      <c r="G134" s="8"/>
      <c r="H134" s="8"/>
      <c r="I134" s="8"/>
      <c r="J134" s="8"/>
      <c r="K134" s="8"/>
      <c r="L134" s="8"/>
      <c r="M134" s="8"/>
      <c r="N134" s="8"/>
      <c r="O134" s="8"/>
      <c r="P134" s="8"/>
      <c r="Q134" s="8"/>
      <c r="R134" s="8"/>
      <c r="S134" s="8"/>
      <c r="T134" s="8"/>
      <c r="U134" s="52"/>
      <c r="V134" s="8"/>
      <c r="W134" s="5"/>
    </row>
    <row r="135" spans="1:23" ht="15.75">
      <c r="A135" s="24"/>
      <c r="B135" s="25" t="s">
        <v>51</v>
      </c>
      <c r="C135" s="25"/>
      <c r="D135" s="25"/>
      <c r="E135" s="25"/>
      <c r="F135" s="25"/>
      <c r="G135" s="25"/>
      <c r="H135" s="25"/>
      <c r="I135" s="25"/>
      <c r="J135" s="25"/>
      <c r="K135" s="25"/>
      <c r="L135" s="25"/>
      <c r="M135" s="25"/>
      <c r="N135" s="25"/>
      <c r="O135" s="25"/>
      <c r="P135" s="25"/>
      <c r="Q135" s="25"/>
      <c r="R135" s="25"/>
      <c r="S135" s="25"/>
      <c r="T135" s="25"/>
      <c r="U135" s="53">
        <v>19305</v>
      </c>
      <c r="V135" s="25"/>
      <c r="W135" s="5"/>
    </row>
    <row r="136" spans="1:23" ht="15.75">
      <c r="A136" s="24"/>
      <c r="B136" s="25" t="s">
        <v>52</v>
      </c>
      <c r="C136" s="25"/>
      <c r="D136" s="25"/>
      <c r="E136" s="25"/>
      <c r="F136" s="25"/>
      <c r="G136" s="25"/>
      <c r="H136" s="25"/>
      <c r="I136" s="25"/>
      <c r="J136" s="25"/>
      <c r="K136" s="25"/>
      <c r="L136" s="25"/>
      <c r="M136" s="25"/>
      <c r="N136" s="25"/>
      <c r="O136" s="25"/>
      <c r="P136" s="25"/>
      <c r="Q136" s="25"/>
      <c r="R136" s="25"/>
      <c r="S136" s="25"/>
      <c r="T136" s="25"/>
      <c r="U136" s="53">
        <v>19305</v>
      </c>
      <c r="V136" s="25"/>
      <c r="W136" s="5"/>
    </row>
    <row r="137" spans="1:23" ht="15.75">
      <c r="A137" s="24"/>
      <c r="B137" s="25" t="s">
        <v>254</v>
      </c>
      <c r="C137" s="25"/>
      <c r="D137" s="25"/>
      <c r="E137" s="25"/>
      <c r="F137" s="25"/>
      <c r="G137" s="25"/>
      <c r="H137" s="25"/>
      <c r="I137" s="25"/>
      <c r="J137" s="25"/>
      <c r="K137" s="25"/>
      <c r="L137" s="25"/>
      <c r="M137" s="25"/>
      <c r="N137" s="25"/>
      <c r="O137" s="25"/>
      <c r="P137" s="25"/>
      <c r="Q137" s="25"/>
      <c r="R137" s="25"/>
      <c r="S137" s="25"/>
      <c r="T137" s="25"/>
      <c r="U137" s="53">
        <v>0</v>
      </c>
      <c r="V137" s="25"/>
      <c r="W137" s="5"/>
    </row>
    <row r="138" spans="1:23" ht="15.75">
      <c r="A138" s="24"/>
      <c r="B138" s="25" t="s">
        <v>209</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210</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53</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236</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4" ht="15.75">
      <c r="A142" s="24"/>
      <c r="B142" s="25" t="s">
        <v>255</v>
      </c>
      <c r="C142" s="25"/>
      <c r="D142" s="25"/>
      <c r="E142" s="25"/>
      <c r="F142" s="25"/>
      <c r="G142" s="25"/>
      <c r="H142" s="25"/>
      <c r="I142" s="25"/>
      <c r="J142" s="25"/>
      <c r="K142" s="25"/>
      <c r="L142" s="25"/>
      <c r="M142" s="25"/>
      <c r="N142" s="25"/>
      <c r="O142" s="25"/>
      <c r="P142" s="25"/>
      <c r="Q142" s="25"/>
      <c r="R142" s="25"/>
      <c r="S142" s="25"/>
      <c r="T142" s="25"/>
      <c r="U142" s="53">
        <v>0</v>
      </c>
      <c r="V142" s="25"/>
      <c r="W142" s="5"/>
      <c r="X142" s="115"/>
    </row>
    <row r="143" spans="1:23" ht="15.75">
      <c r="A143" s="24"/>
      <c r="B143" s="25" t="s">
        <v>54</v>
      </c>
      <c r="C143" s="25"/>
      <c r="D143" s="25"/>
      <c r="E143" s="25"/>
      <c r="F143" s="25"/>
      <c r="G143" s="25"/>
      <c r="H143" s="25"/>
      <c r="I143" s="25"/>
      <c r="J143" s="25"/>
      <c r="K143" s="25"/>
      <c r="L143" s="25"/>
      <c r="M143" s="25"/>
      <c r="N143" s="25"/>
      <c r="O143" s="25"/>
      <c r="P143" s="25"/>
      <c r="Q143" s="25"/>
      <c r="R143" s="25"/>
      <c r="S143" s="25"/>
      <c r="T143" s="25"/>
      <c r="U143" s="53">
        <f>SUM(U136:U142)</f>
        <v>19305</v>
      </c>
      <c r="V143" s="25"/>
      <c r="W143" s="5"/>
    </row>
    <row r="144" spans="1:23" ht="15.75">
      <c r="A144" s="24"/>
      <c r="B144" s="25"/>
      <c r="C144" s="25"/>
      <c r="D144" s="25"/>
      <c r="E144" s="25"/>
      <c r="F144" s="25"/>
      <c r="G144" s="25"/>
      <c r="H144" s="25"/>
      <c r="I144" s="25"/>
      <c r="J144" s="25"/>
      <c r="K144" s="25"/>
      <c r="L144" s="25"/>
      <c r="M144" s="25"/>
      <c r="N144" s="25"/>
      <c r="O144" s="25"/>
      <c r="P144" s="25"/>
      <c r="Q144" s="25"/>
      <c r="R144" s="25"/>
      <c r="S144" s="25"/>
      <c r="T144" s="25"/>
      <c r="U144" s="61"/>
      <c r="V144" s="25"/>
      <c r="W144" s="5"/>
    </row>
    <row r="145" spans="1:23" ht="15.75">
      <c r="A145" s="6"/>
      <c r="B145" s="127" t="s">
        <v>28</v>
      </c>
      <c r="C145" s="8"/>
      <c r="D145" s="8"/>
      <c r="E145" s="8"/>
      <c r="F145" s="8"/>
      <c r="G145" s="8"/>
      <c r="H145" s="8"/>
      <c r="I145" s="8"/>
      <c r="J145" s="8"/>
      <c r="K145" s="8"/>
      <c r="L145" s="8"/>
      <c r="M145" s="8"/>
      <c r="N145" s="8"/>
      <c r="O145" s="8"/>
      <c r="P145" s="8"/>
      <c r="Q145" s="8"/>
      <c r="R145" s="8"/>
      <c r="S145" s="8"/>
      <c r="T145" s="8"/>
      <c r="U145" s="52"/>
      <c r="V145" s="8"/>
      <c r="W145" s="5"/>
    </row>
    <row r="146" spans="1:23" ht="15.75">
      <c r="A146" s="24"/>
      <c r="B146" s="25" t="s">
        <v>55</v>
      </c>
      <c r="C146" s="62"/>
      <c r="D146" s="25"/>
      <c r="E146" s="25"/>
      <c r="F146" s="25"/>
      <c r="G146" s="25"/>
      <c r="H146" s="25"/>
      <c r="I146" s="25"/>
      <c r="J146" s="25"/>
      <c r="K146" s="25"/>
      <c r="L146" s="25"/>
      <c r="M146" s="25"/>
      <c r="N146" s="25"/>
      <c r="O146" s="25"/>
      <c r="P146" s="25"/>
      <c r="Q146" s="25"/>
      <c r="R146" s="25"/>
      <c r="S146" s="25"/>
      <c r="T146" s="25"/>
      <c r="U146" s="59" t="s">
        <v>177</v>
      </c>
      <c r="V146" s="25"/>
      <c r="W146" s="5"/>
    </row>
    <row r="147" spans="1:23" ht="15.75">
      <c r="A147" s="24"/>
      <c r="B147" s="25" t="s">
        <v>56</v>
      </c>
      <c r="C147" s="142"/>
      <c r="D147" s="142"/>
      <c r="E147" s="142"/>
      <c r="F147" s="142"/>
      <c r="G147" s="142"/>
      <c r="H147" s="142"/>
      <c r="I147" s="142"/>
      <c r="J147" s="142"/>
      <c r="K147" s="142"/>
      <c r="L147" s="142"/>
      <c r="M147" s="142"/>
      <c r="N147" s="142"/>
      <c r="O147" s="142"/>
      <c r="P147" s="142"/>
      <c r="Q147" s="142"/>
      <c r="R147" s="142"/>
      <c r="S147" s="142"/>
      <c r="T147" s="142"/>
      <c r="U147" s="59" t="s">
        <v>177</v>
      </c>
      <c r="V147" s="25"/>
      <c r="W147" s="5"/>
    </row>
    <row r="148" spans="1:23" ht="15.75">
      <c r="A148" s="24"/>
      <c r="B148" s="25" t="s">
        <v>57</v>
      </c>
      <c r="C148" s="25"/>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t="s">
        <v>58</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c r="C150" s="25"/>
      <c r="D150" s="25"/>
      <c r="E150" s="25"/>
      <c r="F150" s="25"/>
      <c r="G150" s="25"/>
      <c r="H150" s="25"/>
      <c r="I150" s="25"/>
      <c r="J150" s="25"/>
      <c r="K150" s="25"/>
      <c r="L150" s="25"/>
      <c r="M150" s="25"/>
      <c r="N150" s="25"/>
      <c r="O150" s="25"/>
      <c r="P150" s="25"/>
      <c r="Q150" s="25"/>
      <c r="R150" s="25"/>
      <c r="S150" s="25"/>
      <c r="T150" s="25"/>
      <c r="U150" s="61"/>
      <c r="V150" s="25"/>
      <c r="W150" s="5"/>
    </row>
    <row r="151" spans="1:23" ht="15.75">
      <c r="A151" s="6"/>
      <c r="B151" s="127" t="s">
        <v>59</v>
      </c>
      <c r="C151" s="8"/>
      <c r="D151" s="8"/>
      <c r="E151" s="8"/>
      <c r="F151" s="8"/>
      <c r="G151" s="8"/>
      <c r="H151" s="8"/>
      <c r="I151" s="8"/>
      <c r="J151" s="8"/>
      <c r="K151" s="8"/>
      <c r="L151" s="8"/>
      <c r="M151" s="8"/>
      <c r="N151" s="8"/>
      <c r="O151" s="8"/>
      <c r="P151" s="8"/>
      <c r="Q151" s="8"/>
      <c r="R151" s="8"/>
      <c r="S151" s="8"/>
      <c r="T151" s="8"/>
      <c r="U151" s="64"/>
      <c r="V151" s="8"/>
      <c r="W151" s="5"/>
    </row>
    <row r="152" spans="1:23" ht="15.75">
      <c r="A152" s="24"/>
      <c r="B152" s="25" t="s">
        <v>60</v>
      </c>
      <c r="C152" s="25"/>
      <c r="D152" s="25"/>
      <c r="E152" s="25"/>
      <c r="F152" s="25"/>
      <c r="G152" s="25"/>
      <c r="H152" s="25"/>
      <c r="I152" s="25"/>
      <c r="J152" s="25"/>
      <c r="K152" s="25"/>
      <c r="L152" s="25"/>
      <c r="M152" s="25"/>
      <c r="N152" s="25"/>
      <c r="O152" s="25"/>
      <c r="P152" s="25"/>
      <c r="Q152" s="25"/>
      <c r="R152" s="25"/>
      <c r="S152" s="25"/>
      <c r="T152" s="25"/>
      <c r="U152" s="53">
        <v>0</v>
      </c>
      <c r="V152" s="25"/>
      <c r="W152" s="5"/>
    </row>
    <row r="153" spans="1:23" ht="15.75">
      <c r="A153" s="24"/>
      <c r="B153" s="25" t="s">
        <v>61</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62</v>
      </c>
      <c r="C154" s="25"/>
      <c r="D154" s="25"/>
      <c r="E154" s="25"/>
      <c r="F154" s="25"/>
      <c r="G154" s="25"/>
      <c r="H154" s="25"/>
      <c r="I154" s="25"/>
      <c r="J154" s="25"/>
      <c r="K154" s="25"/>
      <c r="L154" s="25"/>
      <c r="M154" s="25"/>
      <c r="N154" s="25"/>
      <c r="O154" s="25"/>
      <c r="P154" s="25"/>
      <c r="Q154" s="25"/>
      <c r="R154" s="25"/>
      <c r="S154" s="25"/>
      <c r="T154" s="25"/>
      <c r="U154" s="53">
        <f>U153+U152</f>
        <v>0</v>
      </c>
      <c r="V154" s="25"/>
      <c r="W154" s="5"/>
    </row>
    <row r="155" spans="1:23" ht="15.75">
      <c r="A155" s="24"/>
      <c r="B155" s="25" t="s">
        <v>245</v>
      </c>
      <c r="C155" s="25"/>
      <c r="D155" s="25"/>
      <c r="E155" s="25"/>
      <c r="F155" s="25"/>
      <c r="G155" s="65"/>
      <c r="H155" s="25"/>
      <c r="I155" s="25"/>
      <c r="J155" s="25"/>
      <c r="K155" s="25"/>
      <c r="L155" s="25"/>
      <c r="M155" s="25"/>
      <c r="N155" s="25"/>
      <c r="O155" s="25"/>
      <c r="P155" s="25"/>
      <c r="Q155" s="25"/>
      <c r="R155" s="25"/>
      <c r="S155" s="25"/>
      <c r="T155" s="25"/>
      <c r="U155" s="53">
        <f>U112</f>
        <v>0</v>
      </c>
      <c r="V155" s="25"/>
      <c r="W155" s="5"/>
    </row>
    <row r="156" spans="1:23" ht="15.75">
      <c r="A156" s="24"/>
      <c r="B156" s="25" t="s">
        <v>63</v>
      </c>
      <c r="C156" s="25"/>
      <c r="D156" s="25"/>
      <c r="E156" s="25"/>
      <c r="F156" s="25"/>
      <c r="G156" s="25"/>
      <c r="H156" s="25"/>
      <c r="I156" s="25"/>
      <c r="J156" s="25"/>
      <c r="K156" s="25"/>
      <c r="L156" s="25"/>
      <c r="M156" s="25"/>
      <c r="N156" s="25"/>
      <c r="O156" s="25"/>
      <c r="P156" s="25"/>
      <c r="Q156" s="25"/>
      <c r="R156" s="25"/>
      <c r="S156" s="25"/>
      <c r="T156" s="25"/>
      <c r="U156" s="53">
        <f>U154+U155</f>
        <v>0</v>
      </c>
      <c r="V156" s="25"/>
      <c r="W156" s="5"/>
    </row>
    <row r="157" spans="1:23" ht="16.5" thickBot="1">
      <c r="A157" s="24"/>
      <c r="B157" s="25"/>
      <c r="C157" s="25"/>
      <c r="D157" s="25"/>
      <c r="E157" s="25"/>
      <c r="F157" s="25"/>
      <c r="G157" s="25"/>
      <c r="H157" s="25"/>
      <c r="I157" s="25"/>
      <c r="J157" s="25"/>
      <c r="K157" s="25"/>
      <c r="L157" s="25"/>
      <c r="M157" s="25"/>
      <c r="N157" s="25"/>
      <c r="O157" s="25"/>
      <c r="P157" s="25"/>
      <c r="Q157" s="25"/>
      <c r="R157" s="25"/>
      <c r="S157" s="25"/>
      <c r="T157" s="25"/>
      <c r="U157" s="61"/>
      <c r="V157" s="25"/>
      <c r="W157" s="5"/>
    </row>
    <row r="158" spans="1:23" ht="15.75">
      <c r="A158" s="2"/>
      <c r="B158" s="4"/>
      <c r="C158" s="4"/>
      <c r="D158" s="4"/>
      <c r="E158" s="4"/>
      <c r="F158" s="4"/>
      <c r="G158" s="4"/>
      <c r="H158" s="4"/>
      <c r="I158" s="4"/>
      <c r="J158" s="4"/>
      <c r="K158" s="4"/>
      <c r="L158" s="4"/>
      <c r="M158" s="4"/>
      <c r="N158" s="4"/>
      <c r="O158" s="4"/>
      <c r="P158" s="4"/>
      <c r="Q158" s="4"/>
      <c r="R158" s="4"/>
      <c r="S158" s="4"/>
      <c r="T158" s="4"/>
      <c r="U158" s="50"/>
      <c r="V158" s="4"/>
      <c r="W158" s="5"/>
    </row>
    <row r="159" spans="1:23" ht="15.75">
      <c r="A159" s="6"/>
      <c r="B159" s="127" t="s">
        <v>64</v>
      </c>
      <c r="C159" s="8"/>
      <c r="D159" s="8"/>
      <c r="E159" s="8"/>
      <c r="F159" s="8"/>
      <c r="G159" s="8"/>
      <c r="H159" s="8"/>
      <c r="I159" s="8"/>
      <c r="J159" s="8"/>
      <c r="K159" s="8"/>
      <c r="L159" s="8"/>
      <c r="M159" s="8"/>
      <c r="N159" s="8"/>
      <c r="O159" s="8"/>
      <c r="P159" s="8"/>
      <c r="Q159" s="8"/>
      <c r="R159" s="8"/>
      <c r="S159" s="8"/>
      <c r="T159" s="8"/>
      <c r="U159" s="52"/>
      <c r="V159" s="8"/>
      <c r="W159" s="5"/>
    </row>
    <row r="160" spans="1:23" ht="15.75">
      <c r="A160" s="6"/>
      <c r="B160" s="21"/>
      <c r="C160" s="8"/>
      <c r="D160" s="8"/>
      <c r="E160" s="8"/>
      <c r="F160" s="8"/>
      <c r="G160" s="8"/>
      <c r="H160" s="8"/>
      <c r="I160" s="8"/>
      <c r="J160" s="8"/>
      <c r="K160" s="8"/>
      <c r="L160" s="8"/>
      <c r="M160" s="8"/>
      <c r="N160" s="8"/>
      <c r="O160" s="8"/>
      <c r="P160" s="8"/>
      <c r="Q160" s="8"/>
      <c r="R160" s="8"/>
      <c r="S160" s="8"/>
      <c r="T160" s="8"/>
      <c r="U160" s="52"/>
      <c r="V160" s="8"/>
      <c r="W160" s="5"/>
    </row>
    <row r="161" spans="1:23" ht="15.75">
      <c r="A161" s="24"/>
      <c r="B161" s="25" t="s">
        <v>65</v>
      </c>
      <c r="C161" s="25"/>
      <c r="D161" s="25"/>
      <c r="E161" s="25"/>
      <c r="F161" s="25"/>
      <c r="G161" s="25"/>
      <c r="H161" s="25"/>
      <c r="I161" s="25"/>
      <c r="J161" s="25"/>
      <c r="K161" s="25"/>
      <c r="L161" s="25"/>
      <c r="M161" s="25"/>
      <c r="N161" s="25"/>
      <c r="O161" s="25"/>
      <c r="P161" s="25"/>
      <c r="Q161" s="25"/>
      <c r="R161" s="25"/>
      <c r="S161" s="25"/>
      <c r="T161" s="25"/>
      <c r="U161" s="53">
        <f>U73</f>
        <v>703436</v>
      </c>
      <c r="V161" s="25"/>
      <c r="W161" s="5"/>
    </row>
    <row r="162" spans="1:23" ht="15.75">
      <c r="A162" s="24"/>
      <c r="B162" s="25" t="s">
        <v>66</v>
      </c>
      <c r="C162" s="25"/>
      <c r="D162" s="25"/>
      <c r="E162" s="25"/>
      <c r="F162" s="25"/>
      <c r="G162" s="25"/>
      <c r="H162" s="25"/>
      <c r="I162" s="25"/>
      <c r="J162" s="25"/>
      <c r="K162" s="25"/>
      <c r="L162" s="25"/>
      <c r="M162" s="25"/>
      <c r="N162" s="25"/>
      <c r="O162" s="25"/>
      <c r="P162" s="25"/>
      <c r="Q162" s="25"/>
      <c r="R162" s="25"/>
      <c r="S162" s="25"/>
      <c r="T162" s="25"/>
      <c r="U162" s="53">
        <f>U85</f>
        <v>703436</v>
      </c>
      <c r="V162" s="25"/>
      <c r="W162" s="5"/>
    </row>
    <row r="163" spans="1:23" ht="16.5" thickBot="1">
      <c r="A163" s="24"/>
      <c r="B163" s="25"/>
      <c r="C163" s="25"/>
      <c r="D163" s="25"/>
      <c r="E163" s="25"/>
      <c r="F163" s="25"/>
      <c r="G163" s="25"/>
      <c r="H163" s="25"/>
      <c r="I163" s="25"/>
      <c r="J163" s="25"/>
      <c r="K163" s="25"/>
      <c r="L163" s="25"/>
      <c r="M163" s="25"/>
      <c r="N163" s="25"/>
      <c r="O163" s="25"/>
      <c r="P163" s="25"/>
      <c r="Q163" s="25"/>
      <c r="R163" s="25"/>
      <c r="S163" s="25"/>
      <c r="T163" s="25"/>
      <c r="U163" s="61"/>
      <c r="V163" s="25"/>
      <c r="W163" s="5"/>
    </row>
    <row r="164" spans="1:23" ht="15.75">
      <c r="A164" s="2"/>
      <c r="B164" s="4"/>
      <c r="C164" s="4"/>
      <c r="D164" s="4"/>
      <c r="E164" s="4"/>
      <c r="F164" s="4"/>
      <c r="G164" s="4"/>
      <c r="H164" s="4"/>
      <c r="I164" s="4"/>
      <c r="J164" s="4"/>
      <c r="K164" s="4"/>
      <c r="L164" s="4"/>
      <c r="M164" s="4"/>
      <c r="N164" s="4"/>
      <c r="O164" s="4"/>
      <c r="P164" s="4"/>
      <c r="Q164" s="4"/>
      <c r="R164" s="4"/>
      <c r="S164" s="4"/>
      <c r="T164" s="4"/>
      <c r="U164" s="50"/>
      <c r="V164" s="4"/>
      <c r="W164" s="5"/>
    </row>
    <row r="165" spans="1:23" ht="15.75">
      <c r="A165" s="6"/>
      <c r="B165" s="127" t="s">
        <v>67</v>
      </c>
      <c r="C165" s="125"/>
      <c r="D165" s="125"/>
      <c r="E165" s="125"/>
      <c r="F165" s="125"/>
      <c r="G165" s="128"/>
      <c r="H165" s="128"/>
      <c r="I165" s="128"/>
      <c r="J165" s="128"/>
      <c r="K165" s="128"/>
      <c r="L165" s="128"/>
      <c r="M165" s="128"/>
      <c r="N165" s="128"/>
      <c r="O165" s="128"/>
      <c r="P165" s="128"/>
      <c r="Q165" s="128"/>
      <c r="R165" s="128" t="s">
        <v>123</v>
      </c>
      <c r="S165" s="128" t="s">
        <v>132</v>
      </c>
      <c r="T165" s="119"/>
      <c r="U165" s="129" t="s">
        <v>142</v>
      </c>
      <c r="V165" s="10"/>
      <c r="W165" s="5"/>
    </row>
    <row r="166" spans="1:23" ht="15.75">
      <c r="A166" s="24"/>
      <c r="B166" s="25" t="s">
        <v>68</v>
      </c>
      <c r="C166" s="25"/>
      <c r="D166" s="25"/>
      <c r="E166" s="25"/>
      <c r="F166" s="25"/>
      <c r="G166" s="53"/>
      <c r="H166" s="25"/>
      <c r="I166" s="25"/>
      <c r="J166" s="25"/>
      <c r="K166" s="25"/>
      <c r="L166" s="25"/>
      <c r="M166" s="25"/>
      <c r="N166" s="25"/>
      <c r="O166" s="25"/>
      <c r="P166" s="25"/>
      <c r="Q166" s="25"/>
      <c r="R166" s="53">
        <v>115500</v>
      </c>
      <c r="S166" s="40">
        <v>0</v>
      </c>
      <c r="T166" s="25"/>
      <c r="U166" s="53"/>
      <c r="V166" s="25"/>
      <c r="W166" s="5"/>
    </row>
    <row r="167" spans="1:23" ht="15.75">
      <c r="A167" s="24"/>
      <c r="B167" s="25" t="s">
        <v>69</v>
      </c>
      <c r="C167" s="25"/>
      <c r="D167" s="25"/>
      <c r="E167" s="25"/>
      <c r="F167" s="25"/>
      <c r="G167" s="53"/>
      <c r="H167" s="25"/>
      <c r="I167" s="25"/>
      <c r="J167" s="25"/>
      <c r="K167" s="25"/>
      <c r="L167" s="25"/>
      <c r="M167" s="25"/>
      <c r="N167" s="25"/>
      <c r="O167" s="25"/>
      <c r="P167" s="25"/>
      <c r="Q167" s="25"/>
      <c r="R167" s="53">
        <f>+'Nov 03'!R169</f>
        <v>3691</v>
      </c>
      <c r="S167" s="53">
        <f>+'Nov 03'!S169</f>
        <v>964</v>
      </c>
      <c r="T167" s="25"/>
      <c r="U167" s="53">
        <f>R167+S167</f>
        <v>4655</v>
      </c>
      <c r="V167" s="25"/>
      <c r="W167" s="5"/>
    </row>
    <row r="168" spans="1:23" ht="15.75">
      <c r="A168" s="24"/>
      <c r="B168" s="25" t="s">
        <v>70</v>
      </c>
      <c r="C168" s="25"/>
      <c r="D168" s="25"/>
      <c r="E168" s="25"/>
      <c r="F168" s="25"/>
      <c r="G168" s="25"/>
      <c r="H168" s="25"/>
      <c r="I168" s="25"/>
      <c r="J168" s="25"/>
      <c r="K168" s="25"/>
      <c r="L168" s="25"/>
      <c r="M168" s="25"/>
      <c r="N168" s="25"/>
      <c r="O168" s="25"/>
      <c r="P168" s="25"/>
      <c r="Q168" s="25"/>
      <c r="R168" s="34">
        <v>7137</v>
      </c>
      <c r="S168" s="34">
        <v>1953</v>
      </c>
      <c r="T168" s="25"/>
      <c r="U168" s="53">
        <f>R168+S168</f>
        <v>9090</v>
      </c>
      <c r="V168" s="25"/>
      <c r="W168" s="5"/>
    </row>
    <row r="169" spans="1:23" ht="15.75">
      <c r="A169" s="24"/>
      <c r="B169" s="25" t="s">
        <v>71</v>
      </c>
      <c r="C169" s="25"/>
      <c r="D169" s="25"/>
      <c r="E169" s="25"/>
      <c r="F169" s="25"/>
      <c r="G169" s="53"/>
      <c r="H169" s="25"/>
      <c r="I169" s="25"/>
      <c r="J169" s="25"/>
      <c r="K169" s="25"/>
      <c r="L169" s="25"/>
      <c r="M169" s="25"/>
      <c r="N169" s="25"/>
      <c r="O169" s="25"/>
      <c r="P169" s="25"/>
      <c r="Q169" s="25"/>
      <c r="R169" s="53">
        <f>R167+R168</f>
        <v>10828</v>
      </c>
      <c r="S169" s="53">
        <f>S168+S167</f>
        <v>2917</v>
      </c>
      <c r="T169" s="25"/>
      <c r="U169" s="53">
        <f>R169+S169</f>
        <v>13745</v>
      </c>
      <c r="V169" s="25"/>
      <c r="W169" s="5"/>
    </row>
    <row r="170" spans="1:23" ht="15.75">
      <c r="A170" s="24"/>
      <c r="B170" s="25" t="s">
        <v>72</v>
      </c>
      <c r="C170" s="25"/>
      <c r="D170" s="25"/>
      <c r="E170" s="25"/>
      <c r="F170" s="25"/>
      <c r="G170" s="53"/>
      <c r="H170" s="25"/>
      <c r="I170" s="25"/>
      <c r="J170" s="25"/>
      <c r="K170" s="25"/>
      <c r="L170" s="25"/>
      <c r="M170" s="25"/>
      <c r="N170" s="25"/>
      <c r="O170" s="25"/>
      <c r="P170" s="25"/>
      <c r="Q170" s="25"/>
      <c r="R170" s="53">
        <f>R166-R169-S169</f>
        <v>101755</v>
      </c>
      <c r="S170" s="40">
        <v>0</v>
      </c>
      <c r="T170" s="25"/>
      <c r="U170" s="53"/>
      <c r="V170" s="25"/>
      <c r="W170" s="5"/>
    </row>
    <row r="171" spans="1:23" ht="16.5" thickBot="1">
      <c r="A171" s="24"/>
      <c r="B171" s="25"/>
      <c r="C171" s="25"/>
      <c r="D171" s="25"/>
      <c r="E171" s="25"/>
      <c r="F171" s="25"/>
      <c r="G171" s="25"/>
      <c r="H171" s="25"/>
      <c r="I171" s="25"/>
      <c r="J171" s="25"/>
      <c r="K171" s="25"/>
      <c r="L171" s="25"/>
      <c r="M171" s="25"/>
      <c r="N171" s="25"/>
      <c r="O171" s="25"/>
      <c r="P171" s="25"/>
      <c r="Q171" s="25"/>
      <c r="R171" s="25"/>
      <c r="S171" s="25"/>
      <c r="T171" s="25"/>
      <c r="U171" s="61"/>
      <c r="V171" s="25"/>
      <c r="W171" s="5"/>
    </row>
    <row r="172" spans="1:23" ht="15.75">
      <c r="A172" s="2"/>
      <c r="B172" s="4"/>
      <c r="C172" s="4"/>
      <c r="D172" s="4"/>
      <c r="E172" s="4"/>
      <c r="F172" s="4"/>
      <c r="G172" s="4"/>
      <c r="H172" s="4"/>
      <c r="I172" s="4"/>
      <c r="J172" s="4"/>
      <c r="K172" s="4"/>
      <c r="L172" s="4"/>
      <c r="M172" s="4"/>
      <c r="N172" s="4"/>
      <c r="O172" s="4"/>
      <c r="P172" s="4"/>
      <c r="Q172" s="4"/>
      <c r="R172" s="4"/>
      <c r="S172" s="4"/>
      <c r="T172" s="4"/>
      <c r="U172" s="50"/>
      <c r="V172" s="4"/>
      <c r="W172" s="5"/>
    </row>
    <row r="173" spans="1:23" ht="15.75">
      <c r="A173" s="6"/>
      <c r="B173" s="127" t="s">
        <v>73</v>
      </c>
      <c r="C173" s="8"/>
      <c r="D173" s="8"/>
      <c r="E173" s="8"/>
      <c r="F173" s="8"/>
      <c r="G173" s="8"/>
      <c r="H173" s="8"/>
      <c r="I173" s="8"/>
      <c r="J173" s="8"/>
      <c r="K173" s="8"/>
      <c r="L173" s="8"/>
      <c r="M173" s="8"/>
      <c r="N173" s="8"/>
      <c r="O173" s="8"/>
      <c r="P173" s="8"/>
      <c r="Q173" s="8"/>
      <c r="R173" s="8"/>
      <c r="S173" s="8"/>
      <c r="T173" s="8"/>
      <c r="U173" s="66"/>
      <c r="V173" s="8"/>
      <c r="W173" s="5"/>
    </row>
    <row r="174" spans="1:23" ht="15.75">
      <c r="A174" s="24"/>
      <c r="B174" s="25" t="s">
        <v>74</v>
      </c>
      <c r="C174" s="25"/>
      <c r="D174" s="25"/>
      <c r="E174" s="25"/>
      <c r="F174" s="25"/>
      <c r="G174" s="25"/>
      <c r="H174" s="25"/>
      <c r="I174" s="25"/>
      <c r="J174" s="25"/>
      <c r="K174" s="25"/>
      <c r="L174" s="25"/>
      <c r="M174" s="25"/>
      <c r="N174" s="25"/>
      <c r="O174" s="25"/>
      <c r="P174" s="25"/>
      <c r="Q174" s="25"/>
      <c r="R174" s="25"/>
      <c r="S174" s="25"/>
      <c r="T174" s="25"/>
      <c r="U174" s="59">
        <f>(U96+U98+U99+U100+U101)/-(U102+U104+U105+U106)</f>
        <v>1.3864466189572076</v>
      </c>
      <c r="V174" s="25" t="s">
        <v>143</v>
      </c>
      <c r="W174" s="5"/>
    </row>
    <row r="175" spans="1:23" ht="15.75">
      <c r="A175" s="24"/>
      <c r="B175" s="25" t="s">
        <v>75</v>
      </c>
      <c r="C175" s="25"/>
      <c r="D175" s="25"/>
      <c r="E175" s="25"/>
      <c r="F175" s="25"/>
      <c r="G175" s="25"/>
      <c r="H175" s="25"/>
      <c r="I175" s="25"/>
      <c r="J175" s="25"/>
      <c r="K175" s="25"/>
      <c r="L175" s="25"/>
      <c r="M175" s="25"/>
      <c r="N175" s="25"/>
      <c r="O175" s="25"/>
      <c r="P175" s="25"/>
      <c r="Q175" s="25"/>
      <c r="R175" s="25"/>
      <c r="S175" s="25"/>
      <c r="T175" s="25"/>
      <c r="U175" s="67">
        <v>1.29</v>
      </c>
      <c r="V175" s="25" t="s">
        <v>143</v>
      </c>
      <c r="W175" s="5"/>
    </row>
    <row r="176" spans="1:23" ht="15.75">
      <c r="A176" s="24"/>
      <c r="B176" s="25" t="s">
        <v>76</v>
      </c>
      <c r="C176" s="25"/>
      <c r="D176" s="25"/>
      <c r="E176" s="25"/>
      <c r="F176" s="25"/>
      <c r="G176" s="25"/>
      <c r="H176" s="25"/>
      <c r="I176" s="25"/>
      <c r="J176" s="25"/>
      <c r="K176" s="25"/>
      <c r="L176" s="25"/>
      <c r="M176" s="25"/>
      <c r="N176" s="25"/>
      <c r="O176" s="25"/>
      <c r="P176" s="25"/>
      <c r="Q176" s="25"/>
      <c r="R176" s="25"/>
      <c r="S176" s="25"/>
      <c r="T176" s="25"/>
      <c r="U176" s="59">
        <f>(U96+U98+U99+U100+U101+U102+U104+U105+U106)/-(U107+U108+U109)</f>
        <v>2.6754297269969665</v>
      </c>
      <c r="V176" s="25" t="s">
        <v>143</v>
      </c>
      <c r="W176" s="5"/>
    </row>
    <row r="177" spans="1:23" ht="15.75">
      <c r="A177" s="24"/>
      <c r="B177" s="25" t="s">
        <v>77</v>
      </c>
      <c r="C177" s="25"/>
      <c r="D177" s="25"/>
      <c r="E177" s="25"/>
      <c r="F177" s="25"/>
      <c r="G177" s="25"/>
      <c r="H177" s="25"/>
      <c r="I177" s="25"/>
      <c r="J177" s="25"/>
      <c r="K177" s="25"/>
      <c r="L177" s="25"/>
      <c r="M177" s="25"/>
      <c r="N177" s="25"/>
      <c r="O177" s="25"/>
      <c r="P177" s="25"/>
      <c r="Q177" s="25"/>
      <c r="R177" s="25"/>
      <c r="S177" s="25"/>
      <c r="T177" s="25"/>
      <c r="U177" s="68">
        <v>2.03</v>
      </c>
      <c r="V177" s="25" t="s">
        <v>143</v>
      </c>
      <c r="W177" s="5"/>
    </row>
    <row r="178" spans="1:23" ht="15.75">
      <c r="A178" s="24"/>
      <c r="B178" s="25"/>
      <c r="C178" s="25"/>
      <c r="D178" s="25"/>
      <c r="E178" s="25"/>
      <c r="F178" s="25"/>
      <c r="G178" s="25"/>
      <c r="H178" s="25"/>
      <c r="I178" s="25"/>
      <c r="J178" s="25"/>
      <c r="K178" s="25"/>
      <c r="L178" s="25"/>
      <c r="M178" s="25"/>
      <c r="N178" s="25"/>
      <c r="O178" s="25"/>
      <c r="P178" s="25"/>
      <c r="Q178" s="25"/>
      <c r="R178" s="25"/>
      <c r="S178" s="25"/>
      <c r="T178" s="25"/>
      <c r="U178" s="25"/>
      <c r="V178" s="25"/>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6"/>
      <c r="B180" s="8"/>
      <c r="C180" s="8"/>
      <c r="D180" s="8"/>
      <c r="E180" s="8"/>
      <c r="F180" s="8"/>
      <c r="G180" s="8"/>
      <c r="H180" s="8"/>
      <c r="I180" s="8"/>
      <c r="J180" s="8"/>
      <c r="K180" s="8"/>
      <c r="L180" s="8"/>
      <c r="M180" s="8"/>
      <c r="N180" s="8"/>
      <c r="O180" s="8"/>
      <c r="P180" s="8"/>
      <c r="Q180" s="8"/>
      <c r="R180" s="8"/>
      <c r="S180" s="8"/>
      <c r="T180" s="8"/>
      <c r="U180" s="8"/>
      <c r="V180" s="8"/>
      <c r="W180" s="5"/>
    </row>
    <row r="181" spans="1:23" ht="19.5" thickBot="1">
      <c r="A181" s="107"/>
      <c r="B181" s="108" t="str">
        <f>B131</f>
        <v>PM6 INVESTOR REPORT QUARTER ENDING FEBRUARY 2004</v>
      </c>
      <c r="C181" s="144"/>
      <c r="D181" s="144"/>
      <c r="E181" s="144"/>
      <c r="F181" s="144"/>
      <c r="G181" s="144"/>
      <c r="H181" s="144"/>
      <c r="I181" s="144"/>
      <c r="J181" s="144"/>
      <c r="K181" s="144"/>
      <c r="L181" s="144"/>
      <c r="M181" s="144"/>
      <c r="N181" s="144"/>
      <c r="O181" s="144"/>
      <c r="P181" s="144"/>
      <c r="Q181" s="144"/>
      <c r="R181" s="144"/>
      <c r="S181" s="144"/>
      <c r="T181" s="144"/>
      <c r="U181" s="144"/>
      <c r="V181" s="145"/>
      <c r="W181" s="5"/>
    </row>
    <row r="182" spans="1:23" ht="15.75">
      <c r="A182" s="69"/>
      <c r="B182" s="60" t="s">
        <v>78</v>
      </c>
      <c r="C182" s="70"/>
      <c r="D182" s="70"/>
      <c r="E182" s="70"/>
      <c r="F182" s="71"/>
      <c r="G182" s="71"/>
      <c r="H182" s="71"/>
      <c r="I182" s="71"/>
      <c r="J182" s="71"/>
      <c r="K182" s="71"/>
      <c r="L182" s="71"/>
      <c r="M182" s="71"/>
      <c r="N182" s="71"/>
      <c r="O182" s="71"/>
      <c r="P182" s="71"/>
      <c r="Q182" s="71"/>
      <c r="R182" s="71"/>
      <c r="S182" s="72">
        <v>38044</v>
      </c>
      <c r="T182" s="4"/>
      <c r="U182" s="4"/>
      <c r="V182" s="4"/>
      <c r="W182" s="5"/>
    </row>
    <row r="183" spans="1:23" ht="15.75">
      <c r="A183" s="73"/>
      <c r="B183" s="74"/>
      <c r="C183" s="75"/>
      <c r="D183" s="75"/>
      <c r="E183" s="75"/>
      <c r="F183" s="76"/>
      <c r="G183" s="76"/>
      <c r="H183" s="76"/>
      <c r="I183" s="76"/>
      <c r="J183" s="76"/>
      <c r="K183" s="76"/>
      <c r="L183" s="76"/>
      <c r="M183" s="76"/>
      <c r="N183" s="76"/>
      <c r="O183" s="76"/>
      <c r="P183" s="76"/>
      <c r="Q183" s="76"/>
      <c r="R183" s="76"/>
      <c r="S183" s="76"/>
      <c r="T183" s="8"/>
      <c r="U183" s="8"/>
      <c r="V183" s="8"/>
      <c r="W183" s="5"/>
    </row>
    <row r="184" spans="1:23" ht="15.75">
      <c r="A184" s="77"/>
      <c r="B184" s="78" t="s">
        <v>79</v>
      </c>
      <c r="C184" s="79"/>
      <c r="D184" s="79"/>
      <c r="E184" s="79"/>
      <c r="F184" s="65"/>
      <c r="G184" s="65"/>
      <c r="H184" s="65"/>
      <c r="I184" s="65"/>
      <c r="J184" s="65"/>
      <c r="K184" s="65"/>
      <c r="L184" s="65"/>
      <c r="M184" s="65"/>
      <c r="N184" s="65"/>
      <c r="O184" s="65"/>
      <c r="P184" s="65"/>
      <c r="Q184" s="65"/>
      <c r="R184" s="65"/>
      <c r="S184" s="80">
        <v>0.05254</v>
      </c>
      <c r="T184" s="25"/>
      <c r="U184" s="25"/>
      <c r="V184" s="25"/>
      <c r="W184" s="5"/>
    </row>
    <row r="185" spans="1:23" ht="15.75">
      <c r="A185" s="77"/>
      <c r="B185" s="78" t="s">
        <v>80</v>
      </c>
      <c r="C185" s="79"/>
      <c r="D185" s="79"/>
      <c r="E185" s="79"/>
      <c r="F185" s="65"/>
      <c r="G185" s="65"/>
      <c r="H185" s="65"/>
      <c r="I185" s="65"/>
      <c r="J185" s="65"/>
      <c r="K185" s="65"/>
      <c r="L185" s="65"/>
      <c r="M185" s="65"/>
      <c r="N185" s="65"/>
      <c r="O185" s="65"/>
      <c r="P185" s="65"/>
      <c r="Q185" s="65"/>
      <c r="R185" s="65"/>
      <c r="S185" s="39">
        <v>0.0408</v>
      </c>
      <c r="T185" s="25"/>
      <c r="U185" s="25"/>
      <c r="V185" s="25"/>
      <c r="W185" s="5"/>
    </row>
    <row r="186" spans="1:23" ht="15.75">
      <c r="A186" s="77"/>
      <c r="B186" s="78" t="s">
        <v>81</v>
      </c>
      <c r="C186" s="79"/>
      <c r="D186" s="79"/>
      <c r="E186" s="79"/>
      <c r="F186" s="65"/>
      <c r="G186" s="65"/>
      <c r="H186" s="65"/>
      <c r="I186" s="65"/>
      <c r="J186" s="65"/>
      <c r="K186" s="65"/>
      <c r="L186" s="65"/>
      <c r="M186" s="65"/>
      <c r="N186" s="65"/>
      <c r="O186" s="65"/>
      <c r="P186" s="65"/>
      <c r="Q186" s="65"/>
      <c r="R186" s="65"/>
      <c r="S186" s="80">
        <f>S184-S185</f>
        <v>0.01174</v>
      </c>
      <c r="T186" s="25"/>
      <c r="U186" s="25"/>
      <c r="V186" s="25"/>
      <c r="W186" s="5"/>
    </row>
    <row r="187" spans="1:23" ht="15.75">
      <c r="A187" s="77"/>
      <c r="B187" s="78" t="s">
        <v>82</v>
      </c>
      <c r="C187" s="79"/>
      <c r="D187" s="79"/>
      <c r="E187" s="79"/>
      <c r="F187" s="65"/>
      <c r="G187" s="65"/>
      <c r="H187" s="65"/>
      <c r="I187" s="65"/>
      <c r="J187" s="65"/>
      <c r="K187" s="65"/>
      <c r="L187" s="65"/>
      <c r="M187" s="65"/>
      <c r="N187" s="65"/>
      <c r="O187" s="65"/>
      <c r="P187" s="65"/>
      <c r="Q187" s="65"/>
      <c r="R187" s="65"/>
      <c r="S187" s="80">
        <v>0.05573</v>
      </c>
      <c r="T187" s="25"/>
      <c r="U187" s="25"/>
      <c r="V187" s="25"/>
      <c r="W187" s="5"/>
    </row>
    <row r="188" spans="1:23" ht="15.75">
      <c r="A188" s="77"/>
      <c r="B188" s="78" t="s">
        <v>83</v>
      </c>
      <c r="C188" s="79"/>
      <c r="D188" s="79"/>
      <c r="E188" s="79"/>
      <c r="F188" s="65"/>
      <c r="G188" s="65"/>
      <c r="H188" s="65"/>
      <c r="I188" s="65"/>
      <c r="J188" s="65"/>
      <c r="K188" s="65"/>
      <c r="L188" s="65"/>
      <c r="M188" s="65"/>
      <c r="N188" s="65"/>
      <c r="O188" s="65"/>
      <c r="P188" s="65"/>
      <c r="Q188" s="65"/>
      <c r="R188" s="65"/>
      <c r="S188" s="80">
        <f>+U43</f>
        <v>0.04422730017890019</v>
      </c>
      <c r="T188" s="25"/>
      <c r="U188" s="25"/>
      <c r="V188" s="25"/>
      <c r="W188" s="5"/>
    </row>
    <row r="189" spans="1:23" ht="15.75">
      <c r="A189" s="77"/>
      <c r="B189" s="78" t="s">
        <v>84</v>
      </c>
      <c r="C189" s="79"/>
      <c r="D189" s="79"/>
      <c r="E189" s="79"/>
      <c r="F189" s="65"/>
      <c r="G189" s="65"/>
      <c r="H189" s="65"/>
      <c r="I189" s="65"/>
      <c r="J189" s="65"/>
      <c r="K189" s="65"/>
      <c r="L189" s="65"/>
      <c r="M189" s="65"/>
      <c r="N189" s="65"/>
      <c r="O189" s="65"/>
      <c r="P189" s="65"/>
      <c r="Q189" s="65"/>
      <c r="R189" s="65"/>
      <c r="S189" s="80">
        <f>S187-S188</f>
        <v>0.011502699821099811</v>
      </c>
      <c r="T189" s="25"/>
      <c r="U189" s="25"/>
      <c r="V189" s="25"/>
      <c r="W189" s="5"/>
    </row>
    <row r="190" spans="1:23" ht="15.75">
      <c r="A190" s="77"/>
      <c r="B190" s="78" t="s">
        <v>180</v>
      </c>
      <c r="C190" s="79"/>
      <c r="D190" s="79"/>
      <c r="E190" s="79"/>
      <c r="F190" s="65"/>
      <c r="G190" s="65"/>
      <c r="H190" s="65"/>
      <c r="I190" s="65"/>
      <c r="J190" s="65"/>
      <c r="K190" s="65"/>
      <c r="L190" s="65"/>
      <c r="M190" s="65"/>
      <c r="N190" s="65"/>
      <c r="O190" s="65"/>
      <c r="P190" s="65"/>
      <c r="Q190" s="65"/>
      <c r="R190" s="65"/>
      <c r="S190" s="116">
        <v>38245</v>
      </c>
      <c r="T190" s="25"/>
      <c r="U190" s="25"/>
      <c r="V190" s="25"/>
      <c r="W190" s="5"/>
    </row>
    <row r="191" spans="1:23" ht="15.75">
      <c r="A191" s="77"/>
      <c r="B191" s="78" t="s">
        <v>181</v>
      </c>
      <c r="C191" s="79"/>
      <c r="D191" s="79"/>
      <c r="E191" s="79"/>
      <c r="F191" s="65"/>
      <c r="G191" s="65"/>
      <c r="H191" s="65"/>
      <c r="I191" s="65"/>
      <c r="J191" s="65"/>
      <c r="K191" s="65"/>
      <c r="L191" s="65"/>
      <c r="M191" s="65"/>
      <c r="N191" s="65"/>
      <c r="O191" s="65"/>
      <c r="P191" s="65"/>
      <c r="Q191" s="65"/>
      <c r="R191" s="65"/>
      <c r="S191" s="116">
        <v>47557</v>
      </c>
      <c r="T191" s="25"/>
      <c r="U191" s="25"/>
      <c r="V191" s="25"/>
      <c r="W191" s="5"/>
    </row>
    <row r="192" spans="1:23" ht="15.75">
      <c r="A192" s="77"/>
      <c r="B192" s="78" t="s">
        <v>182</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183</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184</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185</v>
      </c>
      <c r="C195" s="79"/>
      <c r="D195" s="79"/>
      <c r="E195" s="79"/>
      <c r="F195" s="65"/>
      <c r="G195" s="65"/>
      <c r="H195" s="65"/>
      <c r="I195" s="65"/>
      <c r="J195" s="65"/>
      <c r="K195" s="65"/>
      <c r="L195" s="65"/>
      <c r="M195" s="65"/>
      <c r="N195" s="65"/>
      <c r="O195" s="65"/>
      <c r="P195" s="65"/>
      <c r="Q195" s="65"/>
      <c r="R195" s="65"/>
      <c r="S195" s="116">
        <v>50663</v>
      </c>
      <c r="T195" s="25"/>
      <c r="U195" s="25"/>
      <c r="V195" s="25"/>
      <c r="W195" s="5"/>
    </row>
    <row r="196" spans="1:23" ht="15.75">
      <c r="A196" s="77"/>
      <c r="B196" s="78" t="s">
        <v>186</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187</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85</v>
      </c>
      <c r="C198" s="79"/>
      <c r="D198" s="79"/>
      <c r="E198" s="79"/>
      <c r="F198" s="65"/>
      <c r="G198" s="65"/>
      <c r="H198" s="65"/>
      <c r="I198" s="65"/>
      <c r="J198" s="65"/>
      <c r="K198" s="65"/>
      <c r="L198" s="65"/>
      <c r="M198" s="65"/>
      <c r="N198" s="65"/>
      <c r="O198" s="65"/>
      <c r="P198" s="65"/>
      <c r="Q198" s="65"/>
      <c r="R198" s="65"/>
      <c r="S198" s="81">
        <v>22.07</v>
      </c>
      <c r="T198" s="25" t="s">
        <v>136</v>
      </c>
      <c r="U198" s="25"/>
      <c r="V198" s="25"/>
      <c r="W198" s="5"/>
    </row>
    <row r="199" spans="1:23" ht="15.75">
      <c r="A199" s="77"/>
      <c r="B199" s="78" t="s">
        <v>86</v>
      </c>
      <c r="C199" s="79"/>
      <c r="D199" s="79"/>
      <c r="E199" s="79"/>
      <c r="F199" s="65"/>
      <c r="G199" s="65"/>
      <c r="H199" s="65"/>
      <c r="I199" s="65"/>
      <c r="J199" s="65"/>
      <c r="K199" s="65"/>
      <c r="L199" s="65"/>
      <c r="M199" s="65"/>
      <c r="N199" s="65"/>
      <c r="O199" s="65"/>
      <c r="P199" s="65"/>
      <c r="Q199" s="65"/>
      <c r="R199" s="65"/>
      <c r="S199" s="81">
        <v>21.78</v>
      </c>
      <c r="T199" s="25" t="s">
        <v>136</v>
      </c>
      <c r="U199" s="25"/>
      <c r="V199" s="25"/>
      <c r="W199" s="5"/>
    </row>
    <row r="200" spans="1:23" ht="15.75">
      <c r="A200" s="77"/>
      <c r="B200" s="78" t="s">
        <v>87</v>
      </c>
      <c r="C200" s="79"/>
      <c r="D200" s="79"/>
      <c r="E200" s="79"/>
      <c r="F200" s="65"/>
      <c r="G200" s="65"/>
      <c r="H200" s="65"/>
      <c r="I200" s="65"/>
      <c r="J200" s="65"/>
      <c r="K200" s="65"/>
      <c r="L200" s="65"/>
      <c r="M200" s="65"/>
      <c r="N200" s="65"/>
      <c r="O200" s="65"/>
      <c r="P200" s="65"/>
      <c r="Q200" s="65"/>
      <c r="R200" s="65"/>
      <c r="S200" s="80">
        <f>+O73/M73</f>
        <v>0.023438455945126026</v>
      </c>
      <c r="T200" s="25"/>
      <c r="U200" s="25"/>
      <c r="V200" s="25"/>
      <c r="W200" s="5"/>
    </row>
    <row r="201" spans="1:23" ht="15.75">
      <c r="A201" s="77"/>
      <c r="B201" s="78" t="s">
        <v>88</v>
      </c>
      <c r="C201" s="79"/>
      <c r="D201" s="79"/>
      <c r="E201" s="79"/>
      <c r="F201" s="65"/>
      <c r="G201" s="65"/>
      <c r="H201" s="65"/>
      <c r="I201" s="65"/>
      <c r="J201" s="65"/>
      <c r="K201" s="65"/>
      <c r="L201" s="65"/>
      <c r="M201" s="65"/>
      <c r="N201" s="65"/>
      <c r="O201" s="65"/>
      <c r="P201" s="65"/>
      <c r="Q201" s="65"/>
      <c r="R201" s="65"/>
      <c r="S201" s="80">
        <v>0.0692</v>
      </c>
      <c r="T201" s="25"/>
      <c r="U201" s="25"/>
      <c r="V201" s="25"/>
      <c r="W201" s="5"/>
    </row>
    <row r="202" spans="1:23" ht="15.75">
      <c r="A202" s="77"/>
      <c r="B202" s="78"/>
      <c r="C202" s="78"/>
      <c r="D202" s="78"/>
      <c r="E202" s="78"/>
      <c r="F202" s="25"/>
      <c r="G202" s="25"/>
      <c r="H202" s="25"/>
      <c r="I202" s="25"/>
      <c r="J202" s="25"/>
      <c r="K202" s="25"/>
      <c r="L202" s="25"/>
      <c r="M202" s="25"/>
      <c r="N202" s="25"/>
      <c r="O202" s="25"/>
      <c r="P202" s="25"/>
      <c r="Q202" s="25"/>
      <c r="R202" s="25"/>
      <c r="S202" s="61"/>
      <c r="T202" s="25"/>
      <c r="U202" s="82"/>
      <c r="V202" s="25"/>
      <c r="W202" s="5"/>
    </row>
    <row r="203" spans="1:23" ht="15.75">
      <c r="A203" s="83"/>
      <c r="B203" s="14" t="s">
        <v>89</v>
      </c>
      <c r="C203" s="85"/>
      <c r="D203" s="84"/>
      <c r="E203" s="85"/>
      <c r="F203" s="84"/>
      <c r="G203" s="85"/>
      <c r="H203" s="17"/>
      <c r="I203" s="17"/>
      <c r="J203" s="17"/>
      <c r="K203" s="17"/>
      <c r="L203" s="17"/>
      <c r="M203" s="17"/>
      <c r="N203" s="17"/>
      <c r="O203" s="17"/>
      <c r="P203" s="17"/>
      <c r="Q203" s="17"/>
      <c r="R203" s="17" t="s">
        <v>124</v>
      </c>
      <c r="S203" s="86" t="s">
        <v>133</v>
      </c>
      <c r="T203" s="8"/>
      <c r="U203" s="8"/>
      <c r="V203" s="8"/>
      <c r="W203" s="5"/>
    </row>
    <row r="204" spans="1:23" ht="15.75">
      <c r="A204" s="87"/>
      <c r="B204" s="78" t="s">
        <v>90</v>
      </c>
      <c r="C204" s="54"/>
      <c r="D204" s="54"/>
      <c r="E204" s="25"/>
      <c r="F204" s="25"/>
      <c r="G204" s="25"/>
      <c r="H204" s="30"/>
      <c r="I204" s="30"/>
      <c r="J204" s="30"/>
      <c r="K204" s="30"/>
      <c r="L204" s="30"/>
      <c r="M204" s="30"/>
      <c r="N204" s="30"/>
      <c r="O204" s="30"/>
      <c r="P204" s="30"/>
      <c r="Q204" s="30"/>
      <c r="R204" s="30">
        <v>13</v>
      </c>
      <c r="S204" s="88">
        <v>1547</v>
      </c>
      <c r="T204" s="25"/>
      <c r="U204" s="82"/>
      <c r="V204" s="89"/>
      <c r="W204" s="5"/>
    </row>
    <row r="205" spans="1:23" ht="15.75">
      <c r="A205" s="87"/>
      <c r="B205" s="78" t="s">
        <v>262</v>
      </c>
      <c r="C205" s="54"/>
      <c r="D205" s="54"/>
      <c r="E205" s="25"/>
      <c r="F205" s="25"/>
      <c r="G205" s="25"/>
      <c r="H205" s="30"/>
      <c r="I205" s="30"/>
      <c r="J205" s="30"/>
      <c r="K205" s="30"/>
      <c r="L205" s="30"/>
      <c r="M205" s="30"/>
      <c r="N205" s="30"/>
      <c r="O205" s="30"/>
      <c r="P205" s="30"/>
      <c r="Q205" s="30"/>
      <c r="R205" s="30">
        <v>12</v>
      </c>
      <c r="S205" s="88">
        <v>1595</v>
      </c>
      <c r="T205" s="25"/>
      <c r="U205" s="82"/>
      <c r="V205" s="89"/>
      <c r="W205" s="5"/>
    </row>
    <row r="206" spans="1:23" ht="15.75">
      <c r="A206" s="87"/>
      <c r="B206" s="78" t="s">
        <v>91</v>
      </c>
      <c r="C206" s="54"/>
      <c r="D206" s="54"/>
      <c r="E206" s="25"/>
      <c r="F206" s="25"/>
      <c r="G206" s="25"/>
      <c r="H206" s="30"/>
      <c r="I206" s="30"/>
      <c r="J206" s="30"/>
      <c r="K206" s="30"/>
      <c r="L206" s="30"/>
      <c r="M206" s="30"/>
      <c r="N206" s="30"/>
      <c r="O206" s="30"/>
      <c r="P206" s="30"/>
      <c r="Q206" s="30"/>
      <c r="R206" s="30">
        <v>0</v>
      </c>
      <c r="S206" s="88">
        <v>0</v>
      </c>
      <c r="T206" s="25"/>
      <c r="U206" s="82"/>
      <c r="V206" s="89"/>
      <c r="W206" s="5"/>
    </row>
    <row r="207" spans="1:23" ht="15.75">
      <c r="A207" s="87"/>
      <c r="B207" s="130" t="s">
        <v>92</v>
      </c>
      <c r="C207" s="54"/>
      <c r="D207" s="54"/>
      <c r="E207" s="25"/>
      <c r="F207" s="25"/>
      <c r="G207" s="25"/>
      <c r="H207" s="25"/>
      <c r="I207" s="25"/>
      <c r="J207" s="25"/>
      <c r="K207" s="25"/>
      <c r="L207" s="25"/>
      <c r="M207" s="25"/>
      <c r="N207" s="25"/>
      <c r="O207" s="25"/>
      <c r="P207" s="25"/>
      <c r="Q207" s="25"/>
      <c r="R207" s="25"/>
      <c r="S207" s="88">
        <v>0</v>
      </c>
      <c r="T207" s="25"/>
      <c r="U207" s="82"/>
      <c r="V207" s="89"/>
      <c r="W207" s="5"/>
    </row>
    <row r="208" spans="1:23" ht="15.75">
      <c r="A208" s="87"/>
      <c r="B208" s="130" t="s">
        <v>263</v>
      </c>
      <c r="C208" s="54"/>
      <c r="D208" s="54"/>
      <c r="E208" s="25"/>
      <c r="F208" s="25"/>
      <c r="G208" s="25"/>
      <c r="H208" s="25"/>
      <c r="I208" s="25"/>
      <c r="J208" s="25"/>
      <c r="K208" s="25"/>
      <c r="L208" s="25"/>
      <c r="M208" s="25"/>
      <c r="N208" s="25"/>
      <c r="O208" s="25"/>
      <c r="P208" s="25"/>
      <c r="Q208" s="25"/>
      <c r="R208" s="25"/>
      <c r="S208" s="88">
        <v>97866</v>
      </c>
      <c r="T208" s="25"/>
      <c r="U208" s="82"/>
      <c r="V208" s="89"/>
      <c r="W208" s="5"/>
    </row>
    <row r="209" spans="1:23" ht="15.75">
      <c r="A209" s="90"/>
      <c r="B209" s="130" t="s">
        <v>94</v>
      </c>
      <c r="C209" s="78"/>
      <c r="D209" s="78"/>
      <c r="E209" s="78"/>
      <c r="F209" s="25"/>
      <c r="G209" s="25"/>
      <c r="H209" s="25"/>
      <c r="I209" s="25"/>
      <c r="J209" s="25"/>
      <c r="K209" s="25"/>
      <c r="L209" s="25"/>
      <c r="M209" s="25"/>
      <c r="N209" s="25"/>
      <c r="O209" s="25"/>
      <c r="P209" s="25"/>
      <c r="Q209" s="25"/>
      <c r="R209" s="25"/>
      <c r="S209" s="88"/>
      <c r="T209" s="25"/>
      <c r="U209" s="82"/>
      <c r="V209" s="91"/>
      <c r="W209" s="5"/>
    </row>
    <row r="210" spans="1:23" ht="15.75">
      <c r="A210" s="87"/>
      <c r="B210" s="78" t="s">
        <v>95</v>
      </c>
      <c r="C210" s="54"/>
      <c r="D210" s="54"/>
      <c r="E210" s="54"/>
      <c r="F210" s="25"/>
      <c r="G210" s="25"/>
      <c r="H210" s="25"/>
      <c r="I210" s="25"/>
      <c r="J210" s="25"/>
      <c r="K210" s="25"/>
      <c r="L210" s="25"/>
      <c r="M210" s="25"/>
      <c r="N210" s="25"/>
      <c r="O210" s="25"/>
      <c r="P210" s="25"/>
      <c r="Q210" s="25"/>
      <c r="R210" s="25">
        <v>0</v>
      </c>
      <c r="S210" s="88">
        <f>U153</f>
        <v>0</v>
      </c>
      <c r="T210" s="25" t="s">
        <v>137</v>
      </c>
      <c r="U210" s="82"/>
      <c r="V210" s="118"/>
      <c r="W210" s="117"/>
    </row>
    <row r="211" spans="1:23" ht="15.75">
      <c r="A211" s="87"/>
      <c r="B211" s="78" t="s">
        <v>96</v>
      </c>
      <c r="C211" s="54"/>
      <c r="D211" s="54"/>
      <c r="E211" s="54"/>
      <c r="F211" s="25"/>
      <c r="G211" s="25"/>
      <c r="H211" s="25"/>
      <c r="I211" s="25"/>
      <c r="J211" s="25"/>
      <c r="K211" s="25"/>
      <c r="L211" s="25"/>
      <c r="M211" s="25"/>
      <c r="N211" s="25"/>
      <c r="O211" s="25"/>
      <c r="P211" s="25"/>
      <c r="Q211" s="25"/>
      <c r="R211" s="25">
        <v>0</v>
      </c>
      <c r="S211" s="88">
        <f>+'Nov 03'!S210+'May 04'!S210</f>
        <v>0</v>
      </c>
      <c r="T211" s="25"/>
      <c r="U211" s="82"/>
      <c r="V211" s="91"/>
      <c r="W211" s="5"/>
    </row>
    <row r="212" spans="1:23" ht="15.75">
      <c r="A212" s="87"/>
      <c r="B212" s="78" t="s">
        <v>97</v>
      </c>
      <c r="C212" s="54"/>
      <c r="D212" s="54"/>
      <c r="E212" s="54"/>
      <c r="F212" s="25"/>
      <c r="G212" s="25"/>
      <c r="H212" s="25"/>
      <c r="I212" s="25"/>
      <c r="J212" s="25"/>
      <c r="K212" s="25"/>
      <c r="L212" s="25"/>
      <c r="M212" s="25"/>
      <c r="N212" s="25"/>
      <c r="O212" s="25"/>
      <c r="P212" s="25"/>
      <c r="Q212" s="25"/>
      <c r="R212" s="25"/>
      <c r="S212" s="88">
        <v>0</v>
      </c>
      <c r="T212" s="25"/>
      <c r="U212" s="82"/>
      <c r="V212" s="91"/>
      <c r="W212" s="5"/>
    </row>
    <row r="213" spans="1:23" ht="15.75">
      <c r="A213" s="90"/>
      <c r="B213" s="130" t="s">
        <v>98</v>
      </c>
      <c r="C213" s="78"/>
      <c r="D213" s="78"/>
      <c r="E213" s="78"/>
      <c r="F213" s="25"/>
      <c r="G213" s="25"/>
      <c r="H213" s="25"/>
      <c r="I213" s="25"/>
      <c r="J213" s="25"/>
      <c r="K213" s="25"/>
      <c r="L213" s="25"/>
      <c r="M213" s="25"/>
      <c r="N213" s="25"/>
      <c r="O213" s="25"/>
      <c r="P213" s="25"/>
      <c r="Q213" s="25"/>
      <c r="R213" s="25"/>
      <c r="S213" s="88"/>
      <c r="T213" s="25"/>
      <c r="U213" s="82"/>
      <c r="V213" s="91"/>
      <c r="W213" s="5"/>
    </row>
    <row r="214" spans="1:23" ht="15.75">
      <c r="A214" s="90"/>
      <c r="B214" s="78" t="s">
        <v>99</v>
      </c>
      <c r="C214" s="78"/>
      <c r="D214" s="78"/>
      <c r="E214" s="78"/>
      <c r="F214" s="25"/>
      <c r="G214" s="25"/>
      <c r="H214" s="25"/>
      <c r="I214" s="25"/>
      <c r="J214" s="25"/>
      <c r="K214" s="25"/>
      <c r="L214" s="25"/>
      <c r="M214" s="25"/>
      <c r="N214" s="25"/>
      <c r="O214" s="25"/>
      <c r="P214" s="25"/>
      <c r="Q214" s="25"/>
      <c r="R214" s="25">
        <v>0</v>
      </c>
      <c r="S214" s="88">
        <v>0</v>
      </c>
      <c r="T214" s="25"/>
      <c r="U214" s="82"/>
      <c r="V214" s="91"/>
      <c r="W214" s="5"/>
    </row>
    <row r="215" spans="1:23" ht="15.75">
      <c r="A215" s="87"/>
      <c r="B215" s="78" t="s">
        <v>100</v>
      </c>
      <c r="C215" s="92"/>
      <c r="D215" s="92"/>
      <c r="E215" s="93"/>
      <c r="F215" s="25"/>
      <c r="G215" s="25"/>
      <c r="H215" s="25"/>
      <c r="I215" s="25"/>
      <c r="J215" s="25"/>
      <c r="K215" s="25"/>
      <c r="L215" s="25"/>
      <c r="M215" s="25"/>
      <c r="N215" s="25"/>
      <c r="O215" s="25"/>
      <c r="P215" s="25"/>
      <c r="Q215" s="25"/>
      <c r="R215" s="25"/>
      <c r="S215" s="63">
        <v>0</v>
      </c>
      <c r="T215" s="25"/>
      <c r="U215" s="82"/>
      <c r="V215" s="91"/>
      <c r="W215" s="5"/>
    </row>
    <row r="216" spans="1:23" ht="15.75">
      <c r="A216" s="87"/>
      <c r="B216" s="78" t="s">
        <v>101</v>
      </c>
      <c r="C216" s="92"/>
      <c r="D216" s="92"/>
      <c r="E216" s="93"/>
      <c r="F216" s="25"/>
      <c r="G216" s="25"/>
      <c r="H216" s="25"/>
      <c r="I216" s="25"/>
      <c r="J216" s="25"/>
      <c r="K216" s="25"/>
      <c r="L216" s="25"/>
      <c r="M216" s="25"/>
      <c r="N216" s="25"/>
      <c r="O216" s="25"/>
      <c r="P216" s="25"/>
      <c r="Q216" s="25"/>
      <c r="R216" s="25"/>
      <c r="S216" s="63">
        <v>0</v>
      </c>
      <c r="T216" s="25"/>
      <c r="U216" s="82"/>
      <c r="V216" s="91"/>
      <c r="W216" s="5"/>
    </row>
    <row r="217" spans="1:23" ht="15.75">
      <c r="A217" s="87"/>
      <c r="B217" s="78" t="s">
        <v>102</v>
      </c>
      <c r="C217" s="94"/>
      <c r="D217" s="92"/>
      <c r="E217" s="93"/>
      <c r="F217" s="25"/>
      <c r="G217" s="25"/>
      <c r="H217" s="25"/>
      <c r="I217" s="25"/>
      <c r="J217" s="25"/>
      <c r="K217" s="25"/>
      <c r="L217" s="25"/>
      <c r="M217" s="25"/>
      <c r="N217" s="25"/>
      <c r="O217" s="25"/>
      <c r="P217" s="25"/>
      <c r="Q217" s="25"/>
      <c r="R217" s="25"/>
      <c r="S217" s="95">
        <v>0</v>
      </c>
      <c r="T217" s="25"/>
      <c r="U217" s="82"/>
      <c r="V217" s="91"/>
      <c r="W217" s="5"/>
    </row>
    <row r="218" spans="1:23" ht="15.75">
      <c r="A218" s="87"/>
      <c r="B218" s="78"/>
      <c r="C218" s="94"/>
      <c r="D218" s="92"/>
      <c r="E218" s="93"/>
      <c r="F218" s="25"/>
      <c r="G218" s="25"/>
      <c r="H218" s="25"/>
      <c r="I218" s="25"/>
      <c r="J218" s="25"/>
      <c r="K218" s="25"/>
      <c r="L218" s="25"/>
      <c r="M218" s="25"/>
      <c r="N218" s="25"/>
      <c r="O218" s="25"/>
      <c r="P218" s="25"/>
      <c r="Q218" s="25"/>
      <c r="R218" s="25"/>
      <c r="S218" s="95"/>
      <c r="T218" s="25"/>
      <c r="U218" s="82"/>
      <c r="V218" s="91"/>
      <c r="W218" s="5"/>
    </row>
    <row r="219" spans="1:23" ht="15.75">
      <c r="A219" s="6"/>
      <c r="B219" s="14" t="s">
        <v>103</v>
      </c>
      <c r="C219" s="85"/>
      <c r="D219" s="84"/>
      <c r="E219" s="85"/>
      <c r="F219" s="84"/>
      <c r="G219" s="86"/>
      <c r="H219" s="17"/>
      <c r="I219" s="17"/>
      <c r="J219" s="17"/>
      <c r="K219" s="17"/>
      <c r="L219" s="17"/>
      <c r="M219" s="17"/>
      <c r="N219" s="17"/>
      <c r="O219" s="17"/>
      <c r="P219" s="17"/>
      <c r="Q219" s="86" t="s">
        <v>124</v>
      </c>
      <c r="R219" s="17" t="s">
        <v>125</v>
      </c>
      <c r="S219" s="86" t="s">
        <v>134</v>
      </c>
      <c r="T219" s="17" t="s">
        <v>125</v>
      </c>
      <c r="U219" s="8"/>
      <c r="V219" s="96"/>
      <c r="W219" s="5"/>
    </row>
    <row r="220" spans="1:23" ht="15.75">
      <c r="A220" s="24"/>
      <c r="B220" s="54" t="s">
        <v>104</v>
      </c>
      <c r="C220" s="54"/>
      <c r="D220" s="97"/>
      <c r="E220" s="25"/>
      <c r="F220" s="97"/>
      <c r="G220" s="54"/>
      <c r="H220" s="97"/>
      <c r="I220" s="97"/>
      <c r="J220" s="97"/>
      <c r="K220" s="97"/>
      <c r="L220" s="97"/>
      <c r="M220" s="97"/>
      <c r="N220" s="97"/>
      <c r="O220" s="97"/>
      <c r="P220" s="97"/>
      <c r="Q220" s="54">
        <v>7759</v>
      </c>
      <c r="R220" s="99">
        <f>Q220/$Q$225</f>
        <v>0.993215565796211</v>
      </c>
      <c r="S220" s="53">
        <v>698369</v>
      </c>
      <c r="T220" s="154">
        <f>S220/$S$225</f>
        <v>0.9927967860615606</v>
      </c>
      <c r="U220" s="82"/>
      <c r="V220" s="91"/>
      <c r="W220" s="5"/>
    </row>
    <row r="221" spans="1:23" ht="15.75">
      <c r="A221" s="24"/>
      <c r="B221" s="54" t="s">
        <v>105</v>
      </c>
      <c r="C221" s="54"/>
      <c r="D221" s="97"/>
      <c r="E221" s="25"/>
      <c r="F221" s="99"/>
      <c r="G221" s="54"/>
      <c r="H221" s="97"/>
      <c r="I221" s="97"/>
      <c r="J221" s="97"/>
      <c r="K221" s="97"/>
      <c r="L221" s="97"/>
      <c r="M221" s="97"/>
      <c r="N221" s="97"/>
      <c r="O221" s="97"/>
      <c r="P221" s="97"/>
      <c r="Q221" s="54">
        <v>22</v>
      </c>
      <c r="R221" s="99">
        <f>Q221/$Q$225</f>
        <v>0.0028161802355350742</v>
      </c>
      <c r="S221" s="53">
        <v>1994</v>
      </c>
      <c r="T221" s="154">
        <f>S221/$S$225</f>
        <v>0.0028346573106864024</v>
      </c>
      <c r="U221" s="82"/>
      <c r="V221" s="91"/>
      <c r="W221" s="5"/>
    </row>
    <row r="222" spans="1:23" ht="15.75">
      <c r="A222" s="24"/>
      <c r="B222" s="54" t="s">
        <v>106</v>
      </c>
      <c r="C222" s="54"/>
      <c r="D222" s="97"/>
      <c r="E222" s="25"/>
      <c r="F222" s="99"/>
      <c r="G222" s="54"/>
      <c r="H222" s="97"/>
      <c r="I222" s="97"/>
      <c r="J222" s="97"/>
      <c r="K222" s="97"/>
      <c r="L222" s="97"/>
      <c r="M222" s="97"/>
      <c r="N222" s="97"/>
      <c r="O222" s="97"/>
      <c r="P222" s="97"/>
      <c r="Q222" s="54">
        <v>28</v>
      </c>
      <c r="R222" s="99">
        <f>Q222/$Q$225</f>
        <v>0.0035842293906810036</v>
      </c>
      <c r="S222" s="53">
        <v>2844</v>
      </c>
      <c r="T222" s="154">
        <f>S222/$S$225</f>
        <v>0.004043011730989031</v>
      </c>
      <c r="U222" s="82"/>
      <c r="V222" s="91"/>
      <c r="W222" s="5"/>
    </row>
    <row r="223" spans="1:23" ht="15.75">
      <c r="A223" s="24"/>
      <c r="B223" s="54" t="s">
        <v>107</v>
      </c>
      <c r="C223" s="54"/>
      <c r="D223" s="97"/>
      <c r="E223" s="25"/>
      <c r="F223" s="99"/>
      <c r="G223" s="54"/>
      <c r="H223" s="97"/>
      <c r="I223" s="97"/>
      <c r="J223" s="97"/>
      <c r="K223" s="97"/>
      <c r="L223" s="97"/>
      <c r="M223" s="97"/>
      <c r="N223" s="97"/>
      <c r="O223" s="97"/>
      <c r="P223" s="97"/>
      <c r="Q223" s="54">
        <v>3</v>
      </c>
      <c r="R223" s="99">
        <f>Q223/$Q$225</f>
        <v>0.00038402457757296467</v>
      </c>
      <c r="S223" s="53">
        <v>229</v>
      </c>
      <c r="T223" s="154">
        <f>S223/$S$225</f>
        <v>0.0003255448967638847</v>
      </c>
      <c r="U223" s="82"/>
      <c r="V223" s="91"/>
      <c r="W223" s="5"/>
    </row>
    <row r="224" spans="1:23" ht="15.75">
      <c r="A224" s="24"/>
      <c r="B224" s="142"/>
      <c r="C224" s="54"/>
      <c r="D224" s="97"/>
      <c r="E224" s="25"/>
      <c r="F224" s="99"/>
      <c r="G224" s="54"/>
      <c r="H224" s="97"/>
      <c r="I224" s="97"/>
      <c r="J224" s="97"/>
      <c r="K224" s="97"/>
      <c r="L224" s="97"/>
      <c r="M224" s="97"/>
      <c r="N224" s="97"/>
      <c r="O224" s="97"/>
      <c r="P224" s="97"/>
      <c r="Q224" s="54"/>
      <c r="R224" s="97"/>
      <c r="S224" s="53"/>
      <c r="T224" s="98"/>
      <c r="U224" s="82"/>
      <c r="V224" s="91"/>
      <c r="W224" s="5"/>
    </row>
    <row r="225" spans="1:23" ht="15.75">
      <c r="A225" s="24"/>
      <c r="B225" s="25"/>
      <c r="C225" s="25"/>
      <c r="D225" s="25"/>
      <c r="E225" s="25"/>
      <c r="F225" s="25"/>
      <c r="G225" s="34"/>
      <c r="H225" s="100"/>
      <c r="I225" s="100"/>
      <c r="J225" s="100"/>
      <c r="K225" s="100"/>
      <c r="L225" s="100"/>
      <c r="M225" s="100"/>
      <c r="N225" s="100"/>
      <c r="O225" s="100"/>
      <c r="P225" s="100"/>
      <c r="Q225" s="34">
        <f>SUM(Q220:Q224)</f>
        <v>7812</v>
      </c>
      <c r="R225" s="100">
        <f>SUM(R220:R224)</f>
        <v>1</v>
      </c>
      <c r="S225" s="53">
        <f>SUM(S220:S224)</f>
        <v>703436</v>
      </c>
      <c r="T225" s="100">
        <f>SUM(T220:T224)</f>
        <v>0.9999999999999999</v>
      </c>
      <c r="U225" s="25"/>
      <c r="V225" s="25"/>
      <c r="W225" s="5"/>
    </row>
    <row r="226" spans="1:23" ht="15.75">
      <c r="A226" s="24"/>
      <c r="B226" s="25"/>
      <c r="C226" s="25"/>
      <c r="D226" s="25"/>
      <c r="E226" s="25"/>
      <c r="F226" s="25"/>
      <c r="G226" s="34"/>
      <c r="H226" s="100"/>
      <c r="I226" s="100"/>
      <c r="J226" s="100"/>
      <c r="K226" s="100"/>
      <c r="L226" s="100"/>
      <c r="M226" s="100"/>
      <c r="N226" s="100"/>
      <c r="O226" s="100"/>
      <c r="P226" s="100"/>
      <c r="Q226" s="100"/>
      <c r="R226" s="100"/>
      <c r="S226" s="53"/>
      <c r="T226" s="100"/>
      <c r="U226" s="25"/>
      <c r="V226" s="25"/>
      <c r="W226" s="5"/>
    </row>
    <row r="227" spans="1:23" ht="15.75">
      <c r="A227" s="6"/>
      <c r="B227" s="8"/>
      <c r="C227" s="8"/>
      <c r="D227" s="8"/>
      <c r="E227" s="8"/>
      <c r="F227" s="8"/>
      <c r="G227" s="55"/>
      <c r="H227" s="101"/>
      <c r="I227" s="101"/>
      <c r="J227" s="101"/>
      <c r="K227" s="101"/>
      <c r="L227" s="101"/>
      <c r="M227" s="101"/>
      <c r="N227" s="101"/>
      <c r="O227" s="101"/>
      <c r="P227" s="101"/>
      <c r="Q227" s="101"/>
      <c r="R227" s="101"/>
      <c r="S227" s="102"/>
      <c r="T227" s="101"/>
      <c r="U227" s="8"/>
      <c r="V227" s="8"/>
      <c r="W227" s="5"/>
    </row>
    <row r="228" spans="1:23" ht="15.75">
      <c r="A228" s="146"/>
      <c r="B228" s="14" t="s">
        <v>108</v>
      </c>
      <c r="C228" s="17" t="s">
        <v>117</v>
      </c>
      <c r="D228" s="15"/>
      <c r="E228" s="14" t="s">
        <v>119</v>
      </c>
      <c r="F228" s="141"/>
      <c r="G228" s="141"/>
      <c r="H228" s="141"/>
      <c r="I228" s="141"/>
      <c r="J228" s="141"/>
      <c r="K228" s="141"/>
      <c r="L228" s="141"/>
      <c r="M228" s="141"/>
      <c r="N228" s="141"/>
      <c r="O228" s="141"/>
      <c r="P228" s="141"/>
      <c r="Q228" s="141"/>
      <c r="R228" s="141"/>
      <c r="S228" s="141"/>
      <c r="T228" s="141"/>
      <c r="U228" s="141"/>
      <c r="V228" s="141"/>
      <c r="W228" s="5"/>
    </row>
    <row r="229" spans="1:23" ht="15.75">
      <c r="A229" s="146"/>
      <c r="B229" s="141"/>
      <c r="C229" s="8"/>
      <c r="D229" s="8"/>
      <c r="E229" s="8"/>
      <c r="F229" s="141"/>
      <c r="G229" s="141"/>
      <c r="H229" s="141"/>
      <c r="I229" s="141"/>
      <c r="J229" s="141"/>
      <c r="K229" s="141"/>
      <c r="L229" s="141"/>
      <c r="M229" s="141"/>
      <c r="N229" s="141"/>
      <c r="O229" s="141"/>
      <c r="P229" s="141"/>
      <c r="Q229" s="141"/>
      <c r="R229" s="141"/>
      <c r="S229" s="141"/>
      <c r="T229" s="141"/>
      <c r="U229" s="141"/>
      <c r="V229" s="141"/>
      <c r="W229" s="5"/>
    </row>
    <row r="230" spans="1:23" ht="15.75">
      <c r="A230" s="146"/>
      <c r="B230" s="13" t="s">
        <v>109</v>
      </c>
      <c r="C230" s="105" t="s">
        <v>273</v>
      </c>
      <c r="D230" s="13"/>
      <c r="E230" s="13" t="s">
        <v>120</v>
      </c>
      <c r="F230" s="104"/>
      <c r="G230" s="104"/>
      <c r="H230" s="141"/>
      <c r="I230" s="141"/>
      <c r="J230" s="141"/>
      <c r="K230" s="141"/>
      <c r="L230" s="141"/>
      <c r="M230" s="141"/>
      <c r="N230" s="141"/>
      <c r="O230" s="141"/>
      <c r="P230" s="141"/>
      <c r="Q230" s="141"/>
      <c r="R230" s="141"/>
      <c r="S230" s="141"/>
      <c r="T230" s="141"/>
      <c r="U230" s="141"/>
      <c r="V230" s="141"/>
      <c r="W230" s="5"/>
    </row>
    <row r="231" spans="1:23" ht="15.75">
      <c r="A231" s="146"/>
      <c r="B231" s="13" t="s">
        <v>110</v>
      </c>
      <c r="C231" s="105" t="s">
        <v>274</v>
      </c>
      <c r="D231" s="13"/>
      <c r="E231" s="13" t="s">
        <v>121</v>
      </c>
      <c r="F231" s="104"/>
      <c r="G231" s="104"/>
      <c r="H231" s="141"/>
      <c r="I231" s="141"/>
      <c r="J231" s="141"/>
      <c r="K231" s="141"/>
      <c r="L231" s="141"/>
      <c r="M231" s="141"/>
      <c r="N231" s="141"/>
      <c r="O231" s="141"/>
      <c r="P231" s="141"/>
      <c r="Q231" s="141"/>
      <c r="R231" s="141"/>
      <c r="S231" s="141"/>
      <c r="T231" s="141"/>
      <c r="U231" s="141"/>
      <c r="V231" s="141"/>
      <c r="W231" s="5"/>
    </row>
    <row r="232" spans="1:23" ht="15.75">
      <c r="A232" s="146"/>
      <c r="B232" s="13"/>
      <c r="C232" s="105"/>
      <c r="D232" s="13"/>
      <c r="E232" s="13"/>
      <c r="F232" s="104"/>
      <c r="G232" s="104"/>
      <c r="H232" s="141"/>
      <c r="I232" s="141"/>
      <c r="J232" s="141"/>
      <c r="K232" s="141"/>
      <c r="L232" s="141"/>
      <c r="M232" s="141"/>
      <c r="N232" s="141"/>
      <c r="O232" s="141"/>
      <c r="P232" s="141"/>
      <c r="Q232" s="141"/>
      <c r="R232" s="141"/>
      <c r="S232" s="141"/>
      <c r="T232" s="141"/>
      <c r="U232" s="141"/>
      <c r="V232" s="141"/>
      <c r="W232" s="5"/>
    </row>
    <row r="233" spans="1:23" ht="15.75">
      <c r="A233" s="146"/>
      <c r="B233" s="13"/>
      <c r="C233" s="105"/>
      <c r="D233" s="13"/>
      <c r="E233" s="13"/>
      <c r="F233" s="104"/>
      <c r="G233" s="104"/>
      <c r="H233" s="141"/>
      <c r="I233" s="141"/>
      <c r="J233" s="141"/>
      <c r="K233" s="141"/>
      <c r="L233" s="141"/>
      <c r="M233" s="141"/>
      <c r="N233" s="141"/>
      <c r="O233" s="141"/>
      <c r="P233" s="141"/>
      <c r="Q233" s="141"/>
      <c r="R233" s="141"/>
      <c r="S233" s="141"/>
      <c r="T233" s="141"/>
      <c r="U233" s="141"/>
      <c r="V233" s="141"/>
      <c r="W233" s="5"/>
    </row>
    <row r="234" spans="1:23" ht="19.5" thickBot="1">
      <c r="A234" s="146"/>
      <c r="B234" s="49" t="str">
        <f>B181</f>
        <v>PM6 INVESTOR REPORT QUARTER ENDING FEBRUARY 2004</v>
      </c>
      <c r="C234" s="105"/>
      <c r="D234" s="13"/>
      <c r="E234" s="13"/>
      <c r="F234" s="104"/>
      <c r="G234" s="104"/>
      <c r="H234" s="141"/>
      <c r="I234" s="141"/>
      <c r="J234" s="141"/>
      <c r="K234" s="141"/>
      <c r="L234" s="141"/>
      <c r="M234" s="141"/>
      <c r="N234" s="141"/>
      <c r="O234" s="141"/>
      <c r="P234" s="141"/>
      <c r="Q234" s="141"/>
      <c r="R234" s="141"/>
      <c r="S234" s="141"/>
      <c r="T234" s="141"/>
      <c r="U234" s="141"/>
      <c r="V234" s="141"/>
      <c r="W234" s="5"/>
    </row>
    <row r="235" spans="1:22" ht="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row>
    <row r="237" ht="15">
      <c r="G237" s="115"/>
    </row>
  </sheetData>
  <printOptions horizontalCentered="1" verticalCentered="1"/>
  <pageMargins left="0.1968503937007874" right="0.1968503937007874" top="0.2755905511811024" bottom="0.2755905511811024" header="0" footer="0"/>
  <pageSetup horizontalDpi="600" verticalDpi="600" orientation="landscape" scale="40" r:id="rId2"/>
  <rowBreaks count="3" manualBreakCount="3">
    <brk id="65" max="14" man="1"/>
    <brk id="131" max="14" man="1"/>
    <brk id="181" max="14" man="1"/>
  </rowBreaks>
  <drawing r:id="rId1"/>
</worksheet>
</file>

<file path=xl/worksheets/sheet3.xml><?xml version="1.0" encoding="utf-8"?>
<worksheet xmlns="http://schemas.openxmlformats.org/spreadsheetml/2006/main" xmlns:r="http://schemas.openxmlformats.org/officeDocument/2006/relationships">
  <sheetPr>
    <tabColor indexed="52"/>
  </sheetPr>
  <dimension ref="A1:X237"/>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14.6640625" style="1" customWidth="1"/>
    <col min="8" max="8" width="2.21484375" style="1" customWidth="1"/>
    <col min="9" max="9" width="14.445312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9.55468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5.75">
      <c r="A9" s="6"/>
      <c r="B9" s="141"/>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38159</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t="s">
        <v>161</v>
      </c>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t="s">
        <v>160</v>
      </c>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t="s">
        <v>157</v>
      </c>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f>+C32*C39</f>
        <v>314687.452</v>
      </c>
      <c r="D34" s="32"/>
      <c r="E34" s="31"/>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3" ht="15.75">
      <c r="A35" s="24"/>
      <c r="B35" s="25" t="s">
        <v>240</v>
      </c>
      <c r="C35" s="31">
        <f>+C33*C39</f>
        <v>188435.6</v>
      </c>
      <c r="D35" s="32"/>
      <c r="E35" s="31"/>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703435.6</v>
      </c>
      <c r="V35" s="34"/>
      <c r="W35" s="5"/>
    </row>
    <row r="36" spans="1:23" ht="15.75">
      <c r="A36" s="28"/>
      <c r="B36" s="29" t="s">
        <v>243</v>
      </c>
      <c r="C36" s="139">
        <f>+C32*C38</f>
        <v>284129.792</v>
      </c>
      <c r="D36" s="36"/>
      <c r="E36" s="35"/>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170137.6</v>
      </c>
      <c r="D37" s="36"/>
      <c r="E37" s="35"/>
      <c r="F37" s="35"/>
      <c r="G37" s="35">
        <v>188500</v>
      </c>
      <c r="H37" s="35"/>
      <c r="I37" s="35">
        <v>115000</v>
      </c>
      <c r="J37" s="35"/>
      <c r="K37" s="35">
        <v>140000</v>
      </c>
      <c r="L37" s="35"/>
      <c r="M37" s="35">
        <v>15000</v>
      </c>
      <c r="N37" s="35"/>
      <c r="O37" s="35">
        <v>15500</v>
      </c>
      <c r="P37" s="35"/>
      <c r="Q37" s="35">
        <v>41000</v>
      </c>
      <c r="R37" s="35"/>
      <c r="S37" s="35"/>
      <c r="T37" s="37"/>
      <c r="U37" s="35">
        <f>SUM(C37:Q37)</f>
        <v>685137.6</v>
      </c>
      <c r="V37" s="34"/>
      <c r="W37" s="5"/>
    </row>
    <row r="38" spans="1:23" ht="15.75">
      <c r="A38" s="28"/>
      <c r="B38" s="130" t="s">
        <v>237</v>
      </c>
      <c r="C38" s="138">
        <v>0.850688</v>
      </c>
      <c r="D38" s="135"/>
      <c r="E38" s="137" t="s">
        <v>177</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0.942178</v>
      </c>
      <c r="D39" s="135"/>
      <c r="E39" s="137" t="s">
        <v>177</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0.0112</v>
      </c>
      <c r="D41" s="25"/>
      <c r="E41" s="38"/>
      <c r="F41" s="39"/>
      <c r="G41" s="38">
        <v>0.0146</v>
      </c>
      <c r="H41" s="39"/>
      <c r="I41" s="38">
        <v>0.0462125</v>
      </c>
      <c r="J41" s="39"/>
      <c r="K41" s="38">
        <v>0.02408</v>
      </c>
      <c r="L41" s="39"/>
      <c r="M41" s="38">
        <v>0.0251</v>
      </c>
      <c r="N41" s="39"/>
      <c r="O41" s="38">
        <v>0.0567125</v>
      </c>
      <c r="P41" s="39"/>
      <c r="Q41" s="38">
        <v>0.03458</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0.0429025</v>
      </c>
      <c r="D43" s="25"/>
      <c r="E43" s="38"/>
      <c r="F43" s="39"/>
      <c r="G43" s="38">
        <v>0.0467525</v>
      </c>
      <c r="H43" s="39"/>
      <c r="I43" s="38">
        <v>0.0462125</v>
      </c>
      <c r="J43" s="39"/>
      <c r="K43" s="38">
        <v>0.0467125</v>
      </c>
      <c r="L43" s="39"/>
      <c r="M43" s="38">
        <v>0.0584915</v>
      </c>
      <c r="N43" s="39"/>
      <c r="O43" s="38">
        <v>0.0567125</v>
      </c>
      <c r="P43" s="39"/>
      <c r="Q43" s="38">
        <v>0.0583125</v>
      </c>
      <c r="R43" s="39"/>
      <c r="S43" s="38"/>
      <c r="T43" s="142"/>
      <c r="U43" s="39">
        <f>SUMPRODUCT(C43:Q43,C35:Q35)/U35</f>
        <v>0.046768490006761115</v>
      </c>
      <c r="V43" s="25"/>
      <c r="W43" s="5"/>
    </row>
    <row r="44" spans="1:23" ht="15.75">
      <c r="A44" s="24"/>
      <c r="B44" s="25" t="s">
        <v>14</v>
      </c>
      <c r="C44" s="38">
        <v>0.0111375</v>
      </c>
      <c r="D44" s="25"/>
      <c r="E44" s="38"/>
      <c r="F44" s="39"/>
      <c r="G44" s="38">
        <v>0.0152</v>
      </c>
      <c r="H44" s="39"/>
      <c r="I44" s="38">
        <v>0.0437125</v>
      </c>
      <c r="J44" s="39"/>
      <c r="K44" s="38">
        <v>0.025</v>
      </c>
      <c r="L44" s="39"/>
      <c r="M44" s="38">
        <v>0.0257</v>
      </c>
      <c r="N44" s="39"/>
      <c r="O44" s="38">
        <v>0.0542125</v>
      </c>
      <c r="P44" s="39"/>
      <c r="Q44" s="38">
        <v>0.0355</v>
      </c>
      <c r="R44" s="39"/>
      <c r="S44" s="38"/>
      <c r="T44" s="142"/>
      <c r="U44" s="142"/>
      <c r="V44" s="25"/>
      <c r="W44" s="5"/>
    </row>
    <row r="45" spans="1:23" ht="15.75">
      <c r="A45" s="24"/>
      <c r="B45" s="25" t="s">
        <v>207</v>
      </c>
      <c r="C45" s="38">
        <v>0.0404025</v>
      </c>
      <c r="D45" s="25"/>
      <c r="E45" s="38"/>
      <c r="F45" s="39"/>
      <c r="G45" s="38">
        <v>0.0442525</v>
      </c>
      <c r="H45" s="39"/>
      <c r="I45" s="38">
        <v>0.0437125</v>
      </c>
      <c r="J45" s="39"/>
      <c r="K45" s="38">
        <v>0.0442125</v>
      </c>
      <c r="L45" s="39"/>
      <c r="M45" s="38">
        <v>0.0559915</v>
      </c>
      <c r="N45" s="39"/>
      <c r="O45" s="38">
        <v>0.0542125</v>
      </c>
      <c r="P45" s="39"/>
      <c r="Q45" s="38">
        <v>0.0558125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0.11651828375575421</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38153</v>
      </c>
      <c r="V57" s="25"/>
      <c r="W57" s="5"/>
    </row>
    <row r="58" spans="1:23" ht="15.75">
      <c r="A58" s="24"/>
      <c r="B58" s="25" t="s">
        <v>204</v>
      </c>
      <c r="C58" s="25"/>
      <c r="D58" s="25"/>
      <c r="E58" s="25"/>
      <c r="F58" s="25"/>
      <c r="G58" s="25"/>
      <c r="H58" s="58"/>
      <c r="I58" s="58"/>
      <c r="J58" s="58"/>
      <c r="K58" s="58"/>
      <c r="L58" s="58"/>
      <c r="M58" s="58"/>
      <c r="N58" s="58"/>
      <c r="O58" s="58"/>
      <c r="P58" s="58"/>
      <c r="Q58" s="25">
        <f>+U58-S58+1</f>
        <v>91</v>
      </c>
      <c r="R58" s="25"/>
      <c r="S58" s="45">
        <v>37970</v>
      </c>
      <c r="T58" s="46"/>
      <c r="U58" s="45">
        <v>38060</v>
      </c>
      <c r="V58" s="25"/>
      <c r="W58" s="5"/>
    </row>
    <row r="59" spans="1:23" ht="15.75">
      <c r="A59" s="24"/>
      <c r="B59" s="25" t="s">
        <v>205</v>
      </c>
      <c r="C59" s="25"/>
      <c r="D59" s="25"/>
      <c r="E59" s="25"/>
      <c r="F59" s="25"/>
      <c r="G59" s="25"/>
      <c r="H59" s="25"/>
      <c r="I59" s="25"/>
      <c r="J59" s="25"/>
      <c r="K59" s="25"/>
      <c r="L59" s="25"/>
      <c r="M59" s="25"/>
      <c r="N59" s="25"/>
      <c r="O59" s="25"/>
      <c r="P59" s="25"/>
      <c r="Q59" s="25">
        <f>+U59-S59+1</f>
        <v>92</v>
      </c>
      <c r="R59" s="25"/>
      <c r="S59" s="45">
        <v>38061</v>
      </c>
      <c r="T59" s="46"/>
      <c r="U59" s="45">
        <v>38152</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264</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38140</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265</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3" ht="15.75">
      <c r="A70" s="24"/>
      <c r="B70" s="25" t="s">
        <v>23</v>
      </c>
      <c r="C70" s="53"/>
      <c r="D70" s="34"/>
      <c r="E70" s="34"/>
      <c r="F70" s="34"/>
      <c r="G70" s="34"/>
      <c r="H70" s="34"/>
      <c r="I70" s="34"/>
      <c r="J70" s="34"/>
      <c r="K70" s="34">
        <v>617098</v>
      </c>
      <c r="L70" s="34"/>
      <c r="M70" s="53">
        <v>703436</v>
      </c>
      <c r="N70" s="34"/>
      <c r="O70" s="34">
        <f>18298+7736+1134+27</f>
        <v>27195</v>
      </c>
      <c r="P70" s="34"/>
      <c r="Q70" s="34">
        <f>7736+1134+27</f>
        <v>8897</v>
      </c>
      <c r="R70" s="34"/>
      <c r="S70" s="34">
        <v>0</v>
      </c>
      <c r="T70" s="34"/>
      <c r="U70" s="53">
        <f>+M70-O70+Q70-S70</f>
        <v>685138</v>
      </c>
      <c r="V70" s="25"/>
      <c r="W70" s="5"/>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703436</v>
      </c>
      <c r="N73" s="34"/>
      <c r="O73" s="34">
        <f>SUM(O70:O72)</f>
        <v>27195</v>
      </c>
      <c r="P73" s="34"/>
      <c r="Q73" s="34">
        <f>SUM(Q70:Q72)</f>
        <v>8897</v>
      </c>
      <c r="R73" s="34"/>
      <c r="S73" s="34">
        <f>SUM(S70:S72)</f>
        <v>0</v>
      </c>
      <c r="T73" s="34"/>
      <c r="U73" s="54">
        <f>SUM(U70:U72)</f>
        <v>685138</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27</v>
      </c>
      <c r="C82" s="34"/>
      <c r="D82" s="34"/>
      <c r="E82" s="34"/>
      <c r="F82" s="34"/>
      <c r="G82" s="34"/>
      <c r="H82" s="34"/>
      <c r="I82" s="34"/>
      <c r="J82" s="34"/>
      <c r="K82" s="34">
        <v>0</v>
      </c>
      <c r="L82" s="34"/>
      <c r="M82" s="34">
        <v>0</v>
      </c>
      <c r="N82" s="34"/>
      <c r="O82" s="34"/>
      <c r="P82" s="34"/>
      <c r="Q82" s="34"/>
      <c r="R82" s="34"/>
      <c r="S82" s="34"/>
      <c r="T82" s="34"/>
      <c r="U82" s="53">
        <f>C82-E82+G82-S82</f>
        <v>0</v>
      </c>
      <c r="V82" s="25"/>
      <c r="W82" s="5"/>
    </row>
    <row r="83" spans="1:23" ht="15.75">
      <c r="A83" s="24"/>
      <c r="B83" s="25" t="s">
        <v>145</v>
      </c>
      <c r="C83" s="34"/>
      <c r="D83" s="34"/>
      <c r="E83" s="34"/>
      <c r="F83" s="34"/>
      <c r="G83" s="34"/>
      <c r="H83" s="34"/>
      <c r="I83" s="34"/>
      <c r="J83" s="34"/>
      <c r="K83" s="34">
        <v>97886</v>
      </c>
      <c r="L83" s="34"/>
      <c r="M83" s="34">
        <v>0</v>
      </c>
      <c r="N83" s="34"/>
      <c r="O83" s="34"/>
      <c r="P83" s="34"/>
      <c r="Q83" s="34"/>
      <c r="R83" s="34"/>
      <c r="S83" s="34"/>
      <c r="T83" s="34"/>
      <c r="U83" s="54">
        <f>SUM(M83:Q83)</f>
        <v>0</v>
      </c>
      <c r="V83" s="25"/>
      <c r="W83" s="5"/>
    </row>
    <row r="84" spans="1:23" ht="15.75">
      <c r="A84" s="24"/>
      <c r="B84" s="25" t="s">
        <v>29</v>
      </c>
      <c r="C84" s="34"/>
      <c r="D84" s="34"/>
      <c r="E84" s="34"/>
      <c r="F84" s="34"/>
      <c r="G84" s="34"/>
      <c r="H84" s="34"/>
      <c r="I84" s="34"/>
      <c r="J84" s="34"/>
      <c r="K84" s="34">
        <v>0</v>
      </c>
      <c r="L84" s="34"/>
      <c r="M84" s="34">
        <v>0</v>
      </c>
      <c r="N84" s="34"/>
      <c r="O84" s="34"/>
      <c r="P84" s="34"/>
      <c r="Q84" s="34"/>
      <c r="R84" s="34"/>
      <c r="S84" s="34"/>
      <c r="T84" s="34"/>
      <c r="U84" s="54">
        <v>0</v>
      </c>
      <c r="V84" s="25"/>
      <c r="W84" s="5"/>
    </row>
    <row r="85" spans="1:23" ht="15.75">
      <c r="A85" s="24"/>
      <c r="B85" s="25" t="s">
        <v>30</v>
      </c>
      <c r="C85" s="54"/>
      <c r="D85" s="34"/>
      <c r="E85" s="54"/>
      <c r="F85" s="34"/>
      <c r="G85" s="54"/>
      <c r="H85" s="34"/>
      <c r="I85" s="34"/>
      <c r="J85" s="34"/>
      <c r="K85" s="54">
        <f>SUM(K73:K84)</f>
        <v>715000</v>
      </c>
      <c r="L85" s="54"/>
      <c r="M85" s="54">
        <f>SUM(M73:M84)</f>
        <v>703436</v>
      </c>
      <c r="N85" s="34"/>
      <c r="O85" s="34"/>
      <c r="P85" s="34"/>
      <c r="Q85" s="34"/>
      <c r="R85" s="34"/>
      <c r="S85" s="54"/>
      <c r="T85" s="34"/>
      <c r="U85" s="54">
        <f>SUM(U73:U84)</f>
        <v>685138</v>
      </c>
      <c r="V85" s="25"/>
      <c r="W85" s="5"/>
    </row>
    <row r="86" spans="1:23" ht="15.75">
      <c r="A86" s="24"/>
      <c r="B86" s="25"/>
      <c r="C86" s="34"/>
      <c r="D86" s="34"/>
      <c r="E86" s="34"/>
      <c r="F86" s="34"/>
      <c r="G86" s="34"/>
      <c r="H86" s="34"/>
      <c r="I86" s="34"/>
      <c r="J86" s="34"/>
      <c r="K86" s="34"/>
      <c r="L86" s="34"/>
      <c r="M86" s="34"/>
      <c r="N86" s="34"/>
      <c r="O86" s="34"/>
      <c r="P86" s="34"/>
      <c r="Q86" s="34"/>
      <c r="R86" s="34"/>
      <c r="S86" s="34"/>
      <c r="T86" s="34"/>
      <c r="U86" s="54"/>
      <c r="V86" s="25"/>
      <c r="W86" s="5"/>
    </row>
    <row r="87" spans="1:23" ht="15.75">
      <c r="A87" s="6"/>
      <c r="B87" s="8"/>
      <c r="C87" s="8"/>
      <c r="D87" s="8"/>
      <c r="E87" s="8"/>
      <c r="F87" s="8"/>
      <c r="G87" s="8"/>
      <c r="H87" s="8"/>
      <c r="I87" s="8"/>
      <c r="J87" s="8"/>
      <c r="K87" s="8"/>
      <c r="L87" s="8"/>
      <c r="M87" s="8"/>
      <c r="N87" s="8"/>
      <c r="O87" s="8"/>
      <c r="P87" s="8"/>
      <c r="Q87" s="8"/>
      <c r="R87" s="8"/>
      <c r="S87" s="8"/>
      <c r="T87" s="8"/>
      <c r="U87" s="8"/>
      <c r="V87" s="8"/>
      <c r="W87" s="5"/>
    </row>
    <row r="88" spans="1:23" ht="15.75">
      <c r="A88" s="6"/>
      <c r="B88" s="51" t="s">
        <v>31</v>
      </c>
      <c r="C88" s="14"/>
      <c r="D88" s="14"/>
      <c r="E88" s="14"/>
      <c r="F88" s="14"/>
      <c r="G88" s="14"/>
      <c r="H88" s="17"/>
      <c r="I88" s="17"/>
      <c r="J88" s="17"/>
      <c r="K88" s="17"/>
      <c r="L88" s="17"/>
      <c r="M88" s="17"/>
      <c r="N88" s="17"/>
      <c r="O88" s="17"/>
      <c r="P88" s="17"/>
      <c r="Q88" s="17"/>
      <c r="R88" s="17"/>
      <c r="S88" s="17" t="s">
        <v>131</v>
      </c>
      <c r="T88" s="17"/>
      <c r="U88" s="17" t="s">
        <v>141</v>
      </c>
      <c r="V88" s="8"/>
      <c r="W88" s="5"/>
    </row>
    <row r="89" spans="1:23" ht="15.75">
      <c r="A89" s="24"/>
      <c r="B89" s="25" t="s">
        <v>32</v>
      </c>
      <c r="C89" s="25"/>
      <c r="D89" s="25"/>
      <c r="E89" s="25"/>
      <c r="F89" s="25"/>
      <c r="G89" s="25"/>
      <c r="H89" s="25"/>
      <c r="I89" s="25"/>
      <c r="J89" s="25"/>
      <c r="K89" s="25"/>
      <c r="L89" s="25"/>
      <c r="M89" s="25"/>
      <c r="N89" s="25"/>
      <c r="O89" s="25"/>
      <c r="P89" s="25"/>
      <c r="Q89" s="25"/>
      <c r="R89" s="25"/>
      <c r="S89" s="34">
        <v>0</v>
      </c>
      <c r="T89" s="25"/>
      <c r="U89" s="53">
        <v>0</v>
      </c>
      <c r="V89" s="25"/>
      <c r="W89" s="5"/>
    </row>
    <row r="90" spans="1:23" ht="15.75">
      <c r="A90" s="24"/>
      <c r="B90" s="25" t="s">
        <v>33</v>
      </c>
      <c r="C90" s="58"/>
      <c r="D90" s="25"/>
      <c r="E90" s="25"/>
      <c r="F90" s="25"/>
      <c r="G90" s="25"/>
      <c r="H90" s="25"/>
      <c r="I90" s="25"/>
      <c r="J90" s="25"/>
      <c r="K90" s="40" t="s">
        <v>112</v>
      </c>
      <c r="L90" s="57"/>
      <c r="M90" s="136">
        <v>38135</v>
      </c>
      <c r="N90" s="25"/>
      <c r="O90" s="25"/>
      <c r="P90" s="25"/>
      <c r="Q90" s="25"/>
      <c r="R90" s="25"/>
      <c r="S90" s="34">
        <v>27195</v>
      </c>
      <c r="T90" s="25"/>
      <c r="U90" s="53"/>
      <c r="V90" s="25"/>
      <c r="W90" s="5"/>
    </row>
    <row r="91" spans="1:23" ht="15.75">
      <c r="A91" s="24"/>
      <c r="B91" s="25" t="s">
        <v>34</v>
      </c>
      <c r="C91" s="25"/>
      <c r="D91" s="25"/>
      <c r="E91" s="25"/>
      <c r="F91" s="25"/>
      <c r="G91" s="25"/>
      <c r="H91" s="25"/>
      <c r="I91" s="25"/>
      <c r="J91" s="25"/>
      <c r="K91" s="25"/>
      <c r="L91" s="25"/>
      <c r="M91" s="25"/>
      <c r="N91" s="25"/>
      <c r="O91" s="25"/>
      <c r="P91" s="25"/>
      <c r="Q91" s="25"/>
      <c r="R91" s="25"/>
      <c r="S91" s="34"/>
      <c r="T91" s="25"/>
      <c r="U91" s="53">
        <f>10645-1</f>
        <v>10644</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0</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35</v>
      </c>
      <c r="C94" s="25"/>
      <c r="D94" s="25"/>
      <c r="E94" s="25"/>
      <c r="F94" s="25"/>
      <c r="G94" s="25"/>
      <c r="H94" s="25"/>
      <c r="I94" s="25"/>
      <c r="J94" s="25"/>
      <c r="K94" s="25"/>
      <c r="L94" s="25"/>
      <c r="M94" s="25"/>
      <c r="N94" s="25"/>
      <c r="O94" s="25"/>
      <c r="P94" s="25"/>
      <c r="Q94" s="25"/>
      <c r="R94" s="25"/>
      <c r="S94" s="34">
        <f>SUM(S89:S93)</f>
        <v>27195</v>
      </c>
      <c r="T94" s="25"/>
      <c r="U94" s="54">
        <f>SUM(U89:U93)</f>
        <v>10644</v>
      </c>
      <c r="V94" s="25"/>
      <c r="W94" s="5"/>
    </row>
    <row r="95" spans="1:23" ht="15.75">
      <c r="A95" s="24"/>
      <c r="B95" s="25" t="s">
        <v>36</v>
      </c>
      <c r="C95" s="25"/>
      <c r="D95" s="25"/>
      <c r="E95" s="25"/>
      <c r="F95" s="25"/>
      <c r="G95" s="25"/>
      <c r="H95" s="25"/>
      <c r="I95" s="25"/>
      <c r="J95" s="25"/>
      <c r="K95" s="25"/>
      <c r="L95" s="25"/>
      <c r="M95" s="25"/>
      <c r="N95" s="25"/>
      <c r="O95" s="25"/>
      <c r="P95" s="25"/>
      <c r="Q95" s="25"/>
      <c r="R95" s="25"/>
      <c r="S95" s="34">
        <v>0</v>
      </c>
      <c r="T95" s="25"/>
      <c r="U95" s="53">
        <v>0</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27195</v>
      </c>
      <c r="T96" s="25"/>
      <c r="U96" s="54">
        <f>U94+U95</f>
        <v>10644</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0</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-532-14</f>
        <v>-546</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-100</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-2037</v>
      </c>
      <c r="V102" s="25"/>
      <c r="W102" s="5"/>
    </row>
    <row r="103" spans="1:23"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c r="V103" s="25"/>
      <c r="W103" s="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-2221</v>
      </c>
      <c r="V104" s="25"/>
      <c r="W104" s="5"/>
    </row>
    <row r="105" spans="1:23"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-1336</v>
      </c>
      <c r="V105" s="25"/>
      <c r="W105" s="5"/>
    </row>
    <row r="106" spans="1:23"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-1649</v>
      </c>
      <c r="V106" s="25"/>
      <c r="W106" s="5"/>
    </row>
    <row r="107" spans="1:23"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-221</v>
      </c>
      <c r="V107" s="25"/>
      <c r="W107" s="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-221</v>
      </c>
      <c r="V108" s="25"/>
      <c r="W108" s="5"/>
    </row>
    <row r="109" spans="1:23"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-603</v>
      </c>
      <c r="V109" s="25"/>
      <c r="W109" s="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-1701</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-S168</f>
        <v>-1134</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-R168</f>
        <v>-7763</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-18298</v>
      </c>
      <c r="T119" s="34"/>
      <c r="U119" s="53"/>
      <c r="V119" s="25"/>
      <c r="W119" s="5"/>
    </row>
    <row r="120" spans="1:23" ht="15.75">
      <c r="A120" s="24"/>
      <c r="B120" s="25" t="s">
        <v>188</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247</v>
      </c>
      <c r="C121" s="25"/>
      <c r="D121" s="25"/>
      <c r="E121" s="25"/>
      <c r="F121" s="25"/>
      <c r="G121" s="25"/>
      <c r="H121" s="25"/>
      <c r="I121" s="25"/>
      <c r="J121" s="25"/>
      <c r="K121" s="25"/>
      <c r="L121" s="25"/>
      <c r="M121" s="25"/>
      <c r="N121" s="25"/>
      <c r="O121" s="25"/>
      <c r="P121" s="25"/>
      <c r="Q121" s="25"/>
      <c r="R121" s="25"/>
      <c r="S121" s="34">
        <v>0</v>
      </c>
      <c r="T121" s="34"/>
      <c r="U121" s="53"/>
      <c r="V121" s="25"/>
      <c r="W121" s="5"/>
    </row>
    <row r="122" spans="1:23" ht="15.75">
      <c r="A122" s="24"/>
      <c r="B122" s="25" t="s">
        <v>249</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248</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250</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251</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252</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47</v>
      </c>
      <c r="C127" s="25"/>
      <c r="D127" s="25"/>
      <c r="E127" s="25"/>
      <c r="F127" s="25"/>
      <c r="G127" s="25"/>
      <c r="H127" s="25"/>
      <c r="I127" s="25"/>
      <c r="J127" s="25"/>
      <c r="K127" s="25"/>
      <c r="L127" s="25"/>
      <c r="M127" s="25"/>
      <c r="N127" s="25"/>
      <c r="O127" s="25"/>
      <c r="P127" s="25"/>
      <c r="Q127" s="25"/>
      <c r="R127" s="25"/>
      <c r="S127" s="34">
        <f>SUM(S97:S126)</f>
        <v>-27195</v>
      </c>
      <c r="T127" s="34"/>
      <c r="U127" s="34">
        <f>SUM(U97:U126)</f>
        <v>-10644</v>
      </c>
      <c r="V127" s="25"/>
      <c r="W127" s="5"/>
    </row>
    <row r="128" spans="1:23" ht="15.75">
      <c r="A128" s="24"/>
      <c r="B128" s="25" t="s">
        <v>48</v>
      </c>
      <c r="C128" s="25"/>
      <c r="D128" s="25"/>
      <c r="E128" s="25"/>
      <c r="F128" s="25"/>
      <c r="G128" s="25"/>
      <c r="H128" s="25"/>
      <c r="I128" s="25"/>
      <c r="J128" s="25"/>
      <c r="K128" s="25"/>
      <c r="L128" s="25"/>
      <c r="M128" s="25"/>
      <c r="N128" s="25"/>
      <c r="O128" s="25"/>
      <c r="P128" s="25"/>
      <c r="Q128" s="25"/>
      <c r="R128" s="25"/>
      <c r="S128" s="34">
        <f>S96+S127</f>
        <v>0</v>
      </c>
      <c r="T128" s="34"/>
      <c r="U128" s="34">
        <f>U96+U127</f>
        <v>0</v>
      </c>
      <c r="V128" s="25"/>
      <c r="W128" s="5"/>
    </row>
    <row r="129" spans="1:23" ht="15.75">
      <c r="A129" s="24"/>
      <c r="B129" s="25"/>
      <c r="C129" s="25"/>
      <c r="D129" s="25"/>
      <c r="E129" s="25"/>
      <c r="F129" s="25"/>
      <c r="G129" s="25"/>
      <c r="H129" s="25"/>
      <c r="I129" s="25"/>
      <c r="J129" s="25"/>
      <c r="K129" s="25"/>
      <c r="L129" s="25"/>
      <c r="M129" s="25"/>
      <c r="N129" s="25"/>
      <c r="O129" s="25"/>
      <c r="P129" s="25"/>
      <c r="Q129" s="25"/>
      <c r="R129" s="25"/>
      <c r="S129" s="34"/>
      <c r="T129" s="34"/>
      <c r="U129" s="34"/>
      <c r="V129" s="25"/>
      <c r="W129" s="5"/>
    </row>
    <row r="130" spans="1:23" ht="15.75">
      <c r="A130" s="6"/>
      <c r="B130" s="8"/>
      <c r="C130" s="8"/>
      <c r="D130" s="8"/>
      <c r="E130" s="8"/>
      <c r="F130" s="8"/>
      <c r="G130" s="8"/>
      <c r="H130" s="8"/>
      <c r="I130" s="8"/>
      <c r="J130" s="8"/>
      <c r="K130" s="8"/>
      <c r="L130" s="8"/>
      <c r="M130" s="8"/>
      <c r="N130" s="8"/>
      <c r="O130" s="8"/>
      <c r="P130" s="8"/>
      <c r="Q130" s="8"/>
      <c r="R130" s="8"/>
      <c r="S130" s="8"/>
      <c r="T130" s="8"/>
      <c r="U130" s="52"/>
      <c r="V130" s="8"/>
      <c r="W130" s="5"/>
    </row>
    <row r="131" spans="1:23" ht="19.5" thickBot="1">
      <c r="A131" s="107"/>
      <c r="B131" s="108" t="str">
        <f>B65</f>
        <v>PM6 INVESTOR REPORT QUARTER ENDING MAY 2004</v>
      </c>
      <c r="C131" s="109"/>
      <c r="D131" s="109"/>
      <c r="E131" s="109"/>
      <c r="F131" s="109"/>
      <c r="G131" s="109"/>
      <c r="H131" s="109"/>
      <c r="I131" s="109"/>
      <c r="J131" s="109"/>
      <c r="K131" s="109"/>
      <c r="L131" s="109"/>
      <c r="M131" s="109"/>
      <c r="N131" s="109"/>
      <c r="O131" s="109"/>
      <c r="P131" s="109"/>
      <c r="Q131" s="109"/>
      <c r="R131" s="109"/>
      <c r="S131" s="109"/>
      <c r="T131" s="109"/>
      <c r="U131" s="112"/>
      <c r="V131" s="111"/>
      <c r="W131" s="5"/>
    </row>
    <row r="132" spans="1:23" ht="15.75">
      <c r="A132" s="2"/>
      <c r="B132" s="60" t="s">
        <v>49</v>
      </c>
      <c r="C132" s="4"/>
      <c r="D132" s="4"/>
      <c r="E132" s="4"/>
      <c r="F132" s="4"/>
      <c r="G132" s="4"/>
      <c r="H132" s="4"/>
      <c r="I132" s="4"/>
      <c r="J132" s="4"/>
      <c r="K132" s="4"/>
      <c r="L132" s="4"/>
      <c r="M132" s="4"/>
      <c r="N132" s="4"/>
      <c r="O132" s="4"/>
      <c r="P132" s="4"/>
      <c r="Q132" s="4"/>
      <c r="R132" s="4"/>
      <c r="S132" s="4"/>
      <c r="T132" s="4"/>
      <c r="U132" s="50"/>
      <c r="V132" s="4"/>
      <c r="W132" s="5"/>
    </row>
    <row r="133" spans="1:23" ht="15.75">
      <c r="A133" s="6"/>
      <c r="B133" s="21"/>
      <c r="C133" s="8"/>
      <c r="D133" s="8"/>
      <c r="E133" s="8"/>
      <c r="F133" s="8"/>
      <c r="G133" s="8"/>
      <c r="H133" s="8"/>
      <c r="I133" s="8"/>
      <c r="J133" s="8"/>
      <c r="K133" s="8"/>
      <c r="L133" s="8"/>
      <c r="M133" s="8"/>
      <c r="N133" s="8"/>
      <c r="O133" s="8"/>
      <c r="P133" s="8"/>
      <c r="Q133" s="8"/>
      <c r="R133" s="8"/>
      <c r="S133" s="8"/>
      <c r="T133" s="8"/>
      <c r="U133" s="52"/>
      <c r="V133" s="8"/>
      <c r="W133" s="5"/>
    </row>
    <row r="134" spans="1:23" ht="15.75">
      <c r="A134" s="6"/>
      <c r="B134" s="127" t="s">
        <v>50</v>
      </c>
      <c r="C134" s="8"/>
      <c r="D134" s="8"/>
      <c r="E134" s="8"/>
      <c r="F134" s="8"/>
      <c r="G134" s="8"/>
      <c r="H134" s="8"/>
      <c r="I134" s="8"/>
      <c r="J134" s="8"/>
      <c r="K134" s="8"/>
      <c r="L134" s="8"/>
      <c r="M134" s="8"/>
      <c r="N134" s="8"/>
      <c r="O134" s="8"/>
      <c r="P134" s="8"/>
      <c r="Q134" s="8"/>
      <c r="R134" s="8"/>
      <c r="S134" s="8"/>
      <c r="T134" s="8"/>
      <c r="U134" s="52"/>
      <c r="V134" s="8"/>
      <c r="W134" s="5"/>
    </row>
    <row r="135" spans="1:23" ht="15.75">
      <c r="A135" s="24"/>
      <c r="B135" s="25" t="s">
        <v>51</v>
      </c>
      <c r="C135" s="25"/>
      <c r="D135" s="25"/>
      <c r="E135" s="25"/>
      <c r="F135" s="25"/>
      <c r="G135" s="25"/>
      <c r="H135" s="25"/>
      <c r="I135" s="25"/>
      <c r="J135" s="25"/>
      <c r="K135" s="25"/>
      <c r="L135" s="25"/>
      <c r="M135" s="25"/>
      <c r="N135" s="25"/>
      <c r="O135" s="25"/>
      <c r="P135" s="25"/>
      <c r="Q135" s="25"/>
      <c r="R135" s="25"/>
      <c r="S135" s="25"/>
      <c r="T135" s="25"/>
      <c r="U135" s="53">
        <v>19305</v>
      </c>
      <c r="V135" s="25"/>
      <c r="W135" s="5"/>
    </row>
    <row r="136" spans="1:23" ht="15.75">
      <c r="A136" s="24"/>
      <c r="B136" s="25" t="s">
        <v>52</v>
      </c>
      <c r="C136" s="25"/>
      <c r="D136" s="25"/>
      <c r="E136" s="25"/>
      <c r="F136" s="25"/>
      <c r="G136" s="25"/>
      <c r="H136" s="25"/>
      <c r="I136" s="25"/>
      <c r="J136" s="25"/>
      <c r="K136" s="25"/>
      <c r="L136" s="25"/>
      <c r="M136" s="25"/>
      <c r="N136" s="25"/>
      <c r="O136" s="25"/>
      <c r="P136" s="25"/>
      <c r="Q136" s="25"/>
      <c r="R136" s="25"/>
      <c r="S136" s="25"/>
      <c r="T136" s="25"/>
      <c r="U136" s="53">
        <v>19305</v>
      </c>
      <c r="V136" s="25"/>
      <c r="W136" s="5"/>
    </row>
    <row r="137" spans="1:23" ht="15.75">
      <c r="A137" s="24"/>
      <c r="B137" s="25" t="s">
        <v>254</v>
      </c>
      <c r="C137" s="25"/>
      <c r="D137" s="25"/>
      <c r="E137" s="25"/>
      <c r="F137" s="25"/>
      <c r="G137" s="25"/>
      <c r="H137" s="25"/>
      <c r="I137" s="25"/>
      <c r="J137" s="25"/>
      <c r="K137" s="25"/>
      <c r="L137" s="25"/>
      <c r="M137" s="25"/>
      <c r="N137" s="25"/>
      <c r="O137" s="25"/>
      <c r="P137" s="25"/>
      <c r="Q137" s="25"/>
      <c r="R137" s="25"/>
      <c r="S137" s="25"/>
      <c r="T137" s="25"/>
      <c r="U137" s="53">
        <v>0</v>
      </c>
      <c r="V137" s="25"/>
      <c r="W137" s="5"/>
    </row>
    <row r="138" spans="1:23" ht="15.75">
      <c r="A138" s="24"/>
      <c r="B138" s="25" t="s">
        <v>209</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210</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53</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236</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4" ht="15.75">
      <c r="A142" s="24"/>
      <c r="B142" s="25" t="s">
        <v>255</v>
      </c>
      <c r="C142" s="25"/>
      <c r="D142" s="25"/>
      <c r="E142" s="25"/>
      <c r="F142" s="25"/>
      <c r="G142" s="25"/>
      <c r="H142" s="25"/>
      <c r="I142" s="25"/>
      <c r="J142" s="25"/>
      <c r="K142" s="25"/>
      <c r="L142" s="25"/>
      <c r="M142" s="25"/>
      <c r="N142" s="25"/>
      <c r="O142" s="25"/>
      <c r="P142" s="25"/>
      <c r="Q142" s="25"/>
      <c r="R142" s="25"/>
      <c r="S142" s="25"/>
      <c r="T142" s="25"/>
      <c r="U142" s="53">
        <v>0</v>
      </c>
      <c r="V142" s="25"/>
      <c r="W142" s="5"/>
      <c r="X142" s="115"/>
    </row>
    <row r="143" spans="1:23" ht="15.75">
      <c r="A143" s="24"/>
      <c r="B143" s="25" t="s">
        <v>54</v>
      </c>
      <c r="C143" s="25"/>
      <c r="D143" s="25"/>
      <c r="E143" s="25"/>
      <c r="F143" s="25"/>
      <c r="G143" s="25"/>
      <c r="H143" s="25"/>
      <c r="I143" s="25"/>
      <c r="J143" s="25"/>
      <c r="K143" s="25"/>
      <c r="L143" s="25"/>
      <c r="M143" s="25"/>
      <c r="N143" s="25"/>
      <c r="O143" s="25"/>
      <c r="P143" s="25"/>
      <c r="Q143" s="25"/>
      <c r="R143" s="25"/>
      <c r="S143" s="25"/>
      <c r="T143" s="25"/>
      <c r="U143" s="53">
        <f>SUM(U136:U142)</f>
        <v>19305</v>
      </c>
      <c r="V143" s="25"/>
      <c r="W143" s="5"/>
    </row>
    <row r="144" spans="1:23" ht="15.75">
      <c r="A144" s="24"/>
      <c r="B144" s="25"/>
      <c r="C144" s="25"/>
      <c r="D144" s="25"/>
      <c r="E144" s="25"/>
      <c r="F144" s="25"/>
      <c r="G144" s="25"/>
      <c r="H144" s="25"/>
      <c r="I144" s="25"/>
      <c r="J144" s="25"/>
      <c r="K144" s="25"/>
      <c r="L144" s="25"/>
      <c r="M144" s="25"/>
      <c r="N144" s="25"/>
      <c r="O144" s="25"/>
      <c r="P144" s="25"/>
      <c r="Q144" s="25"/>
      <c r="R144" s="25"/>
      <c r="S144" s="25"/>
      <c r="T144" s="25"/>
      <c r="U144" s="61"/>
      <c r="V144" s="25"/>
      <c r="W144" s="5"/>
    </row>
    <row r="145" spans="1:23" ht="15.75">
      <c r="A145" s="6"/>
      <c r="B145" s="127" t="s">
        <v>28</v>
      </c>
      <c r="C145" s="8"/>
      <c r="D145" s="8"/>
      <c r="E145" s="8"/>
      <c r="F145" s="8"/>
      <c r="G145" s="8"/>
      <c r="H145" s="8"/>
      <c r="I145" s="8"/>
      <c r="J145" s="8"/>
      <c r="K145" s="8"/>
      <c r="L145" s="8"/>
      <c r="M145" s="8"/>
      <c r="N145" s="8"/>
      <c r="O145" s="8"/>
      <c r="P145" s="8"/>
      <c r="Q145" s="8"/>
      <c r="R145" s="8"/>
      <c r="S145" s="8"/>
      <c r="T145" s="8"/>
      <c r="U145" s="52"/>
      <c r="V145" s="8"/>
      <c r="W145" s="5"/>
    </row>
    <row r="146" spans="1:23" ht="15.75">
      <c r="A146" s="24"/>
      <c r="B146" s="25" t="s">
        <v>55</v>
      </c>
      <c r="C146" s="62"/>
      <c r="D146" s="25"/>
      <c r="E146" s="25"/>
      <c r="F146" s="25"/>
      <c r="G146" s="25"/>
      <c r="H146" s="25"/>
      <c r="I146" s="25"/>
      <c r="J146" s="25"/>
      <c r="K146" s="25"/>
      <c r="L146" s="25"/>
      <c r="M146" s="25"/>
      <c r="N146" s="25"/>
      <c r="O146" s="25"/>
      <c r="P146" s="25"/>
      <c r="Q146" s="25"/>
      <c r="R146" s="25"/>
      <c r="S146" s="25"/>
      <c r="T146" s="25"/>
      <c r="U146" s="59" t="s">
        <v>177</v>
      </c>
      <c r="V146" s="25"/>
      <c r="W146" s="5"/>
    </row>
    <row r="147" spans="1:23" ht="15.75">
      <c r="A147" s="24"/>
      <c r="B147" s="25" t="s">
        <v>56</v>
      </c>
      <c r="C147" s="142"/>
      <c r="D147" s="142"/>
      <c r="E147" s="142"/>
      <c r="F147" s="142"/>
      <c r="G147" s="142"/>
      <c r="H147" s="142"/>
      <c r="I147" s="142"/>
      <c r="J147" s="142"/>
      <c r="K147" s="142"/>
      <c r="L147" s="142"/>
      <c r="M147" s="142"/>
      <c r="N147" s="142"/>
      <c r="O147" s="142"/>
      <c r="P147" s="142"/>
      <c r="Q147" s="142"/>
      <c r="R147" s="142"/>
      <c r="S147" s="142"/>
      <c r="T147" s="142"/>
      <c r="U147" s="59" t="s">
        <v>177</v>
      </c>
      <c r="V147" s="25"/>
      <c r="W147" s="5"/>
    </row>
    <row r="148" spans="1:23" ht="15.75">
      <c r="A148" s="24"/>
      <c r="B148" s="25" t="s">
        <v>57</v>
      </c>
      <c r="C148" s="25"/>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t="s">
        <v>58</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c r="C150" s="25"/>
      <c r="D150" s="25"/>
      <c r="E150" s="25"/>
      <c r="F150" s="25"/>
      <c r="G150" s="25"/>
      <c r="H150" s="25"/>
      <c r="I150" s="25"/>
      <c r="J150" s="25"/>
      <c r="K150" s="25"/>
      <c r="L150" s="25"/>
      <c r="M150" s="25"/>
      <c r="N150" s="25"/>
      <c r="O150" s="25"/>
      <c r="P150" s="25"/>
      <c r="Q150" s="25"/>
      <c r="R150" s="25"/>
      <c r="S150" s="25"/>
      <c r="T150" s="25"/>
      <c r="U150" s="61"/>
      <c r="V150" s="25"/>
      <c r="W150" s="5"/>
    </row>
    <row r="151" spans="1:23" ht="15.75">
      <c r="A151" s="6"/>
      <c r="B151" s="127" t="s">
        <v>59</v>
      </c>
      <c r="C151" s="8"/>
      <c r="D151" s="8"/>
      <c r="E151" s="8"/>
      <c r="F151" s="8"/>
      <c r="G151" s="8"/>
      <c r="H151" s="8"/>
      <c r="I151" s="8"/>
      <c r="J151" s="8"/>
      <c r="K151" s="8"/>
      <c r="L151" s="8"/>
      <c r="M151" s="8"/>
      <c r="N151" s="8"/>
      <c r="O151" s="8"/>
      <c r="P151" s="8"/>
      <c r="Q151" s="8"/>
      <c r="R151" s="8"/>
      <c r="S151" s="8"/>
      <c r="T151" s="8"/>
      <c r="U151" s="64"/>
      <c r="V151" s="8"/>
      <c r="W151" s="5"/>
    </row>
    <row r="152" spans="1:23" ht="15.75">
      <c r="A152" s="24"/>
      <c r="B152" s="25" t="s">
        <v>60</v>
      </c>
      <c r="C152" s="25"/>
      <c r="D152" s="25"/>
      <c r="E152" s="25"/>
      <c r="F152" s="25"/>
      <c r="G152" s="25"/>
      <c r="H152" s="25"/>
      <c r="I152" s="25"/>
      <c r="J152" s="25"/>
      <c r="K152" s="25"/>
      <c r="L152" s="25"/>
      <c r="M152" s="25"/>
      <c r="N152" s="25"/>
      <c r="O152" s="25"/>
      <c r="P152" s="25"/>
      <c r="Q152" s="25"/>
      <c r="R152" s="25"/>
      <c r="S152" s="25"/>
      <c r="T152" s="25"/>
      <c r="U152" s="53">
        <v>0</v>
      </c>
      <c r="V152" s="25"/>
      <c r="W152" s="5"/>
    </row>
    <row r="153" spans="1:23" ht="15.75">
      <c r="A153" s="24"/>
      <c r="B153" s="25" t="s">
        <v>61</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62</v>
      </c>
      <c r="C154" s="25"/>
      <c r="D154" s="25"/>
      <c r="E154" s="25"/>
      <c r="F154" s="25"/>
      <c r="G154" s="25"/>
      <c r="H154" s="25"/>
      <c r="I154" s="25"/>
      <c r="J154" s="25"/>
      <c r="K154" s="25"/>
      <c r="L154" s="25"/>
      <c r="M154" s="25"/>
      <c r="N154" s="25"/>
      <c r="O154" s="25"/>
      <c r="P154" s="25"/>
      <c r="Q154" s="25"/>
      <c r="R154" s="25"/>
      <c r="S154" s="25"/>
      <c r="T154" s="25"/>
      <c r="U154" s="53">
        <f>U153+U152</f>
        <v>0</v>
      </c>
      <c r="V154" s="25"/>
      <c r="W154" s="5"/>
    </row>
    <row r="155" spans="1:23" ht="15.75">
      <c r="A155" s="24"/>
      <c r="B155" s="25" t="s">
        <v>245</v>
      </c>
      <c r="C155" s="25"/>
      <c r="D155" s="25"/>
      <c r="E155" s="25"/>
      <c r="F155" s="25"/>
      <c r="G155" s="65"/>
      <c r="H155" s="25"/>
      <c r="I155" s="25"/>
      <c r="J155" s="25"/>
      <c r="K155" s="25"/>
      <c r="L155" s="25"/>
      <c r="M155" s="25"/>
      <c r="N155" s="25"/>
      <c r="O155" s="25"/>
      <c r="P155" s="25"/>
      <c r="Q155" s="25"/>
      <c r="R155" s="25"/>
      <c r="S155" s="25"/>
      <c r="T155" s="25"/>
      <c r="U155" s="53">
        <f>U112</f>
        <v>0</v>
      </c>
      <c r="V155" s="25"/>
      <c r="W155" s="5"/>
    </row>
    <row r="156" spans="1:23" ht="15.75">
      <c r="A156" s="24"/>
      <c r="B156" s="25" t="s">
        <v>63</v>
      </c>
      <c r="C156" s="25"/>
      <c r="D156" s="25"/>
      <c r="E156" s="25"/>
      <c r="F156" s="25"/>
      <c r="G156" s="25"/>
      <c r="H156" s="25"/>
      <c r="I156" s="25"/>
      <c r="J156" s="25"/>
      <c r="K156" s="25"/>
      <c r="L156" s="25"/>
      <c r="M156" s="25"/>
      <c r="N156" s="25"/>
      <c r="O156" s="25"/>
      <c r="P156" s="25"/>
      <c r="Q156" s="25"/>
      <c r="R156" s="25"/>
      <c r="S156" s="25"/>
      <c r="T156" s="25"/>
      <c r="U156" s="53">
        <f>U154+U155</f>
        <v>0</v>
      </c>
      <c r="V156" s="25"/>
      <c r="W156" s="5"/>
    </row>
    <row r="157" spans="1:23" ht="16.5" thickBot="1">
      <c r="A157" s="24"/>
      <c r="B157" s="25"/>
      <c r="C157" s="25"/>
      <c r="D157" s="25"/>
      <c r="E157" s="25"/>
      <c r="F157" s="25"/>
      <c r="G157" s="25"/>
      <c r="H157" s="25"/>
      <c r="I157" s="25"/>
      <c r="J157" s="25"/>
      <c r="K157" s="25"/>
      <c r="L157" s="25"/>
      <c r="M157" s="25"/>
      <c r="N157" s="25"/>
      <c r="O157" s="25"/>
      <c r="P157" s="25"/>
      <c r="Q157" s="25"/>
      <c r="R157" s="25"/>
      <c r="S157" s="25"/>
      <c r="T157" s="25"/>
      <c r="U157" s="61"/>
      <c r="V157" s="25"/>
      <c r="W157" s="5"/>
    </row>
    <row r="158" spans="1:23" ht="15.75">
      <c r="A158" s="2"/>
      <c r="B158" s="4"/>
      <c r="C158" s="4"/>
      <c r="D158" s="4"/>
      <c r="E158" s="4"/>
      <c r="F158" s="4"/>
      <c r="G158" s="4"/>
      <c r="H158" s="4"/>
      <c r="I158" s="4"/>
      <c r="J158" s="4"/>
      <c r="K158" s="4"/>
      <c r="L158" s="4"/>
      <c r="M158" s="4"/>
      <c r="N158" s="4"/>
      <c r="O158" s="4"/>
      <c r="P158" s="4"/>
      <c r="Q158" s="4"/>
      <c r="R158" s="4"/>
      <c r="S158" s="4"/>
      <c r="T158" s="4"/>
      <c r="U158" s="50"/>
      <c r="V158" s="4"/>
      <c r="W158" s="5"/>
    </row>
    <row r="159" spans="1:23" ht="15.75">
      <c r="A159" s="6"/>
      <c r="B159" s="127" t="s">
        <v>64</v>
      </c>
      <c r="C159" s="8"/>
      <c r="D159" s="8"/>
      <c r="E159" s="8"/>
      <c r="F159" s="8"/>
      <c r="G159" s="8"/>
      <c r="H159" s="8"/>
      <c r="I159" s="8"/>
      <c r="J159" s="8"/>
      <c r="K159" s="8"/>
      <c r="L159" s="8"/>
      <c r="M159" s="8"/>
      <c r="N159" s="8"/>
      <c r="O159" s="8"/>
      <c r="P159" s="8"/>
      <c r="Q159" s="8"/>
      <c r="R159" s="8"/>
      <c r="S159" s="8"/>
      <c r="T159" s="8"/>
      <c r="U159" s="52"/>
      <c r="V159" s="8"/>
      <c r="W159" s="5"/>
    </row>
    <row r="160" spans="1:23" ht="15.75">
      <c r="A160" s="6"/>
      <c r="B160" s="21"/>
      <c r="C160" s="8"/>
      <c r="D160" s="8"/>
      <c r="E160" s="8"/>
      <c r="F160" s="8"/>
      <c r="G160" s="8"/>
      <c r="H160" s="8"/>
      <c r="I160" s="8"/>
      <c r="J160" s="8"/>
      <c r="K160" s="8"/>
      <c r="L160" s="8"/>
      <c r="M160" s="8"/>
      <c r="N160" s="8"/>
      <c r="O160" s="8"/>
      <c r="P160" s="8"/>
      <c r="Q160" s="8"/>
      <c r="R160" s="8"/>
      <c r="S160" s="8"/>
      <c r="T160" s="8"/>
      <c r="U160" s="52"/>
      <c r="V160" s="8"/>
      <c r="W160" s="5"/>
    </row>
    <row r="161" spans="1:23" ht="15.75">
      <c r="A161" s="24"/>
      <c r="B161" s="25" t="s">
        <v>65</v>
      </c>
      <c r="C161" s="25"/>
      <c r="D161" s="25"/>
      <c r="E161" s="25"/>
      <c r="F161" s="25"/>
      <c r="G161" s="25"/>
      <c r="H161" s="25"/>
      <c r="I161" s="25"/>
      <c r="J161" s="25"/>
      <c r="K161" s="25"/>
      <c r="L161" s="25"/>
      <c r="M161" s="25"/>
      <c r="N161" s="25"/>
      <c r="O161" s="25"/>
      <c r="P161" s="25"/>
      <c r="Q161" s="25"/>
      <c r="R161" s="25"/>
      <c r="S161" s="25"/>
      <c r="T161" s="25"/>
      <c r="U161" s="53">
        <f>U73</f>
        <v>685138</v>
      </c>
      <c r="V161" s="25"/>
      <c r="W161" s="5"/>
    </row>
    <row r="162" spans="1:23" ht="15.75">
      <c r="A162" s="24"/>
      <c r="B162" s="25" t="s">
        <v>66</v>
      </c>
      <c r="C162" s="25"/>
      <c r="D162" s="25"/>
      <c r="E162" s="25"/>
      <c r="F162" s="25"/>
      <c r="G162" s="25"/>
      <c r="H162" s="25"/>
      <c r="I162" s="25"/>
      <c r="J162" s="25"/>
      <c r="K162" s="25"/>
      <c r="L162" s="25"/>
      <c r="M162" s="25"/>
      <c r="N162" s="25"/>
      <c r="O162" s="25"/>
      <c r="P162" s="25"/>
      <c r="Q162" s="25"/>
      <c r="R162" s="25"/>
      <c r="S162" s="25"/>
      <c r="T162" s="25"/>
      <c r="U162" s="53">
        <f>U85</f>
        <v>685138</v>
      </c>
      <c r="V162" s="25"/>
      <c r="W162" s="5"/>
    </row>
    <row r="163" spans="1:23" ht="16.5" thickBot="1">
      <c r="A163" s="24"/>
      <c r="B163" s="25"/>
      <c r="C163" s="25"/>
      <c r="D163" s="25"/>
      <c r="E163" s="25"/>
      <c r="F163" s="25"/>
      <c r="G163" s="25"/>
      <c r="H163" s="25"/>
      <c r="I163" s="25"/>
      <c r="J163" s="25"/>
      <c r="K163" s="25"/>
      <c r="L163" s="25"/>
      <c r="M163" s="25"/>
      <c r="N163" s="25"/>
      <c r="O163" s="25"/>
      <c r="P163" s="25"/>
      <c r="Q163" s="25"/>
      <c r="R163" s="25"/>
      <c r="S163" s="25"/>
      <c r="T163" s="25"/>
      <c r="U163" s="61"/>
      <c r="V163" s="25"/>
      <c r="W163" s="5"/>
    </row>
    <row r="164" spans="1:23" ht="15.75">
      <c r="A164" s="2"/>
      <c r="B164" s="4"/>
      <c r="C164" s="4"/>
      <c r="D164" s="4"/>
      <c r="E164" s="4"/>
      <c r="F164" s="4"/>
      <c r="G164" s="4"/>
      <c r="H164" s="4"/>
      <c r="I164" s="4"/>
      <c r="J164" s="4"/>
      <c r="K164" s="4"/>
      <c r="L164" s="4"/>
      <c r="M164" s="4"/>
      <c r="N164" s="4"/>
      <c r="O164" s="4"/>
      <c r="P164" s="4"/>
      <c r="Q164" s="4"/>
      <c r="R164" s="4"/>
      <c r="S164" s="4"/>
      <c r="T164" s="4"/>
      <c r="U164" s="50"/>
      <c r="V164" s="4"/>
      <c r="W164" s="5"/>
    </row>
    <row r="165" spans="1:23" ht="15.75">
      <c r="A165" s="6"/>
      <c r="B165" s="127" t="s">
        <v>67</v>
      </c>
      <c r="C165" s="125"/>
      <c r="D165" s="125"/>
      <c r="E165" s="125"/>
      <c r="F165" s="125"/>
      <c r="G165" s="128"/>
      <c r="H165" s="128"/>
      <c r="I165" s="128"/>
      <c r="J165" s="128"/>
      <c r="K165" s="128"/>
      <c r="L165" s="128"/>
      <c r="M165" s="128"/>
      <c r="N165" s="128"/>
      <c r="O165" s="128"/>
      <c r="P165" s="128"/>
      <c r="Q165" s="128"/>
      <c r="R165" s="128" t="s">
        <v>123</v>
      </c>
      <c r="S165" s="128" t="s">
        <v>132</v>
      </c>
      <c r="T165" s="119"/>
      <c r="U165" s="129" t="s">
        <v>142</v>
      </c>
      <c r="V165" s="10"/>
      <c r="W165" s="5"/>
    </row>
    <row r="166" spans="1:23" ht="15.75">
      <c r="A166" s="24"/>
      <c r="B166" s="25" t="s">
        <v>68</v>
      </c>
      <c r="C166" s="25"/>
      <c r="D166" s="25"/>
      <c r="E166" s="25"/>
      <c r="F166" s="25"/>
      <c r="G166" s="53"/>
      <c r="H166" s="25"/>
      <c r="I166" s="25"/>
      <c r="J166" s="25"/>
      <c r="K166" s="25"/>
      <c r="L166" s="25"/>
      <c r="M166" s="25"/>
      <c r="N166" s="25"/>
      <c r="O166" s="25"/>
      <c r="P166" s="25"/>
      <c r="Q166" s="25"/>
      <c r="R166" s="53">
        <v>115500</v>
      </c>
      <c r="S166" s="40">
        <v>0</v>
      </c>
      <c r="T166" s="25"/>
      <c r="U166" s="53"/>
      <c r="V166" s="25"/>
      <c r="W166" s="5"/>
    </row>
    <row r="167" spans="1:23" ht="15.75">
      <c r="A167" s="24"/>
      <c r="B167" s="25" t="s">
        <v>69</v>
      </c>
      <c r="C167" s="25"/>
      <c r="D167" s="25"/>
      <c r="E167" s="25"/>
      <c r="F167" s="25"/>
      <c r="G167" s="53"/>
      <c r="H167" s="25"/>
      <c r="I167" s="25"/>
      <c r="J167" s="25"/>
      <c r="K167" s="25"/>
      <c r="L167" s="25"/>
      <c r="M167" s="25"/>
      <c r="N167" s="25"/>
      <c r="O167" s="25"/>
      <c r="P167" s="25"/>
      <c r="Q167" s="25"/>
      <c r="R167" s="53">
        <f>+'Feb 04'!R169</f>
        <v>10828</v>
      </c>
      <c r="S167" s="53">
        <f>+'Feb 04'!S169</f>
        <v>2917</v>
      </c>
      <c r="T167" s="25"/>
      <c r="U167" s="53">
        <f>R167+S167</f>
        <v>13745</v>
      </c>
      <c r="V167" s="25"/>
      <c r="W167" s="5"/>
    </row>
    <row r="168" spans="1:23" ht="15.75">
      <c r="A168" s="24"/>
      <c r="B168" s="25" t="s">
        <v>70</v>
      </c>
      <c r="C168" s="25"/>
      <c r="D168" s="25"/>
      <c r="E168" s="25"/>
      <c r="F168" s="25"/>
      <c r="G168" s="25"/>
      <c r="H168" s="25"/>
      <c r="I168" s="25"/>
      <c r="J168" s="25"/>
      <c r="K168" s="25"/>
      <c r="L168" s="25"/>
      <c r="M168" s="25"/>
      <c r="N168" s="25"/>
      <c r="O168" s="25"/>
      <c r="P168" s="25"/>
      <c r="Q168" s="25"/>
      <c r="R168" s="34">
        <v>7763</v>
      </c>
      <c r="S168" s="34">
        <v>1134</v>
      </c>
      <c r="T168" s="25"/>
      <c r="U168" s="53">
        <f>R168+S168</f>
        <v>8897</v>
      </c>
      <c r="V168" s="25"/>
      <c r="W168" s="5"/>
    </row>
    <row r="169" spans="1:23" ht="15.75">
      <c r="A169" s="24"/>
      <c r="B169" s="25" t="s">
        <v>71</v>
      </c>
      <c r="C169" s="25"/>
      <c r="D169" s="25"/>
      <c r="E169" s="25"/>
      <c r="F169" s="25"/>
      <c r="G169" s="53"/>
      <c r="H169" s="25"/>
      <c r="I169" s="25"/>
      <c r="J169" s="25"/>
      <c r="K169" s="25"/>
      <c r="L169" s="25"/>
      <c r="M169" s="25"/>
      <c r="N169" s="25"/>
      <c r="O169" s="25"/>
      <c r="P169" s="25"/>
      <c r="Q169" s="25"/>
      <c r="R169" s="53">
        <f>R167+R168</f>
        <v>18591</v>
      </c>
      <c r="S169" s="53">
        <f>S168+S167</f>
        <v>4051</v>
      </c>
      <c r="T169" s="25"/>
      <c r="U169" s="53">
        <f>R169+S169</f>
        <v>22642</v>
      </c>
      <c r="V169" s="25"/>
      <c r="W169" s="5"/>
    </row>
    <row r="170" spans="1:23" ht="15.75">
      <c r="A170" s="24"/>
      <c r="B170" s="25" t="s">
        <v>72</v>
      </c>
      <c r="C170" s="25"/>
      <c r="D170" s="25"/>
      <c r="E170" s="25"/>
      <c r="F170" s="25"/>
      <c r="G170" s="53"/>
      <c r="H170" s="25"/>
      <c r="I170" s="25"/>
      <c r="J170" s="25"/>
      <c r="K170" s="25"/>
      <c r="L170" s="25"/>
      <c r="M170" s="25"/>
      <c r="N170" s="25"/>
      <c r="O170" s="25"/>
      <c r="P170" s="25"/>
      <c r="Q170" s="25"/>
      <c r="R170" s="53">
        <f>R166-R169-S169</f>
        <v>92858</v>
      </c>
      <c r="S170" s="40">
        <v>0</v>
      </c>
      <c r="T170" s="25"/>
      <c r="U170" s="53"/>
      <c r="V170" s="25"/>
      <c r="W170" s="5"/>
    </row>
    <row r="171" spans="1:23" ht="16.5" thickBot="1">
      <c r="A171" s="24"/>
      <c r="B171" s="25"/>
      <c r="C171" s="25"/>
      <c r="D171" s="25"/>
      <c r="E171" s="25"/>
      <c r="F171" s="25"/>
      <c r="G171" s="25"/>
      <c r="H171" s="25"/>
      <c r="I171" s="25"/>
      <c r="J171" s="25"/>
      <c r="K171" s="25"/>
      <c r="L171" s="25"/>
      <c r="M171" s="25"/>
      <c r="N171" s="25"/>
      <c r="O171" s="25"/>
      <c r="P171" s="25"/>
      <c r="Q171" s="25"/>
      <c r="R171" s="25"/>
      <c r="S171" s="25"/>
      <c r="T171" s="25"/>
      <c r="U171" s="61"/>
      <c r="V171" s="25"/>
      <c r="W171" s="5"/>
    </row>
    <row r="172" spans="1:23" ht="15.75">
      <c r="A172" s="2"/>
      <c r="B172" s="4"/>
      <c r="C172" s="4"/>
      <c r="D172" s="4"/>
      <c r="E172" s="4"/>
      <c r="F172" s="4"/>
      <c r="G172" s="4"/>
      <c r="H172" s="4"/>
      <c r="I172" s="4"/>
      <c r="J172" s="4"/>
      <c r="K172" s="4"/>
      <c r="L172" s="4"/>
      <c r="M172" s="4"/>
      <c r="N172" s="4"/>
      <c r="O172" s="4"/>
      <c r="P172" s="4"/>
      <c r="Q172" s="4"/>
      <c r="R172" s="4"/>
      <c r="S172" s="4"/>
      <c r="T172" s="4"/>
      <c r="U172" s="50"/>
      <c r="V172" s="4"/>
      <c r="W172" s="5"/>
    </row>
    <row r="173" spans="1:23" ht="15.75">
      <c r="A173" s="6"/>
      <c r="B173" s="127" t="s">
        <v>73</v>
      </c>
      <c r="C173" s="8"/>
      <c r="D173" s="8"/>
      <c r="E173" s="8"/>
      <c r="F173" s="8"/>
      <c r="G173" s="8"/>
      <c r="H173" s="8"/>
      <c r="I173" s="8"/>
      <c r="J173" s="8"/>
      <c r="K173" s="8"/>
      <c r="L173" s="8"/>
      <c r="M173" s="8"/>
      <c r="N173" s="8"/>
      <c r="O173" s="8"/>
      <c r="P173" s="8"/>
      <c r="Q173" s="8"/>
      <c r="R173" s="8"/>
      <c r="S173" s="8"/>
      <c r="T173" s="8"/>
      <c r="U173" s="66"/>
      <c r="V173" s="8"/>
      <c r="W173" s="5"/>
    </row>
    <row r="174" spans="1:23" ht="15.75">
      <c r="A174" s="24"/>
      <c r="B174" s="25" t="s">
        <v>74</v>
      </c>
      <c r="C174" s="25"/>
      <c r="D174" s="25"/>
      <c r="E174" s="25"/>
      <c r="F174" s="25"/>
      <c r="G174" s="25"/>
      <c r="H174" s="25"/>
      <c r="I174" s="25"/>
      <c r="J174" s="25"/>
      <c r="K174" s="25"/>
      <c r="L174" s="25"/>
      <c r="M174" s="25"/>
      <c r="N174" s="25"/>
      <c r="O174" s="25"/>
      <c r="P174" s="25"/>
      <c r="Q174" s="25"/>
      <c r="R174" s="25"/>
      <c r="S174" s="25"/>
      <c r="T174" s="25"/>
      <c r="U174" s="59">
        <f>(U96+U98+U99+U100+U101)/-(U102+U104+U105+U106)</f>
        <v>1.3800911224630679</v>
      </c>
      <c r="V174" s="25" t="s">
        <v>143</v>
      </c>
      <c r="W174" s="5"/>
    </row>
    <row r="175" spans="1:23" ht="15.75">
      <c r="A175" s="24"/>
      <c r="B175" s="25" t="s">
        <v>75</v>
      </c>
      <c r="C175" s="25"/>
      <c r="D175" s="25"/>
      <c r="E175" s="25"/>
      <c r="F175" s="25"/>
      <c r="G175" s="25"/>
      <c r="H175" s="25"/>
      <c r="I175" s="25"/>
      <c r="J175" s="25"/>
      <c r="K175" s="25"/>
      <c r="L175" s="25"/>
      <c r="M175" s="25"/>
      <c r="N175" s="25"/>
      <c r="O175" s="25"/>
      <c r="P175" s="25"/>
      <c r="Q175" s="25"/>
      <c r="R175" s="25"/>
      <c r="S175" s="25"/>
      <c r="T175" s="25"/>
      <c r="U175" s="67">
        <v>1.33</v>
      </c>
      <c r="V175" s="25" t="s">
        <v>143</v>
      </c>
      <c r="W175" s="5"/>
    </row>
    <row r="176" spans="1:23" ht="15.75">
      <c r="A176" s="24"/>
      <c r="B176" s="25" t="s">
        <v>76</v>
      </c>
      <c r="C176" s="25"/>
      <c r="D176" s="25"/>
      <c r="E176" s="25"/>
      <c r="F176" s="25"/>
      <c r="G176" s="25"/>
      <c r="H176" s="25"/>
      <c r="I176" s="25"/>
      <c r="J176" s="25"/>
      <c r="K176" s="25"/>
      <c r="L176" s="25"/>
      <c r="M176" s="25"/>
      <c r="N176" s="25"/>
      <c r="O176" s="25"/>
      <c r="P176" s="25"/>
      <c r="Q176" s="25"/>
      <c r="R176" s="25"/>
      <c r="S176" s="25"/>
      <c r="T176" s="25"/>
      <c r="U176" s="59">
        <f>(U96+U98+U99+U100+U101+U102+U104+U105+U106)/-(U107+U108+U109)</f>
        <v>2.63444976076555</v>
      </c>
      <c r="V176" s="25" t="s">
        <v>143</v>
      </c>
      <c r="W176" s="5"/>
    </row>
    <row r="177" spans="1:23" ht="15.75">
      <c r="A177" s="24"/>
      <c r="B177" s="25" t="s">
        <v>77</v>
      </c>
      <c r="C177" s="25"/>
      <c r="D177" s="25"/>
      <c r="E177" s="25"/>
      <c r="F177" s="25"/>
      <c r="G177" s="25"/>
      <c r="H177" s="25"/>
      <c r="I177" s="25"/>
      <c r="J177" s="25"/>
      <c r="K177" s="25"/>
      <c r="L177" s="25"/>
      <c r="M177" s="25"/>
      <c r="N177" s="25"/>
      <c r="O177" s="25"/>
      <c r="P177" s="25"/>
      <c r="Q177" s="25"/>
      <c r="R177" s="25"/>
      <c r="S177" s="25"/>
      <c r="T177" s="25"/>
      <c r="U177" s="68">
        <v>2.27</v>
      </c>
      <c r="V177" s="25" t="s">
        <v>143</v>
      </c>
      <c r="W177" s="5"/>
    </row>
    <row r="178" spans="1:23" ht="15.75">
      <c r="A178" s="24"/>
      <c r="B178" s="25"/>
      <c r="C178" s="25"/>
      <c r="D178" s="25"/>
      <c r="E178" s="25"/>
      <c r="F178" s="25"/>
      <c r="G178" s="25"/>
      <c r="H178" s="25"/>
      <c r="I178" s="25"/>
      <c r="J178" s="25"/>
      <c r="K178" s="25"/>
      <c r="L178" s="25"/>
      <c r="M178" s="25"/>
      <c r="N178" s="25"/>
      <c r="O178" s="25"/>
      <c r="P178" s="25"/>
      <c r="Q178" s="25"/>
      <c r="R178" s="25"/>
      <c r="S178" s="25"/>
      <c r="T178" s="25"/>
      <c r="U178" s="25"/>
      <c r="V178" s="25"/>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6"/>
      <c r="B180" s="8"/>
      <c r="C180" s="8"/>
      <c r="D180" s="8"/>
      <c r="E180" s="8"/>
      <c r="F180" s="8"/>
      <c r="G180" s="8"/>
      <c r="H180" s="8"/>
      <c r="I180" s="8"/>
      <c r="J180" s="8"/>
      <c r="K180" s="8"/>
      <c r="L180" s="8"/>
      <c r="M180" s="8"/>
      <c r="N180" s="8"/>
      <c r="O180" s="8"/>
      <c r="P180" s="8"/>
      <c r="Q180" s="8"/>
      <c r="R180" s="8"/>
      <c r="S180" s="8"/>
      <c r="T180" s="8"/>
      <c r="U180" s="8"/>
      <c r="V180" s="8"/>
      <c r="W180" s="5"/>
    </row>
    <row r="181" spans="1:23" ht="19.5" thickBot="1">
      <c r="A181" s="107"/>
      <c r="B181" s="108" t="str">
        <f>B131</f>
        <v>PM6 INVESTOR REPORT QUARTER ENDING MAY 2004</v>
      </c>
      <c r="C181" s="144"/>
      <c r="D181" s="144"/>
      <c r="E181" s="144"/>
      <c r="F181" s="144"/>
      <c r="G181" s="144"/>
      <c r="H181" s="144"/>
      <c r="I181" s="144"/>
      <c r="J181" s="144"/>
      <c r="K181" s="144"/>
      <c r="L181" s="144"/>
      <c r="M181" s="144"/>
      <c r="N181" s="144"/>
      <c r="O181" s="144"/>
      <c r="P181" s="144"/>
      <c r="Q181" s="144"/>
      <c r="R181" s="144"/>
      <c r="S181" s="144"/>
      <c r="T181" s="144"/>
      <c r="U181" s="144"/>
      <c r="V181" s="145"/>
      <c r="W181" s="5"/>
    </row>
    <row r="182" spans="1:23" ht="15.75">
      <c r="A182" s="69"/>
      <c r="B182" s="60" t="s">
        <v>78</v>
      </c>
      <c r="C182" s="70"/>
      <c r="D182" s="70"/>
      <c r="E182" s="70"/>
      <c r="F182" s="71"/>
      <c r="G182" s="71"/>
      <c r="H182" s="71"/>
      <c r="I182" s="71"/>
      <c r="J182" s="71"/>
      <c r="K182" s="71"/>
      <c r="L182" s="71"/>
      <c r="M182" s="71"/>
      <c r="N182" s="71"/>
      <c r="O182" s="71"/>
      <c r="P182" s="71"/>
      <c r="Q182" s="71"/>
      <c r="R182" s="71"/>
      <c r="S182" s="72">
        <v>38135</v>
      </c>
      <c r="T182" s="4"/>
      <c r="U182" s="4"/>
      <c r="V182" s="4"/>
      <c r="W182" s="5"/>
    </row>
    <row r="183" spans="1:23" ht="15.75">
      <c r="A183" s="73"/>
      <c r="B183" s="74"/>
      <c r="C183" s="75"/>
      <c r="D183" s="75"/>
      <c r="E183" s="75"/>
      <c r="F183" s="76"/>
      <c r="G183" s="76"/>
      <c r="H183" s="76"/>
      <c r="I183" s="76"/>
      <c r="J183" s="76"/>
      <c r="K183" s="76"/>
      <c r="L183" s="76"/>
      <c r="M183" s="76"/>
      <c r="N183" s="76"/>
      <c r="O183" s="76"/>
      <c r="P183" s="76"/>
      <c r="Q183" s="76"/>
      <c r="R183" s="76"/>
      <c r="S183" s="76"/>
      <c r="T183" s="8"/>
      <c r="U183" s="8"/>
      <c r="V183" s="8"/>
      <c r="W183" s="5"/>
    </row>
    <row r="184" spans="1:23" ht="15.75">
      <c r="A184" s="77"/>
      <c r="B184" s="78" t="s">
        <v>79</v>
      </c>
      <c r="C184" s="79"/>
      <c r="D184" s="79"/>
      <c r="E184" s="79"/>
      <c r="F184" s="65"/>
      <c r="G184" s="65"/>
      <c r="H184" s="65"/>
      <c r="I184" s="65"/>
      <c r="J184" s="65"/>
      <c r="K184" s="65"/>
      <c r="L184" s="65"/>
      <c r="M184" s="65"/>
      <c r="N184" s="65"/>
      <c r="O184" s="65"/>
      <c r="P184" s="65"/>
      <c r="Q184" s="65"/>
      <c r="R184" s="65"/>
      <c r="S184" s="80">
        <v>0.05254</v>
      </c>
      <c r="T184" s="25"/>
      <c r="U184" s="25"/>
      <c r="V184" s="25"/>
      <c r="W184" s="5"/>
    </row>
    <row r="185" spans="1:23" ht="15.75">
      <c r="A185" s="77"/>
      <c r="B185" s="78" t="s">
        <v>80</v>
      </c>
      <c r="C185" s="79"/>
      <c r="D185" s="79"/>
      <c r="E185" s="79"/>
      <c r="F185" s="65"/>
      <c r="G185" s="65"/>
      <c r="H185" s="65"/>
      <c r="I185" s="65"/>
      <c r="J185" s="65"/>
      <c r="K185" s="65"/>
      <c r="L185" s="65"/>
      <c r="M185" s="65"/>
      <c r="N185" s="65"/>
      <c r="O185" s="65"/>
      <c r="P185" s="65"/>
      <c r="Q185" s="65"/>
      <c r="R185" s="65"/>
      <c r="S185" s="39">
        <v>0.0408</v>
      </c>
      <c r="T185" s="25"/>
      <c r="U185" s="25"/>
      <c r="V185" s="25"/>
      <c r="W185" s="5"/>
    </row>
    <row r="186" spans="1:23" ht="15.75">
      <c r="A186" s="77"/>
      <c r="B186" s="78" t="s">
        <v>81</v>
      </c>
      <c r="C186" s="79"/>
      <c r="D186" s="79"/>
      <c r="E186" s="79"/>
      <c r="F186" s="65"/>
      <c r="G186" s="65"/>
      <c r="H186" s="65"/>
      <c r="I186" s="65"/>
      <c r="J186" s="65"/>
      <c r="K186" s="65"/>
      <c r="L186" s="65"/>
      <c r="M186" s="65"/>
      <c r="N186" s="65"/>
      <c r="O186" s="65"/>
      <c r="P186" s="65"/>
      <c r="Q186" s="65"/>
      <c r="R186" s="65"/>
      <c r="S186" s="80">
        <f>S184-S185</f>
        <v>0.01174</v>
      </c>
      <c r="T186" s="25"/>
      <c r="U186" s="25"/>
      <c r="V186" s="25"/>
      <c r="W186" s="5"/>
    </row>
    <row r="187" spans="1:23" ht="15.75">
      <c r="A187" s="77"/>
      <c r="B187" s="78" t="s">
        <v>82</v>
      </c>
      <c r="C187" s="79"/>
      <c r="D187" s="79"/>
      <c r="E187" s="79"/>
      <c r="F187" s="65"/>
      <c r="G187" s="65"/>
      <c r="H187" s="65"/>
      <c r="I187" s="65"/>
      <c r="J187" s="65"/>
      <c r="K187" s="65"/>
      <c r="L187" s="65"/>
      <c r="M187" s="65"/>
      <c r="N187" s="65"/>
      <c r="O187" s="65"/>
      <c r="P187" s="65"/>
      <c r="Q187" s="65"/>
      <c r="R187" s="65"/>
      <c r="S187" s="80">
        <v>0.05867</v>
      </c>
      <c r="T187" s="25"/>
      <c r="U187" s="25"/>
      <c r="V187" s="25"/>
      <c r="W187" s="5"/>
    </row>
    <row r="188" spans="1:23" ht="15.75">
      <c r="A188" s="77"/>
      <c r="B188" s="78" t="s">
        <v>83</v>
      </c>
      <c r="C188" s="79"/>
      <c r="D188" s="79"/>
      <c r="E188" s="79"/>
      <c r="F188" s="65"/>
      <c r="G188" s="65"/>
      <c r="H188" s="65"/>
      <c r="I188" s="65"/>
      <c r="J188" s="65"/>
      <c r="K188" s="65"/>
      <c r="L188" s="65"/>
      <c r="M188" s="65"/>
      <c r="N188" s="65"/>
      <c r="O188" s="65"/>
      <c r="P188" s="65"/>
      <c r="Q188" s="65"/>
      <c r="R188" s="65"/>
      <c r="S188" s="80">
        <f>+U43</f>
        <v>0.046768490006761115</v>
      </c>
      <c r="T188" s="25"/>
      <c r="U188" s="25"/>
      <c r="V188" s="25"/>
      <c r="W188" s="5"/>
    </row>
    <row r="189" spans="1:23" ht="15.75">
      <c r="A189" s="77"/>
      <c r="B189" s="78" t="s">
        <v>84</v>
      </c>
      <c r="C189" s="79"/>
      <c r="D189" s="79"/>
      <c r="E189" s="79"/>
      <c r="F189" s="65"/>
      <c r="G189" s="65"/>
      <c r="H189" s="65"/>
      <c r="I189" s="65"/>
      <c r="J189" s="65"/>
      <c r="K189" s="65"/>
      <c r="L189" s="65"/>
      <c r="M189" s="65"/>
      <c r="N189" s="65"/>
      <c r="O189" s="65"/>
      <c r="P189" s="65"/>
      <c r="Q189" s="65"/>
      <c r="R189" s="65"/>
      <c r="S189" s="80">
        <f>S187-S188</f>
        <v>0.011901509993238885</v>
      </c>
      <c r="T189" s="25"/>
      <c r="U189" s="25"/>
      <c r="V189" s="25"/>
      <c r="W189" s="5"/>
    </row>
    <row r="190" spans="1:23" ht="15.75">
      <c r="A190" s="77"/>
      <c r="B190" s="78" t="s">
        <v>180</v>
      </c>
      <c r="C190" s="79"/>
      <c r="D190" s="79"/>
      <c r="E190" s="79"/>
      <c r="F190" s="65"/>
      <c r="G190" s="65"/>
      <c r="H190" s="65"/>
      <c r="I190" s="65"/>
      <c r="J190" s="65"/>
      <c r="K190" s="65"/>
      <c r="L190" s="65"/>
      <c r="M190" s="65"/>
      <c r="N190" s="65"/>
      <c r="O190" s="65"/>
      <c r="P190" s="65"/>
      <c r="Q190" s="65"/>
      <c r="R190" s="65"/>
      <c r="S190" s="116">
        <v>38245</v>
      </c>
      <c r="T190" s="25"/>
      <c r="U190" s="25"/>
      <c r="V190" s="25"/>
      <c r="W190" s="5"/>
    </row>
    <row r="191" spans="1:23" ht="15.75">
      <c r="A191" s="77"/>
      <c r="B191" s="78" t="s">
        <v>181</v>
      </c>
      <c r="C191" s="79"/>
      <c r="D191" s="79"/>
      <c r="E191" s="79"/>
      <c r="F191" s="65"/>
      <c r="G191" s="65"/>
      <c r="H191" s="65"/>
      <c r="I191" s="65"/>
      <c r="J191" s="65"/>
      <c r="K191" s="65"/>
      <c r="L191" s="65"/>
      <c r="M191" s="65"/>
      <c r="N191" s="65"/>
      <c r="O191" s="65"/>
      <c r="P191" s="65"/>
      <c r="Q191" s="65"/>
      <c r="R191" s="65"/>
      <c r="S191" s="116">
        <v>47557</v>
      </c>
      <c r="T191" s="25"/>
      <c r="U191" s="25"/>
      <c r="V191" s="25"/>
      <c r="W191" s="5"/>
    </row>
    <row r="192" spans="1:23" ht="15.75">
      <c r="A192" s="77"/>
      <c r="B192" s="78" t="s">
        <v>182</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183</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184</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185</v>
      </c>
      <c r="C195" s="79"/>
      <c r="D195" s="79"/>
      <c r="E195" s="79"/>
      <c r="F195" s="65"/>
      <c r="G195" s="65"/>
      <c r="H195" s="65"/>
      <c r="I195" s="65"/>
      <c r="J195" s="65"/>
      <c r="K195" s="65"/>
      <c r="L195" s="65"/>
      <c r="M195" s="65"/>
      <c r="N195" s="65"/>
      <c r="O195" s="65"/>
      <c r="P195" s="65"/>
      <c r="Q195" s="65"/>
      <c r="R195" s="65"/>
      <c r="S195" s="116">
        <v>50663</v>
      </c>
      <c r="T195" s="25"/>
      <c r="U195" s="25"/>
      <c r="V195" s="25"/>
      <c r="W195" s="5"/>
    </row>
    <row r="196" spans="1:23" ht="15.75">
      <c r="A196" s="77"/>
      <c r="B196" s="78" t="s">
        <v>186</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187</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85</v>
      </c>
      <c r="C198" s="79"/>
      <c r="D198" s="79"/>
      <c r="E198" s="79"/>
      <c r="F198" s="65"/>
      <c r="G198" s="65"/>
      <c r="H198" s="65"/>
      <c r="I198" s="65"/>
      <c r="J198" s="65"/>
      <c r="K198" s="65"/>
      <c r="L198" s="65"/>
      <c r="M198" s="65"/>
      <c r="N198" s="65"/>
      <c r="O198" s="65"/>
      <c r="P198" s="65"/>
      <c r="Q198" s="65"/>
      <c r="R198" s="65"/>
      <c r="S198" s="81">
        <v>22.07</v>
      </c>
      <c r="T198" s="25" t="s">
        <v>136</v>
      </c>
      <c r="U198" s="25"/>
      <c r="V198" s="25"/>
      <c r="W198" s="5"/>
    </row>
    <row r="199" spans="1:23" ht="15.75">
      <c r="A199" s="77"/>
      <c r="B199" s="78" t="s">
        <v>86</v>
      </c>
      <c r="C199" s="79"/>
      <c r="D199" s="79"/>
      <c r="E199" s="79"/>
      <c r="F199" s="65"/>
      <c r="G199" s="65"/>
      <c r="H199" s="65"/>
      <c r="I199" s="65"/>
      <c r="J199" s="65"/>
      <c r="K199" s="65"/>
      <c r="L199" s="65"/>
      <c r="M199" s="65"/>
      <c r="N199" s="65"/>
      <c r="O199" s="65"/>
      <c r="P199" s="65"/>
      <c r="Q199" s="65"/>
      <c r="R199" s="65"/>
      <c r="S199" s="81">
        <v>21.58</v>
      </c>
      <c r="T199" s="25" t="s">
        <v>136</v>
      </c>
      <c r="U199" s="25"/>
      <c r="V199" s="25"/>
      <c r="W199" s="5"/>
    </row>
    <row r="200" spans="1:23" ht="15.75">
      <c r="A200" s="77"/>
      <c r="B200" s="78" t="s">
        <v>87</v>
      </c>
      <c r="C200" s="79"/>
      <c r="D200" s="79"/>
      <c r="E200" s="79"/>
      <c r="F200" s="65"/>
      <c r="G200" s="65"/>
      <c r="H200" s="65"/>
      <c r="I200" s="65"/>
      <c r="J200" s="65"/>
      <c r="K200" s="65"/>
      <c r="L200" s="65"/>
      <c r="M200" s="65"/>
      <c r="N200" s="65"/>
      <c r="O200" s="65"/>
      <c r="P200" s="65"/>
      <c r="Q200" s="65"/>
      <c r="R200" s="65"/>
      <c r="S200" s="80">
        <f>+O73/M73</f>
        <v>0.03866023348250587</v>
      </c>
      <c r="T200" s="25"/>
      <c r="U200" s="25"/>
      <c r="V200" s="25"/>
      <c r="W200" s="5"/>
    </row>
    <row r="201" spans="1:23" ht="15.75">
      <c r="A201" s="77"/>
      <c r="B201" s="78" t="s">
        <v>88</v>
      </c>
      <c r="C201" s="79"/>
      <c r="D201" s="79"/>
      <c r="E201" s="79"/>
      <c r="F201" s="65"/>
      <c r="G201" s="65"/>
      <c r="H201" s="65"/>
      <c r="I201" s="65"/>
      <c r="J201" s="65"/>
      <c r="K201" s="65"/>
      <c r="L201" s="65"/>
      <c r="M201" s="65"/>
      <c r="N201" s="65"/>
      <c r="O201" s="65"/>
      <c r="P201" s="65"/>
      <c r="Q201" s="65"/>
      <c r="R201" s="65"/>
      <c r="S201" s="80">
        <v>0.0955</v>
      </c>
      <c r="T201" s="25"/>
      <c r="U201" s="25"/>
      <c r="V201" s="25"/>
      <c r="W201" s="5"/>
    </row>
    <row r="202" spans="1:23" ht="15.75">
      <c r="A202" s="77"/>
      <c r="B202" s="78"/>
      <c r="C202" s="78"/>
      <c r="D202" s="78"/>
      <c r="E202" s="78"/>
      <c r="F202" s="25"/>
      <c r="G202" s="25"/>
      <c r="H202" s="25"/>
      <c r="I202" s="25"/>
      <c r="J202" s="25"/>
      <c r="K202" s="25"/>
      <c r="L202" s="25"/>
      <c r="M202" s="25"/>
      <c r="N202" s="25"/>
      <c r="O202" s="25"/>
      <c r="P202" s="25"/>
      <c r="Q202" s="25"/>
      <c r="R202" s="25"/>
      <c r="S202" s="61"/>
      <c r="T202" s="25"/>
      <c r="U202" s="82"/>
      <c r="V202" s="25"/>
      <c r="W202" s="5"/>
    </row>
    <row r="203" spans="1:23" ht="15.75">
      <c r="A203" s="83"/>
      <c r="B203" s="14" t="s">
        <v>89</v>
      </c>
      <c r="C203" s="85"/>
      <c r="D203" s="84"/>
      <c r="E203" s="85"/>
      <c r="F203" s="84"/>
      <c r="G203" s="85"/>
      <c r="H203" s="17"/>
      <c r="I203" s="17"/>
      <c r="J203" s="17"/>
      <c r="K203" s="17"/>
      <c r="L203" s="17"/>
      <c r="M203" s="17"/>
      <c r="N203" s="17"/>
      <c r="O203" s="17"/>
      <c r="P203" s="17"/>
      <c r="Q203" s="17"/>
      <c r="R203" s="17" t="s">
        <v>124</v>
      </c>
      <c r="S203" s="86" t="s">
        <v>133</v>
      </c>
      <c r="T203" s="8"/>
      <c r="U203" s="8"/>
      <c r="V203" s="8"/>
      <c r="W203" s="5"/>
    </row>
    <row r="204" spans="1:23" ht="15.75">
      <c r="A204" s="87"/>
      <c r="B204" s="78" t="s">
        <v>90</v>
      </c>
      <c r="C204" s="54"/>
      <c r="D204" s="54"/>
      <c r="E204" s="25"/>
      <c r="F204" s="25"/>
      <c r="G204" s="25"/>
      <c r="H204" s="30"/>
      <c r="I204" s="30"/>
      <c r="J204" s="30"/>
      <c r="K204" s="30"/>
      <c r="L204" s="30"/>
      <c r="M204" s="30"/>
      <c r="N204" s="30"/>
      <c r="O204" s="30"/>
      <c r="P204" s="30"/>
      <c r="Q204" s="30"/>
      <c r="R204" s="30">
        <v>10</v>
      </c>
      <c r="S204" s="88">
        <v>1186</v>
      </c>
      <c r="T204" s="25"/>
      <c r="U204" s="82"/>
      <c r="V204" s="89"/>
      <c r="W204" s="5"/>
    </row>
    <row r="205" spans="1:23" ht="15.75">
      <c r="A205" s="87"/>
      <c r="B205" s="78" t="s">
        <v>262</v>
      </c>
      <c r="C205" s="54"/>
      <c r="D205" s="54"/>
      <c r="E205" s="25"/>
      <c r="F205" s="25"/>
      <c r="G205" s="25"/>
      <c r="H205" s="30"/>
      <c r="I205" s="30"/>
      <c r="J205" s="30"/>
      <c r="K205" s="30"/>
      <c r="L205" s="30"/>
      <c r="M205" s="30"/>
      <c r="N205" s="30"/>
      <c r="O205" s="30"/>
      <c r="P205" s="30"/>
      <c r="Q205" s="30"/>
      <c r="R205" s="30">
        <v>7</v>
      </c>
      <c r="S205" s="88">
        <v>949</v>
      </c>
      <c r="T205" s="25"/>
      <c r="U205" s="82"/>
      <c r="V205" s="89"/>
      <c r="W205" s="5"/>
    </row>
    <row r="206" spans="1:23" ht="15.75">
      <c r="A206" s="87"/>
      <c r="B206" s="78" t="s">
        <v>91</v>
      </c>
      <c r="C206" s="54"/>
      <c r="D206" s="54"/>
      <c r="E206" s="25"/>
      <c r="F206" s="25"/>
      <c r="G206" s="25"/>
      <c r="H206" s="30"/>
      <c r="I206" s="30"/>
      <c r="J206" s="30"/>
      <c r="K206" s="30"/>
      <c r="L206" s="30"/>
      <c r="M206" s="30"/>
      <c r="N206" s="30"/>
      <c r="O206" s="30"/>
      <c r="P206" s="30"/>
      <c r="Q206" s="30"/>
      <c r="R206" s="30">
        <v>0</v>
      </c>
      <c r="S206" s="88">
        <v>0</v>
      </c>
      <c r="T206" s="25"/>
      <c r="U206" s="82"/>
      <c r="V206" s="150"/>
      <c r="W206" s="117"/>
    </row>
    <row r="207" spans="1:23" ht="15.75">
      <c r="A207" s="87"/>
      <c r="B207" s="130" t="s">
        <v>92</v>
      </c>
      <c r="C207" s="54"/>
      <c r="D207" s="54"/>
      <c r="E207" s="25"/>
      <c r="F207" s="25"/>
      <c r="G207" s="25"/>
      <c r="H207" s="25"/>
      <c r="I207" s="25"/>
      <c r="J207" s="25"/>
      <c r="K207" s="25"/>
      <c r="L207" s="25"/>
      <c r="M207" s="25"/>
      <c r="N207" s="25"/>
      <c r="O207" s="25"/>
      <c r="P207" s="25"/>
      <c r="Q207" s="25"/>
      <c r="R207" s="25"/>
      <c r="S207" s="88">
        <v>0</v>
      </c>
      <c r="T207" s="25"/>
      <c r="U207" s="82"/>
      <c r="V207" s="150"/>
      <c r="W207" s="117"/>
    </row>
    <row r="208" spans="1:23" ht="15.75">
      <c r="A208" s="87"/>
      <c r="B208" s="130" t="s">
        <v>263</v>
      </c>
      <c r="C208" s="54"/>
      <c r="D208" s="54"/>
      <c r="E208" s="25"/>
      <c r="F208" s="25"/>
      <c r="G208" s="25"/>
      <c r="H208" s="25"/>
      <c r="I208" s="25"/>
      <c r="J208" s="25"/>
      <c r="K208" s="25"/>
      <c r="L208" s="25"/>
      <c r="M208" s="25"/>
      <c r="N208" s="25"/>
      <c r="O208" s="25"/>
      <c r="P208" s="25"/>
      <c r="Q208" s="25"/>
      <c r="R208" s="25"/>
      <c r="S208" s="88">
        <v>97866</v>
      </c>
      <c r="T208" s="25"/>
      <c r="U208" s="82"/>
      <c r="V208" s="150"/>
      <c r="W208" s="117"/>
    </row>
    <row r="209" spans="1:23" ht="15.75">
      <c r="A209" s="90"/>
      <c r="B209" s="130" t="s">
        <v>94</v>
      </c>
      <c r="C209" s="78"/>
      <c r="D209" s="78"/>
      <c r="E209" s="78"/>
      <c r="F209" s="25"/>
      <c r="G209" s="25"/>
      <c r="H209" s="25"/>
      <c r="I209" s="25"/>
      <c r="J209" s="25"/>
      <c r="K209" s="25"/>
      <c r="L209" s="25"/>
      <c r="M209" s="25"/>
      <c r="N209" s="25"/>
      <c r="O209" s="25"/>
      <c r="P209" s="25"/>
      <c r="Q209" s="25"/>
      <c r="R209" s="25"/>
      <c r="S209" s="88"/>
      <c r="T209" s="25"/>
      <c r="U209" s="82"/>
      <c r="V209" s="151"/>
      <c r="W209" s="117"/>
    </row>
    <row r="210" spans="1:23" ht="15.75">
      <c r="A210" s="90"/>
      <c r="B210" s="78" t="s">
        <v>95</v>
      </c>
      <c r="C210" s="78"/>
      <c r="D210" s="78"/>
      <c r="E210" s="78"/>
      <c r="F210" s="25"/>
      <c r="G210" s="25"/>
      <c r="H210" s="25"/>
      <c r="I210" s="25"/>
      <c r="J210" s="25"/>
      <c r="K210" s="25"/>
      <c r="L210" s="25"/>
      <c r="M210" s="25"/>
      <c r="N210" s="25"/>
      <c r="O210" s="25"/>
      <c r="P210" s="25"/>
      <c r="Q210" s="25"/>
      <c r="R210" s="25">
        <v>0</v>
      </c>
      <c r="S210" s="88">
        <f>U153</f>
        <v>0</v>
      </c>
      <c r="T210" s="25"/>
      <c r="U210" s="82"/>
      <c r="V210" s="151"/>
      <c r="W210" s="117"/>
    </row>
    <row r="211" spans="1:23" ht="15.75">
      <c r="A211" s="87"/>
      <c r="B211" s="78" t="s">
        <v>96</v>
      </c>
      <c r="C211" s="54"/>
      <c r="D211" s="54"/>
      <c r="E211" s="54"/>
      <c r="F211" s="25"/>
      <c r="G211" s="25"/>
      <c r="H211" s="25"/>
      <c r="I211" s="25"/>
      <c r="J211" s="25"/>
      <c r="K211" s="25"/>
      <c r="L211" s="25"/>
      <c r="M211" s="25"/>
      <c r="N211" s="25"/>
      <c r="O211" s="25"/>
      <c r="P211" s="25"/>
      <c r="Q211" s="25"/>
      <c r="R211" s="25">
        <v>0</v>
      </c>
      <c r="S211" s="88">
        <f>+'Feb 04'!S211+S210</f>
        <v>0</v>
      </c>
      <c r="T211" s="25"/>
      <c r="U211" s="82"/>
      <c r="V211" s="151"/>
      <c r="W211" s="117"/>
    </row>
    <row r="212" spans="1:23" ht="15.75">
      <c r="A212" s="87"/>
      <c r="B212" s="78" t="s">
        <v>97</v>
      </c>
      <c r="C212" s="54"/>
      <c r="D212" s="54"/>
      <c r="E212" s="54"/>
      <c r="F212" s="25"/>
      <c r="G212" s="25"/>
      <c r="H212" s="25"/>
      <c r="I212" s="25"/>
      <c r="J212" s="25"/>
      <c r="K212" s="25"/>
      <c r="L212" s="25"/>
      <c r="M212" s="25"/>
      <c r="N212" s="25"/>
      <c r="O212" s="25"/>
      <c r="P212" s="25"/>
      <c r="Q212" s="25"/>
      <c r="R212" s="25"/>
      <c r="S212" s="88">
        <v>0</v>
      </c>
      <c r="T212" s="25"/>
      <c r="U212" s="82"/>
      <c r="V212" s="149"/>
      <c r="W212" s="117"/>
    </row>
    <row r="213" spans="1:23" ht="15.75">
      <c r="A213" s="90"/>
      <c r="B213" s="130" t="s">
        <v>98</v>
      </c>
      <c r="C213" s="78"/>
      <c r="D213" s="78"/>
      <c r="E213" s="78"/>
      <c r="F213" s="25"/>
      <c r="G213" s="25"/>
      <c r="H213" s="25"/>
      <c r="I213" s="25"/>
      <c r="J213" s="25"/>
      <c r="K213" s="25"/>
      <c r="L213" s="25"/>
      <c r="M213" s="25"/>
      <c r="N213" s="25"/>
      <c r="O213" s="25"/>
      <c r="P213" s="25"/>
      <c r="Q213" s="25"/>
      <c r="R213" s="25"/>
      <c r="S213" s="88"/>
      <c r="T213" s="25"/>
      <c r="U213" s="82"/>
      <c r="V213" s="91"/>
      <c r="W213" s="5"/>
    </row>
    <row r="214" spans="1:23" ht="15.75">
      <c r="A214" s="90"/>
      <c r="B214" s="78" t="s">
        <v>99</v>
      </c>
      <c r="C214" s="78"/>
      <c r="D214" s="78"/>
      <c r="E214" s="78"/>
      <c r="F214" s="25"/>
      <c r="G214" s="25"/>
      <c r="H214" s="25"/>
      <c r="I214" s="25"/>
      <c r="J214" s="25"/>
      <c r="K214" s="25"/>
      <c r="L214" s="25"/>
      <c r="M214" s="25"/>
      <c r="N214" s="25"/>
      <c r="O214" s="25"/>
      <c r="P214" s="25"/>
      <c r="Q214" s="25"/>
      <c r="R214" s="25">
        <v>0</v>
      </c>
      <c r="S214" s="88">
        <v>0</v>
      </c>
      <c r="T214" s="25"/>
      <c r="U214" s="82"/>
      <c r="V214" s="91"/>
      <c r="W214" s="5"/>
    </row>
    <row r="215" spans="1:23" ht="15.75">
      <c r="A215" s="87"/>
      <c r="B215" s="78" t="s">
        <v>100</v>
      </c>
      <c r="C215" s="92"/>
      <c r="D215" s="92"/>
      <c r="E215" s="93"/>
      <c r="F215" s="25"/>
      <c r="G215" s="25"/>
      <c r="H215" s="25"/>
      <c r="I215" s="25"/>
      <c r="J215" s="25"/>
      <c r="K215" s="25"/>
      <c r="L215" s="25"/>
      <c r="M215" s="25"/>
      <c r="N215" s="25"/>
      <c r="O215" s="25"/>
      <c r="P215" s="25"/>
      <c r="Q215" s="25"/>
      <c r="R215" s="25"/>
      <c r="S215" s="63">
        <v>0</v>
      </c>
      <c r="T215" s="25"/>
      <c r="U215" s="82"/>
      <c r="V215" s="91"/>
      <c r="W215" s="5"/>
    </row>
    <row r="216" spans="1:23" ht="15.75">
      <c r="A216" s="87"/>
      <c r="B216" s="78" t="s">
        <v>101</v>
      </c>
      <c r="C216" s="92"/>
      <c r="D216" s="92"/>
      <c r="E216" s="93"/>
      <c r="F216" s="25"/>
      <c r="G216" s="25"/>
      <c r="H216" s="25"/>
      <c r="I216" s="25"/>
      <c r="J216" s="25"/>
      <c r="K216" s="25"/>
      <c r="L216" s="25"/>
      <c r="M216" s="25"/>
      <c r="N216" s="25"/>
      <c r="O216" s="25"/>
      <c r="P216" s="25"/>
      <c r="Q216" s="25"/>
      <c r="R216" s="25"/>
      <c r="S216" s="63">
        <v>0</v>
      </c>
      <c r="T216" s="25"/>
      <c r="U216" s="82"/>
      <c r="V216" s="91"/>
      <c r="W216" s="5"/>
    </row>
    <row r="217" spans="1:23" ht="15.75">
      <c r="A217" s="87"/>
      <c r="B217" s="78" t="s">
        <v>102</v>
      </c>
      <c r="C217" s="94"/>
      <c r="D217" s="92"/>
      <c r="E217" s="93"/>
      <c r="F217" s="25"/>
      <c r="G217" s="25"/>
      <c r="H217" s="25"/>
      <c r="I217" s="25"/>
      <c r="J217" s="25"/>
      <c r="K217" s="25"/>
      <c r="L217" s="25"/>
      <c r="M217" s="25"/>
      <c r="N217" s="25"/>
      <c r="O217" s="25"/>
      <c r="P217" s="25"/>
      <c r="Q217" s="25"/>
      <c r="R217" s="25"/>
      <c r="S217" s="95">
        <v>0</v>
      </c>
      <c r="T217" s="25"/>
      <c r="U217" s="82"/>
      <c r="V217" s="91"/>
      <c r="W217" s="5"/>
    </row>
    <row r="218" spans="1:23" ht="15.75">
      <c r="A218" s="87"/>
      <c r="B218" s="78"/>
      <c r="C218" s="94"/>
      <c r="D218" s="92"/>
      <c r="E218" s="93"/>
      <c r="F218" s="25"/>
      <c r="G218" s="25"/>
      <c r="H218" s="25"/>
      <c r="I218" s="25"/>
      <c r="J218" s="25"/>
      <c r="K218" s="25"/>
      <c r="L218" s="25"/>
      <c r="M218" s="25"/>
      <c r="N218" s="25"/>
      <c r="O218" s="25"/>
      <c r="P218" s="25"/>
      <c r="Q218" s="25"/>
      <c r="R218" s="25"/>
      <c r="S218" s="95"/>
      <c r="T218" s="25"/>
      <c r="U218" s="82"/>
      <c r="V218" s="91"/>
      <c r="W218" s="5"/>
    </row>
    <row r="219" spans="1:23" ht="15.75">
      <c r="A219" s="6"/>
      <c r="B219" s="14" t="s">
        <v>103</v>
      </c>
      <c r="C219" s="85"/>
      <c r="D219" s="84"/>
      <c r="E219" s="85"/>
      <c r="F219" s="84"/>
      <c r="G219" s="86"/>
      <c r="H219" s="17"/>
      <c r="I219" s="17"/>
      <c r="J219" s="17"/>
      <c r="K219" s="17"/>
      <c r="L219" s="17"/>
      <c r="M219" s="17"/>
      <c r="N219" s="17"/>
      <c r="O219" s="17"/>
      <c r="P219" s="17"/>
      <c r="Q219" s="86" t="s">
        <v>124</v>
      </c>
      <c r="R219" s="17" t="s">
        <v>125</v>
      </c>
      <c r="S219" s="86" t="s">
        <v>134</v>
      </c>
      <c r="T219" s="17" t="s">
        <v>125</v>
      </c>
      <c r="U219" s="8"/>
      <c r="V219" s="96"/>
      <c r="W219" s="5"/>
    </row>
    <row r="220" spans="1:23" ht="15.75">
      <c r="A220" s="24"/>
      <c r="B220" s="54" t="s">
        <v>104</v>
      </c>
      <c r="C220" s="54"/>
      <c r="D220" s="97"/>
      <c r="E220" s="25"/>
      <c r="F220" s="97"/>
      <c r="G220" s="54"/>
      <c r="H220" s="97"/>
      <c r="I220" s="97"/>
      <c r="J220" s="97"/>
      <c r="K220" s="97"/>
      <c r="L220" s="97"/>
      <c r="M220" s="97"/>
      <c r="N220" s="97"/>
      <c r="O220" s="97"/>
      <c r="P220" s="97"/>
      <c r="Q220" s="54">
        <v>7447</v>
      </c>
      <c r="R220" s="99">
        <f>Q220/$Q$225</f>
        <v>0.9929333333333333</v>
      </c>
      <c r="S220" s="53">
        <v>680367</v>
      </c>
      <c r="T220" s="154">
        <f>S220/$S$225</f>
        <v>0.9930364393742575</v>
      </c>
      <c r="U220" s="82"/>
      <c r="V220" s="91"/>
      <c r="W220" s="5"/>
    </row>
    <row r="221" spans="1:23" ht="15.75">
      <c r="A221" s="24"/>
      <c r="B221" s="54" t="s">
        <v>105</v>
      </c>
      <c r="C221" s="54"/>
      <c r="D221" s="97"/>
      <c r="E221" s="25"/>
      <c r="F221" s="99"/>
      <c r="G221" s="54"/>
      <c r="H221" s="97"/>
      <c r="I221" s="97"/>
      <c r="J221" s="97"/>
      <c r="K221" s="97"/>
      <c r="L221" s="97"/>
      <c r="M221" s="97"/>
      <c r="N221" s="97"/>
      <c r="O221" s="97"/>
      <c r="P221" s="97"/>
      <c r="Q221" s="54">
        <v>22</v>
      </c>
      <c r="R221" s="99">
        <f>Q221/$Q$225</f>
        <v>0.0029333333333333334</v>
      </c>
      <c r="S221" s="53">
        <v>2003</v>
      </c>
      <c r="T221" s="154">
        <f>S221/$S$225</f>
        <v>0.0029234986236349467</v>
      </c>
      <c r="U221" s="82"/>
      <c r="V221" s="91"/>
      <c r="W221" s="5"/>
    </row>
    <row r="222" spans="1:23" ht="15.75">
      <c r="A222" s="24"/>
      <c r="B222" s="54" t="s">
        <v>106</v>
      </c>
      <c r="C222" s="54"/>
      <c r="D222" s="97"/>
      <c r="E222" s="25"/>
      <c r="F222" s="99"/>
      <c r="G222" s="54"/>
      <c r="H222" s="97"/>
      <c r="I222" s="97"/>
      <c r="J222" s="97"/>
      <c r="K222" s="97"/>
      <c r="L222" s="97"/>
      <c r="M222" s="97"/>
      <c r="N222" s="97"/>
      <c r="O222" s="97"/>
      <c r="P222" s="97"/>
      <c r="Q222" s="54">
        <v>6</v>
      </c>
      <c r="R222" s="99">
        <f>Q222/$Q$225</f>
        <v>0.0008</v>
      </c>
      <c r="S222" s="53">
        <v>830</v>
      </c>
      <c r="T222" s="154">
        <f>S222/$S$225</f>
        <v>0.0012114347766435374</v>
      </c>
      <c r="U222" s="82"/>
      <c r="V222" s="91"/>
      <c r="W222" s="5"/>
    </row>
    <row r="223" spans="1:23" ht="15.75">
      <c r="A223" s="24"/>
      <c r="B223" s="54" t="s">
        <v>107</v>
      </c>
      <c r="C223" s="54"/>
      <c r="D223" s="97"/>
      <c r="E223" s="25"/>
      <c r="F223" s="99"/>
      <c r="G223" s="54"/>
      <c r="H223" s="97"/>
      <c r="I223" s="97"/>
      <c r="J223" s="97"/>
      <c r="K223" s="97"/>
      <c r="L223" s="97"/>
      <c r="M223" s="97"/>
      <c r="N223" s="97"/>
      <c r="O223" s="97"/>
      <c r="P223" s="97"/>
      <c r="Q223" s="54">
        <v>25</v>
      </c>
      <c r="R223" s="99">
        <f>Q223/$Q$225</f>
        <v>0.0033333333333333335</v>
      </c>
      <c r="S223" s="53">
        <v>1938</v>
      </c>
      <c r="T223" s="154">
        <f>S223/$S$225</f>
        <v>0.002828627225464067</v>
      </c>
      <c r="U223" s="82"/>
      <c r="V223" s="91"/>
      <c r="W223" s="5"/>
    </row>
    <row r="224" spans="1:23" ht="15.75">
      <c r="A224" s="24"/>
      <c r="B224" s="142"/>
      <c r="C224" s="54"/>
      <c r="D224" s="97"/>
      <c r="E224" s="25"/>
      <c r="F224" s="99"/>
      <c r="G224" s="54"/>
      <c r="H224" s="97"/>
      <c r="I224" s="97"/>
      <c r="J224" s="97"/>
      <c r="K224" s="97"/>
      <c r="L224" s="97"/>
      <c r="M224" s="97"/>
      <c r="N224" s="97"/>
      <c r="O224" s="97"/>
      <c r="P224" s="97"/>
      <c r="Q224" s="54"/>
      <c r="R224" s="97"/>
      <c r="S224" s="53"/>
      <c r="T224" s="98"/>
      <c r="U224" s="82"/>
      <c r="V224" s="91"/>
      <c r="W224" s="5"/>
    </row>
    <row r="225" spans="1:23" ht="15.75">
      <c r="A225" s="24"/>
      <c r="B225" s="25"/>
      <c r="C225" s="25"/>
      <c r="D225" s="25"/>
      <c r="E225" s="25"/>
      <c r="F225" s="25"/>
      <c r="G225" s="34"/>
      <c r="H225" s="100"/>
      <c r="I225" s="100"/>
      <c r="J225" s="100"/>
      <c r="K225" s="100"/>
      <c r="L225" s="100"/>
      <c r="M225" s="100"/>
      <c r="N225" s="100"/>
      <c r="O225" s="100"/>
      <c r="P225" s="100"/>
      <c r="Q225" s="34">
        <f>SUM(Q220:Q224)</f>
        <v>7500</v>
      </c>
      <c r="R225" s="100">
        <f>SUM(R220:R224)</f>
        <v>1</v>
      </c>
      <c r="S225" s="53">
        <f>SUM(S220:S224)</f>
        <v>685138</v>
      </c>
      <c r="T225" s="100">
        <f>SUM(T220:T224)</f>
        <v>1</v>
      </c>
      <c r="U225" s="25"/>
      <c r="V225" s="25"/>
      <c r="W225" s="5"/>
    </row>
    <row r="226" spans="1:23" ht="15.75">
      <c r="A226" s="24"/>
      <c r="B226" s="25"/>
      <c r="C226" s="25"/>
      <c r="D226" s="25"/>
      <c r="E226" s="25"/>
      <c r="F226" s="25"/>
      <c r="G226" s="34"/>
      <c r="H226" s="100"/>
      <c r="I226" s="100"/>
      <c r="J226" s="100"/>
      <c r="K226" s="100"/>
      <c r="L226" s="100"/>
      <c r="M226" s="100"/>
      <c r="N226" s="100"/>
      <c r="O226" s="100"/>
      <c r="P226" s="100"/>
      <c r="Q226" s="100"/>
      <c r="R226" s="100"/>
      <c r="S226" s="53"/>
      <c r="T226" s="100"/>
      <c r="U226" s="25"/>
      <c r="V226" s="25"/>
      <c r="W226" s="5"/>
    </row>
    <row r="227" spans="1:23" ht="15.75">
      <c r="A227" s="6"/>
      <c r="B227" s="8"/>
      <c r="C227" s="8"/>
      <c r="D227" s="8"/>
      <c r="E227" s="8"/>
      <c r="F227" s="8"/>
      <c r="G227" s="55"/>
      <c r="H227" s="101"/>
      <c r="I227" s="101"/>
      <c r="J227" s="101"/>
      <c r="K227" s="101"/>
      <c r="L227" s="101"/>
      <c r="M227" s="101"/>
      <c r="N227" s="101"/>
      <c r="O227" s="101"/>
      <c r="P227" s="101"/>
      <c r="Q227" s="101"/>
      <c r="R227" s="101"/>
      <c r="S227" s="102"/>
      <c r="T227" s="101"/>
      <c r="U227" s="8"/>
      <c r="V227" s="8"/>
      <c r="W227" s="5"/>
    </row>
    <row r="228" spans="1:23" ht="15.75">
      <c r="A228" s="146"/>
      <c r="B228" s="14" t="s">
        <v>108</v>
      </c>
      <c r="C228" s="17" t="s">
        <v>117</v>
      </c>
      <c r="D228" s="15"/>
      <c r="E228" s="14" t="s">
        <v>119</v>
      </c>
      <c r="F228" s="141"/>
      <c r="G228" s="141"/>
      <c r="H228" s="141"/>
      <c r="I228" s="141"/>
      <c r="J228" s="141"/>
      <c r="K228" s="141"/>
      <c r="L228" s="141"/>
      <c r="M228" s="141"/>
      <c r="N228" s="141"/>
      <c r="O228" s="141"/>
      <c r="P228" s="141"/>
      <c r="Q228" s="141"/>
      <c r="R228" s="141"/>
      <c r="S228" s="141"/>
      <c r="T228" s="141"/>
      <c r="U228" s="141"/>
      <c r="V228" s="141"/>
      <c r="W228" s="5"/>
    </row>
    <row r="229" spans="1:23" ht="15.75">
      <c r="A229" s="146"/>
      <c r="B229" s="141"/>
      <c r="C229" s="8"/>
      <c r="D229" s="8"/>
      <c r="E229" s="8"/>
      <c r="F229" s="141"/>
      <c r="G229" s="141"/>
      <c r="H229" s="141"/>
      <c r="I229" s="141"/>
      <c r="J229" s="141"/>
      <c r="K229" s="141"/>
      <c r="L229" s="141"/>
      <c r="M229" s="141"/>
      <c r="N229" s="141"/>
      <c r="O229" s="141"/>
      <c r="P229" s="141"/>
      <c r="Q229" s="141"/>
      <c r="R229" s="141"/>
      <c r="S229" s="141"/>
      <c r="T229" s="141"/>
      <c r="U229" s="141"/>
      <c r="V229" s="141"/>
      <c r="W229" s="5"/>
    </row>
    <row r="230" spans="1:23" ht="15.75">
      <c r="A230" s="146"/>
      <c r="B230" s="13" t="s">
        <v>109</v>
      </c>
      <c r="C230" s="105" t="s">
        <v>273</v>
      </c>
      <c r="D230" s="13"/>
      <c r="E230" s="13" t="s">
        <v>120</v>
      </c>
      <c r="F230" s="104"/>
      <c r="G230" s="104"/>
      <c r="H230" s="141"/>
      <c r="I230" s="141"/>
      <c r="J230" s="141"/>
      <c r="K230" s="141"/>
      <c r="L230" s="141"/>
      <c r="M230" s="141"/>
      <c r="N230" s="141"/>
      <c r="O230" s="141"/>
      <c r="P230" s="141"/>
      <c r="Q230" s="141"/>
      <c r="R230" s="141"/>
      <c r="S230" s="141"/>
      <c r="T230" s="141"/>
      <c r="U230" s="141"/>
      <c r="V230" s="141"/>
      <c r="W230" s="5"/>
    </row>
    <row r="231" spans="1:23" ht="15.75">
      <c r="A231" s="146"/>
      <c r="B231" s="13" t="s">
        <v>110</v>
      </c>
      <c r="C231" s="105" t="s">
        <v>274</v>
      </c>
      <c r="D231" s="13"/>
      <c r="E231" s="13" t="s">
        <v>121</v>
      </c>
      <c r="F231" s="104"/>
      <c r="G231" s="104"/>
      <c r="H231" s="141"/>
      <c r="I231" s="141"/>
      <c r="J231" s="141"/>
      <c r="K231" s="141"/>
      <c r="L231" s="141"/>
      <c r="M231" s="141"/>
      <c r="N231" s="141"/>
      <c r="O231" s="141"/>
      <c r="P231" s="141"/>
      <c r="Q231" s="141"/>
      <c r="R231" s="141"/>
      <c r="S231" s="141"/>
      <c r="T231" s="141"/>
      <c r="U231" s="141"/>
      <c r="V231" s="141"/>
      <c r="W231" s="5"/>
    </row>
    <row r="232" spans="1:23" ht="15.75">
      <c r="A232" s="146"/>
      <c r="B232" s="13"/>
      <c r="C232" s="105"/>
      <c r="D232" s="13"/>
      <c r="E232" s="13"/>
      <c r="F232" s="104"/>
      <c r="G232" s="104"/>
      <c r="H232" s="141"/>
      <c r="I232" s="141"/>
      <c r="J232" s="141"/>
      <c r="K232" s="141"/>
      <c r="L232" s="141"/>
      <c r="M232" s="141"/>
      <c r="N232" s="141"/>
      <c r="O232" s="141"/>
      <c r="P232" s="141"/>
      <c r="Q232" s="141"/>
      <c r="R232" s="141"/>
      <c r="S232" s="141"/>
      <c r="T232" s="141"/>
      <c r="U232" s="141"/>
      <c r="V232" s="141"/>
      <c r="W232" s="5"/>
    </row>
    <row r="233" spans="1:23" ht="15.75">
      <c r="A233" s="146"/>
      <c r="B233" s="13"/>
      <c r="C233" s="105"/>
      <c r="D233" s="13"/>
      <c r="E233" s="13"/>
      <c r="F233" s="104"/>
      <c r="G233" s="104"/>
      <c r="H233" s="141"/>
      <c r="I233" s="141"/>
      <c r="J233" s="141"/>
      <c r="K233" s="141"/>
      <c r="L233" s="141"/>
      <c r="M233" s="141"/>
      <c r="N233" s="141"/>
      <c r="O233" s="141"/>
      <c r="P233" s="141"/>
      <c r="Q233" s="141"/>
      <c r="R233" s="141"/>
      <c r="S233" s="141"/>
      <c r="T233" s="141"/>
      <c r="U233" s="141"/>
      <c r="V233" s="141"/>
      <c r="W233" s="5"/>
    </row>
    <row r="234" spans="1:23" ht="19.5" thickBot="1">
      <c r="A234" s="146"/>
      <c r="B234" s="49" t="str">
        <f>B181</f>
        <v>PM6 INVESTOR REPORT QUARTER ENDING MAY 2004</v>
      </c>
      <c r="C234" s="105"/>
      <c r="D234" s="13"/>
      <c r="E234" s="13"/>
      <c r="F234" s="104"/>
      <c r="G234" s="104"/>
      <c r="H234" s="141"/>
      <c r="I234" s="141"/>
      <c r="J234" s="141"/>
      <c r="K234" s="141"/>
      <c r="L234" s="141"/>
      <c r="M234" s="141"/>
      <c r="N234" s="141"/>
      <c r="O234" s="141"/>
      <c r="P234" s="141"/>
      <c r="Q234" s="141"/>
      <c r="R234" s="141"/>
      <c r="S234" s="141"/>
      <c r="T234" s="141"/>
      <c r="U234" s="141"/>
      <c r="V234" s="141"/>
      <c r="W234" s="5"/>
    </row>
    <row r="235" spans="1:22" ht="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row>
    <row r="237" ht="15">
      <c r="G237" s="115"/>
    </row>
  </sheetData>
  <printOptions horizontalCentered="1" verticalCentered="1"/>
  <pageMargins left="0.1968503937007874" right="0.1968503937007874" top="0.2755905511811024" bottom="0.2755905511811024" header="0" footer="0"/>
  <pageSetup horizontalDpi="600" verticalDpi="600" orientation="landscape" scale="40" r:id="rId2"/>
  <rowBreaks count="3" manualBreakCount="3">
    <brk id="65" max="14" man="1"/>
    <brk id="131" max="14" man="1"/>
    <brk id="181" max="14" man="1"/>
  </rowBreaks>
  <drawing r:id="rId1"/>
</worksheet>
</file>

<file path=xl/worksheets/sheet4.xml><?xml version="1.0" encoding="utf-8"?>
<worksheet xmlns="http://schemas.openxmlformats.org/spreadsheetml/2006/main" xmlns:r="http://schemas.openxmlformats.org/officeDocument/2006/relationships">
  <sheetPr>
    <tabColor indexed="54"/>
  </sheetPr>
  <dimension ref="A1:X239"/>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14.6640625" style="1" customWidth="1"/>
    <col min="8" max="8" width="2.21484375" style="1" customWidth="1"/>
    <col min="9" max="9" width="14.445312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9.55468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5.75">
      <c r="A9" s="6"/>
      <c r="B9" s="141"/>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38253</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t="s">
        <v>161</v>
      </c>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t="s">
        <v>160</v>
      </c>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t="s">
        <v>157</v>
      </c>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f>+C32*C39</f>
        <v>284129.792</v>
      </c>
      <c r="D34" s="32"/>
      <c r="E34" s="31">
        <v>0</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f>+C33*C39</f>
        <v>170137.6</v>
      </c>
      <c r="D35" s="32"/>
      <c r="E35" s="31">
        <v>0</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685137.6</v>
      </c>
      <c r="V35" s="34"/>
      <c r="W35" s="5"/>
      <c r="X35" s="152"/>
    </row>
    <row r="36" spans="1:23" ht="15.75">
      <c r="A36" s="28"/>
      <c r="B36" s="29" t="s">
        <v>243</v>
      </c>
      <c r="C36" s="139">
        <f>+C32*C38</f>
        <v>0</v>
      </c>
      <c r="D36" s="36"/>
      <c r="E36" s="35">
        <v>154960</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v>154960</v>
      </c>
      <c r="F37" s="35"/>
      <c r="G37" s="35">
        <v>188500</v>
      </c>
      <c r="H37" s="35"/>
      <c r="I37" s="35">
        <v>115000</v>
      </c>
      <c r="J37" s="35"/>
      <c r="K37" s="35">
        <v>140000</v>
      </c>
      <c r="L37" s="35"/>
      <c r="M37" s="35">
        <v>15000</v>
      </c>
      <c r="N37" s="35"/>
      <c r="O37" s="35">
        <v>15500</v>
      </c>
      <c r="P37" s="35"/>
      <c r="Q37" s="35">
        <v>41000</v>
      </c>
      <c r="R37" s="35"/>
      <c r="S37" s="35"/>
      <c r="T37" s="37"/>
      <c r="U37" s="35">
        <f>SUM(C37:Q37)</f>
        <v>669960</v>
      </c>
      <c r="V37" s="34"/>
      <c r="W37" s="5"/>
    </row>
    <row r="38" spans="1:23" ht="15.75">
      <c r="A38" s="28"/>
      <c r="B38" s="130" t="s">
        <v>237</v>
      </c>
      <c r="C38" s="138">
        <v>0</v>
      </c>
      <c r="D38" s="135"/>
      <c r="E38" s="138">
        <v>1</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0.850688</v>
      </c>
      <c r="D39" s="135"/>
      <c r="E39" s="138">
        <v>1</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0.0162</v>
      </c>
      <c r="D41" s="25"/>
      <c r="E41" s="38">
        <v>0</v>
      </c>
      <c r="F41" s="39"/>
      <c r="G41" s="38">
        <v>0.0187</v>
      </c>
      <c r="H41" s="39"/>
      <c r="I41" s="38">
        <v>0.0517375</v>
      </c>
      <c r="J41" s="39"/>
      <c r="K41" s="38">
        <v>0.02462</v>
      </c>
      <c r="L41" s="39"/>
      <c r="M41" s="38">
        <v>0.0292</v>
      </c>
      <c r="N41" s="39"/>
      <c r="O41" s="38">
        <v>0.0622375</v>
      </c>
      <c r="P41" s="39"/>
      <c r="Q41" s="38">
        <v>0.03512</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0.0484275</v>
      </c>
      <c r="D43" s="25"/>
      <c r="E43" s="38">
        <v>0</v>
      </c>
      <c r="F43" s="39"/>
      <c r="G43" s="38">
        <v>0.0522775</v>
      </c>
      <c r="H43" s="39"/>
      <c r="I43" s="38">
        <v>0.0517375</v>
      </c>
      <c r="J43" s="39"/>
      <c r="K43" s="38">
        <v>0.0522375</v>
      </c>
      <c r="L43" s="39"/>
      <c r="M43" s="38">
        <v>0.0640165</v>
      </c>
      <c r="N43" s="39"/>
      <c r="O43" s="38">
        <v>0.0622375</v>
      </c>
      <c r="P43" s="39"/>
      <c r="Q43" s="38">
        <v>0.0638375</v>
      </c>
      <c r="R43" s="39"/>
      <c r="S43" s="38"/>
      <c r="T43" s="142"/>
      <c r="U43" s="39">
        <f>SUMPRODUCT(C43:Q43,C35:Q35)/U35</f>
        <v>0.05239673917181016</v>
      </c>
      <c r="V43" s="25"/>
      <c r="W43" s="5"/>
    </row>
    <row r="44" spans="1:23" ht="15.75">
      <c r="A44" s="24"/>
      <c r="B44" s="25" t="s">
        <v>14</v>
      </c>
      <c r="C44" s="38">
        <v>0.0112</v>
      </c>
      <c r="D44" s="25"/>
      <c r="E44" s="38">
        <v>0</v>
      </c>
      <c r="F44" s="39"/>
      <c r="G44" s="38">
        <v>0.0146</v>
      </c>
      <c r="H44" s="39"/>
      <c r="I44" s="38">
        <v>0.0462125</v>
      </c>
      <c r="J44" s="39"/>
      <c r="K44" s="38">
        <v>0.02408</v>
      </c>
      <c r="L44" s="39"/>
      <c r="M44" s="38">
        <v>0.0251</v>
      </c>
      <c r="N44" s="39"/>
      <c r="O44" s="38">
        <v>0.0567125</v>
      </c>
      <c r="P44" s="39"/>
      <c r="Q44" s="38">
        <v>0.03458</v>
      </c>
      <c r="R44" s="39"/>
      <c r="S44" s="38"/>
      <c r="T44" s="142"/>
      <c r="U44" s="142"/>
      <c r="V44" s="25"/>
      <c r="W44" s="5"/>
    </row>
    <row r="45" spans="1:23" ht="15.75">
      <c r="A45" s="24"/>
      <c r="B45" s="25" t="s">
        <v>207</v>
      </c>
      <c r="C45" s="38">
        <v>0.0429025</v>
      </c>
      <c r="D45" s="25"/>
      <c r="E45" s="38">
        <v>0</v>
      </c>
      <c r="F45" s="39"/>
      <c r="G45" s="38">
        <v>0.0467525</v>
      </c>
      <c r="H45" s="39"/>
      <c r="I45" s="38">
        <v>0.0462125</v>
      </c>
      <c r="J45" s="39"/>
      <c r="K45" s="38">
        <v>0.0467125</v>
      </c>
      <c r="L45" s="39"/>
      <c r="M45" s="38">
        <v>0.0584915</v>
      </c>
      <c r="N45" s="39"/>
      <c r="O45" s="38">
        <v>0.0567125</v>
      </c>
      <c r="P45" s="39"/>
      <c r="Q45" s="38">
        <v>0.0583125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0.11947331484142633</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38245</v>
      </c>
      <c r="V57" s="25"/>
      <c r="W57" s="5"/>
    </row>
    <row r="58" spans="1:23" ht="15.75">
      <c r="A58" s="24"/>
      <c r="B58" s="25" t="s">
        <v>204</v>
      </c>
      <c r="C58" s="25"/>
      <c r="D58" s="25"/>
      <c r="E58" s="25"/>
      <c r="F58" s="25"/>
      <c r="G58" s="25"/>
      <c r="H58" s="58"/>
      <c r="I58" s="58"/>
      <c r="J58" s="58"/>
      <c r="K58" s="58"/>
      <c r="L58" s="58"/>
      <c r="M58" s="58"/>
      <c r="N58" s="58"/>
      <c r="O58" s="58"/>
      <c r="P58" s="58"/>
      <c r="Q58" s="25">
        <f>+U58-S58+1</f>
        <v>92</v>
      </c>
      <c r="R58" s="25"/>
      <c r="S58" s="45">
        <v>38061</v>
      </c>
      <c r="T58" s="46"/>
      <c r="U58" s="45">
        <v>38152</v>
      </c>
      <c r="V58" s="25"/>
      <c r="W58" s="5"/>
    </row>
    <row r="59" spans="1:23" ht="15.75">
      <c r="A59" s="24"/>
      <c r="B59" s="25" t="s">
        <v>205</v>
      </c>
      <c r="C59" s="25"/>
      <c r="D59" s="25"/>
      <c r="E59" s="25"/>
      <c r="F59" s="25"/>
      <c r="G59" s="25"/>
      <c r="H59" s="25"/>
      <c r="I59" s="25"/>
      <c r="J59" s="25"/>
      <c r="K59" s="25"/>
      <c r="L59" s="25"/>
      <c r="M59" s="25"/>
      <c r="N59" s="25"/>
      <c r="O59" s="25"/>
      <c r="P59" s="25"/>
      <c r="Q59" s="25">
        <f>+U59-S59+1</f>
        <v>92</v>
      </c>
      <c r="R59" s="25"/>
      <c r="S59" s="45">
        <v>38153</v>
      </c>
      <c r="T59" s="46"/>
      <c r="U59" s="45">
        <v>38244</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264</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38232</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266</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685138</v>
      </c>
      <c r="N70" s="34"/>
      <c r="O70" s="34">
        <f>15186+46+476+11764</f>
        <v>27472</v>
      </c>
      <c r="P70" s="34"/>
      <c r="Q70" s="34">
        <f>11764+476+46</f>
        <v>12286</v>
      </c>
      <c r="R70" s="34"/>
      <c r="S70" s="34">
        <v>0</v>
      </c>
      <c r="T70" s="34"/>
      <c r="U70" s="53">
        <f>+M70-O70+Q70-S70</f>
        <v>669952</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685138</v>
      </c>
      <c r="N73" s="34"/>
      <c r="O73" s="34">
        <f>SUM(O70:O72)</f>
        <v>27472</v>
      </c>
      <c r="P73" s="34"/>
      <c r="Q73" s="34">
        <f>SUM(Q70:Q72)</f>
        <v>12286</v>
      </c>
      <c r="R73" s="34"/>
      <c r="S73" s="34">
        <f>SUM(S70:S72)</f>
        <v>0</v>
      </c>
      <c r="T73" s="34"/>
      <c r="U73" s="54">
        <f>SUM(U70:U72)</f>
        <v>669952</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270</v>
      </c>
      <c r="C82" s="34"/>
      <c r="D82" s="34"/>
      <c r="E82" s="34"/>
      <c r="F82" s="34"/>
      <c r="G82" s="34"/>
      <c r="H82" s="34"/>
      <c r="I82" s="34"/>
      <c r="J82" s="34"/>
      <c r="K82" s="34"/>
      <c r="L82" s="34"/>
      <c r="M82" s="34"/>
      <c r="N82" s="34"/>
      <c r="O82" s="34"/>
      <c r="P82" s="34"/>
      <c r="Q82" s="34"/>
      <c r="R82" s="34"/>
      <c r="S82" s="34"/>
      <c r="T82" s="34"/>
      <c r="U82" s="53">
        <v>8</v>
      </c>
      <c r="V82" s="25"/>
      <c r="W82" s="5"/>
    </row>
    <row r="83" spans="1:23" ht="15.75">
      <c r="A83" s="24"/>
      <c r="B83" s="25" t="s">
        <v>145</v>
      </c>
      <c r="C83" s="34"/>
      <c r="D83" s="34"/>
      <c r="E83" s="34"/>
      <c r="F83" s="34"/>
      <c r="G83" s="34"/>
      <c r="H83" s="34"/>
      <c r="I83" s="34"/>
      <c r="J83" s="34"/>
      <c r="K83" s="34">
        <v>97886</v>
      </c>
      <c r="L83" s="34"/>
      <c r="M83" s="34">
        <v>0</v>
      </c>
      <c r="N83" s="34"/>
      <c r="O83" s="34"/>
      <c r="P83" s="34"/>
      <c r="Q83" s="34"/>
      <c r="R83" s="34"/>
      <c r="S83" s="34"/>
      <c r="T83" s="34"/>
      <c r="U83" s="54">
        <f>SUM(M83:Q83)</f>
        <v>0</v>
      </c>
      <c r="V83" s="25"/>
      <c r="W83" s="5"/>
    </row>
    <row r="84" spans="1:23" ht="15.75">
      <c r="A84" s="24"/>
      <c r="B84" s="25" t="s">
        <v>29</v>
      </c>
      <c r="C84" s="34"/>
      <c r="D84" s="34"/>
      <c r="E84" s="34"/>
      <c r="F84" s="34"/>
      <c r="G84" s="34"/>
      <c r="H84" s="34"/>
      <c r="I84" s="34"/>
      <c r="J84" s="34"/>
      <c r="K84" s="34">
        <v>0</v>
      </c>
      <c r="L84" s="34"/>
      <c r="M84" s="34">
        <v>0</v>
      </c>
      <c r="N84" s="34"/>
      <c r="O84" s="34"/>
      <c r="P84" s="34"/>
      <c r="Q84" s="34"/>
      <c r="R84" s="34"/>
      <c r="S84" s="34"/>
      <c r="T84" s="34"/>
      <c r="U84" s="54">
        <v>0</v>
      </c>
      <c r="V84" s="25"/>
      <c r="W84" s="5"/>
    </row>
    <row r="85" spans="1:23" ht="15.75">
      <c r="A85" s="24"/>
      <c r="B85" s="25" t="s">
        <v>30</v>
      </c>
      <c r="C85" s="54"/>
      <c r="D85" s="34"/>
      <c r="E85" s="54"/>
      <c r="F85" s="34"/>
      <c r="G85" s="54"/>
      <c r="H85" s="34"/>
      <c r="I85" s="34"/>
      <c r="J85" s="34"/>
      <c r="K85" s="54">
        <f>SUM(K73:K84)</f>
        <v>715000</v>
      </c>
      <c r="L85" s="54"/>
      <c r="M85" s="54">
        <f>SUM(M73:M84)</f>
        <v>685138</v>
      </c>
      <c r="N85" s="34"/>
      <c r="O85" s="34"/>
      <c r="P85" s="34"/>
      <c r="Q85" s="34"/>
      <c r="R85" s="34"/>
      <c r="S85" s="54"/>
      <c r="T85" s="34"/>
      <c r="U85" s="54">
        <f>SUM(U73:U84)</f>
        <v>669960</v>
      </c>
      <c r="V85" s="25"/>
      <c r="W85" s="5"/>
    </row>
    <row r="86" spans="1:23" ht="15.75">
      <c r="A86" s="24"/>
      <c r="B86" s="25"/>
      <c r="C86" s="34"/>
      <c r="D86" s="34"/>
      <c r="E86" s="34"/>
      <c r="F86" s="34"/>
      <c r="G86" s="34"/>
      <c r="H86" s="34"/>
      <c r="I86" s="34"/>
      <c r="J86" s="34"/>
      <c r="K86" s="34"/>
      <c r="L86" s="34"/>
      <c r="M86" s="34"/>
      <c r="N86" s="34"/>
      <c r="O86" s="34"/>
      <c r="P86" s="34"/>
      <c r="Q86" s="34"/>
      <c r="R86" s="34"/>
      <c r="S86" s="34"/>
      <c r="T86" s="34"/>
      <c r="U86" s="54"/>
      <c r="V86" s="25"/>
      <c r="W86" s="5"/>
    </row>
    <row r="87" spans="1:23" ht="15.75">
      <c r="A87" s="6"/>
      <c r="B87" s="8"/>
      <c r="C87" s="8"/>
      <c r="D87" s="8"/>
      <c r="E87" s="8"/>
      <c r="F87" s="8"/>
      <c r="G87" s="8"/>
      <c r="H87" s="8"/>
      <c r="I87" s="8"/>
      <c r="J87" s="8"/>
      <c r="K87" s="8"/>
      <c r="L87" s="8"/>
      <c r="M87" s="8"/>
      <c r="N87" s="8"/>
      <c r="O87" s="8"/>
      <c r="P87" s="8"/>
      <c r="Q87" s="8"/>
      <c r="R87" s="8"/>
      <c r="S87" s="8"/>
      <c r="T87" s="8"/>
      <c r="U87" s="8"/>
      <c r="V87" s="8"/>
      <c r="W87" s="5"/>
    </row>
    <row r="88" spans="1:23" ht="15.75">
      <c r="A88" s="6"/>
      <c r="B88" s="51" t="s">
        <v>31</v>
      </c>
      <c r="C88" s="14"/>
      <c r="D88" s="14"/>
      <c r="E88" s="14"/>
      <c r="F88" s="14"/>
      <c r="G88" s="14"/>
      <c r="H88" s="17"/>
      <c r="I88" s="17"/>
      <c r="J88" s="17"/>
      <c r="K88" s="17"/>
      <c r="L88" s="17"/>
      <c r="M88" s="17"/>
      <c r="N88" s="17"/>
      <c r="O88" s="17"/>
      <c r="P88" s="17"/>
      <c r="Q88" s="17"/>
      <c r="R88" s="17"/>
      <c r="S88" s="17" t="s">
        <v>131</v>
      </c>
      <c r="T88" s="17"/>
      <c r="U88" s="17" t="s">
        <v>141</v>
      </c>
      <c r="V88" s="8"/>
      <c r="W88" s="5"/>
    </row>
    <row r="89" spans="1:23" ht="15.75">
      <c r="A89" s="24"/>
      <c r="B89" s="25" t="s">
        <v>267</v>
      </c>
      <c r="C89" s="25"/>
      <c r="D89" s="25"/>
      <c r="E89" s="25"/>
      <c r="F89" s="25"/>
      <c r="G89" s="25"/>
      <c r="H89" s="25"/>
      <c r="I89" s="25"/>
      <c r="J89" s="25"/>
      <c r="K89" s="40" t="s">
        <v>112</v>
      </c>
      <c r="L89" s="25"/>
      <c r="M89" s="136">
        <v>38230</v>
      </c>
      <c r="N89" s="25"/>
      <c r="O89" s="25"/>
      <c r="P89" s="25"/>
      <c r="Q89" s="25"/>
      <c r="R89" s="25"/>
      <c r="S89" s="34">
        <v>10</v>
      </c>
      <c r="T89" s="25"/>
      <c r="U89" s="53">
        <v>0</v>
      </c>
      <c r="V89" s="25"/>
      <c r="W89" s="5"/>
    </row>
    <row r="90" spans="1:23" ht="15.75">
      <c r="A90" s="24"/>
      <c r="B90" s="25" t="s">
        <v>268</v>
      </c>
      <c r="C90" s="25"/>
      <c r="D90" s="25"/>
      <c r="E90" s="25"/>
      <c r="F90" s="25"/>
      <c r="G90" s="25"/>
      <c r="H90" s="25"/>
      <c r="I90" s="25"/>
      <c r="J90" s="25"/>
      <c r="K90" s="25"/>
      <c r="L90" s="25"/>
      <c r="M90" s="25"/>
      <c r="N90" s="25"/>
      <c r="O90" s="25"/>
      <c r="P90" s="25"/>
      <c r="Q90" s="25"/>
      <c r="R90" s="25"/>
      <c r="S90" s="34">
        <v>154950</v>
      </c>
      <c r="T90" s="25"/>
      <c r="U90" s="53"/>
      <c r="V90" s="25"/>
      <c r="W90" s="5"/>
    </row>
    <row r="91" spans="1:23" ht="15.75">
      <c r="A91" s="24"/>
      <c r="B91" s="25" t="s">
        <v>33</v>
      </c>
      <c r="C91" s="58"/>
      <c r="D91" s="25"/>
      <c r="E91" s="25"/>
      <c r="F91" s="25"/>
      <c r="G91" s="25"/>
      <c r="H91" s="25"/>
      <c r="I91" s="25"/>
      <c r="J91" s="25"/>
      <c r="K91" s="40"/>
      <c r="L91" s="57"/>
      <c r="M91" s="136"/>
      <c r="N91" s="25"/>
      <c r="O91" s="25"/>
      <c r="P91" s="25"/>
      <c r="Q91" s="25"/>
      <c r="R91" s="25"/>
      <c r="S91" s="34">
        <f>+O70</f>
        <v>27472</v>
      </c>
      <c r="T91" s="25"/>
      <c r="U91" s="53"/>
      <c r="V91" s="25"/>
      <c r="W91" s="5"/>
    </row>
    <row r="92" spans="1:23" ht="15.75">
      <c r="A92" s="24"/>
      <c r="B92" s="25" t="s">
        <v>34</v>
      </c>
      <c r="C92" s="25"/>
      <c r="D92" s="25"/>
      <c r="E92" s="25"/>
      <c r="F92" s="25"/>
      <c r="G92" s="25"/>
      <c r="H92" s="25"/>
      <c r="I92" s="25"/>
      <c r="J92" s="25"/>
      <c r="K92" s="25"/>
      <c r="L92" s="25"/>
      <c r="M92" s="25"/>
      <c r="N92" s="25"/>
      <c r="O92" s="25"/>
      <c r="P92" s="25"/>
      <c r="Q92" s="25"/>
      <c r="R92" s="25"/>
      <c r="S92" s="34"/>
      <c r="T92" s="25"/>
      <c r="U92" s="53">
        <f>11026-4</f>
        <v>11022</v>
      </c>
      <c r="V92" s="25"/>
      <c r="W92" s="5"/>
    </row>
    <row r="93" spans="1:23" ht="15.75">
      <c r="A93" s="24"/>
      <c r="B93" s="25" t="s">
        <v>253</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256</v>
      </c>
      <c r="C94" s="25"/>
      <c r="D94" s="25"/>
      <c r="E94" s="25"/>
      <c r="F94" s="25"/>
      <c r="G94" s="25"/>
      <c r="H94" s="25"/>
      <c r="I94" s="25"/>
      <c r="J94" s="25"/>
      <c r="K94" s="25"/>
      <c r="L94" s="25"/>
      <c r="M94" s="25"/>
      <c r="N94" s="25"/>
      <c r="O94" s="25"/>
      <c r="P94" s="25"/>
      <c r="Q94" s="25"/>
      <c r="R94" s="25"/>
      <c r="S94" s="34"/>
      <c r="T94" s="25"/>
      <c r="U94" s="53">
        <v>184</v>
      </c>
      <c r="V94" s="25"/>
      <c r="W94" s="5"/>
    </row>
    <row r="95" spans="1:23" ht="15.75">
      <c r="A95" s="24"/>
      <c r="B95" s="25" t="s">
        <v>35</v>
      </c>
      <c r="C95" s="25"/>
      <c r="D95" s="25"/>
      <c r="E95" s="25"/>
      <c r="F95" s="25"/>
      <c r="G95" s="25"/>
      <c r="H95" s="25"/>
      <c r="I95" s="25"/>
      <c r="J95" s="25"/>
      <c r="K95" s="25"/>
      <c r="L95" s="25"/>
      <c r="M95" s="25"/>
      <c r="N95" s="25"/>
      <c r="O95" s="25"/>
      <c r="P95" s="25"/>
      <c r="Q95" s="25"/>
      <c r="R95" s="25"/>
      <c r="S95" s="34">
        <f>SUM(S89:S94)</f>
        <v>182432</v>
      </c>
      <c r="T95" s="25"/>
      <c r="U95" s="54">
        <f>SUM(U89:U94)</f>
        <v>11206</v>
      </c>
      <c r="V95" s="25"/>
      <c r="W95" s="5"/>
    </row>
    <row r="96" spans="1:23" ht="15.75">
      <c r="A96" s="24"/>
      <c r="B96" s="25" t="s">
        <v>36</v>
      </c>
      <c r="C96" s="25"/>
      <c r="D96" s="25"/>
      <c r="E96" s="25"/>
      <c r="F96" s="25"/>
      <c r="G96" s="25"/>
      <c r="H96" s="25"/>
      <c r="I96" s="25"/>
      <c r="J96" s="25"/>
      <c r="K96" s="25"/>
      <c r="L96" s="25"/>
      <c r="M96" s="25"/>
      <c r="N96" s="25"/>
      <c r="O96" s="25"/>
      <c r="P96" s="25"/>
      <c r="Q96" s="25"/>
      <c r="R96" s="25"/>
      <c r="S96" s="34">
        <v>0</v>
      </c>
      <c r="T96" s="25"/>
      <c r="U96" s="53">
        <v>0</v>
      </c>
      <c r="V96" s="25"/>
      <c r="W96" s="5"/>
    </row>
    <row r="97" spans="1:23" ht="15.75">
      <c r="A97" s="24"/>
      <c r="B97" s="25" t="s">
        <v>37</v>
      </c>
      <c r="C97" s="25"/>
      <c r="D97" s="25"/>
      <c r="E97" s="25"/>
      <c r="F97" s="25"/>
      <c r="G97" s="25"/>
      <c r="H97" s="25"/>
      <c r="I97" s="25"/>
      <c r="J97" s="25"/>
      <c r="K97" s="25"/>
      <c r="L97" s="25"/>
      <c r="M97" s="25"/>
      <c r="N97" s="25"/>
      <c r="O97" s="25"/>
      <c r="P97" s="25"/>
      <c r="Q97" s="25"/>
      <c r="R97" s="25"/>
      <c r="S97" s="34">
        <f>S95+S96</f>
        <v>182432</v>
      </c>
      <c r="T97" s="25"/>
      <c r="U97" s="54">
        <f>U95+U96</f>
        <v>11206</v>
      </c>
      <c r="V97" s="25"/>
      <c r="W97" s="5"/>
    </row>
    <row r="98" spans="1:23" ht="15.75">
      <c r="A98" s="24"/>
      <c r="B98" s="126" t="s">
        <v>38</v>
      </c>
      <c r="C98" s="25"/>
      <c r="D98" s="25"/>
      <c r="E98" s="25"/>
      <c r="F98" s="25"/>
      <c r="G98" s="25"/>
      <c r="H98" s="25"/>
      <c r="I98" s="25"/>
      <c r="J98" s="25"/>
      <c r="K98" s="25"/>
      <c r="L98" s="25"/>
      <c r="M98" s="25"/>
      <c r="N98" s="25"/>
      <c r="O98" s="25"/>
      <c r="P98" s="25"/>
      <c r="Q98" s="25"/>
      <c r="R98" s="25"/>
      <c r="S98" s="34"/>
      <c r="T98" s="25"/>
      <c r="U98" s="53"/>
      <c r="V98" s="25"/>
      <c r="W98" s="5"/>
    </row>
    <row r="99" spans="1:23" ht="15.75">
      <c r="A99" s="24">
        <v>1</v>
      </c>
      <c r="B99" s="25" t="s">
        <v>39</v>
      </c>
      <c r="C99" s="25"/>
      <c r="D99" s="25"/>
      <c r="E99" s="25"/>
      <c r="F99" s="25"/>
      <c r="G99" s="25"/>
      <c r="H99" s="25"/>
      <c r="I99" s="25"/>
      <c r="J99" s="25"/>
      <c r="K99" s="25"/>
      <c r="L99" s="25"/>
      <c r="M99" s="25"/>
      <c r="N99" s="25"/>
      <c r="O99" s="25"/>
      <c r="P99" s="25"/>
      <c r="Q99" s="25"/>
      <c r="R99" s="25"/>
      <c r="S99" s="25"/>
      <c r="T99" s="25"/>
      <c r="U99" s="53">
        <v>0</v>
      </c>
      <c r="V99" s="25"/>
      <c r="W99" s="5"/>
    </row>
    <row r="100" spans="1:23" ht="15.75">
      <c r="A100" s="24">
        <f>+A99+1</f>
        <v>2</v>
      </c>
      <c r="B100" s="25" t="s">
        <v>40</v>
      </c>
      <c r="C100" s="25"/>
      <c r="D100" s="25"/>
      <c r="E100" s="25"/>
      <c r="F100" s="25"/>
      <c r="G100" s="25"/>
      <c r="H100" s="25"/>
      <c r="I100" s="25"/>
      <c r="J100" s="25"/>
      <c r="K100" s="25"/>
      <c r="L100" s="25"/>
      <c r="M100" s="25"/>
      <c r="N100" s="25"/>
      <c r="O100" s="25"/>
      <c r="P100" s="25"/>
      <c r="Q100" s="25"/>
      <c r="R100" s="25"/>
      <c r="S100" s="25"/>
      <c r="T100" s="25"/>
      <c r="U100" s="53">
        <v>-2</v>
      </c>
      <c r="V100" s="25"/>
      <c r="W100" s="5"/>
    </row>
    <row r="101" spans="1:23" ht="15.75">
      <c r="A101" s="24">
        <f>+A100+1</f>
        <v>3</v>
      </c>
      <c r="B101" s="25" t="s">
        <v>229</v>
      </c>
      <c r="C101" s="25"/>
      <c r="D101" s="25"/>
      <c r="E101" s="25"/>
      <c r="F101" s="25"/>
      <c r="G101" s="25"/>
      <c r="H101" s="25"/>
      <c r="I101" s="25"/>
      <c r="J101" s="25"/>
      <c r="K101" s="25"/>
      <c r="L101" s="25"/>
      <c r="M101" s="25"/>
      <c r="N101" s="25"/>
      <c r="O101" s="25"/>
      <c r="P101" s="25"/>
      <c r="Q101" s="25"/>
      <c r="R101" s="25"/>
      <c r="S101" s="25"/>
      <c r="T101" s="25"/>
      <c r="U101" s="53">
        <f>-518-14</f>
        <v>-532</v>
      </c>
      <c r="V101" s="25"/>
      <c r="W101" s="5"/>
    </row>
    <row r="102" spans="1:23" ht="15.75">
      <c r="A102" s="24" t="s">
        <v>230</v>
      </c>
      <c r="B102" s="25" t="s">
        <v>144</v>
      </c>
      <c r="C102" s="25"/>
      <c r="D102" s="25"/>
      <c r="E102" s="25"/>
      <c r="F102" s="25"/>
      <c r="G102" s="25"/>
      <c r="H102" s="25"/>
      <c r="I102" s="25"/>
      <c r="J102" s="25"/>
      <c r="K102" s="25"/>
      <c r="L102" s="25"/>
      <c r="M102" s="25"/>
      <c r="N102" s="25"/>
      <c r="O102" s="25"/>
      <c r="P102" s="25"/>
      <c r="Q102" s="25"/>
      <c r="R102" s="25"/>
      <c r="S102" s="25"/>
      <c r="T102" s="25"/>
      <c r="U102" s="53">
        <v>22</v>
      </c>
      <c r="V102" s="25"/>
      <c r="W102" s="5"/>
    </row>
    <row r="103" spans="1:23" ht="15.75">
      <c r="A103" s="24" t="s">
        <v>231</v>
      </c>
      <c r="B103" s="25" t="s">
        <v>216</v>
      </c>
      <c r="C103" s="25"/>
      <c r="D103" s="25"/>
      <c r="E103" s="25"/>
      <c r="F103" s="25"/>
      <c r="G103" s="25"/>
      <c r="H103" s="25"/>
      <c r="I103" s="25"/>
      <c r="J103" s="25"/>
      <c r="K103" s="25"/>
      <c r="L103" s="25"/>
      <c r="M103" s="25"/>
      <c r="N103" s="25"/>
      <c r="O103" s="25"/>
      <c r="P103" s="25"/>
      <c r="Q103" s="25"/>
      <c r="R103" s="25"/>
      <c r="S103" s="25"/>
      <c r="T103" s="25"/>
      <c r="U103" s="53">
        <v>-2076</v>
      </c>
      <c r="V103" s="25"/>
      <c r="W103" s="5"/>
    </row>
    <row r="104" spans="1:23" ht="15.75">
      <c r="A104" s="24" t="s">
        <v>232</v>
      </c>
      <c r="B104" s="25" t="s">
        <v>217</v>
      </c>
      <c r="C104" s="25"/>
      <c r="D104" s="25"/>
      <c r="E104" s="25"/>
      <c r="F104" s="25"/>
      <c r="G104" s="25"/>
      <c r="H104" s="25"/>
      <c r="I104" s="25"/>
      <c r="J104" s="25"/>
      <c r="K104" s="25"/>
      <c r="L104" s="25"/>
      <c r="M104" s="25"/>
      <c r="N104" s="25"/>
      <c r="O104" s="25"/>
      <c r="P104" s="25"/>
      <c r="Q104" s="25"/>
      <c r="R104" s="25"/>
      <c r="S104" s="25"/>
      <c r="T104" s="25"/>
      <c r="U104" s="53"/>
      <c r="V104" s="25"/>
      <c r="W104" s="5"/>
    </row>
    <row r="105" spans="1:23" ht="15.75">
      <c r="A105" s="24" t="s">
        <v>233</v>
      </c>
      <c r="B105" s="25" t="s">
        <v>218</v>
      </c>
      <c r="C105" s="25"/>
      <c r="D105" s="25"/>
      <c r="E105" s="25"/>
      <c r="F105" s="25"/>
      <c r="G105" s="25"/>
      <c r="H105" s="25"/>
      <c r="I105" s="25"/>
      <c r="J105" s="25"/>
      <c r="K105" s="25"/>
      <c r="L105" s="25"/>
      <c r="M105" s="25"/>
      <c r="N105" s="25"/>
      <c r="O105" s="25"/>
      <c r="P105" s="25"/>
      <c r="Q105" s="25"/>
      <c r="R105" s="25"/>
      <c r="S105" s="25"/>
      <c r="T105" s="25"/>
      <c r="U105" s="53">
        <v>-2484</v>
      </c>
      <c r="V105" s="25"/>
      <c r="W105" s="5"/>
    </row>
    <row r="106" spans="1:24" ht="15.75">
      <c r="A106" s="24" t="s">
        <v>234</v>
      </c>
      <c r="B106" s="25" t="s">
        <v>219</v>
      </c>
      <c r="C106" s="25"/>
      <c r="D106" s="25"/>
      <c r="E106" s="25"/>
      <c r="F106" s="25"/>
      <c r="G106" s="25"/>
      <c r="H106" s="25"/>
      <c r="I106" s="25"/>
      <c r="J106" s="25"/>
      <c r="K106" s="25"/>
      <c r="L106" s="25"/>
      <c r="M106" s="25"/>
      <c r="N106" s="25"/>
      <c r="O106" s="25"/>
      <c r="P106" s="25"/>
      <c r="Q106" s="25"/>
      <c r="R106" s="25"/>
      <c r="S106" s="25"/>
      <c r="T106" s="25"/>
      <c r="U106" s="53">
        <v>-1496</v>
      </c>
      <c r="V106" s="25"/>
      <c r="W106" s="5"/>
      <c r="X106" s="115"/>
    </row>
    <row r="107" spans="1:24" ht="15.75">
      <c r="A107" s="24" t="s">
        <v>235</v>
      </c>
      <c r="B107" s="25" t="s">
        <v>220</v>
      </c>
      <c r="C107" s="25"/>
      <c r="D107" s="25"/>
      <c r="E107" s="25"/>
      <c r="F107" s="25"/>
      <c r="G107" s="25"/>
      <c r="H107" s="25"/>
      <c r="I107" s="25"/>
      <c r="J107" s="25"/>
      <c r="K107" s="25"/>
      <c r="L107" s="25"/>
      <c r="M107" s="25"/>
      <c r="N107" s="25"/>
      <c r="O107" s="25"/>
      <c r="P107" s="25"/>
      <c r="Q107" s="25"/>
      <c r="R107" s="25"/>
      <c r="S107" s="25"/>
      <c r="T107" s="25"/>
      <c r="U107" s="53">
        <v>-1843</v>
      </c>
      <c r="V107" s="25"/>
      <c r="W107" s="5"/>
      <c r="X107" s="115"/>
    </row>
    <row r="108" spans="1:23" ht="15.75">
      <c r="A108" s="24" t="s">
        <v>224</v>
      </c>
      <c r="B108" s="25" t="s">
        <v>221</v>
      </c>
      <c r="C108" s="25"/>
      <c r="D108" s="25"/>
      <c r="E108" s="25"/>
      <c r="F108" s="25"/>
      <c r="G108" s="25"/>
      <c r="H108" s="25"/>
      <c r="I108" s="25"/>
      <c r="J108" s="25"/>
      <c r="K108" s="25"/>
      <c r="L108" s="25"/>
      <c r="M108" s="25"/>
      <c r="N108" s="25"/>
      <c r="O108" s="25"/>
      <c r="P108" s="25"/>
      <c r="Q108" s="25"/>
      <c r="R108" s="25"/>
      <c r="S108" s="25"/>
      <c r="T108" s="25"/>
      <c r="U108" s="53">
        <v>-242</v>
      </c>
      <c r="V108" s="25"/>
      <c r="W108" s="5"/>
    </row>
    <row r="109" spans="1:23" ht="15.75">
      <c r="A109" s="24" t="s">
        <v>225</v>
      </c>
      <c r="B109" s="25" t="s">
        <v>222</v>
      </c>
      <c r="C109" s="25"/>
      <c r="D109" s="25"/>
      <c r="E109" s="25"/>
      <c r="F109" s="25"/>
      <c r="G109" s="25"/>
      <c r="H109" s="25"/>
      <c r="I109" s="25"/>
      <c r="J109" s="25"/>
      <c r="K109" s="25"/>
      <c r="L109" s="25"/>
      <c r="M109" s="25"/>
      <c r="N109" s="25"/>
      <c r="O109" s="25"/>
      <c r="P109" s="25"/>
      <c r="Q109" s="25"/>
      <c r="R109" s="25"/>
      <c r="S109" s="25"/>
      <c r="T109" s="25"/>
      <c r="U109" s="53">
        <v>-242</v>
      </c>
      <c r="V109" s="25"/>
      <c r="W109" s="5"/>
    </row>
    <row r="110" spans="1:23" ht="15.75">
      <c r="A110" s="24" t="s">
        <v>226</v>
      </c>
      <c r="B110" s="25" t="s">
        <v>223</v>
      </c>
      <c r="C110" s="25"/>
      <c r="D110" s="25"/>
      <c r="E110" s="25"/>
      <c r="F110" s="25"/>
      <c r="G110" s="25"/>
      <c r="H110" s="25"/>
      <c r="I110" s="25"/>
      <c r="J110" s="25"/>
      <c r="K110" s="25"/>
      <c r="L110" s="25"/>
      <c r="M110" s="25"/>
      <c r="N110" s="25"/>
      <c r="O110" s="25"/>
      <c r="P110" s="25"/>
      <c r="Q110" s="25"/>
      <c r="R110" s="25"/>
      <c r="S110" s="25"/>
      <c r="T110" s="25"/>
      <c r="U110" s="53">
        <v>-660</v>
      </c>
      <c r="V110" s="25"/>
      <c r="W110" s="5"/>
    </row>
    <row r="111" spans="1:23" ht="15.75">
      <c r="A111" s="24">
        <v>6</v>
      </c>
      <c r="B111" s="25" t="s">
        <v>41</v>
      </c>
      <c r="C111" s="25"/>
      <c r="D111" s="25"/>
      <c r="E111" s="25"/>
      <c r="F111" s="25"/>
      <c r="G111" s="25"/>
      <c r="H111" s="25"/>
      <c r="I111" s="25"/>
      <c r="J111" s="25"/>
      <c r="K111" s="25"/>
      <c r="L111" s="25"/>
      <c r="M111" s="25"/>
      <c r="N111" s="25"/>
      <c r="O111" s="25"/>
      <c r="P111" s="25"/>
      <c r="Q111" s="25"/>
      <c r="R111" s="25"/>
      <c r="S111" s="25"/>
      <c r="T111" s="25"/>
      <c r="U111" s="53">
        <v>-7</v>
      </c>
      <c r="V111" s="25"/>
      <c r="W111" s="5"/>
    </row>
    <row r="112" spans="1:23" ht="15.75">
      <c r="A112" s="24">
        <f>+A111+1</f>
        <v>7</v>
      </c>
      <c r="B112" s="25" t="s">
        <v>53</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8</v>
      </c>
      <c r="B113" s="25" t="s">
        <v>227</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9</v>
      </c>
      <c r="B114" s="25" t="s">
        <v>42</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10</v>
      </c>
      <c r="B115" s="25" t="s">
        <v>43</v>
      </c>
      <c r="C115" s="25"/>
      <c r="D115" s="25"/>
      <c r="E115" s="25"/>
      <c r="F115" s="25"/>
      <c r="G115" s="25"/>
      <c r="H115" s="25"/>
      <c r="I115" s="25"/>
      <c r="J115" s="25"/>
      <c r="K115" s="25"/>
      <c r="L115" s="25"/>
      <c r="M115" s="25"/>
      <c r="N115" s="25"/>
      <c r="O115" s="25"/>
      <c r="P115" s="25"/>
      <c r="Q115" s="25"/>
      <c r="R115" s="25"/>
      <c r="S115" s="25"/>
      <c r="T115" s="25"/>
      <c r="U115" s="53">
        <v>0</v>
      </c>
      <c r="V115" s="25"/>
      <c r="W115" s="5"/>
    </row>
    <row r="116" spans="1:23" ht="15.75">
      <c r="A116" s="24">
        <f>+A115+1</f>
        <v>11</v>
      </c>
      <c r="B116" s="25" t="s">
        <v>228</v>
      </c>
      <c r="C116" s="25"/>
      <c r="D116" s="25"/>
      <c r="E116" s="25"/>
      <c r="F116" s="25"/>
      <c r="G116" s="25"/>
      <c r="H116" s="25"/>
      <c r="I116" s="25"/>
      <c r="J116" s="25"/>
      <c r="K116" s="25"/>
      <c r="L116" s="25"/>
      <c r="M116" s="25"/>
      <c r="N116" s="25"/>
      <c r="O116" s="25"/>
      <c r="P116" s="25"/>
      <c r="Q116" s="25"/>
      <c r="R116" s="25"/>
      <c r="S116" s="25"/>
      <c r="T116" s="25"/>
      <c r="U116" s="53">
        <f>-U97-SUM(U99:U115)</f>
        <v>-1644</v>
      </c>
      <c r="V116" s="25"/>
      <c r="W116" s="5"/>
    </row>
    <row r="117" spans="1:23" ht="15.75">
      <c r="A117" s="24"/>
      <c r="B117" s="126" t="s">
        <v>44</v>
      </c>
      <c r="C117" s="25"/>
      <c r="D117" s="25"/>
      <c r="E117" s="25"/>
      <c r="F117" s="25"/>
      <c r="G117" s="25"/>
      <c r="H117" s="25"/>
      <c r="I117" s="25"/>
      <c r="J117" s="25"/>
      <c r="K117" s="25"/>
      <c r="L117" s="25"/>
      <c r="M117" s="25"/>
      <c r="N117" s="25"/>
      <c r="O117" s="25"/>
      <c r="P117" s="25"/>
      <c r="Q117" s="25"/>
      <c r="R117" s="25"/>
      <c r="S117" s="25"/>
      <c r="T117" s="25"/>
      <c r="U117" s="59"/>
      <c r="V117" s="25"/>
      <c r="W117" s="5"/>
    </row>
    <row r="118" spans="1:23" ht="15.75">
      <c r="A118" s="24"/>
      <c r="B118" s="25" t="s">
        <v>45</v>
      </c>
      <c r="C118" s="25"/>
      <c r="D118" s="25"/>
      <c r="E118" s="25"/>
      <c r="F118" s="25"/>
      <c r="G118" s="25"/>
      <c r="H118" s="25"/>
      <c r="I118" s="25"/>
      <c r="J118" s="25"/>
      <c r="K118" s="25"/>
      <c r="L118" s="25"/>
      <c r="M118" s="25"/>
      <c r="N118" s="25"/>
      <c r="O118" s="25"/>
      <c r="P118" s="25"/>
      <c r="Q118" s="25"/>
      <c r="R118" s="25"/>
      <c r="S118" s="34">
        <f>-S170</f>
        <v>-476</v>
      </c>
      <c r="T118" s="34"/>
      <c r="U118" s="53"/>
      <c r="V118" s="25"/>
      <c r="W118" s="5"/>
    </row>
    <row r="119" spans="1:23" ht="15.75">
      <c r="A119" s="24"/>
      <c r="B119" s="25" t="s">
        <v>46</v>
      </c>
      <c r="C119" s="25"/>
      <c r="D119" s="25"/>
      <c r="E119" s="25"/>
      <c r="F119" s="25"/>
      <c r="G119" s="25"/>
      <c r="H119" s="25"/>
      <c r="I119" s="25"/>
      <c r="J119" s="25"/>
      <c r="K119" s="25"/>
      <c r="L119" s="25"/>
      <c r="M119" s="25"/>
      <c r="N119" s="25"/>
      <c r="O119" s="25"/>
      <c r="P119" s="25"/>
      <c r="Q119" s="25"/>
      <c r="R119" s="25"/>
      <c r="S119" s="34">
        <f>-R170</f>
        <v>-11810</v>
      </c>
      <c r="T119" s="34"/>
      <c r="U119" s="53"/>
      <c r="V119" s="25"/>
      <c r="W119" s="5"/>
    </row>
    <row r="120" spans="1:23" ht="15.75">
      <c r="A120" s="24"/>
      <c r="B120" s="25" t="s">
        <v>246</v>
      </c>
      <c r="C120" s="25"/>
      <c r="D120" s="25"/>
      <c r="E120" s="25"/>
      <c r="F120" s="25"/>
      <c r="G120" s="25"/>
      <c r="H120" s="25"/>
      <c r="I120" s="25"/>
      <c r="J120" s="25"/>
      <c r="K120" s="25"/>
      <c r="L120" s="25"/>
      <c r="M120" s="25"/>
      <c r="N120" s="25"/>
      <c r="O120" s="25"/>
      <c r="P120" s="25"/>
      <c r="Q120" s="25"/>
      <c r="R120" s="25"/>
      <c r="S120" s="34">
        <v>-15187</v>
      </c>
      <c r="T120" s="34"/>
      <c r="U120" s="53"/>
      <c r="V120" s="25"/>
      <c r="W120" s="5"/>
    </row>
    <row r="121" spans="1:23" ht="15.75">
      <c r="A121" s="24"/>
      <c r="B121" s="25" t="s">
        <v>269</v>
      </c>
      <c r="C121" s="25"/>
      <c r="D121" s="25"/>
      <c r="E121" s="25"/>
      <c r="F121" s="25"/>
      <c r="G121" s="25"/>
      <c r="H121" s="25"/>
      <c r="I121" s="25"/>
      <c r="J121" s="25"/>
      <c r="K121" s="25"/>
      <c r="L121" s="25"/>
      <c r="M121" s="25"/>
      <c r="N121" s="25"/>
      <c r="O121" s="25"/>
      <c r="P121" s="25"/>
      <c r="Q121" s="25"/>
      <c r="R121" s="25"/>
      <c r="S121" s="34">
        <v>-154950</v>
      </c>
      <c r="T121" s="34"/>
      <c r="U121" s="53"/>
      <c r="V121" s="25"/>
      <c r="W121" s="153"/>
    </row>
    <row r="122" spans="1:23" ht="15.75">
      <c r="A122" s="24"/>
      <c r="B122" s="25" t="s">
        <v>188</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247</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249</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248</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250</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251</v>
      </c>
      <c r="C127" s="25"/>
      <c r="D127" s="25"/>
      <c r="E127" s="25"/>
      <c r="F127" s="25"/>
      <c r="G127" s="25"/>
      <c r="H127" s="25"/>
      <c r="I127" s="25"/>
      <c r="J127" s="25"/>
      <c r="K127" s="25"/>
      <c r="L127" s="25"/>
      <c r="M127" s="25"/>
      <c r="N127" s="25"/>
      <c r="O127" s="25"/>
      <c r="P127" s="25"/>
      <c r="Q127" s="25"/>
      <c r="R127" s="25"/>
      <c r="S127" s="34">
        <v>0</v>
      </c>
      <c r="T127" s="34"/>
      <c r="U127" s="53"/>
      <c r="V127" s="25"/>
      <c r="W127" s="5"/>
    </row>
    <row r="128" spans="1:23" ht="15.75">
      <c r="A128" s="24"/>
      <c r="B128" s="25" t="s">
        <v>252</v>
      </c>
      <c r="C128" s="25"/>
      <c r="D128" s="25"/>
      <c r="E128" s="25"/>
      <c r="F128" s="25"/>
      <c r="G128" s="25"/>
      <c r="H128" s="25"/>
      <c r="I128" s="25"/>
      <c r="J128" s="25"/>
      <c r="K128" s="25"/>
      <c r="L128" s="25"/>
      <c r="M128" s="25"/>
      <c r="N128" s="25"/>
      <c r="O128" s="25"/>
      <c r="P128" s="25"/>
      <c r="Q128" s="25"/>
      <c r="R128" s="25"/>
      <c r="S128" s="34">
        <v>0</v>
      </c>
      <c r="T128" s="34"/>
      <c r="U128" s="53"/>
      <c r="V128" s="25"/>
      <c r="W128" s="5"/>
    </row>
    <row r="129" spans="1:23" ht="15.75">
      <c r="A129" s="24"/>
      <c r="B129" s="25" t="s">
        <v>47</v>
      </c>
      <c r="C129" s="25"/>
      <c r="D129" s="25"/>
      <c r="E129" s="25"/>
      <c r="F129" s="25"/>
      <c r="G129" s="25"/>
      <c r="H129" s="25"/>
      <c r="I129" s="25"/>
      <c r="J129" s="25"/>
      <c r="K129" s="25"/>
      <c r="L129" s="25"/>
      <c r="M129" s="25"/>
      <c r="N129" s="25"/>
      <c r="O129" s="25"/>
      <c r="P129" s="25"/>
      <c r="Q129" s="25"/>
      <c r="R129" s="25"/>
      <c r="S129" s="34">
        <f>SUM(S98:S128)</f>
        <v>-182423</v>
      </c>
      <c r="T129" s="34"/>
      <c r="U129" s="34">
        <f>SUM(U98:U128)</f>
        <v>-11206</v>
      </c>
      <c r="V129" s="25"/>
      <c r="W129" s="5"/>
    </row>
    <row r="130" spans="1:23" ht="15.75">
      <c r="A130" s="24"/>
      <c r="B130" s="25" t="s">
        <v>271</v>
      </c>
      <c r="C130" s="25"/>
      <c r="D130" s="25"/>
      <c r="E130" s="25"/>
      <c r="F130" s="25"/>
      <c r="G130" s="25"/>
      <c r="H130" s="25"/>
      <c r="I130" s="25"/>
      <c r="J130" s="25"/>
      <c r="K130" s="25"/>
      <c r="L130" s="25"/>
      <c r="M130" s="25"/>
      <c r="N130" s="25"/>
      <c r="O130" s="25"/>
      <c r="P130" s="25"/>
      <c r="Q130" s="25"/>
      <c r="R130" s="25"/>
      <c r="S130" s="34">
        <f>S97+S129</f>
        <v>9</v>
      </c>
      <c r="T130" s="34"/>
      <c r="U130" s="34">
        <f>U97+U129</f>
        <v>0</v>
      </c>
      <c r="V130" s="25"/>
      <c r="W130" s="5"/>
    </row>
    <row r="131" spans="1:23" ht="15.75">
      <c r="A131" s="24"/>
      <c r="B131" s="25"/>
      <c r="C131" s="25"/>
      <c r="D131" s="25"/>
      <c r="E131" s="25"/>
      <c r="F131" s="25"/>
      <c r="G131" s="25"/>
      <c r="H131" s="25"/>
      <c r="I131" s="25"/>
      <c r="J131" s="25"/>
      <c r="K131" s="25"/>
      <c r="L131" s="25"/>
      <c r="M131" s="25"/>
      <c r="N131" s="25"/>
      <c r="O131" s="25"/>
      <c r="P131" s="25"/>
      <c r="Q131" s="25"/>
      <c r="R131" s="25"/>
      <c r="S131" s="34"/>
      <c r="T131" s="34"/>
      <c r="U131" s="34"/>
      <c r="V131" s="25"/>
      <c r="W131" s="5"/>
    </row>
    <row r="132" spans="1:23" ht="15.75">
      <c r="A132" s="6"/>
      <c r="B132" s="8"/>
      <c r="C132" s="8"/>
      <c r="D132" s="8"/>
      <c r="E132" s="8"/>
      <c r="F132" s="8"/>
      <c r="G132" s="8"/>
      <c r="H132" s="8"/>
      <c r="I132" s="8"/>
      <c r="J132" s="8"/>
      <c r="K132" s="8"/>
      <c r="L132" s="8"/>
      <c r="M132" s="8"/>
      <c r="N132" s="8"/>
      <c r="O132" s="8"/>
      <c r="P132" s="8"/>
      <c r="Q132" s="8"/>
      <c r="R132" s="8"/>
      <c r="S132" s="8"/>
      <c r="T132" s="8"/>
      <c r="U132" s="52"/>
      <c r="V132" s="8"/>
      <c r="W132" s="5"/>
    </row>
    <row r="133" spans="1:23" ht="19.5" thickBot="1">
      <c r="A133" s="107"/>
      <c r="B133" s="108" t="str">
        <f>B65</f>
        <v>PM6 INVESTOR REPORT QUARTER ENDING AUGUST 2004</v>
      </c>
      <c r="C133" s="109"/>
      <c r="D133" s="109"/>
      <c r="E133" s="109"/>
      <c r="F133" s="109"/>
      <c r="G133" s="109"/>
      <c r="H133" s="109"/>
      <c r="I133" s="109"/>
      <c r="J133" s="109"/>
      <c r="K133" s="109"/>
      <c r="L133" s="109"/>
      <c r="M133" s="109"/>
      <c r="N133" s="109"/>
      <c r="O133" s="109"/>
      <c r="P133" s="109"/>
      <c r="Q133" s="109"/>
      <c r="R133" s="109"/>
      <c r="S133" s="109"/>
      <c r="T133" s="109"/>
      <c r="U133" s="112"/>
      <c r="V133" s="111"/>
      <c r="W133" s="5"/>
    </row>
    <row r="134" spans="1:23" ht="15.75">
      <c r="A134" s="2"/>
      <c r="B134" s="60" t="s">
        <v>49</v>
      </c>
      <c r="C134" s="4"/>
      <c r="D134" s="4"/>
      <c r="E134" s="4"/>
      <c r="F134" s="4"/>
      <c r="G134" s="4"/>
      <c r="H134" s="4"/>
      <c r="I134" s="4"/>
      <c r="J134" s="4"/>
      <c r="K134" s="4"/>
      <c r="L134" s="4"/>
      <c r="M134" s="4"/>
      <c r="N134" s="4"/>
      <c r="O134" s="4"/>
      <c r="P134" s="4"/>
      <c r="Q134" s="4"/>
      <c r="R134" s="4"/>
      <c r="S134" s="4"/>
      <c r="T134" s="4"/>
      <c r="U134" s="50"/>
      <c r="V134" s="4"/>
      <c r="W134" s="5"/>
    </row>
    <row r="135" spans="1:23" ht="15.75">
      <c r="A135" s="6"/>
      <c r="B135" s="21"/>
      <c r="C135" s="8"/>
      <c r="D135" s="8"/>
      <c r="E135" s="8"/>
      <c r="F135" s="8"/>
      <c r="G135" s="8"/>
      <c r="H135" s="8"/>
      <c r="I135" s="8"/>
      <c r="J135" s="8"/>
      <c r="K135" s="8"/>
      <c r="L135" s="8"/>
      <c r="M135" s="8"/>
      <c r="N135" s="8"/>
      <c r="O135" s="8"/>
      <c r="P135" s="8"/>
      <c r="Q135" s="8"/>
      <c r="R135" s="8"/>
      <c r="S135" s="8"/>
      <c r="T135" s="8"/>
      <c r="U135" s="52"/>
      <c r="V135" s="8"/>
      <c r="W135" s="5"/>
    </row>
    <row r="136" spans="1:23" ht="15.75">
      <c r="A136" s="6"/>
      <c r="B136" s="127" t="s">
        <v>50</v>
      </c>
      <c r="C136" s="8"/>
      <c r="D136" s="8"/>
      <c r="E136" s="8"/>
      <c r="F136" s="8"/>
      <c r="G136" s="8"/>
      <c r="H136" s="8"/>
      <c r="I136" s="8"/>
      <c r="J136" s="8"/>
      <c r="K136" s="8"/>
      <c r="L136" s="8"/>
      <c r="M136" s="8"/>
      <c r="N136" s="8"/>
      <c r="O136" s="8"/>
      <c r="P136" s="8"/>
      <c r="Q136" s="8"/>
      <c r="R136" s="8"/>
      <c r="S136" s="8"/>
      <c r="T136" s="8"/>
      <c r="U136" s="52"/>
      <c r="V136" s="8"/>
      <c r="W136" s="5"/>
    </row>
    <row r="137" spans="1:23" ht="15.75">
      <c r="A137" s="24"/>
      <c r="B137" s="25" t="s">
        <v>51</v>
      </c>
      <c r="C137" s="25"/>
      <c r="D137" s="25"/>
      <c r="E137" s="25"/>
      <c r="F137" s="25"/>
      <c r="G137" s="25"/>
      <c r="H137" s="25"/>
      <c r="I137" s="25"/>
      <c r="J137" s="25"/>
      <c r="K137" s="25"/>
      <c r="L137" s="25"/>
      <c r="M137" s="25"/>
      <c r="N137" s="25"/>
      <c r="O137" s="25"/>
      <c r="P137" s="25"/>
      <c r="Q137" s="25"/>
      <c r="R137" s="25"/>
      <c r="S137" s="25"/>
      <c r="T137" s="25"/>
      <c r="U137" s="53">
        <v>19305</v>
      </c>
      <c r="V137" s="25"/>
      <c r="W137" s="5"/>
    </row>
    <row r="138" spans="1:23" ht="15.75">
      <c r="A138" s="24"/>
      <c r="B138" s="25" t="s">
        <v>52</v>
      </c>
      <c r="C138" s="25"/>
      <c r="D138" s="25"/>
      <c r="E138" s="25"/>
      <c r="F138" s="25"/>
      <c r="G138" s="25"/>
      <c r="H138" s="25"/>
      <c r="I138" s="25"/>
      <c r="J138" s="25"/>
      <c r="K138" s="25"/>
      <c r="L138" s="25"/>
      <c r="M138" s="25"/>
      <c r="N138" s="25"/>
      <c r="O138" s="25"/>
      <c r="P138" s="25"/>
      <c r="Q138" s="25"/>
      <c r="R138" s="25"/>
      <c r="S138" s="25"/>
      <c r="T138" s="25"/>
      <c r="U138" s="53">
        <v>19305</v>
      </c>
      <c r="V138" s="25"/>
      <c r="W138" s="5"/>
    </row>
    <row r="139" spans="1:23" ht="15.75">
      <c r="A139" s="24"/>
      <c r="B139" s="25" t="s">
        <v>254</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209</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210</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3" ht="15.75">
      <c r="A142" s="24"/>
      <c r="B142" s="25" t="s">
        <v>53</v>
      </c>
      <c r="C142" s="25"/>
      <c r="D142" s="25"/>
      <c r="E142" s="25"/>
      <c r="F142" s="25"/>
      <c r="G142" s="25"/>
      <c r="H142" s="25"/>
      <c r="I142" s="25"/>
      <c r="J142" s="25"/>
      <c r="K142" s="25"/>
      <c r="L142" s="25"/>
      <c r="M142" s="25"/>
      <c r="N142" s="25"/>
      <c r="O142" s="25"/>
      <c r="P142" s="25"/>
      <c r="Q142" s="25"/>
      <c r="R142" s="25"/>
      <c r="S142" s="25"/>
      <c r="T142" s="25"/>
      <c r="U142" s="53">
        <v>0</v>
      </c>
      <c r="V142" s="25"/>
      <c r="W142" s="5"/>
    </row>
    <row r="143" spans="1:23" ht="15.75">
      <c r="A143" s="24"/>
      <c r="B143" s="25" t="s">
        <v>236</v>
      </c>
      <c r="C143" s="25"/>
      <c r="D143" s="25"/>
      <c r="E143" s="25"/>
      <c r="F143" s="25"/>
      <c r="G143" s="25"/>
      <c r="H143" s="25"/>
      <c r="I143" s="25"/>
      <c r="J143" s="25"/>
      <c r="K143" s="25"/>
      <c r="L143" s="25"/>
      <c r="M143" s="25"/>
      <c r="N143" s="25"/>
      <c r="O143" s="25"/>
      <c r="P143" s="25"/>
      <c r="Q143" s="25"/>
      <c r="R143" s="25"/>
      <c r="S143" s="25"/>
      <c r="T143" s="25"/>
      <c r="U143" s="53">
        <v>0</v>
      </c>
      <c r="V143" s="25"/>
      <c r="W143" s="5"/>
    </row>
    <row r="144" spans="1:24" ht="15.75">
      <c r="A144" s="24"/>
      <c r="B144" s="25" t="s">
        <v>255</v>
      </c>
      <c r="C144" s="25"/>
      <c r="D144" s="25"/>
      <c r="E144" s="25"/>
      <c r="F144" s="25"/>
      <c r="G144" s="25"/>
      <c r="H144" s="25"/>
      <c r="I144" s="25"/>
      <c r="J144" s="25"/>
      <c r="K144" s="25"/>
      <c r="L144" s="25"/>
      <c r="M144" s="25"/>
      <c r="N144" s="25"/>
      <c r="O144" s="25"/>
      <c r="P144" s="25"/>
      <c r="Q144" s="25"/>
      <c r="R144" s="25"/>
      <c r="S144" s="25"/>
      <c r="T144" s="25"/>
      <c r="U144" s="53">
        <v>0</v>
      </c>
      <c r="V144" s="25"/>
      <c r="W144" s="5"/>
      <c r="X144" s="115"/>
    </row>
    <row r="145" spans="1:23" ht="15.75">
      <c r="A145" s="24"/>
      <c r="B145" s="25" t="s">
        <v>54</v>
      </c>
      <c r="C145" s="25"/>
      <c r="D145" s="25"/>
      <c r="E145" s="25"/>
      <c r="F145" s="25"/>
      <c r="G145" s="25"/>
      <c r="H145" s="25"/>
      <c r="I145" s="25"/>
      <c r="J145" s="25"/>
      <c r="K145" s="25"/>
      <c r="L145" s="25"/>
      <c r="M145" s="25"/>
      <c r="N145" s="25"/>
      <c r="O145" s="25"/>
      <c r="P145" s="25"/>
      <c r="Q145" s="25"/>
      <c r="R145" s="25"/>
      <c r="S145" s="25"/>
      <c r="T145" s="25"/>
      <c r="U145" s="53">
        <f>SUM(U138:U144)</f>
        <v>19305</v>
      </c>
      <c r="V145" s="25"/>
      <c r="W145" s="5"/>
    </row>
    <row r="146" spans="1:23" ht="15.75">
      <c r="A146" s="24"/>
      <c r="B146" s="25"/>
      <c r="C146" s="25"/>
      <c r="D146" s="25"/>
      <c r="E146" s="25"/>
      <c r="F146" s="25"/>
      <c r="G146" s="25"/>
      <c r="H146" s="25"/>
      <c r="I146" s="25"/>
      <c r="J146" s="25"/>
      <c r="K146" s="25"/>
      <c r="L146" s="25"/>
      <c r="M146" s="25"/>
      <c r="N146" s="25"/>
      <c r="O146" s="25"/>
      <c r="P146" s="25"/>
      <c r="Q146" s="25"/>
      <c r="R146" s="25"/>
      <c r="S146" s="25"/>
      <c r="T146" s="25"/>
      <c r="U146" s="61"/>
      <c r="V146" s="25"/>
      <c r="W146" s="5"/>
    </row>
    <row r="147" spans="1:23" ht="15.75">
      <c r="A147" s="6"/>
      <c r="B147" s="127" t="s">
        <v>28</v>
      </c>
      <c r="C147" s="8"/>
      <c r="D147" s="8"/>
      <c r="E147" s="8"/>
      <c r="F147" s="8"/>
      <c r="G147" s="8"/>
      <c r="H147" s="8"/>
      <c r="I147" s="8"/>
      <c r="J147" s="8"/>
      <c r="K147" s="8"/>
      <c r="L147" s="8"/>
      <c r="M147" s="8"/>
      <c r="N147" s="8"/>
      <c r="O147" s="8"/>
      <c r="P147" s="8"/>
      <c r="Q147" s="8"/>
      <c r="R147" s="8"/>
      <c r="S147" s="8"/>
      <c r="T147" s="8"/>
      <c r="U147" s="52"/>
      <c r="V147" s="8"/>
      <c r="W147" s="5"/>
    </row>
    <row r="148" spans="1:23" ht="15.75">
      <c r="A148" s="24"/>
      <c r="B148" s="25" t="s">
        <v>55</v>
      </c>
      <c r="C148" s="62"/>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t="s">
        <v>56</v>
      </c>
      <c r="C149" s="142"/>
      <c r="D149" s="142"/>
      <c r="E149" s="142"/>
      <c r="F149" s="142"/>
      <c r="G149" s="142"/>
      <c r="H149" s="142"/>
      <c r="I149" s="142"/>
      <c r="J149" s="142"/>
      <c r="K149" s="142"/>
      <c r="L149" s="142"/>
      <c r="M149" s="142"/>
      <c r="N149" s="142"/>
      <c r="O149" s="142"/>
      <c r="P149" s="142"/>
      <c r="Q149" s="142"/>
      <c r="R149" s="142"/>
      <c r="S149" s="142"/>
      <c r="T149" s="142"/>
      <c r="U149" s="59" t="s">
        <v>177</v>
      </c>
      <c r="V149" s="25"/>
      <c r="W149" s="5"/>
    </row>
    <row r="150" spans="1:23" ht="15.75">
      <c r="A150" s="24"/>
      <c r="B150" s="25" t="s">
        <v>57</v>
      </c>
      <c r="C150" s="25"/>
      <c r="D150" s="25"/>
      <c r="E150" s="25"/>
      <c r="F150" s="25"/>
      <c r="G150" s="25"/>
      <c r="H150" s="25"/>
      <c r="I150" s="25"/>
      <c r="J150" s="25"/>
      <c r="K150" s="25"/>
      <c r="L150" s="25"/>
      <c r="M150" s="25"/>
      <c r="N150" s="25"/>
      <c r="O150" s="25"/>
      <c r="P150" s="25"/>
      <c r="Q150" s="25"/>
      <c r="R150" s="25"/>
      <c r="S150" s="25"/>
      <c r="T150" s="25"/>
      <c r="U150" s="59" t="s">
        <v>177</v>
      </c>
      <c r="V150" s="25"/>
      <c r="W150" s="5"/>
    </row>
    <row r="151" spans="1:23" ht="15.75">
      <c r="A151" s="24"/>
      <c r="B151" s="25" t="s">
        <v>58</v>
      </c>
      <c r="C151" s="25"/>
      <c r="D151" s="25"/>
      <c r="E151" s="25"/>
      <c r="F151" s="25"/>
      <c r="G151" s="25"/>
      <c r="H151" s="25"/>
      <c r="I151" s="25"/>
      <c r="J151" s="25"/>
      <c r="K151" s="25"/>
      <c r="L151" s="25"/>
      <c r="M151" s="25"/>
      <c r="N151" s="25"/>
      <c r="O151" s="25"/>
      <c r="P151" s="25"/>
      <c r="Q151" s="25"/>
      <c r="R151" s="25"/>
      <c r="S151" s="25"/>
      <c r="T151" s="25"/>
      <c r="U151" s="59" t="s">
        <v>177</v>
      </c>
      <c r="V151" s="25"/>
      <c r="W151" s="5"/>
    </row>
    <row r="152" spans="1:23" ht="15.75">
      <c r="A152" s="24"/>
      <c r="B152" s="25"/>
      <c r="C152" s="25"/>
      <c r="D152" s="25"/>
      <c r="E152" s="25"/>
      <c r="F152" s="25"/>
      <c r="G152" s="25"/>
      <c r="H152" s="25"/>
      <c r="I152" s="25"/>
      <c r="J152" s="25"/>
      <c r="K152" s="25"/>
      <c r="L152" s="25"/>
      <c r="M152" s="25"/>
      <c r="N152" s="25"/>
      <c r="O152" s="25"/>
      <c r="P152" s="25"/>
      <c r="Q152" s="25"/>
      <c r="R152" s="25"/>
      <c r="S152" s="25"/>
      <c r="T152" s="25"/>
      <c r="U152" s="61"/>
      <c r="V152" s="25"/>
      <c r="W152" s="5"/>
    </row>
    <row r="153" spans="1:23" ht="15.75">
      <c r="A153" s="6"/>
      <c r="B153" s="127" t="s">
        <v>59</v>
      </c>
      <c r="C153" s="8"/>
      <c r="D153" s="8"/>
      <c r="E153" s="8"/>
      <c r="F153" s="8"/>
      <c r="G153" s="8"/>
      <c r="H153" s="8"/>
      <c r="I153" s="8"/>
      <c r="J153" s="8"/>
      <c r="K153" s="8"/>
      <c r="L153" s="8"/>
      <c r="M153" s="8"/>
      <c r="N153" s="8"/>
      <c r="O153" s="8"/>
      <c r="P153" s="8"/>
      <c r="Q153" s="8"/>
      <c r="R153" s="8"/>
      <c r="S153" s="8"/>
      <c r="T153" s="8"/>
      <c r="U153" s="64"/>
      <c r="V153" s="8"/>
      <c r="W153" s="5"/>
    </row>
    <row r="154" spans="1:23" ht="15.75">
      <c r="A154" s="24"/>
      <c r="B154" s="25" t="s">
        <v>60</v>
      </c>
      <c r="C154" s="25"/>
      <c r="D154" s="25"/>
      <c r="E154" s="25"/>
      <c r="F154" s="25"/>
      <c r="G154" s="25"/>
      <c r="H154" s="25"/>
      <c r="I154" s="25"/>
      <c r="J154" s="25"/>
      <c r="K154" s="25"/>
      <c r="L154" s="25"/>
      <c r="M154" s="25"/>
      <c r="N154" s="25"/>
      <c r="O154" s="25"/>
      <c r="P154" s="25"/>
      <c r="Q154" s="25"/>
      <c r="R154" s="25"/>
      <c r="S154" s="25"/>
      <c r="T154" s="25"/>
      <c r="U154" s="53">
        <v>0</v>
      </c>
      <c r="V154" s="25"/>
      <c r="W154" s="5"/>
    </row>
    <row r="155" spans="1:23" ht="15.75">
      <c r="A155" s="24"/>
      <c r="B155" s="25" t="s">
        <v>61</v>
      </c>
      <c r="C155" s="25"/>
      <c r="D155" s="25"/>
      <c r="E155" s="25"/>
      <c r="F155" s="25"/>
      <c r="G155" s="25"/>
      <c r="H155" s="25"/>
      <c r="I155" s="25"/>
      <c r="J155" s="25"/>
      <c r="K155" s="25"/>
      <c r="L155" s="25"/>
      <c r="M155" s="25"/>
      <c r="N155" s="25"/>
      <c r="O155" s="25"/>
      <c r="P155" s="25"/>
      <c r="Q155" s="25"/>
      <c r="R155" s="25"/>
      <c r="S155" s="25"/>
      <c r="T155" s="25"/>
      <c r="U155" s="53">
        <v>0</v>
      </c>
      <c r="V155" s="25"/>
      <c r="W155" s="5"/>
    </row>
    <row r="156" spans="1:23" ht="15.75">
      <c r="A156" s="24"/>
      <c r="B156" s="25" t="s">
        <v>62</v>
      </c>
      <c r="C156" s="25"/>
      <c r="D156" s="25"/>
      <c r="E156" s="25"/>
      <c r="F156" s="25"/>
      <c r="G156" s="25"/>
      <c r="H156" s="25"/>
      <c r="I156" s="25"/>
      <c r="J156" s="25"/>
      <c r="K156" s="25"/>
      <c r="L156" s="25"/>
      <c r="M156" s="25"/>
      <c r="N156" s="25"/>
      <c r="O156" s="25"/>
      <c r="P156" s="25"/>
      <c r="Q156" s="25"/>
      <c r="R156" s="25"/>
      <c r="S156" s="25"/>
      <c r="T156" s="25"/>
      <c r="U156" s="53">
        <f>U155+U154</f>
        <v>0</v>
      </c>
      <c r="V156" s="25"/>
      <c r="W156" s="5"/>
    </row>
    <row r="157" spans="1:23" ht="15.75">
      <c r="A157" s="24"/>
      <c r="B157" s="25" t="s">
        <v>245</v>
      </c>
      <c r="C157" s="25"/>
      <c r="D157" s="25"/>
      <c r="E157" s="25"/>
      <c r="F157" s="25"/>
      <c r="G157" s="65"/>
      <c r="H157" s="25"/>
      <c r="I157" s="25"/>
      <c r="J157" s="25"/>
      <c r="K157" s="25"/>
      <c r="L157" s="25"/>
      <c r="M157" s="25"/>
      <c r="N157" s="25"/>
      <c r="O157" s="25"/>
      <c r="P157" s="25"/>
      <c r="Q157" s="25"/>
      <c r="R157" s="25"/>
      <c r="S157" s="25"/>
      <c r="T157" s="25"/>
      <c r="U157" s="53">
        <f>U113</f>
        <v>0</v>
      </c>
      <c r="V157" s="25"/>
      <c r="W157" s="5"/>
    </row>
    <row r="158" spans="1:23" ht="15.75">
      <c r="A158" s="24"/>
      <c r="B158" s="25" t="s">
        <v>63</v>
      </c>
      <c r="C158" s="25"/>
      <c r="D158" s="25"/>
      <c r="E158" s="25"/>
      <c r="F158" s="25"/>
      <c r="G158" s="25"/>
      <c r="H158" s="25"/>
      <c r="I158" s="25"/>
      <c r="J158" s="25"/>
      <c r="K158" s="25"/>
      <c r="L158" s="25"/>
      <c r="M158" s="25"/>
      <c r="N158" s="25"/>
      <c r="O158" s="25"/>
      <c r="P158" s="25"/>
      <c r="Q158" s="25"/>
      <c r="R158" s="25"/>
      <c r="S158" s="25"/>
      <c r="T158" s="25"/>
      <c r="U158" s="53">
        <f>U156+U157</f>
        <v>0</v>
      </c>
      <c r="V158" s="25"/>
      <c r="W158" s="5"/>
    </row>
    <row r="159" spans="1:23" ht="16.5" thickBot="1">
      <c r="A159" s="24"/>
      <c r="B159" s="25"/>
      <c r="C159" s="25"/>
      <c r="D159" s="25"/>
      <c r="E159" s="25"/>
      <c r="F159" s="25"/>
      <c r="G159" s="25"/>
      <c r="H159" s="25"/>
      <c r="I159" s="25"/>
      <c r="J159" s="25"/>
      <c r="K159" s="25"/>
      <c r="L159" s="25"/>
      <c r="M159" s="25"/>
      <c r="N159" s="25"/>
      <c r="O159" s="25"/>
      <c r="P159" s="25"/>
      <c r="Q159" s="25"/>
      <c r="R159" s="25"/>
      <c r="S159" s="25"/>
      <c r="T159" s="25"/>
      <c r="U159" s="61"/>
      <c r="V159" s="25"/>
      <c r="W159" s="5"/>
    </row>
    <row r="160" spans="1:23" ht="15.75">
      <c r="A160" s="2"/>
      <c r="B160" s="4"/>
      <c r="C160" s="4"/>
      <c r="D160" s="4"/>
      <c r="E160" s="4"/>
      <c r="F160" s="4"/>
      <c r="G160" s="4"/>
      <c r="H160" s="4"/>
      <c r="I160" s="4"/>
      <c r="J160" s="4"/>
      <c r="K160" s="4"/>
      <c r="L160" s="4"/>
      <c r="M160" s="4"/>
      <c r="N160" s="4"/>
      <c r="O160" s="4"/>
      <c r="P160" s="4"/>
      <c r="Q160" s="4"/>
      <c r="R160" s="4"/>
      <c r="S160" s="4"/>
      <c r="T160" s="4"/>
      <c r="U160" s="50"/>
      <c r="V160" s="4"/>
      <c r="W160" s="5"/>
    </row>
    <row r="161" spans="1:23" ht="15.75">
      <c r="A161" s="6"/>
      <c r="B161" s="127" t="s">
        <v>64</v>
      </c>
      <c r="C161" s="8"/>
      <c r="D161" s="8"/>
      <c r="E161" s="8"/>
      <c r="F161" s="8"/>
      <c r="G161" s="8"/>
      <c r="H161" s="8"/>
      <c r="I161" s="8"/>
      <c r="J161" s="8"/>
      <c r="K161" s="8"/>
      <c r="L161" s="8"/>
      <c r="M161" s="8"/>
      <c r="N161" s="8"/>
      <c r="O161" s="8"/>
      <c r="P161" s="8"/>
      <c r="Q161" s="8"/>
      <c r="R161" s="8"/>
      <c r="S161" s="8"/>
      <c r="T161" s="8"/>
      <c r="U161" s="52"/>
      <c r="V161" s="8"/>
      <c r="W161" s="5"/>
    </row>
    <row r="162" spans="1:23" ht="15.75">
      <c r="A162" s="6"/>
      <c r="B162" s="21"/>
      <c r="C162" s="8"/>
      <c r="D162" s="8"/>
      <c r="E162" s="8"/>
      <c r="F162" s="8"/>
      <c r="G162" s="8"/>
      <c r="H162" s="8"/>
      <c r="I162" s="8"/>
      <c r="J162" s="8"/>
      <c r="K162" s="8"/>
      <c r="L162" s="8"/>
      <c r="M162" s="8"/>
      <c r="N162" s="8"/>
      <c r="O162" s="8"/>
      <c r="P162" s="8"/>
      <c r="Q162" s="8"/>
      <c r="R162" s="8"/>
      <c r="S162" s="8"/>
      <c r="T162" s="8"/>
      <c r="U162" s="52"/>
      <c r="V162" s="8"/>
      <c r="W162" s="5"/>
    </row>
    <row r="163" spans="1:23" ht="15.75">
      <c r="A163" s="24"/>
      <c r="B163" s="25" t="s">
        <v>65</v>
      </c>
      <c r="C163" s="25"/>
      <c r="D163" s="25"/>
      <c r="E163" s="25"/>
      <c r="F163" s="25"/>
      <c r="G163" s="25"/>
      <c r="H163" s="25"/>
      <c r="I163" s="25"/>
      <c r="J163" s="25"/>
      <c r="K163" s="25"/>
      <c r="L163" s="25"/>
      <c r="M163" s="25"/>
      <c r="N163" s="25"/>
      <c r="O163" s="25"/>
      <c r="P163" s="25"/>
      <c r="Q163" s="25"/>
      <c r="R163" s="25"/>
      <c r="S163" s="25"/>
      <c r="T163" s="25"/>
      <c r="U163" s="53">
        <f>+U73</f>
        <v>669952</v>
      </c>
      <c r="V163" s="25"/>
      <c r="W163" s="5"/>
    </row>
    <row r="164" spans="1:23" ht="15.75">
      <c r="A164" s="24"/>
      <c r="B164" s="25" t="s">
        <v>66</v>
      </c>
      <c r="C164" s="25"/>
      <c r="D164" s="25"/>
      <c r="E164" s="25"/>
      <c r="F164" s="25"/>
      <c r="G164" s="25"/>
      <c r="H164" s="25"/>
      <c r="I164" s="25"/>
      <c r="J164" s="25"/>
      <c r="K164" s="25"/>
      <c r="L164" s="25"/>
      <c r="M164" s="25"/>
      <c r="N164" s="25"/>
      <c r="O164" s="25"/>
      <c r="P164" s="25"/>
      <c r="Q164" s="25"/>
      <c r="R164" s="25"/>
      <c r="S164" s="25"/>
      <c r="T164" s="25"/>
      <c r="U164" s="53">
        <f>+U85</f>
        <v>669960</v>
      </c>
      <c r="V164" s="25"/>
      <c r="W164" s="5"/>
    </row>
    <row r="165" spans="1:23" ht="16.5" thickBot="1">
      <c r="A165" s="24"/>
      <c r="B165" s="25"/>
      <c r="C165" s="25"/>
      <c r="D165" s="25"/>
      <c r="E165" s="25"/>
      <c r="F165" s="25"/>
      <c r="G165" s="25"/>
      <c r="H165" s="25"/>
      <c r="I165" s="25"/>
      <c r="J165" s="25"/>
      <c r="K165" s="25"/>
      <c r="L165" s="25"/>
      <c r="M165" s="25"/>
      <c r="N165" s="25"/>
      <c r="O165" s="25"/>
      <c r="P165" s="25"/>
      <c r="Q165" s="25"/>
      <c r="R165" s="25"/>
      <c r="S165" s="25"/>
      <c r="T165" s="25"/>
      <c r="U165" s="61"/>
      <c r="V165" s="25"/>
      <c r="W165" s="5"/>
    </row>
    <row r="166" spans="1:23" ht="15.75">
      <c r="A166" s="2"/>
      <c r="B166" s="4"/>
      <c r="C166" s="4"/>
      <c r="D166" s="4"/>
      <c r="E166" s="4"/>
      <c r="F166" s="4"/>
      <c r="G166" s="4"/>
      <c r="H166" s="4"/>
      <c r="I166" s="4"/>
      <c r="J166" s="4"/>
      <c r="K166" s="4"/>
      <c r="L166" s="4"/>
      <c r="M166" s="4"/>
      <c r="N166" s="4"/>
      <c r="O166" s="4"/>
      <c r="P166" s="4"/>
      <c r="Q166" s="4"/>
      <c r="R166" s="4"/>
      <c r="S166" s="4"/>
      <c r="T166" s="4"/>
      <c r="U166" s="50"/>
      <c r="V166" s="4"/>
      <c r="W166" s="5"/>
    </row>
    <row r="167" spans="1:23" ht="15.75">
      <c r="A167" s="6"/>
      <c r="B167" s="127" t="s">
        <v>67</v>
      </c>
      <c r="C167" s="125"/>
      <c r="D167" s="125"/>
      <c r="E167" s="125"/>
      <c r="F167" s="125"/>
      <c r="G167" s="128"/>
      <c r="H167" s="128"/>
      <c r="I167" s="128"/>
      <c r="J167" s="128"/>
      <c r="K167" s="128"/>
      <c r="L167" s="128"/>
      <c r="M167" s="128"/>
      <c r="N167" s="128"/>
      <c r="O167" s="128"/>
      <c r="P167" s="128"/>
      <c r="Q167" s="128"/>
      <c r="R167" s="128" t="s">
        <v>123</v>
      </c>
      <c r="S167" s="128" t="s">
        <v>132</v>
      </c>
      <c r="T167" s="119"/>
      <c r="U167" s="129" t="s">
        <v>142</v>
      </c>
      <c r="V167" s="10"/>
      <c r="W167" s="5"/>
    </row>
    <row r="168" spans="1:23" ht="15.75">
      <c r="A168" s="24"/>
      <c r="B168" s="25" t="s">
        <v>68</v>
      </c>
      <c r="C168" s="25"/>
      <c r="D168" s="25"/>
      <c r="E168" s="25"/>
      <c r="F168" s="25"/>
      <c r="G168" s="53"/>
      <c r="H168" s="25"/>
      <c r="I168" s="25"/>
      <c r="J168" s="25"/>
      <c r="K168" s="25"/>
      <c r="L168" s="25"/>
      <c r="M168" s="25"/>
      <c r="N168" s="25"/>
      <c r="O168" s="25"/>
      <c r="P168" s="25"/>
      <c r="Q168" s="25"/>
      <c r="R168" s="53">
        <v>115500</v>
      </c>
      <c r="S168" s="40">
        <v>0</v>
      </c>
      <c r="T168" s="25"/>
      <c r="U168" s="53"/>
      <c r="V168" s="25"/>
      <c r="W168" s="5"/>
    </row>
    <row r="169" spans="1:23" ht="15.75">
      <c r="A169" s="24"/>
      <c r="B169" s="25" t="s">
        <v>69</v>
      </c>
      <c r="C169" s="25"/>
      <c r="D169" s="25"/>
      <c r="E169" s="25"/>
      <c r="F169" s="25"/>
      <c r="G169" s="53"/>
      <c r="H169" s="25"/>
      <c r="I169" s="25"/>
      <c r="J169" s="25"/>
      <c r="K169" s="25"/>
      <c r="L169" s="25"/>
      <c r="M169" s="25"/>
      <c r="N169" s="25"/>
      <c r="O169" s="25"/>
      <c r="P169" s="25"/>
      <c r="Q169" s="25"/>
      <c r="R169" s="53">
        <f>+'May 04'!R169</f>
        <v>18591</v>
      </c>
      <c r="S169" s="53">
        <f>+'May 04'!S169</f>
        <v>4051</v>
      </c>
      <c r="T169" s="25"/>
      <c r="U169" s="53">
        <f>R169+S169</f>
        <v>22642</v>
      </c>
      <c r="V169" s="25"/>
      <c r="W169" s="5"/>
    </row>
    <row r="170" spans="1:23" ht="15.75">
      <c r="A170" s="24"/>
      <c r="B170" s="25" t="s">
        <v>70</v>
      </c>
      <c r="C170" s="25"/>
      <c r="D170" s="25"/>
      <c r="E170" s="25"/>
      <c r="F170" s="25"/>
      <c r="G170" s="25"/>
      <c r="H170" s="25"/>
      <c r="I170" s="25"/>
      <c r="J170" s="25"/>
      <c r="K170" s="25"/>
      <c r="L170" s="25"/>
      <c r="M170" s="25"/>
      <c r="N170" s="25"/>
      <c r="O170" s="25"/>
      <c r="P170" s="25"/>
      <c r="Q170" s="25"/>
      <c r="R170" s="34">
        <v>11810</v>
      </c>
      <c r="S170" s="34">
        <v>476</v>
      </c>
      <c r="T170" s="25"/>
      <c r="U170" s="53">
        <f>R170+S170</f>
        <v>12286</v>
      </c>
      <c r="V170" s="25"/>
      <c r="W170" s="5"/>
    </row>
    <row r="171" spans="1:23" ht="15.75">
      <c r="A171" s="24"/>
      <c r="B171" s="25" t="s">
        <v>71</v>
      </c>
      <c r="C171" s="25"/>
      <c r="D171" s="25"/>
      <c r="E171" s="25"/>
      <c r="F171" s="25"/>
      <c r="G171" s="53"/>
      <c r="H171" s="25"/>
      <c r="I171" s="25"/>
      <c r="J171" s="25"/>
      <c r="K171" s="25"/>
      <c r="L171" s="25"/>
      <c r="M171" s="25"/>
      <c r="N171" s="25"/>
      <c r="O171" s="25"/>
      <c r="P171" s="25"/>
      <c r="Q171" s="25"/>
      <c r="R171" s="53">
        <f>R169+R170</f>
        <v>30401</v>
      </c>
      <c r="S171" s="53">
        <f>S170+S169</f>
        <v>4527</v>
      </c>
      <c r="T171" s="25"/>
      <c r="U171" s="53">
        <f>R171+S171</f>
        <v>34928</v>
      </c>
      <c r="V171" s="25"/>
      <c r="W171" s="5"/>
    </row>
    <row r="172" spans="1:23" ht="15.75">
      <c r="A172" s="24"/>
      <c r="B172" s="25" t="s">
        <v>72</v>
      </c>
      <c r="C172" s="25"/>
      <c r="D172" s="25"/>
      <c r="E172" s="25"/>
      <c r="F172" s="25"/>
      <c r="G172" s="53"/>
      <c r="H172" s="25"/>
      <c r="I172" s="25"/>
      <c r="J172" s="25"/>
      <c r="K172" s="25"/>
      <c r="L172" s="25"/>
      <c r="M172" s="25"/>
      <c r="N172" s="25"/>
      <c r="O172" s="25"/>
      <c r="P172" s="25"/>
      <c r="Q172" s="25"/>
      <c r="R172" s="53">
        <f>R168-R171-S171</f>
        <v>80572</v>
      </c>
      <c r="S172" s="40">
        <v>0</v>
      </c>
      <c r="T172" s="25"/>
      <c r="U172" s="53"/>
      <c r="V172" s="25"/>
      <c r="W172" s="5"/>
    </row>
    <row r="173" spans="1:23" ht="16.5" thickBot="1">
      <c r="A173" s="24"/>
      <c r="B173" s="25"/>
      <c r="C173" s="25"/>
      <c r="D173" s="25"/>
      <c r="E173" s="25"/>
      <c r="F173" s="25"/>
      <c r="G173" s="25"/>
      <c r="H173" s="25"/>
      <c r="I173" s="25"/>
      <c r="J173" s="25"/>
      <c r="K173" s="25"/>
      <c r="L173" s="25"/>
      <c r="M173" s="25"/>
      <c r="N173" s="25"/>
      <c r="O173" s="25"/>
      <c r="P173" s="25"/>
      <c r="Q173" s="25"/>
      <c r="R173" s="25"/>
      <c r="S173" s="25"/>
      <c r="T173" s="25"/>
      <c r="U173" s="61"/>
      <c r="V173" s="25"/>
      <c r="W173" s="5"/>
    </row>
    <row r="174" spans="1:23" ht="15.75">
      <c r="A174" s="2"/>
      <c r="B174" s="4"/>
      <c r="C174" s="4"/>
      <c r="D174" s="4"/>
      <c r="E174" s="4"/>
      <c r="F174" s="4"/>
      <c r="G174" s="4"/>
      <c r="H174" s="4"/>
      <c r="I174" s="4"/>
      <c r="J174" s="4"/>
      <c r="K174" s="4"/>
      <c r="L174" s="4"/>
      <c r="M174" s="4"/>
      <c r="N174" s="4"/>
      <c r="O174" s="4"/>
      <c r="P174" s="4"/>
      <c r="Q174" s="4"/>
      <c r="R174" s="4"/>
      <c r="S174" s="4"/>
      <c r="T174" s="4"/>
      <c r="U174" s="50"/>
      <c r="V174" s="4"/>
      <c r="W174" s="5"/>
    </row>
    <row r="175" spans="1:23" ht="15.75">
      <c r="A175" s="6"/>
      <c r="B175" s="127" t="s">
        <v>73</v>
      </c>
      <c r="C175" s="8"/>
      <c r="D175" s="8"/>
      <c r="E175" s="8"/>
      <c r="F175" s="8"/>
      <c r="G175" s="8"/>
      <c r="H175" s="8"/>
      <c r="I175" s="8"/>
      <c r="J175" s="8"/>
      <c r="K175" s="8"/>
      <c r="L175" s="8"/>
      <c r="M175" s="8"/>
      <c r="N175" s="8"/>
      <c r="O175" s="8"/>
      <c r="P175" s="8"/>
      <c r="Q175" s="8"/>
      <c r="R175" s="8"/>
      <c r="S175" s="8"/>
      <c r="T175" s="8"/>
      <c r="U175" s="66"/>
      <c r="V175" s="8"/>
      <c r="W175" s="5"/>
    </row>
    <row r="176" spans="1:23" ht="15.75">
      <c r="A176" s="24"/>
      <c r="B176" s="25" t="s">
        <v>74</v>
      </c>
      <c r="C176" s="25"/>
      <c r="D176" s="25"/>
      <c r="E176" s="25"/>
      <c r="F176" s="25"/>
      <c r="G176" s="25"/>
      <c r="H176" s="25"/>
      <c r="I176" s="25"/>
      <c r="J176" s="25"/>
      <c r="K176" s="25"/>
      <c r="L176" s="25"/>
      <c r="M176" s="25"/>
      <c r="N176" s="25"/>
      <c r="O176" s="25"/>
      <c r="P176" s="25"/>
      <c r="Q176" s="25"/>
      <c r="R176" s="25"/>
      <c r="S176" s="25"/>
      <c r="T176" s="25"/>
      <c r="U176" s="59">
        <f>(U97+U99+U100+U101+U102)/-(U103+U105+U106+U107)</f>
        <v>1.353842258513736</v>
      </c>
      <c r="V176" s="25" t="s">
        <v>143</v>
      </c>
      <c r="W176" s="5"/>
    </row>
    <row r="177" spans="1:23" ht="15.75">
      <c r="A177" s="24"/>
      <c r="B177" s="25" t="s">
        <v>75</v>
      </c>
      <c r="C177" s="25"/>
      <c r="D177" s="25"/>
      <c r="E177" s="25"/>
      <c r="F177" s="25"/>
      <c r="G177" s="25"/>
      <c r="H177" s="25"/>
      <c r="I177" s="25"/>
      <c r="J177" s="25"/>
      <c r="K177" s="25"/>
      <c r="L177" s="25"/>
      <c r="M177" s="25"/>
      <c r="N177" s="25"/>
      <c r="O177" s="25"/>
      <c r="P177" s="25"/>
      <c r="Q177" s="25"/>
      <c r="R177" s="25"/>
      <c r="S177" s="25"/>
      <c r="T177" s="25"/>
      <c r="U177" s="67">
        <v>1.34</v>
      </c>
      <c r="V177" s="25" t="s">
        <v>143</v>
      </c>
      <c r="W177" s="5"/>
    </row>
    <row r="178" spans="1:23" ht="15.75">
      <c r="A178" s="24"/>
      <c r="B178" s="25" t="s">
        <v>76</v>
      </c>
      <c r="C178" s="25"/>
      <c r="D178" s="25"/>
      <c r="E178" s="25"/>
      <c r="F178" s="25"/>
      <c r="G178" s="25"/>
      <c r="H178" s="25"/>
      <c r="I178" s="25"/>
      <c r="J178" s="25"/>
      <c r="K178" s="25"/>
      <c r="L178" s="25"/>
      <c r="M178" s="25"/>
      <c r="N178" s="25"/>
      <c r="O178" s="25"/>
      <c r="P178" s="25"/>
      <c r="Q178" s="25"/>
      <c r="R178" s="25"/>
      <c r="S178" s="25"/>
      <c r="T178" s="25"/>
      <c r="U178" s="59">
        <f>(U97+U99+U100+U101+U102+U103+U105+U106+U107)/-(U108+U109+U110)</f>
        <v>2.4431818181818183</v>
      </c>
      <c r="V178" s="25" t="s">
        <v>143</v>
      </c>
      <c r="W178" s="5"/>
    </row>
    <row r="179" spans="1:23" ht="15.75">
      <c r="A179" s="24"/>
      <c r="B179" s="25" t="s">
        <v>77</v>
      </c>
      <c r="C179" s="25"/>
      <c r="D179" s="25"/>
      <c r="E179" s="25"/>
      <c r="F179" s="25"/>
      <c r="G179" s="25"/>
      <c r="H179" s="25"/>
      <c r="I179" s="25"/>
      <c r="J179" s="25"/>
      <c r="K179" s="25"/>
      <c r="L179" s="25"/>
      <c r="M179" s="25"/>
      <c r="N179" s="25"/>
      <c r="O179" s="25"/>
      <c r="P179" s="25"/>
      <c r="Q179" s="25"/>
      <c r="R179" s="25"/>
      <c r="S179" s="25"/>
      <c r="T179" s="25"/>
      <c r="U179" s="68">
        <v>2.32</v>
      </c>
      <c r="V179" s="25" t="s">
        <v>143</v>
      </c>
      <c r="W179" s="5"/>
    </row>
    <row r="180" spans="1:23" ht="15.75">
      <c r="A180" s="24"/>
      <c r="B180" s="25"/>
      <c r="C180" s="25"/>
      <c r="D180" s="25"/>
      <c r="E180" s="25"/>
      <c r="F180" s="25"/>
      <c r="G180" s="25"/>
      <c r="H180" s="25"/>
      <c r="I180" s="25"/>
      <c r="J180" s="25"/>
      <c r="K180" s="25"/>
      <c r="L180" s="25"/>
      <c r="M180" s="25"/>
      <c r="N180" s="25"/>
      <c r="O180" s="25"/>
      <c r="P180" s="25"/>
      <c r="Q180" s="25"/>
      <c r="R180" s="25"/>
      <c r="S180" s="25"/>
      <c r="T180" s="25"/>
      <c r="U180" s="25"/>
      <c r="V180" s="25"/>
      <c r="W180" s="5"/>
    </row>
    <row r="181" spans="1:23" ht="15.75">
      <c r="A181" s="24"/>
      <c r="B181" s="25"/>
      <c r="C181" s="25"/>
      <c r="D181" s="25"/>
      <c r="E181" s="25"/>
      <c r="F181" s="25"/>
      <c r="G181" s="25"/>
      <c r="H181" s="25"/>
      <c r="I181" s="25"/>
      <c r="J181" s="25"/>
      <c r="K181" s="25"/>
      <c r="L181" s="25"/>
      <c r="M181" s="25"/>
      <c r="N181" s="25"/>
      <c r="O181" s="25"/>
      <c r="P181" s="25"/>
      <c r="Q181" s="25"/>
      <c r="R181" s="25"/>
      <c r="S181" s="25"/>
      <c r="T181" s="25"/>
      <c r="U181" s="25"/>
      <c r="V181" s="25"/>
      <c r="W181" s="5"/>
    </row>
    <row r="182" spans="1:23" ht="15.75">
      <c r="A182" s="6"/>
      <c r="B182" s="8"/>
      <c r="C182" s="8"/>
      <c r="D182" s="8"/>
      <c r="E182" s="8"/>
      <c r="F182" s="8"/>
      <c r="G182" s="8"/>
      <c r="H182" s="8"/>
      <c r="I182" s="8"/>
      <c r="J182" s="8"/>
      <c r="K182" s="8"/>
      <c r="L182" s="8"/>
      <c r="M182" s="8"/>
      <c r="N182" s="8"/>
      <c r="O182" s="8"/>
      <c r="P182" s="8"/>
      <c r="Q182" s="8"/>
      <c r="R182" s="8"/>
      <c r="S182" s="8"/>
      <c r="T182" s="8"/>
      <c r="U182" s="8"/>
      <c r="V182" s="8"/>
      <c r="W182" s="5"/>
    </row>
    <row r="183" spans="1:23" ht="19.5" thickBot="1">
      <c r="A183" s="107"/>
      <c r="B183" s="108" t="str">
        <f>B133</f>
        <v>PM6 INVESTOR REPORT QUARTER ENDING AUGUST 2004</v>
      </c>
      <c r="C183" s="144"/>
      <c r="D183" s="144"/>
      <c r="E183" s="144"/>
      <c r="F183" s="144"/>
      <c r="G183" s="144"/>
      <c r="H183" s="144"/>
      <c r="I183" s="144"/>
      <c r="J183" s="144"/>
      <c r="K183" s="144"/>
      <c r="L183" s="144"/>
      <c r="M183" s="144"/>
      <c r="N183" s="144"/>
      <c r="O183" s="144"/>
      <c r="P183" s="144"/>
      <c r="Q183" s="144"/>
      <c r="R183" s="144"/>
      <c r="S183" s="144"/>
      <c r="T183" s="144"/>
      <c r="U183" s="144"/>
      <c r="V183" s="145"/>
      <c r="W183" s="5"/>
    </row>
    <row r="184" spans="1:23" ht="15.75">
      <c r="A184" s="69"/>
      <c r="B184" s="60" t="s">
        <v>78</v>
      </c>
      <c r="C184" s="70"/>
      <c r="D184" s="70"/>
      <c r="E184" s="70"/>
      <c r="F184" s="71"/>
      <c r="G184" s="71"/>
      <c r="H184" s="71"/>
      <c r="I184" s="71"/>
      <c r="J184" s="71"/>
      <c r="K184" s="71"/>
      <c r="L184" s="71"/>
      <c r="M184" s="71"/>
      <c r="N184" s="71"/>
      <c r="O184" s="71"/>
      <c r="P184" s="71"/>
      <c r="Q184" s="71"/>
      <c r="R184" s="71"/>
      <c r="S184" s="72">
        <v>38230</v>
      </c>
      <c r="T184" s="4"/>
      <c r="U184" s="4"/>
      <c r="V184" s="4"/>
      <c r="W184" s="5"/>
    </row>
    <row r="185" spans="1:23" ht="15.75">
      <c r="A185" s="73"/>
      <c r="B185" s="74"/>
      <c r="C185" s="75"/>
      <c r="D185" s="75"/>
      <c r="E185" s="75"/>
      <c r="F185" s="76"/>
      <c r="G185" s="76"/>
      <c r="H185" s="76"/>
      <c r="I185" s="76"/>
      <c r="J185" s="76"/>
      <c r="K185" s="76"/>
      <c r="L185" s="76"/>
      <c r="M185" s="76"/>
      <c r="N185" s="76"/>
      <c r="O185" s="76"/>
      <c r="P185" s="76"/>
      <c r="Q185" s="76"/>
      <c r="R185" s="76"/>
      <c r="S185" s="76"/>
      <c r="T185" s="8"/>
      <c r="U185" s="8"/>
      <c r="V185" s="8"/>
      <c r="W185" s="5"/>
    </row>
    <row r="186" spans="1:23" ht="15.75">
      <c r="A186" s="77"/>
      <c r="B186" s="78" t="s">
        <v>79</v>
      </c>
      <c r="C186" s="79"/>
      <c r="D186" s="79"/>
      <c r="E186" s="79"/>
      <c r="F186" s="65"/>
      <c r="G186" s="65"/>
      <c r="H186" s="65"/>
      <c r="I186" s="65"/>
      <c r="J186" s="65"/>
      <c r="K186" s="65"/>
      <c r="L186" s="65"/>
      <c r="M186" s="65"/>
      <c r="N186" s="65"/>
      <c r="O186" s="65"/>
      <c r="P186" s="65"/>
      <c r="Q186" s="65"/>
      <c r="R186" s="65"/>
      <c r="S186" s="80">
        <v>0.05254</v>
      </c>
      <c r="T186" s="25"/>
      <c r="U186" s="25"/>
      <c r="V186" s="25"/>
      <c r="W186" s="5"/>
    </row>
    <row r="187" spans="1:23" ht="15.75">
      <c r="A187" s="77"/>
      <c r="B187" s="78" t="s">
        <v>80</v>
      </c>
      <c r="C187" s="79"/>
      <c r="D187" s="79"/>
      <c r="E187" s="79"/>
      <c r="F187" s="65"/>
      <c r="G187" s="65"/>
      <c r="H187" s="65"/>
      <c r="I187" s="65"/>
      <c r="J187" s="65"/>
      <c r="K187" s="65"/>
      <c r="L187" s="65"/>
      <c r="M187" s="65"/>
      <c r="N187" s="65"/>
      <c r="O187" s="65"/>
      <c r="P187" s="65"/>
      <c r="Q187" s="65"/>
      <c r="R187" s="65"/>
      <c r="S187" s="39">
        <v>0.0408</v>
      </c>
      <c r="T187" s="25"/>
      <c r="U187" s="25"/>
      <c r="V187" s="25"/>
      <c r="W187" s="5"/>
    </row>
    <row r="188" spans="1:23" ht="15.75">
      <c r="A188" s="77"/>
      <c r="B188" s="78" t="s">
        <v>81</v>
      </c>
      <c r="C188" s="79"/>
      <c r="D188" s="79"/>
      <c r="E188" s="79"/>
      <c r="F188" s="65"/>
      <c r="G188" s="65"/>
      <c r="H188" s="65"/>
      <c r="I188" s="65"/>
      <c r="J188" s="65"/>
      <c r="K188" s="65"/>
      <c r="L188" s="65"/>
      <c r="M188" s="65"/>
      <c r="N188" s="65"/>
      <c r="O188" s="65"/>
      <c r="P188" s="65"/>
      <c r="Q188" s="65"/>
      <c r="R188" s="65"/>
      <c r="S188" s="80">
        <f>S186-S187</f>
        <v>0.01174</v>
      </c>
      <c r="T188" s="25"/>
      <c r="U188" s="25"/>
      <c r="V188" s="25"/>
      <c r="W188" s="5"/>
    </row>
    <row r="189" spans="1:23" ht="15.75">
      <c r="A189" s="77"/>
      <c r="B189" s="78" t="s">
        <v>82</v>
      </c>
      <c r="C189" s="79"/>
      <c r="D189" s="79"/>
      <c r="E189" s="79"/>
      <c r="F189" s="65"/>
      <c r="G189" s="65"/>
      <c r="H189" s="65"/>
      <c r="I189" s="65"/>
      <c r="J189" s="65"/>
      <c r="K189" s="65"/>
      <c r="L189" s="65"/>
      <c r="M189" s="65"/>
      <c r="N189" s="65"/>
      <c r="O189" s="65"/>
      <c r="P189" s="65"/>
      <c r="Q189" s="65"/>
      <c r="R189" s="65"/>
      <c r="S189" s="80">
        <v>0.06325</v>
      </c>
      <c r="T189" s="25"/>
      <c r="U189" s="25"/>
      <c r="V189" s="25"/>
      <c r="W189" s="5"/>
    </row>
    <row r="190" spans="1:23" ht="15.75">
      <c r="A190" s="77"/>
      <c r="B190" s="78" t="s">
        <v>83</v>
      </c>
      <c r="C190" s="79"/>
      <c r="D190" s="79"/>
      <c r="E190" s="79"/>
      <c r="F190" s="65"/>
      <c r="G190" s="65"/>
      <c r="H190" s="65"/>
      <c r="I190" s="65"/>
      <c r="J190" s="65"/>
      <c r="K190" s="65"/>
      <c r="L190" s="65"/>
      <c r="M190" s="65"/>
      <c r="N190" s="65"/>
      <c r="O190" s="65"/>
      <c r="P190" s="65"/>
      <c r="Q190" s="65"/>
      <c r="R190" s="65"/>
      <c r="S190" s="80">
        <f>+U43</f>
        <v>0.05239673917181016</v>
      </c>
      <c r="T190" s="25"/>
      <c r="U190" s="25"/>
      <c r="V190" s="25"/>
      <c r="W190" s="5"/>
    </row>
    <row r="191" spans="1:23" ht="15.75">
      <c r="A191" s="77"/>
      <c r="B191" s="78" t="s">
        <v>84</v>
      </c>
      <c r="C191" s="79"/>
      <c r="D191" s="79"/>
      <c r="E191" s="79"/>
      <c r="F191" s="65"/>
      <c r="G191" s="65"/>
      <c r="H191" s="65"/>
      <c r="I191" s="65"/>
      <c r="J191" s="65"/>
      <c r="K191" s="65"/>
      <c r="L191" s="65"/>
      <c r="M191" s="65"/>
      <c r="N191" s="65"/>
      <c r="O191" s="65"/>
      <c r="P191" s="65"/>
      <c r="Q191" s="65"/>
      <c r="R191" s="65"/>
      <c r="S191" s="80">
        <f>S189-S190</f>
        <v>0.01085326082818984</v>
      </c>
      <c r="T191" s="25"/>
      <c r="U191" s="25"/>
      <c r="V191" s="25"/>
      <c r="W191" s="5"/>
    </row>
    <row r="192" spans="1:23" ht="15.75">
      <c r="A192" s="77"/>
      <c r="B192" s="78" t="s">
        <v>180</v>
      </c>
      <c r="C192" s="79"/>
      <c r="D192" s="79"/>
      <c r="E192" s="79"/>
      <c r="F192" s="65"/>
      <c r="G192" s="65"/>
      <c r="H192" s="65"/>
      <c r="I192" s="65"/>
      <c r="J192" s="65"/>
      <c r="K192" s="65"/>
      <c r="L192" s="65"/>
      <c r="M192" s="65"/>
      <c r="N192" s="65"/>
      <c r="O192" s="65"/>
      <c r="P192" s="65"/>
      <c r="Q192" s="65"/>
      <c r="R192" s="65"/>
      <c r="S192" s="116">
        <v>38245</v>
      </c>
      <c r="T192" s="25"/>
      <c r="U192" s="25"/>
      <c r="V192" s="25"/>
      <c r="W192" s="5"/>
    </row>
    <row r="193" spans="1:23" ht="15.75">
      <c r="A193" s="77"/>
      <c r="B193" s="78" t="s">
        <v>181</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182</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183</v>
      </c>
      <c r="C195" s="79"/>
      <c r="D195" s="79"/>
      <c r="E195" s="79"/>
      <c r="F195" s="65"/>
      <c r="G195" s="65"/>
      <c r="H195" s="65"/>
      <c r="I195" s="65"/>
      <c r="J195" s="65"/>
      <c r="K195" s="65"/>
      <c r="L195" s="65"/>
      <c r="M195" s="65"/>
      <c r="N195" s="65"/>
      <c r="O195" s="65"/>
      <c r="P195" s="65"/>
      <c r="Q195" s="65"/>
      <c r="R195" s="65"/>
      <c r="S195" s="116">
        <v>47557</v>
      </c>
      <c r="T195" s="25"/>
      <c r="U195" s="25"/>
      <c r="V195" s="25"/>
      <c r="W195" s="5"/>
    </row>
    <row r="196" spans="1:23" ht="15.75">
      <c r="A196" s="77"/>
      <c r="B196" s="78" t="s">
        <v>184</v>
      </c>
      <c r="C196" s="79"/>
      <c r="D196" s="79"/>
      <c r="E196" s="79"/>
      <c r="F196" s="65"/>
      <c r="G196" s="65"/>
      <c r="H196" s="65"/>
      <c r="I196" s="65"/>
      <c r="J196" s="65"/>
      <c r="K196" s="65"/>
      <c r="L196" s="65"/>
      <c r="M196" s="65"/>
      <c r="N196" s="65"/>
      <c r="O196" s="65"/>
      <c r="P196" s="65"/>
      <c r="Q196" s="65"/>
      <c r="R196" s="65"/>
      <c r="S196" s="116">
        <v>47557</v>
      </c>
      <c r="T196" s="25"/>
      <c r="U196" s="25"/>
      <c r="V196" s="25"/>
      <c r="W196" s="5"/>
    </row>
    <row r="197" spans="1:23" ht="15.75">
      <c r="A197" s="77"/>
      <c r="B197" s="78" t="s">
        <v>185</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186</v>
      </c>
      <c r="C198" s="79"/>
      <c r="D198" s="79"/>
      <c r="E198" s="79"/>
      <c r="F198" s="65"/>
      <c r="G198" s="65"/>
      <c r="H198" s="65"/>
      <c r="I198" s="65"/>
      <c r="J198" s="65"/>
      <c r="K198" s="65"/>
      <c r="L198" s="65"/>
      <c r="M198" s="65"/>
      <c r="N198" s="65"/>
      <c r="O198" s="65"/>
      <c r="P198" s="65"/>
      <c r="Q198" s="65"/>
      <c r="R198" s="65"/>
      <c r="S198" s="116">
        <v>50663</v>
      </c>
      <c r="T198" s="25"/>
      <c r="U198" s="25"/>
      <c r="V198" s="25"/>
      <c r="W198" s="5"/>
    </row>
    <row r="199" spans="1:23" ht="15.75">
      <c r="A199" s="77"/>
      <c r="B199" s="78" t="s">
        <v>187</v>
      </c>
      <c r="C199" s="79"/>
      <c r="D199" s="79"/>
      <c r="E199" s="79"/>
      <c r="F199" s="65"/>
      <c r="G199" s="65"/>
      <c r="H199" s="65"/>
      <c r="I199" s="65"/>
      <c r="J199" s="65"/>
      <c r="K199" s="65"/>
      <c r="L199" s="65"/>
      <c r="M199" s="65"/>
      <c r="N199" s="65"/>
      <c r="O199" s="65"/>
      <c r="P199" s="65"/>
      <c r="Q199" s="65"/>
      <c r="R199" s="65"/>
      <c r="S199" s="116">
        <v>50663</v>
      </c>
      <c r="T199" s="25"/>
      <c r="U199" s="25"/>
      <c r="V199" s="25"/>
      <c r="W199" s="5"/>
    </row>
    <row r="200" spans="1:23" ht="15.75">
      <c r="A200" s="77"/>
      <c r="B200" s="78" t="s">
        <v>85</v>
      </c>
      <c r="C200" s="79"/>
      <c r="D200" s="79"/>
      <c r="E200" s="79"/>
      <c r="F200" s="65"/>
      <c r="G200" s="65"/>
      <c r="H200" s="65"/>
      <c r="I200" s="65"/>
      <c r="J200" s="65"/>
      <c r="K200" s="65"/>
      <c r="L200" s="65"/>
      <c r="M200" s="65"/>
      <c r="N200" s="65"/>
      <c r="O200" s="65"/>
      <c r="P200" s="65"/>
      <c r="Q200" s="65"/>
      <c r="R200" s="65"/>
      <c r="S200" s="81">
        <v>22.07</v>
      </c>
      <c r="T200" s="25" t="s">
        <v>136</v>
      </c>
      <c r="U200" s="25"/>
      <c r="V200" s="25"/>
      <c r="W200" s="5"/>
    </row>
    <row r="201" spans="1:23" ht="15.75">
      <c r="A201" s="77"/>
      <c r="B201" s="78" t="s">
        <v>86</v>
      </c>
      <c r="C201" s="79"/>
      <c r="D201" s="79"/>
      <c r="E201" s="79"/>
      <c r="F201" s="65"/>
      <c r="G201" s="65"/>
      <c r="H201" s="65"/>
      <c r="I201" s="65"/>
      <c r="J201" s="65"/>
      <c r="K201" s="65"/>
      <c r="L201" s="65"/>
      <c r="M201" s="65"/>
      <c r="N201" s="65"/>
      <c r="O201" s="65"/>
      <c r="P201" s="65"/>
      <c r="Q201" s="65"/>
      <c r="R201" s="65"/>
      <c r="S201" s="81">
        <v>21.33</v>
      </c>
      <c r="T201" s="25" t="s">
        <v>136</v>
      </c>
      <c r="U201" s="25"/>
      <c r="V201" s="25"/>
      <c r="W201" s="5"/>
    </row>
    <row r="202" spans="1:23" ht="15.75">
      <c r="A202" s="77"/>
      <c r="B202" s="78" t="s">
        <v>87</v>
      </c>
      <c r="C202" s="79"/>
      <c r="D202" s="79"/>
      <c r="E202" s="79"/>
      <c r="F202" s="65"/>
      <c r="G202" s="65"/>
      <c r="H202" s="65"/>
      <c r="I202" s="65"/>
      <c r="J202" s="65"/>
      <c r="K202" s="65"/>
      <c r="L202" s="65"/>
      <c r="M202" s="65"/>
      <c r="N202" s="65"/>
      <c r="O202" s="65"/>
      <c r="P202" s="65"/>
      <c r="Q202" s="65"/>
      <c r="R202" s="65"/>
      <c r="S202" s="80">
        <f>+O73/M73</f>
        <v>0.04009703154692923</v>
      </c>
      <c r="T202" s="25"/>
      <c r="U202" s="25"/>
      <c r="V202" s="25"/>
      <c r="W202" s="5"/>
    </row>
    <row r="203" spans="1:23" ht="15.75">
      <c r="A203" s="77"/>
      <c r="B203" s="78" t="s">
        <v>88</v>
      </c>
      <c r="C203" s="79"/>
      <c r="D203" s="79"/>
      <c r="E203" s="79"/>
      <c r="F203" s="65"/>
      <c r="G203" s="65"/>
      <c r="H203" s="65"/>
      <c r="I203" s="65"/>
      <c r="J203" s="65"/>
      <c r="K203" s="65"/>
      <c r="L203" s="65"/>
      <c r="M203" s="65"/>
      <c r="N203" s="65"/>
      <c r="O203" s="65"/>
      <c r="P203" s="65"/>
      <c r="Q203" s="65"/>
      <c r="R203" s="65"/>
      <c r="S203" s="80">
        <v>0.1097</v>
      </c>
      <c r="T203" s="25"/>
      <c r="U203" s="25"/>
      <c r="V203" s="25"/>
      <c r="W203" s="5"/>
    </row>
    <row r="204" spans="1:23" ht="15.75">
      <c r="A204" s="77"/>
      <c r="B204" s="78"/>
      <c r="C204" s="78"/>
      <c r="D204" s="78"/>
      <c r="E204" s="78"/>
      <c r="F204" s="25"/>
      <c r="G204" s="25"/>
      <c r="H204" s="25"/>
      <c r="I204" s="25"/>
      <c r="J204" s="25"/>
      <c r="K204" s="25"/>
      <c r="L204" s="25"/>
      <c r="M204" s="25"/>
      <c r="N204" s="25"/>
      <c r="O204" s="25"/>
      <c r="P204" s="25"/>
      <c r="Q204" s="25"/>
      <c r="R204" s="25"/>
      <c r="S204" s="61"/>
      <c r="T204" s="25"/>
      <c r="U204" s="82"/>
      <c r="V204" s="25"/>
      <c r="W204" s="5"/>
    </row>
    <row r="205" spans="1:23" ht="15.75">
      <c r="A205" s="83"/>
      <c r="B205" s="14" t="s">
        <v>89</v>
      </c>
      <c r="C205" s="85"/>
      <c r="D205" s="84"/>
      <c r="E205" s="85"/>
      <c r="F205" s="84"/>
      <c r="G205" s="85"/>
      <c r="H205" s="17"/>
      <c r="I205" s="17"/>
      <c r="J205" s="17"/>
      <c r="K205" s="17"/>
      <c r="L205" s="17"/>
      <c r="M205" s="17"/>
      <c r="N205" s="17"/>
      <c r="O205" s="17"/>
      <c r="P205" s="17"/>
      <c r="Q205" s="17"/>
      <c r="R205" s="17" t="s">
        <v>124</v>
      </c>
      <c r="S205" s="86" t="s">
        <v>133</v>
      </c>
      <c r="T205" s="8"/>
      <c r="U205" s="8"/>
      <c r="V205" s="8"/>
      <c r="W205" s="5"/>
    </row>
    <row r="206" spans="1:23" ht="15.75">
      <c r="A206" s="87"/>
      <c r="B206" s="78" t="s">
        <v>90</v>
      </c>
      <c r="C206" s="54"/>
      <c r="D206" s="54"/>
      <c r="E206" s="25"/>
      <c r="F206" s="25"/>
      <c r="G206" s="25"/>
      <c r="H206" s="30"/>
      <c r="I206" s="30"/>
      <c r="J206" s="30"/>
      <c r="K206" s="30"/>
      <c r="L206" s="30"/>
      <c r="M206" s="30"/>
      <c r="N206" s="30"/>
      <c r="O206" s="30"/>
      <c r="P206" s="30"/>
      <c r="Q206" s="30"/>
      <c r="R206" s="30">
        <v>24</v>
      </c>
      <c r="S206" s="88">
        <v>1916</v>
      </c>
      <c r="T206" s="25"/>
      <c r="U206" s="82"/>
      <c r="V206" s="89"/>
      <c r="W206" s="5"/>
    </row>
    <row r="207" spans="1:23" ht="15.75">
      <c r="A207" s="87"/>
      <c r="B207" s="78" t="s">
        <v>262</v>
      </c>
      <c r="C207" s="54"/>
      <c r="D207" s="54"/>
      <c r="E207" s="25"/>
      <c r="F207" s="25"/>
      <c r="G207" s="25"/>
      <c r="H207" s="30"/>
      <c r="I207" s="30"/>
      <c r="J207" s="30"/>
      <c r="K207" s="30"/>
      <c r="L207" s="30"/>
      <c r="M207" s="30"/>
      <c r="N207" s="30"/>
      <c r="O207" s="30"/>
      <c r="P207" s="30"/>
      <c r="Q207" s="30"/>
      <c r="R207" s="30">
        <v>4</v>
      </c>
      <c r="S207" s="88">
        <v>951</v>
      </c>
      <c r="T207" s="25"/>
      <c r="U207" s="82"/>
      <c r="V207" s="89"/>
      <c r="W207" s="5"/>
    </row>
    <row r="208" spans="1:23" ht="15.75">
      <c r="A208" s="87"/>
      <c r="B208" s="78" t="s">
        <v>91</v>
      </c>
      <c r="C208" s="54"/>
      <c r="D208" s="54"/>
      <c r="E208" s="25"/>
      <c r="F208" s="25"/>
      <c r="G208" s="25"/>
      <c r="H208" s="30"/>
      <c r="I208" s="30"/>
      <c r="J208" s="30"/>
      <c r="K208" s="30"/>
      <c r="L208" s="30"/>
      <c r="M208" s="30"/>
      <c r="N208" s="30"/>
      <c r="O208" s="30"/>
      <c r="P208" s="30"/>
      <c r="Q208" s="30"/>
      <c r="R208" s="30">
        <v>0</v>
      </c>
      <c r="S208" s="88">
        <v>0</v>
      </c>
      <c r="T208" s="25"/>
      <c r="U208" s="82"/>
      <c r="V208" s="150"/>
      <c r="W208" s="117"/>
    </row>
    <row r="209" spans="1:23" ht="15.75">
      <c r="A209" s="87"/>
      <c r="B209" s="130" t="s">
        <v>92</v>
      </c>
      <c r="C209" s="54"/>
      <c r="D209" s="54"/>
      <c r="E209" s="25"/>
      <c r="F209" s="25"/>
      <c r="G209" s="25"/>
      <c r="H209" s="25"/>
      <c r="I209" s="25"/>
      <c r="J209" s="25"/>
      <c r="K209" s="25"/>
      <c r="L209" s="25"/>
      <c r="M209" s="25"/>
      <c r="N209" s="25"/>
      <c r="O209" s="25"/>
      <c r="P209" s="25"/>
      <c r="Q209" s="25"/>
      <c r="R209" s="25"/>
      <c r="S209" s="88">
        <v>0</v>
      </c>
      <c r="T209" s="25"/>
      <c r="U209" s="82"/>
      <c r="V209" s="150"/>
      <c r="W209" s="117"/>
    </row>
    <row r="210" spans="1:23" ht="15.75">
      <c r="A210" s="87"/>
      <c r="B210" s="130" t="s">
        <v>263</v>
      </c>
      <c r="C210" s="54"/>
      <c r="D210" s="54"/>
      <c r="E210" s="25"/>
      <c r="F210" s="25"/>
      <c r="G210" s="25"/>
      <c r="H210" s="25"/>
      <c r="I210" s="25"/>
      <c r="J210" s="25"/>
      <c r="K210" s="25"/>
      <c r="L210" s="25"/>
      <c r="M210" s="25"/>
      <c r="N210" s="25"/>
      <c r="O210" s="25"/>
      <c r="P210" s="25"/>
      <c r="Q210" s="25"/>
      <c r="R210" s="25"/>
      <c r="S210" s="88">
        <v>97866</v>
      </c>
      <c r="T210" s="25"/>
      <c r="U210" s="82"/>
      <c r="V210" s="150"/>
      <c r="W210" s="117"/>
    </row>
    <row r="211" spans="1:23" ht="15.75">
      <c r="A211" s="90"/>
      <c r="B211" s="130" t="s">
        <v>94</v>
      </c>
      <c r="C211" s="78"/>
      <c r="D211" s="78"/>
      <c r="E211" s="78"/>
      <c r="F211" s="25"/>
      <c r="G211" s="25"/>
      <c r="H211" s="25"/>
      <c r="I211" s="25"/>
      <c r="J211" s="25"/>
      <c r="K211" s="25"/>
      <c r="L211" s="25"/>
      <c r="M211" s="25"/>
      <c r="N211" s="25"/>
      <c r="O211" s="25"/>
      <c r="P211" s="25"/>
      <c r="Q211" s="25"/>
      <c r="R211" s="25"/>
      <c r="S211" s="88"/>
      <c r="T211" s="25"/>
      <c r="U211" s="82"/>
      <c r="V211" s="151"/>
      <c r="W211" s="117"/>
    </row>
    <row r="212" spans="1:23" ht="15.75">
      <c r="A212" s="90"/>
      <c r="B212" s="78" t="s">
        <v>95</v>
      </c>
      <c r="C212" s="78"/>
      <c r="D212" s="78"/>
      <c r="E212" s="78"/>
      <c r="F212" s="25"/>
      <c r="G212" s="25"/>
      <c r="H212" s="25"/>
      <c r="I212" s="25"/>
      <c r="J212" s="25"/>
      <c r="K212" s="25"/>
      <c r="L212" s="25"/>
      <c r="M212" s="25"/>
      <c r="N212" s="25"/>
      <c r="O212" s="25"/>
      <c r="P212" s="25"/>
      <c r="Q212" s="25"/>
      <c r="R212" s="25">
        <v>0</v>
      </c>
      <c r="S212" s="88">
        <f>U155</f>
        <v>0</v>
      </c>
      <c r="T212" s="25"/>
      <c r="U212" s="82"/>
      <c r="V212" s="151"/>
      <c r="W212" s="117"/>
    </row>
    <row r="213" spans="1:23" ht="15.75">
      <c r="A213" s="87"/>
      <c r="B213" s="78" t="s">
        <v>96</v>
      </c>
      <c r="C213" s="54"/>
      <c r="D213" s="54"/>
      <c r="E213" s="54"/>
      <c r="F213" s="25"/>
      <c r="G213" s="25"/>
      <c r="H213" s="25"/>
      <c r="I213" s="25"/>
      <c r="J213" s="25"/>
      <c r="K213" s="25"/>
      <c r="L213" s="25"/>
      <c r="M213" s="25"/>
      <c r="N213" s="25"/>
      <c r="O213" s="25"/>
      <c r="P213" s="25"/>
      <c r="Q213" s="25"/>
      <c r="R213" s="25">
        <v>0</v>
      </c>
      <c r="S213" s="88">
        <f>+'May 04'!S211+S212</f>
        <v>0</v>
      </c>
      <c r="T213" s="25"/>
      <c r="U213" s="82"/>
      <c r="V213" s="151"/>
      <c r="W213" s="117"/>
    </row>
    <row r="214" spans="1:23" ht="15.75">
      <c r="A214" s="87"/>
      <c r="B214" s="78" t="s">
        <v>97</v>
      </c>
      <c r="C214" s="54"/>
      <c r="D214" s="54"/>
      <c r="E214" s="54"/>
      <c r="F214" s="25"/>
      <c r="G214" s="25"/>
      <c r="H214" s="25"/>
      <c r="I214" s="25"/>
      <c r="J214" s="25"/>
      <c r="K214" s="25"/>
      <c r="L214" s="25"/>
      <c r="M214" s="25"/>
      <c r="N214" s="25"/>
      <c r="O214" s="25"/>
      <c r="P214" s="25"/>
      <c r="Q214" s="25"/>
      <c r="R214" s="25"/>
      <c r="S214" s="88">
        <v>0</v>
      </c>
      <c r="T214" s="25"/>
      <c r="U214" s="82"/>
      <c r="V214" s="149"/>
      <c r="W214" s="117"/>
    </row>
    <row r="215" spans="1:23" ht="15.75">
      <c r="A215" s="90"/>
      <c r="B215" s="130" t="s">
        <v>98</v>
      </c>
      <c r="C215" s="78"/>
      <c r="D215" s="78"/>
      <c r="E215" s="78"/>
      <c r="F215" s="25"/>
      <c r="G215" s="25"/>
      <c r="H215" s="25"/>
      <c r="I215" s="25"/>
      <c r="J215" s="25"/>
      <c r="K215" s="25"/>
      <c r="L215" s="25"/>
      <c r="M215" s="25"/>
      <c r="N215" s="25"/>
      <c r="O215" s="25"/>
      <c r="P215" s="25"/>
      <c r="Q215" s="25"/>
      <c r="R215" s="25"/>
      <c r="S215" s="88"/>
      <c r="T215" s="25"/>
      <c r="U215" s="82"/>
      <c r="V215" s="91"/>
      <c r="W215" s="5"/>
    </row>
    <row r="216" spans="1:23" ht="15.75">
      <c r="A216" s="90"/>
      <c r="B216" s="78" t="s">
        <v>99</v>
      </c>
      <c r="C216" s="78"/>
      <c r="D216" s="78"/>
      <c r="E216" s="78"/>
      <c r="F216" s="25"/>
      <c r="G216" s="25"/>
      <c r="H216" s="25"/>
      <c r="I216" s="25"/>
      <c r="J216" s="25"/>
      <c r="K216" s="25"/>
      <c r="L216" s="25"/>
      <c r="M216" s="25"/>
      <c r="N216" s="25"/>
      <c r="O216" s="25"/>
      <c r="P216" s="25"/>
      <c r="Q216" s="25"/>
      <c r="R216" s="25">
        <v>0</v>
      </c>
      <c r="S216" s="88">
        <v>0</v>
      </c>
      <c r="T216" s="25"/>
      <c r="U216" s="82"/>
      <c r="V216" s="91"/>
      <c r="W216" s="5"/>
    </row>
    <row r="217" spans="1:23" ht="15.75">
      <c r="A217" s="87"/>
      <c r="B217" s="78" t="s">
        <v>100</v>
      </c>
      <c r="C217" s="92"/>
      <c r="D217" s="92"/>
      <c r="E217" s="93"/>
      <c r="F217" s="25"/>
      <c r="G217" s="25"/>
      <c r="H217" s="25"/>
      <c r="I217" s="25"/>
      <c r="J217" s="25"/>
      <c r="K217" s="25"/>
      <c r="L217" s="25"/>
      <c r="M217" s="25"/>
      <c r="N217" s="25"/>
      <c r="O217" s="25"/>
      <c r="P217" s="25"/>
      <c r="Q217" s="25"/>
      <c r="R217" s="25"/>
      <c r="S217" s="63">
        <v>0</v>
      </c>
      <c r="T217" s="25"/>
      <c r="U217" s="82"/>
      <c r="V217" s="91"/>
      <c r="W217" s="5"/>
    </row>
    <row r="218" spans="1:23" ht="15.75">
      <c r="A218" s="87"/>
      <c r="B218" s="78" t="s">
        <v>101</v>
      </c>
      <c r="C218" s="92"/>
      <c r="D218" s="92"/>
      <c r="E218" s="93"/>
      <c r="F218" s="25"/>
      <c r="G218" s="25"/>
      <c r="H218" s="25"/>
      <c r="I218" s="25"/>
      <c r="J218" s="25"/>
      <c r="K218" s="25"/>
      <c r="L218" s="25"/>
      <c r="M218" s="25"/>
      <c r="N218" s="25"/>
      <c r="O218" s="25"/>
      <c r="P218" s="25"/>
      <c r="Q218" s="25"/>
      <c r="R218" s="25"/>
      <c r="S218" s="63">
        <v>0</v>
      </c>
      <c r="T218" s="25"/>
      <c r="U218" s="82"/>
      <c r="V218" s="91"/>
      <c r="W218" s="5"/>
    </row>
    <row r="219" spans="1:23" ht="15.75">
      <c r="A219" s="87"/>
      <c r="B219" s="78" t="s">
        <v>102</v>
      </c>
      <c r="C219" s="94"/>
      <c r="D219" s="92"/>
      <c r="E219" s="93"/>
      <c r="F219" s="25"/>
      <c r="G219" s="25"/>
      <c r="H219" s="25"/>
      <c r="I219" s="25"/>
      <c r="J219" s="25"/>
      <c r="K219" s="25"/>
      <c r="L219" s="25"/>
      <c r="M219" s="25"/>
      <c r="N219" s="25"/>
      <c r="O219" s="25"/>
      <c r="P219" s="25"/>
      <c r="Q219" s="25"/>
      <c r="R219" s="25"/>
      <c r="S219" s="95">
        <v>0</v>
      </c>
      <c r="T219" s="25"/>
      <c r="U219" s="82"/>
      <c r="V219" s="91"/>
      <c r="W219" s="5"/>
    </row>
    <row r="220" spans="1:23" ht="15.75">
      <c r="A220" s="87"/>
      <c r="B220" s="78"/>
      <c r="C220" s="94"/>
      <c r="D220" s="92"/>
      <c r="E220" s="93"/>
      <c r="F220" s="25"/>
      <c r="G220" s="25"/>
      <c r="H220" s="25"/>
      <c r="I220" s="25"/>
      <c r="J220" s="25"/>
      <c r="K220" s="25"/>
      <c r="L220" s="25"/>
      <c r="M220" s="25"/>
      <c r="N220" s="25"/>
      <c r="O220" s="25"/>
      <c r="P220" s="25"/>
      <c r="Q220" s="25"/>
      <c r="R220" s="25"/>
      <c r="S220" s="95"/>
      <c r="T220" s="25"/>
      <c r="U220" s="82"/>
      <c r="V220" s="91"/>
      <c r="W220" s="5"/>
    </row>
    <row r="221" spans="1:23" ht="15.75">
      <c r="A221" s="6"/>
      <c r="B221" s="14" t="s">
        <v>103</v>
      </c>
      <c r="C221" s="85"/>
      <c r="D221" s="84"/>
      <c r="E221" s="85"/>
      <c r="F221" s="84"/>
      <c r="G221" s="86"/>
      <c r="H221" s="17"/>
      <c r="I221" s="17"/>
      <c r="J221" s="17"/>
      <c r="K221" s="17"/>
      <c r="L221" s="17"/>
      <c r="M221" s="17"/>
      <c r="N221" s="17"/>
      <c r="O221" s="17"/>
      <c r="P221" s="17"/>
      <c r="Q221" s="86" t="s">
        <v>124</v>
      </c>
      <c r="R221" s="17" t="s">
        <v>125</v>
      </c>
      <c r="S221" s="86" t="s">
        <v>134</v>
      </c>
      <c r="T221" s="17" t="s">
        <v>125</v>
      </c>
      <c r="U221" s="8"/>
      <c r="V221" s="96"/>
      <c r="W221" s="5"/>
    </row>
    <row r="222" spans="1:23" ht="15.75">
      <c r="A222" s="24"/>
      <c r="B222" s="54" t="s">
        <v>104</v>
      </c>
      <c r="C222" s="54"/>
      <c r="D222" s="97"/>
      <c r="E222" s="25"/>
      <c r="F222" s="97"/>
      <c r="G222" s="54"/>
      <c r="H222" s="97"/>
      <c r="I222" s="97"/>
      <c r="J222" s="97"/>
      <c r="K222" s="97"/>
      <c r="L222" s="97"/>
      <c r="M222" s="97"/>
      <c r="N222" s="97"/>
      <c r="O222" s="97"/>
      <c r="P222" s="97"/>
      <c r="Q222" s="54">
        <v>7141</v>
      </c>
      <c r="R222" s="99">
        <f>Q222/$Q$227</f>
        <v>0.992494788047255</v>
      </c>
      <c r="S222" s="53">
        <v>662252</v>
      </c>
      <c r="T222" s="154">
        <f>S222/$S$227</f>
        <v>0.9885066392816202</v>
      </c>
      <c r="U222" s="82"/>
      <c r="V222" s="91"/>
      <c r="W222" s="5"/>
    </row>
    <row r="223" spans="1:23" ht="15.75">
      <c r="A223" s="24"/>
      <c r="B223" s="54" t="s">
        <v>105</v>
      </c>
      <c r="C223" s="54"/>
      <c r="D223" s="97"/>
      <c r="E223" s="25"/>
      <c r="F223" s="99"/>
      <c r="G223" s="54"/>
      <c r="H223" s="97"/>
      <c r="I223" s="97"/>
      <c r="J223" s="97"/>
      <c r="K223" s="97"/>
      <c r="L223" s="97"/>
      <c r="M223" s="97"/>
      <c r="N223" s="97"/>
      <c r="O223" s="97"/>
      <c r="P223" s="97"/>
      <c r="Q223" s="54">
        <v>29</v>
      </c>
      <c r="R223" s="99">
        <f>Q223/$Q$227</f>
        <v>0.004030576789437109</v>
      </c>
      <c r="S223" s="53">
        <v>4147</v>
      </c>
      <c r="T223" s="154">
        <f>S223/$S$227</f>
        <v>0.006189995701184563</v>
      </c>
      <c r="U223" s="82"/>
      <c r="V223" s="91"/>
      <c r="W223" s="5"/>
    </row>
    <row r="224" spans="1:23" ht="15.75">
      <c r="A224" s="24"/>
      <c r="B224" s="54" t="s">
        <v>106</v>
      </c>
      <c r="C224" s="54"/>
      <c r="D224" s="97"/>
      <c r="E224" s="25"/>
      <c r="F224" s="99"/>
      <c r="G224" s="54"/>
      <c r="H224" s="97"/>
      <c r="I224" s="97"/>
      <c r="J224" s="97"/>
      <c r="K224" s="97"/>
      <c r="L224" s="97"/>
      <c r="M224" s="97"/>
      <c r="N224" s="97"/>
      <c r="O224" s="97"/>
      <c r="P224" s="97"/>
      <c r="Q224" s="54">
        <v>6</v>
      </c>
      <c r="R224" s="99">
        <f>Q224/$Q$227</f>
        <v>0.0008339124391938846</v>
      </c>
      <c r="S224" s="53">
        <v>1276</v>
      </c>
      <c r="T224" s="154">
        <f>S224/$S$227</f>
        <v>0.0019046140619029422</v>
      </c>
      <c r="U224" s="82"/>
      <c r="V224" s="91"/>
      <c r="W224" s="5"/>
    </row>
    <row r="225" spans="1:23" ht="15.75">
      <c r="A225" s="24"/>
      <c r="B225" s="54" t="s">
        <v>107</v>
      </c>
      <c r="C225" s="54"/>
      <c r="D225" s="97"/>
      <c r="E225" s="25"/>
      <c r="F225" s="99"/>
      <c r="G225" s="54"/>
      <c r="H225" s="97"/>
      <c r="I225" s="97"/>
      <c r="J225" s="97"/>
      <c r="K225" s="97"/>
      <c r="L225" s="97"/>
      <c r="M225" s="97"/>
      <c r="N225" s="97"/>
      <c r="O225" s="97"/>
      <c r="P225" s="97"/>
      <c r="Q225" s="54">
        <v>19</v>
      </c>
      <c r="R225" s="99">
        <f>Q225/$Q$227</f>
        <v>0.002640722724113968</v>
      </c>
      <c r="S225" s="53">
        <v>2277</v>
      </c>
      <c r="T225" s="154">
        <f>S225/$S$227</f>
        <v>0.0033987509552923195</v>
      </c>
      <c r="U225" s="82"/>
      <c r="V225" s="91"/>
      <c r="W225" s="5"/>
    </row>
    <row r="226" spans="1:23" ht="15.75">
      <c r="A226" s="24"/>
      <c r="B226" s="142"/>
      <c r="C226" s="54"/>
      <c r="D226" s="97"/>
      <c r="E226" s="25"/>
      <c r="F226" s="99"/>
      <c r="G226" s="54"/>
      <c r="H226" s="97"/>
      <c r="I226" s="97"/>
      <c r="J226" s="97"/>
      <c r="K226" s="97"/>
      <c r="L226" s="97"/>
      <c r="M226" s="97"/>
      <c r="N226" s="97"/>
      <c r="O226" s="97"/>
      <c r="P226" s="97"/>
      <c r="Q226" s="54"/>
      <c r="R226" s="97"/>
      <c r="S226" s="53"/>
      <c r="T226" s="98"/>
      <c r="U226" s="82"/>
      <c r="V226" s="91"/>
      <c r="W226" s="5"/>
    </row>
    <row r="227" spans="1:23" ht="15.75">
      <c r="A227" s="24"/>
      <c r="B227" s="25"/>
      <c r="C227" s="25"/>
      <c r="D227" s="25"/>
      <c r="E227" s="25"/>
      <c r="F227" s="25"/>
      <c r="G227" s="34"/>
      <c r="H227" s="100"/>
      <c r="I227" s="100"/>
      <c r="J227" s="100"/>
      <c r="K227" s="100"/>
      <c r="L227" s="100"/>
      <c r="M227" s="100"/>
      <c r="N227" s="100"/>
      <c r="O227" s="100"/>
      <c r="P227" s="100"/>
      <c r="Q227" s="34">
        <f>SUM(Q222:Q226)</f>
        <v>7195</v>
      </c>
      <c r="R227" s="100">
        <f>SUM(R222:R226)</f>
        <v>0.9999999999999999</v>
      </c>
      <c r="S227" s="53">
        <f>SUM(S222:S226)</f>
        <v>669952</v>
      </c>
      <c r="T227" s="100">
        <f>SUM(T222:T226)</f>
        <v>1</v>
      </c>
      <c r="U227" s="25"/>
      <c r="V227" s="25"/>
      <c r="W227" s="5"/>
    </row>
    <row r="228" spans="1:23" ht="15.75">
      <c r="A228" s="24"/>
      <c r="B228" s="25"/>
      <c r="C228" s="25"/>
      <c r="D228" s="25"/>
      <c r="E228" s="25"/>
      <c r="F228" s="25"/>
      <c r="G228" s="34"/>
      <c r="H228" s="100"/>
      <c r="I228" s="100"/>
      <c r="J228" s="100"/>
      <c r="K228" s="100"/>
      <c r="L228" s="100"/>
      <c r="M228" s="100"/>
      <c r="N228" s="100"/>
      <c r="O228" s="100"/>
      <c r="P228" s="100"/>
      <c r="Q228" s="100"/>
      <c r="R228" s="100"/>
      <c r="S228" s="53"/>
      <c r="T228" s="100"/>
      <c r="U228" s="25"/>
      <c r="V228" s="25"/>
      <c r="W228" s="5"/>
    </row>
    <row r="229" spans="1:23" ht="15.75">
      <c r="A229" s="6"/>
      <c r="B229" s="8"/>
      <c r="C229" s="8"/>
      <c r="D229" s="8"/>
      <c r="E229" s="8"/>
      <c r="F229" s="8"/>
      <c r="G229" s="55"/>
      <c r="H229" s="101"/>
      <c r="I229" s="101"/>
      <c r="J229" s="101"/>
      <c r="K229" s="101"/>
      <c r="L229" s="101"/>
      <c r="M229" s="101"/>
      <c r="N229" s="101"/>
      <c r="O229" s="101"/>
      <c r="P229" s="101"/>
      <c r="Q229" s="101"/>
      <c r="R229" s="101"/>
      <c r="S229" s="102"/>
      <c r="T229" s="101"/>
      <c r="U229" s="8"/>
      <c r="V229" s="8"/>
      <c r="W229" s="5"/>
    </row>
    <row r="230" spans="1:23" ht="15.75">
      <c r="A230" s="146"/>
      <c r="B230" s="14" t="s">
        <v>108</v>
      </c>
      <c r="C230" s="17" t="s">
        <v>117</v>
      </c>
      <c r="D230" s="15"/>
      <c r="E230" s="14" t="s">
        <v>119</v>
      </c>
      <c r="F230" s="141"/>
      <c r="G230" s="141"/>
      <c r="H230" s="141"/>
      <c r="I230" s="141"/>
      <c r="J230" s="141"/>
      <c r="K230" s="141"/>
      <c r="L230" s="141"/>
      <c r="M230" s="141"/>
      <c r="N230" s="141"/>
      <c r="O230" s="141"/>
      <c r="P230" s="141"/>
      <c r="Q230" s="141"/>
      <c r="R230" s="141"/>
      <c r="S230" s="141"/>
      <c r="T230" s="141"/>
      <c r="U230" s="141"/>
      <c r="V230" s="141"/>
      <c r="W230" s="5"/>
    </row>
    <row r="231" spans="1:23" ht="15.75">
      <c r="A231" s="146"/>
      <c r="B231" s="141"/>
      <c r="C231" s="8"/>
      <c r="D231" s="8"/>
      <c r="E231" s="8"/>
      <c r="F231" s="141"/>
      <c r="G231" s="141"/>
      <c r="H231" s="141"/>
      <c r="I231" s="141"/>
      <c r="J231" s="141"/>
      <c r="K231" s="141"/>
      <c r="L231" s="141"/>
      <c r="M231" s="141"/>
      <c r="N231" s="141"/>
      <c r="O231" s="141"/>
      <c r="P231" s="141"/>
      <c r="Q231" s="141"/>
      <c r="R231" s="141"/>
      <c r="S231" s="141"/>
      <c r="T231" s="141"/>
      <c r="U231" s="141"/>
      <c r="V231" s="141"/>
      <c r="W231" s="5"/>
    </row>
    <row r="232" spans="1:23" ht="15.75">
      <c r="A232" s="146"/>
      <c r="B232" s="13" t="s">
        <v>109</v>
      </c>
      <c r="C232" s="105" t="s">
        <v>273</v>
      </c>
      <c r="D232" s="13"/>
      <c r="E232" s="13" t="s">
        <v>120</v>
      </c>
      <c r="F232" s="104"/>
      <c r="G232" s="104"/>
      <c r="H232" s="141"/>
      <c r="I232" s="141"/>
      <c r="J232" s="141"/>
      <c r="K232" s="141"/>
      <c r="L232" s="141"/>
      <c r="M232" s="141"/>
      <c r="N232" s="141"/>
      <c r="O232" s="141"/>
      <c r="P232" s="141"/>
      <c r="Q232" s="141"/>
      <c r="R232" s="141"/>
      <c r="S232" s="141"/>
      <c r="T232" s="141"/>
      <c r="U232" s="141"/>
      <c r="V232" s="141"/>
      <c r="W232" s="5"/>
    </row>
    <row r="233" spans="1:23" ht="15.75">
      <c r="A233" s="146"/>
      <c r="B233" s="13" t="s">
        <v>110</v>
      </c>
      <c r="C233" s="105" t="s">
        <v>274</v>
      </c>
      <c r="D233" s="13"/>
      <c r="E233" s="13" t="s">
        <v>121</v>
      </c>
      <c r="F233" s="104"/>
      <c r="G233" s="104"/>
      <c r="H233" s="141"/>
      <c r="I233" s="141"/>
      <c r="J233" s="141"/>
      <c r="K233" s="141"/>
      <c r="L233" s="141"/>
      <c r="M233" s="141"/>
      <c r="N233" s="141"/>
      <c r="O233" s="141"/>
      <c r="P233" s="141"/>
      <c r="Q233" s="141"/>
      <c r="R233" s="141"/>
      <c r="S233" s="141"/>
      <c r="T233" s="141"/>
      <c r="U233" s="141"/>
      <c r="V233" s="141"/>
      <c r="W233" s="5"/>
    </row>
    <row r="234" spans="1:23" ht="15.75">
      <c r="A234" s="146"/>
      <c r="B234" s="13"/>
      <c r="C234" s="105"/>
      <c r="D234" s="13"/>
      <c r="E234" s="13"/>
      <c r="F234" s="104"/>
      <c r="G234" s="104"/>
      <c r="H234" s="141"/>
      <c r="I234" s="141"/>
      <c r="J234" s="141"/>
      <c r="K234" s="141"/>
      <c r="L234" s="141"/>
      <c r="M234" s="141"/>
      <c r="N234" s="141"/>
      <c r="O234" s="141"/>
      <c r="P234" s="141"/>
      <c r="Q234" s="141"/>
      <c r="R234" s="141"/>
      <c r="S234" s="141"/>
      <c r="T234" s="141"/>
      <c r="U234" s="141"/>
      <c r="V234" s="141"/>
      <c r="W234" s="5"/>
    </row>
    <row r="235" spans="1:23" ht="15.75">
      <c r="A235" s="146"/>
      <c r="B235" s="13"/>
      <c r="C235" s="105"/>
      <c r="D235" s="13"/>
      <c r="E235" s="13"/>
      <c r="F235" s="104"/>
      <c r="G235" s="104"/>
      <c r="H235" s="141"/>
      <c r="I235" s="141"/>
      <c r="J235" s="141"/>
      <c r="K235" s="141"/>
      <c r="L235" s="141"/>
      <c r="M235" s="141"/>
      <c r="N235" s="141"/>
      <c r="O235" s="141"/>
      <c r="P235" s="141"/>
      <c r="Q235" s="141"/>
      <c r="R235" s="141"/>
      <c r="S235" s="141"/>
      <c r="T235" s="141"/>
      <c r="U235" s="141"/>
      <c r="V235" s="141"/>
      <c r="W235" s="5"/>
    </row>
    <row r="236" spans="1:23" ht="19.5" thickBot="1">
      <c r="A236" s="146"/>
      <c r="B236" s="49" t="str">
        <f>B183</f>
        <v>PM6 INVESTOR REPORT QUARTER ENDING AUGUST 2004</v>
      </c>
      <c r="C236" s="105"/>
      <c r="D236" s="13"/>
      <c r="E236" s="13"/>
      <c r="F236" s="104"/>
      <c r="G236" s="104"/>
      <c r="H236" s="141"/>
      <c r="I236" s="141"/>
      <c r="J236" s="141"/>
      <c r="K236" s="141"/>
      <c r="L236" s="141"/>
      <c r="M236" s="141"/>
      <c r="N236" s="141"/>
      <c r="O236" s="141"/>
      <c r="P236" s="141"/>
      <c r="Q236" s="141"/>
      <c r="R236" s="141"/>
      <c r="S236" s="141"/>
      <c r="T236" s="141"/>
      <c r="U236" s="141"/>
      <c r="V236" s="141"/>
      <c r="W236" s="5"/>
    </row>
    <row r="237" spans="1:22" ht="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row>
    <row r="239" ht="15">
      <c r="G239" s="115"/>
    </row>
  </sheetData>
  <printOptions horizontalCentered="1" verticalCentered="1"/>
  <pageMargins left="0.1968503937007874" right="0.1968503937007874" top="0.2755905511811024" bottom="0.2755905511811024" header="0" footer="0"/>
  <pageSetup horizontalDpi="600" verticalDpi="600" orientation="landscape" scale="40" r:id="rId2"/>
  <rowBreaks count="3" manualBreakCount="3">
    <brk id="65" max="14" man="1"/>
    <brk id="133" max="14" man="1"/>
    <brk id="183" max="14"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A1:X238"/>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14.6640625" style="1" customWidth="1"/>
    <col min="8" max="8" width="2.21484375" style="1" customWidth="1"/>
    <col min="9" max="9" width="14.445312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5.75">
      <c r="A9" s="6"/>
      <c r="B9" s="141"/>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38336</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v>154960</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v>154960</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669960</v>
      </c>
      <c r="V35" s="34"/>
      <c r="W35" s="5"/>
      <c r="X35" s="152"/>
    </row>
    <row r="36" spans="1:23" ht="15.75">
      <c r="A36" s="28"/>
      <c r="B36" s="29" t="s">
        <v>243</v>
      </c>
      <c r="C36" s="139">
        <f>+C32*C38</f>
        <v>0</v>
      </c>
      <c r="D36" s="36"/>
      <c r="E36" s="35">
        <f>+E34*E38</f>
        <v>140433.42976</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140433.42976</v>
      </c>
      <c r="F37" s="35"/>
      <c r="G37" s="35">
        <v>188500</v>
      </c>
      <c r="H37" s="35"/>
      <c r="I37" s="35">
        <v>115000</v>
      </c>
      <c r="J37" s="35"/>
      <c r="K37" s="35">
        <v>140000</v>
      </c>
      <c r="L37" s="35"/>
      <c r="M37" s="35">
        <v>15000</v>
      </c>
      <c r="N37" s="35"/>
      <c r="O37" s="35">
        <v>15500</v>
      </c>
      <c r="P37" s="35"/>
      <c r="Q37" s="35">
        <v>41000</v>
      </c>
      <c r="R37" s="35"/>
      <c r="S37" s="35"/>
      <c r="T37" s="37"/>
      <c r="U37" s="35">
        <f>SUM(C37:Q37)</f>
        <v>655433.42976</v>
      </c>
      <c r="V37" s="34"/>
      <c r="W37" s="5"/>
    </row>
    <row r="38" spans="1:23" ht="15.75">
      <c r="A38" s="28"/>
      <c r="B38" s="130" t="s">
        <v>237</v>
      </c>
      <c r="C38" s="138">
        <v>0</v>
      </c>
      <c r="D38" s="135"/>
      <c r="E38" s="138">
        <v>0.906256</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1</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0.0516938</v>
      </c>
      <c r="F41" s="39"/>
      <c r="G41" s="38">
        <v>0.0223</v>
      </c>
      <c r="H41" s="39"/>
      <c r="I41" s="38">
        <v>0.0529938</v>
      </c>
      <c r="J41" s="39"/>
      <c r="K41" s="38">
        <v>0.02466</v>
      </c>
      <c r="L41" s="39"/>
      <c r="M41" s="38">
        <v>0.0328</v>
      </c>
      <c r="N41" s="39"/>
      <c r="O41" s="38">
        <v>0.0634938</v>
      </c>
      <c r="P41" s="39"/>
      <c r="Q41" s="38">
        <v>0.03516</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v>0.0516938</v>
      </c>
      <c r="F43" s="39"/>
      <c r="G43" s="38">
        <v>0.0535338</v>
      </c>
      <c r="H43" s="39"/>
      <c r="I43" s="38">
        <f>+I41</f>
        <v>0.0529938</v>
      </c>
      <c r="J43" s="39"/>
      <c r="K43" s="38">
        <v>0.0534938</v>
      </c>
      <c r="L43" s="39"/>
      <c r="M43" s="38">
        <v>0.0652728</v>
      </c>
      <c r="N43" s="39"/>
      <c r="O43" s="38">
        <f>+O41</f>
        <v>0.0634938</v>
      </c>
      <c r="P43" s="39"/>
      <c r="Q43" s="38">
        <v>0.0650938</v>
      </c>
      <c r="R43" s="39"/>
      <c r="S43" s="38"/>
      <c r="T43" s="142"/>
      <c r="U43" s="39">
        <f>SUMPRODUCT(C43:Q43,C35:Q35)/U35</f>
        <v>0.05420786800405995</v>
      </c>
      <c r="V43" s="25"/>
      <c r="W43" s="5"/>
    </row>
    <row r="44" spans="1:23" ht="15.75">
      <c r="A44" s="24"/>
      <c r="B44" s="25" t="s">
        <v>14</v>
      </c>
      <c r="C44" s="38">
        <v>0.0162</v>
      </c>
      <c r="D44" s="25"/>
      <c r="E44" s="38">
        <v>0</v>
      </c>
      <c r="F44" s="39"/>
      <c r="G44" s="38">
        <v>0.0187</v>
      </c>
      <c r="H44" s="39"/>
      <c r="I44" s="38">
        <v>0.0517375</v>
      </c>
      <c r="J44" s="39"/>
      <c r="K44" s="38">
        <v>0.02462</v>
      </c>
      <c r="L44" s="39"/>
      <c r="M44" s="38">
        <v>0.0292</v>
      </c>
      <c r="N44" s="39"/>
      <c r="O44" s="38">
        <v>0.0622375</v>
      </c>
      <c r="P44" s="39"/>
      <c r="Q44" s="38">
        <v>0.03512</v>
      </c>
      <c r="R44" s="39"/>
      <c r="S44" s="38"/>
      <c r="T44" s="142"/>
      <c r="U44" s="142"/>
      <c r="V44" s="25"/>
      <c r="W44" s="5"/>
    </row>
    <row r="45" spans="1:23" ht="15.75">
      <c r="A45" s="24"/>
      <c r="B45" s="25" t="s">
        <v>207</v>
      </c>
      <c r="C45" s="38">
        <v>0.0484275</v>
      </c>
      <c r="D45" s="25"/>
      <c r="E45" s="38">
        <v>0</v>
      </c>
      <c r="F45" s="39"/>
      <c r="G45" s="38">
        <v>0.0522775</v>
      </c>
      <c r="H45" s="39"/>
      <c r="I45" s="38">
        <v>0.0517375</v>
      </c>
      <c r="J45" s="39"/>
      <c r="K45" s="38">
        <v>0.0522375</v>
      </c>
      <c r="L45" s="39"/>
      <c r="M45" s="38">
        <v>0.0640165</v>
      </c>
      <c r="N45" s="39"/>
      <c r="O45" s="38">
        <v>0.0622375</v>
      </c>
      <c r="P45" s="39"/>
      <c r="Q45" s="38">
        <v>0.0638375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0.12244546442457818</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38336</v>
      </c>
      <c r="V57" s="25"/>
      <c r="W57" s="5"/>
    </row>
    <row r="58" spans="1:23" ht="15.75">
      <c r="A58" s="24"/>
      <c r="B58" s="25" t="s">
        <v>204</v>
      </c>
      <c r="C58" s="25"/>
      <c r="D58" s="25"/>
      <c r="E58" s="25"/>
      <c r="F58" s="25"/>
      <c r="G58" s="25"/>
      <c r="H58" s="58"/>
      <c r="I58" s="58"/>
      <c r="J58" s="58"/>
      <c r="K58" s="58"/>
      <c r="L58" s="58"/>
      <c r="M58" s="58"/>
      <c r="N58" s="58"/>
      <c r="O58" s="58"/>
      <c r="P58" s="58"/>
      <c r="Q58" s="25">
        <f>+U58-S58+1</f>
        <v>92</v>
      </c>
      <c r="R58" s="25"/>
      <c r="S58" s="45">
        <v>38153</v>
      </c>
      <c r="T58" s="46"/>
      <c r="U58" s="45">
        <v>38244</v>
      </c>
      <c r="V58" s="25"/>
      <c r="W58" s="5"/>
    </row>
    <row r="59" spans="1:23" ht="15.75">
      <c r="A59" s="24"/>
      <c r="B59" s="25" t="s">
        <v>205</v>
      </c>
      <c r="C59" s="25"/>
      <c r="D59" s="25"/>
      <c r="E59" s="25"/>
      <c r="F59" s="25"/>
      <c r="G59" s="25"/>
      <c r="H59" s="25"/>
      <c r="I59" s="25"/>
      <c r="J59" s="25"/>
      <c r="K59" s="25"/>
      <c r="L59" s="25"/>
      <c r="M59" s="25"/>
      <c r="N59" s="25"/>
      <c r="O59" s="25"/>
      <c r="P59" s="25"/>
      <c r="Q59" s="25">
        <f>+U59-S59+1</f>
        <v>91</v>
      </c>
      <c r="R59" s="25"/>
      <c r="S59" s="45">
        <v>38245</v>
      </c>
      <c r="T59" s="46"/>
      <c r="U59" s="45">
        <v>38335</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264</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38324</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272</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669952</v>
      </c>
      <c r="N70" s="34"/>
      <c r="O70" s="34">
        <f>14519+25+437+7548</f>
        <v>22529</v>
      </c>
      <c r="P70" s="34"/>
      <c r="Q70" s="34">
        <f>7548+437+25</f>
        <v>8010</v>
      </c>
      <c r="R70" s="34"/>
      <c r="S70" s="34">
        <v>0</v>
      </c>
      <c r="T70" s="34"/>
      <c r="U70" s="53">
        <f>+M70-O70+Q70-S70</f>
        <v>655433</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669952</v>
      </c>
      <c r="N73" s="34"/>
      <c r="O73" s="34">
        <f>SUM(O70:O72)</f>
        <v>22529</v>
      </c>
      <c r="P73" s="34"/>
      <c r="Q73" s="34">
        <f>SUM(Q70:Q72)</f>
        <v>8010</v>
      </c>
      <c r="R73" s="34"/>
      <c r="S73" s="34">
        <f>SUM(S70:S72)</f>
        <v>0</v>
      </c>
      <c r="T73" s="34"/>
      <c r="U73" s="54">
        <f>SUM(U70:U72)</f>
        <v>655433</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270</v>
      </c>
      <c r="C82" s="34"/>
      <c r="D82" s="34"/>
      <c r="E82" s="34"/>
      <c r="F82" s="34"/>
      <c r="G82" s="34"/>
      <c r="H82" s="34"/>
      <c r="I82" s="34"/>
      <c r="J82" s="34"/>
      <c r="K82" s="34"/>
      <c r="L82" s="34"/>
      <c r="M82" s="34">
        <v>8</v>
      </c>
      <c r="N82" s="34"/>
      <c r="O82" s="34">
        <v>-8</v>
      </c>
      <c r="P82" s="34"/>
      <c r="Q82" s="34"/>
      <c r="R82" s="34"/>
      <c r="S82" s="34"/>
      <c r="T82" s="34"/>
      <c r="U82" s="53">
        <v>0</v>
      </c>
      <c r="V82" s="25"/>
      <c r="W82" s="5"/>
    </row>
    <row r="83" spans="1:23" ht="15.75">
      <c r="A83" s="24"/>
      <c r="B83" s="25" t="s">
        <v>145</v>
      </c>
      <c r="C83" s="34"/>
      <c r="D83" s="34"/>
      <c r="E83" s="34"/>
      <c r="F83" s="34"/>
      <c r="G83" s="34"/>
      <c r="H83" s="34"/>
      <c r="I83" s="34"/>
      <c r="J83" s="34"/>
      <c r="K83" s="34">
        <v>97886</v>
      </c>
      <c r="L83" s="34"/>
      <c r="M83" s="34">
        <v>0</v>
      </c>
      <c r="N83" s="34"/>
      <c r="O83" s="34"/>
      <c r="P83" s="34"/>
      <c r="Q83" s="34"/>
      <c r="R83" s="34"/>
      <c r="S83" s="34"/>
      <c r="T83" s="34"/>
      <c r="U83" s="54">
        <f>SUM(M83:Q83)</f>
        <v>0</v>
      </c>
      <c r="V83" s="25"/>
      <c r="W83" s="5"/>
    </row>
    <row r="84" spans="1:23" ht="15.75">
      <c r="A84" s="24"/>
      <c r="B84" s="25" t="s">
        <v>29</v>
      </c>
      <c r="C84" s="34"/>
      <c r="D84" s="34"/>
      <c r="E84" s="34"/>
      <c r="F84" s="34"/>
      <c r="G84" s="34"/>
      <c r="H84" s="34"/>
      <c r="I84" s="34"/>
      <c r="J84" s="34"/>
      <c r="K84" s="34">
        <v>0</v>
      </c>
      <c r="L84" s="34"/>
      <c r="M84" s="34">
        <v>0</v>
      </c>
      <c r="N84" s="34"/>
      <c r="O84" s="34"/>
      <c r="P84" s="34"/>
      <c r="Q84" s="34"/>
      <c r="R84" s="34"/>
      <c r="S84" s="34"/>
      <c r="T84" s="34"/>
      <c r="U84" s="54">
        <v>0</v>
      </c>
      <c r="V84" s="25"/>
      <c r="W84" s="5"/>
    </row>
    <row r="85" spans="1:23" ht="15.75">
      <c r="A85" s="24"/>
      <c r="B85" s="25" t="s">
        <v>30</v>
      </c>
      <c r="C85" s="54"/>
      <c r="D85" s="34"/>
      <c r="E85" s="54"/>
      <c r="F85" s="34"/>
      <c r="G85" s="54"/>
      <c r="H85" s="34"/>
      <c r="I85" s="34"/>
      <c r="J85" s="34"/>
      <c r="K85" s="54">
        <f>SUM(K73:K84)</f>
        <v>715000</v>
      </c>
      <c r="L85" s="54"/>
      <c r="M85" s="54">
        <f>SUM(M73:M84)</f>
        <v>669960</v>
      </c>
      <c r="N85" s="34"/>
      <c r="O85" s="34"/>
      <c r="P85" s="34"/>
      <c r="Q85" s="34"/>
      <c r="R85" s="34"/>
      <c r="S85" s="54"/>
      <c r="T85" s="34"/>
      <c r="U85" s="54">
        <f>SUM(U73:U84)</f>
        <v>655433</v>
      </c>
      <c r="V85" s="25"/>
      <c r="W85" s="5"/>
    </row>
    <row r="86" spans="1:23" ht="15.75">
      <c r="A86" s="24"/>
      <c r="B86" s="25"/>
      <c r="C86" s="34"/>
      <c r="D86" s="34"/>
      <c r="E86" s="34"/>
      <c r="F86" s="34"/>
      <c r="G86" s="34"/>
      <c r="H86" s="34"/>
      <c r="I86" s="34"/>
      <c r="J86" s="34"/>
      <c r="K86" s="34"/>
      <c r="L86" s="34"/>
      <c r="M86" s="34"/>
      <c r="N86" s="34"/>
      <c r="O86" s="34"/>
      <c r="P86" s="34"/>
      <c r="Q86" s="34"/>
      <c r="R86" s="34"/>
      <c r="S86" s="34"/>
      <c r="T86" s="34"/>
      <c r="U86" s="54"/>
      <c r="V86" s="25"/>
      <c r="W86" s="5"/>
    </row>
    <row r="87" spans="1:23" ht="15.75">
      <c r="A87" s="6"/>
      <c r="B87" s="8"/>
      <c r="C87" s="8"/>
      <c r="D87" s="8"/>
      <c r="E87" s="8"/>
      <c r="F87" s="8"/>
      <c r="G87" s="8"/>
      <c r="H87" s="8"/>
      <c r="I87" s="8"/>
      <c r="J87" s="8"/>
      <c r="K87" s="8"/>
      <c r="L87" s="8"/>
      <c r="M87" s="8"/>
      <c r="N87" s="8"/>
      <c r="O87" s="8"/>
      <c r="P87" s="8"/>
      <c r="Q87" s="8"/>
      <c r="R87" s="8"/>
      <c r="S87" s="8"/>
      <c r="T87" s="8"/>
      <c r="U87" s="8"/>
      <c r="V87" s="8"/>
      <c r="W87" s="5"/>
    </row>
    <row r="88" spans="1:23" ht="15.75">
      <c r="A88" s="6"/>
      <c r="B88" s="51" t="s">
        <v>31</v>
      </c>
      <c r="C88" s="14"/>
      <c r="D88" s="14"/>
      <c r="E88" s="14"/>
      <c r="F88" s="14"/>
      <c r="G88" s="14"/>
      <c r="H88" s="17"/>
      <c r="I88" s="17"/>
      <c r="J88" s="17"/>
      <c r="K88" s="156" t="s">
        <v>112</v>
      </c>
      <c r="L88" s="17"/>
      <c r="M88" s="157">
        <v>38321</v>
      </c>
      <c r="N88" s="17"/>
      <c r="O88" s="17"/>
      <c r="P88" s="17"/>
      <c r="Q88" s="17"/>
      <c r="R88" s="17"/>
      <c r="S88" s="17" t="s">
        <v>131</v>
      </c>
      <c r="T88" s="17"/>
      <c r="U88" s="17" t="s">
        <v>141</v>
      </c>
      <c r="V88" s="8"/>
      <c r="W88" s="5"/>
    </row>
    <row r="89" spans="1:23" ht="15.75">
      <c r="A89" s="24"/>
      <c r="B89" s="25" t="s">
        <v>275</v>
      </c>
      <c r="C89" s="25"/>
      <c r="D89" s="25"/>
      <c r="E89" s="25"/>
      <c r="F89" s="25"/>
      <c r="G89" s="25"/>
      <c r="H89" s="25"/>
      <c r="I89" s="25"/>
      <c r="J89" s="25"/>
      <c r="K89" s="40"/>
      <c r="L89" s="25"/>
      <c r="M89" s="136"/>
      <c r="N89" s="25"/>
      <c r="O89" s="25"/>
      <c r="P89" s="25"/>
      <c r="Q89" s="25"/>
      <c r="R89" s="25"/>
      <c r="S89" s="34">
        <v>8</v>
      </c>
      <c r="T89" s="25"/>
      <c r="U89" s="53">
        <v>0</v>
      </c>
      <c r="V89" s="25"/>
      <c r="W89" s="5"/>
    </row>
    <row r="90" spans="1:23" ht="15.75">
      <c r="A90" s="24"/>
      <c r="B90" s="25" t="s">
        <v>33</v>
      </c>
      <c r="C90" s="58"/>
      <c r="D90" s="25"/>
      <c r="E90" s="25"/>
      <c r="F90" s="25"/>
      <c r="G90" s="25"/>
      <c r="H90" s="25"/>
      <c r="I90" s="25"/>
      <c r="J90" s="25"/>
      <c r="K90" s="40"/>
      <c r="L90" s="57"/>
      <c r="M90" s="136"/>
      <c r="N90" s="25"/>
      <c r="O90" s="25"/>
      <c r="P90" s="25"/>
      <c r="Q90" s="25"/>
      <c r="R90" s="25"/>
      <c r="S90" s="34">
        <f>+O70</f>
        <v>22529</v>
      </c>
      <c r="T90" s="25"/>
      <c r="U90" s="53"/>
      <c r="V90" s="25"/>
      <c r="W90" s="5"/>
    </row>
    <row r="91" spans="1:23" ht="15.75">
      <c r="A91" s="24"/>
      <c r="B91" s="25" t="s">
        <v>34</v>
      </c>
      <c r="C91" s="25"/>
      <c r="D91" s="25"/>
      <c r="E91" s="25"/>
      <c r="F91" s="25"/>
      <c r="G91" s="25"/>
      <c r="H91" s="25"/>
      <c r="I91" s="25"/>
      <c r="J91" s="25"/>
      <c r="K91" s="25"/>
      <c r="L91" s="25"/>
      <c r="M91" s="25"/>
      <c r="N91" s="25"/>
      <c r="O91" s="25"/>
      <c r="P91" s="25"/>
      <c r="Q91" s="25"/>
      <c r="R91" s="25"/>
      <c r="S91" s="34"/>
      <c r="T91" s="25"/>
      <c r="U91" s="53">
        <f>11272-12</f>
        <v>11260</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0</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35</v>
      </c>
      <c r="C94" s="25"/>
      <c r="D94" s="25"/>
      <c r="E94" s="25"/>
      <c r="F94" s="25"/>
      <c r="G94" s="25"/>
      <c r="H94" s="25"/>
      <c r="I94" s="25"/>
      <c r="J94" s="25"/>
      <c r="K94" s="25"/>
      <c r="L94" s="25"/>
      <c r="M94" s="25"/>
      <c r="N94" s="25"/>
      <c r="O94" s="25"/>
      <c r="P94" s="25"/>
      <c r="Q94" s="25"/>
      <c r="R94" s="25"/>
      <c r="S94" s="34">
        <f>SUM(S89:S93)</f>
        <v>22537</v>
      </c>
      <c r="T94" s="25"/>
      <c r="U94" s="54">
        <f>SUM(U89:U93)</f>
        <v>11260</v>
      </c>
      <c r="V94" s="25"/>
      <c r="W94" s="5"/>
    </row>
    <row r="95" spans="1:23" ht="15.75">
      <c r="A95" s="24"/>
      <c r="B95" s="25" t="s">
        <v>36</v>
      </c>
      <c r="C95" s="25"/>
      <c r="D95" s="25"/>
      <c r="E95" s="25"/>
      <c r="F95" s="25"/>
      <c r="G95" s="25"/>
      <c r="H95" s="25"/>
      <c r="I95" s="25"/>
      <c r="J95" s="25"/>
      <c r="K95" s="25"/>
      <c r="L95" s="25"/>
      <c r="M95" s="25"/>
      <c r="N95" s="25"/>
      <c r="O95" s="25"/>
      <c r="P95" s="25"/>
      <c r="Q95" s="25"/>
      <c r="R95" s="25"/>
      <c r="S95" s="34">
        <v>0</v>
      </c>
      <c r="T95" s="25"/>
      <c r="U95" s="53">
        <v>0</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22537</v>
      </c>
      <c r="T96" s="25"/>
      <c r="U96" s="54">
        <f>U94+U95</f>
        <v>11260</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0</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-502-14</f>
        <v>-516</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29</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0</v>
      </c>
      <c r="V102" s="25"/>
      <c r="W102" s="5"/>
    </row>
    <row r="103" spans="1:23"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v>-1992</v>
      </c>
      <c r="V103" s="25"/>
      <c r="W103" s="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-2516</v>
      </c>
      <c r="V104" s="25"/>
      <c r="W104" s="5"/>
    </row>
    <row r="105" spans="1:24"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-1515</v>
      </c>
      <c r="V105" s="25"/>
      <c r="W105" s="5"/>
      <c r="X105" s="115"/>
    </row>
    <row r="106" spans="1:24"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-1867</v>
      </c>
      <c r="V106" s="25"/>
      <c r="W106" s="5"/>
      <c r="X106" s="115"/>
    </row>
    <row r="107" spans="1:23"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-244</v>
      </c>
      <c r="V107" s="25"/>
      <c r="W107" s="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-245</v>
      </c>
      <c r="V108" s="25"/>
      <c r="W108" s="5"/>
    </row>
    <row r="109" spans="1:23"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-665</v>
      </c>
      <c r="V109" s="25"/>
      <c r="W109" s="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-1720</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-S169</f>
        <v>-437</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-R169</f>
        <v>-7573</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0</v>
      </c>
      <c r="T119" s="34"/>
      <c r="U119" s="53"/>
      <c r="V119" s="25"/>
      <c r="W119" s="5"/>
    </row>
    <row r="120" spans="1:23" ht="15.75">
      <c r="A120" s="24"/>
      <c r="B120" s="25" t="s">
        <v>269</v>
      </c>
      <c r="C120" s="25"/>
      <c r="D120" s="25"/>
      <c r="E120" s="25"/>
      <c r="F120" s="25"/>
      <c r="G120" s="25"/>
      <c r="H120" s="25"/>
      <c r="I120" s="25"/>
      <c r="J120" s="25"/>
      <c r="K120" s="25"/>
      <c r="L120" s="25"/>
      <c r="M120" s="25"/>
      <c r="N120" s="25"/>
      <c r="O120" s="25"/>
      <c r="P120" s="25"/>
      <c r="Q120" s="25"/>
      <c r="R120" s="25"/>
      <c r="S120" s="34">
        <v>0</v>
      </c>
      <c r="T120" s="34"/>
      <c r="U120" s="53"/>
      <c r="V120" s="25"/>
      <c r="W120" s="153"/>
    </row>
    <row r="121" spans="1:23" ht="15.75">
      <c r="A121" s="24"/>
      <c r="B121" s="25" t="s">
        <v>188</v>
      </c>
      <c r="C121" s="25"/>
      <c r="D121" s="25"/>
      <c r="E121" s="25"/>
      <c r="F121" s="25"/>
      <c r="G121" s="25"/>
      <c r="H121" s="25"/>
      <c r="I121" s="25"/>
      <c r="J121" s="25"/>
      <c r="K121" s="25"/>
      <c r="L121" s="25"/>
      <c r="M121" s="25"/>
      <c r="N121" s="25"/>
      <c r="O121" s="25"/>
      <c r="P121" s="25"/>
      <c r="Q121" s="25"/>
      <c r="R121" s="25"/>
      <c r="S121" s="34">
        <v>-14527</v>
      </c>
      <c r="T121" s="34"/>
      <c r="U121" s="53"/>
      <c r="V121" s="25"/>
      <c r="W121" s="5"/>
    </row>
    <row r="122" spans="1:23" ht="15.75">
      <c r="A122" s="24"/>
      <c r="B122" s="25" t="s">
        <v>247</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249</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248</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250</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251</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252</v>
      </c>
      <c r="C127" s="25"/>
      <c r="D127" s="25"/>
      <c r="E127" s="25"/>
      <c r="F127" s="25"/>
      <c r="G127" s="25"/>
      <c r="H127" s="25"/>
      <c r="I127" s="25"/>
      <c r="J127" s="25"/>
      <c r="K127" s="25"/>
      <c r="L127" s="25"/>
      <c r="M127" s="25"/>
      <c r="N127" s="25"/>
      <c r="O127" s="25"/>
      <c r="P127" s="25"/>
      <c r="Q127" s="25"/>
      <c r="R127" s="25"/>
      <c r="S127" s="34">
        <v>0</v>
      </c>
      <c r="T127" s="34"/>
      <c r="U127" s="53"/>
      <c r="V127" s="25"/>
      <c r="W127" s="5"/>
    </row>
    <row r="128" spans="1:23" ht="15.75">
      <c r="A128" s="24"/>
      <c r="B128" s="25" t="s">
        <v>47</v>
      </c>
      <c r="C128" s="25"/>
      <c r="D128" s="25"/>
      <c r="E128" s="25"/>
      <c r="F128" s="25"/>
      <c r="G128" s="25"/>
      <c r="H128" s="25"/>
      <c r="I128" s="25"/>
      <c r="J128" s="25"/>
      <c r="K128" s="25"/>
      <c r="L128" s="25"/>
      <c r="M128" s="25"/>
      <c r="N128" s="25"/>
      <c r="O128" s="25"/>
      <c r="P128" s="25"/>
      <c r="Q128" s="25"/>
      <c r="R128" s="25"/>
      <c r="S128" s="34">
        <f>SUM(S97:S127)</f>
        <v>-22537</v>
      </c>
      <c r="T128" s="34"/>
      <c r="U128" s="34">
        <f>SUM(U97:U127)</f>
        <v>-11260</v>
      </c>
      <c r="V128" s="25"/>
      <c r="W128" s="5"/>
    </row>
    <row r="129" spans="1:23" ht="15.75">
      <c r="A129" s="24"/>
      <c r="B129" s="25" t="s">
        <v>271</v>
      </c>
      <c r="C129" s="25"/>
      <c r="D129" s="25"/>
      <c r="E129" s="25"/>
      <c r="F129" s="25"/>
      <c r="G129" s="25"/>
      <c r="H129" s="25"/>
      <c r="I129" s="25"/>
      <c r="J129" s="25"/>
      <c r="K129" s="25"/>
      <c r="L129" s="25"/>
      <c r="M129" s="25"/>
      <c r="N129" s="25"/>
      <c r="O129" s="25"/>
      <c r="P129" s="25"/>
      <c r="Q129" s="25"/>
      <c r="R129" s="25"/>
      <c r="S129" s="34">
        <f>S96+S128</f>
        <v>0</v>
      </c>
      <c r="T129" s="34"/>
      <c r="U129" s="34">
        <f>U96+U128</f>
        <v>0</v>
      </c>
      <c r="V129" s="25"/>
      <c r="W129" s="5"/>
    </row>
    <row r="130" spans="1:23" ht="15.75">
      <c r="A130" s="24"/>
      <c r="B130" s="25"/>
      <c r="C130" s="25"/>
      <c r="D130" s="25"/>
      <c r="E130" s="25"/>
      <c r="F130" s="25"/>
      <c r="G130" s="25"/>
      <c r="H130" s="25"/>
      <c r="I130" s="25"/>
      <c r="J130" s="25"/>
      <c r="K130" s="25"/>
      <c r="L130" s="25"/>
      <c r="M130" s="25"/>
      <c r="N130" s="25"/>
      <c r="O130" s="25"/>
      <c r="P130" s="25"/>
      <c r="Q130" s="25"/>
      <c r="R130" s="25"/>
      <c r="S130" s="34"/>
      <c r="T130" s="34"/>
      <c r="U130" s="34"/>
      <c r="V130" s="25"/>
      <c r="W130" s="5"/>
    </row>
    <row r="131" spans="1:23" ht="15.75">
      <c r="A131" s="6"/>
      <c r="B131" s="8"/>
      <c r="C131" s="8"/>
      <c r="D131" s="8"/>
      <c r="E131" s="8"/>
      <c r="F131" s="8"/>
      <c r="G131" s="8"/>
      <c r="H131" s="8"/>
      <c r="I131" s="8"/>
      <c r="J131" s="8"/>
      <c r="K131" s="8"/>
      <c r="L131" s="8"/>
      <c r="M131" s="8"/>
      <c r="N131" s="8"/>
      <c r="O131" s="8"/>
      <c r="P131" s="8"/>
      <c r="Q131" s="8"/>
      <c r="R131" s="8"/>
      <c r="S131" s="8"/>
      <c r="T131" s="8"/>
      <c r="U131" s="52"/>
      <c r="V131" s="8"/>
      <c r="W131" s="5"/>
    </row>
    <row r="132" spans="1:23" ht="19.5" thickBot="1">
      <c r="A132" s="107"/>
      <c r="B132" s="108" t="str">
        <f>B65</f>
        <v>PM6 INVESTOR REPORT QUARTER ENDING NOVEMBER 2004</v>
      </c>
      <c r="C132" s="109"/>
      <c r="D132" s="109"/>
      <c r="E132" s="109"/>
      <c r="F132" s="109"/>
      <c r="G132" s="109"/>
      <c r="H132" s="109"/>
      <c r="I132" s="109"/>
      <c r="J132" s="109"/>
      <c r="K132" s="109"/>
      <c r="L132" s="109"/>
      <c r="M132" s="109"/>
      <c r="N132" s="109"/>
      <c r="O132" s="109"/>
      <c r="P132" s="109"/>
      <c r="Q132" s="109"/>
      <c r="R132" s="109"/>
      <c r="S132" s="109"/>
      <c r="T132" s="109"/>
      <c r="U132" s="112"/>
      <c r="V132" s="111"/>
      <c r="W132" s="5"/>
    </row>
    <row r="133" spans="1:23" ht="15.75">
      <c r="A133" s="2"/>
      <c r="B133" s="60" t="s">
        <v>49</v>
      </c>
      <c r="C133" s="4"/>
      <c r="D133" s="4"/>
      <c r="E133" s="4"/>
      <c r="F133" s="4"/>
      <c r="G133" s="4"/>
      <c r="H133" s="4"/>
      <c r="I133" s="4"/>
      <c r="J133" s="4"/>
      <c r="K133" s="4"/>
      <c r="L133" s="4"/>
      <c r="M133" s="4"/>
      <c r="N133" s="4"/>
      <c r="O133" s="4"/>
      <c r="P133" s="4"/>
      <c r="Q133" s="4"/>
      <c r="R133" s="4"/>
      <c r="S133" s="4"/>
      <c r="T133" s="4"/>
      <c r="U133" s="50"/>
      <c r="V133" s="4"/>
      <c r="W133" s="5"/>
    </row>
    <row r="134" spans="1:23" ht="15.75">
      <c r="A134" s="6"/>
      <c r="B134" s="21"/>
      <c r="C134" s="8"/>
      <c r="D134" s="8"/>
      <c r="E134" s="8"/>
      <c r="F134" s="8"/>
      <c r="G134" s="8"/>
      <c r="H134" s="8"/>
      <c r="I134" s="8"/>
      <c r="J134" s="8"/>
      <c r="K134" s="8"/>
      <c r="L134" s="8"/>
      <c r="M134" s="8"/>
      <c r="N134" s="8"/>
      <c r="O134" s="8"/>
      <c r="P134" s="8"/>
      <c r="Q134" s="8"/>
      <c r="R134" s="8"/>
      <c r="S134" s="8"/>
      <c r="T134" s="8"/>
      <c r="U134" s="52"/>
      <c r="V134" s="8"/>
      <c r="W134" s="5"/>
    </row>
    <row r="135" spans="1:23" ht="15.75">
      <c r="A135" s="6"/>
      <c r="B135" s="127" t="s">
        <v>50</v>
      </c>
      <c r="C135" s="8"/>
      <c r="D135" s="8"/>
      <c r="E135" s="8"/>
      <c r="F135" s="8"/>
      <c r="G135" s="8"/>
      <c r="H135" s="8"/>
      <c r="I135" s="8"/>
      <c r="J135" s="8"/>
      <c r="K135" s="8"/>
      <c r="L135" s="8"/>
      <c r="M135" s="8"/>
      <c r="N135" s="8"/>
      <c r="O135" s="8"/>
      <c r="P135" s="8"/>
      <c r="Q135" s="8"/>
      <c r="R135" s="8"/>
      <c r="S135" s="8"/>
      <c r="T135" s="8"/>
      <c r="U135" s="52"/>
      <c r="V135" s="8"/>
      <c r="W135" s="5"/>
    </row>
    <row r="136" spans="1:23" ht="15.75">
      <c r="A136" s="24"/>
      <c r="B136" s="25" t="s">
        <v>51</v>
      </c>
      <c r="C136" s="25"/>
      <c r="D136" s="25"/>
      <c r="E136" s="25"/>
      <c r="F136" s="25"/>
      <c r="G136" s="25"/>
      <c r="H136" s="25"/>
      <c r="I136" s="25"/>
      <c r="J136" s="25"/>
      <c r="K136" s="25"/>
      <c r="L136" s="25"/>
      <c r="M136" s="25"/>
      <c r="N136" s="25"/>
      <c r="O136" s="25"/>
      <c r="P136" s="25"/>
      <c r="Q136" s="25"/>
      <c r="R136" s="25"/>
      <c r="S136" s="25"/>
      <c r="T136" s="25"/>
      <c r="U136" s="53">
        <v>19305</v>
      </c>
      <c r="V136" s="25"/>
      <c r="W136" s="5"/>
    </row>
    <row r="137" spans="1:23" ht="15.75">
      <c r="A137" s="24"/>
      <c r="B137" s="25" t="s">
        <v>52</v>
      </c>
      <c r="C137" s="25"/>
      <c r="D137" s="25"/>
      <c r="E137" s="25"/>
      <c r="F137" s="25"/>
      <c r="G137" s="25"/>
      <c r="H137" s="25"/>
      <c r="I137" s="25"/>
      <c r="J137" s="25"/>
      <c r="K137" s="25"/>
      <c r="L137" s="25"/>
      <c r="M137" s="25"/>
      <c r="N137" s="25"/>
      <c r="O137" s="25"/>
      <c r="P137" s="25"/>
      <c r="Q137" s="25"/>
      <c r="R137" s="25"/>
      <c r="S137" s="25"/>
      <c r="T137" s="25"/>
      <c r="U137" s="53">
        <v>19305</v>
      </c>
      <c r="V137" s="25"/>
      <c r="W137" s="5"/>
    </row>
    <row r="138" spans="1:23" ht="15.75">
      <c r="A138" s="24"/>
      <c r="B138" s="25" t="s">
        <v>254</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209</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210</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53</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3" ht="15.75">
      <c r="A142" s="24"/>
      <c r="B142" s="25" t="s">
        <v>236</v>
      </c>
      <c r="C142" s="25"/>
      <c r="D142" s="25"/>
      <c r="E142" s="25"/>
      <c r="F142" s="25"/>
      <c r="G142" s="25"/>
      <c r="H142" s="25"/>
      <c r="I142" s="25"/>
      <c r="J142" s="25"/>
      <c r="K142" s="25"/>
      <c r="L142" s="25"/>
      <c r="M142" s="25"/>
      <c r="N142" s="25"/>
      <c r="O142" s="25"/>
      <c r="P142" s="25"/>
      <c r="Q142" s="25"/>
      <c r="R142" s="25"/>
      <c r="S142" s="25"/>
      <c r="T142" s="25"/>
      <c r="U142" s="53">
        <v>0</v>
      </c>
      <c r="V142" s="25"/>
      <c r="W142" s="5"/>
    </row>
    <row r="143" spans="1:24" ht="15.75">
      <c r="A143" s="24"/>
      <c r="B143" s="25" t="s">
        <v>255</v>
      </c>
      <c r="C143" s="25"/>
      <c r="D143" s="25"/>
      <c r="E143" s="25"/>
      <c r="F143" s="25"/>
      <c r="G143" s="25"/>
      <c r="H143" s="25"/>
      <c r="I143" s="25"/>
      <c r="J143" s="25"/>
      <c r="K143" s="25"/>
      <c r="L143" s="25"/>
      <c r="M143" s="25"/>
      <c r="N143" s="25"/>
      <c r="O143" s="25"/>
      <c r="P143" s="25"/>
      <c r="Q143" s="25"/>
      <c r="R143" s="25"/>
      <c r="S143" s="25"/>
      <c r="T143" s="25"/>
      <c r="U143" s="53">
        <v>0</v>
      </c>
      <c r="V143" s="25"/>
      <c r="W143" s="5"/>
      <c r="X143" s="115"/>
    </row>
    <row r="144" spans="1:23" ht="15.75">
      <c r="A144" s="24"/>
      <c r="B144" s="25" t="s">
        <v>54</v>
      </c>
      <c r="C144" s="25"/>
      <c r="D144" s="25"/>
      <c r="E144" s="25"/>
      <c r="F144" s="25"/>
      <c r="G144" s="25"/>
      <c r="H144" s="25"/>
      <c r="I144" s="25"/>
      <c r="J144" s="25"/>
      <c r="K144" s="25"/>
      <c r="L144" s="25"/>
      <c r="M144" s="25"/>
      <c r="N144" s="25"/>
      <c r="O144" s="25"/>
      <c r="P144" s="25"/>
      <c r="Q144" s="25"/>
      <c r="R144" s="25"/>
      <c r="S144" s="25"/>
      <c r="T144" s="25"/>
      <c r="U144" s="53">
        <f>SUM(U137:U143)</f>
        <v>19305</v>
      </c>
      <c r="V144" s="25"/>
      <c r="W144" s="5"/>
    </row>
    <row r="145" spans="1:23" ht="15.75">
      <c r="A145" s="24"/>
      <c r="B145" s="25"/>
      <c r="C145" s="25"/>
      <c r="D145" s="25"/>
      <c r="E145" s="25"/>
      <c r="F145" s="25"/>
      <c r="G145" s="25"/>
      <c r="H145" s="25"/>
      <c r="I145" s="25"/>
      <c r="J145" s="25"/>
      <c r="K145" s="25"/>
      <c r="L145" s="25"/>
      <c r="M145" s="25"/>
      <c r="N145" s="25"/>
      <c r="O145" s="25"/>
      <c r="P145" s="25"/>
      <c r="Q145" s="25"/>
      <c r="R145" s="25"/>
      <c r="S145" s="25"/>
      <c r="T145" s="25"/>
      <c r="U145" s="61"/>
      <c r="V145" s="25"/>
      <c r="W145" s="5"/>
    </row>
    <row r="146" spans="1:23" ht="15.75">
      <c r="A146" s="6"/>
      <c r="B146" s="127" t="s">
        <v>28</v>
      </c>
      <c r="C146" s="8"/>
      <c r="D146" s="8"/>
      <c r="E146" s="8"/>
      <c r="F146" s="8"/>
      <c r="G146" s="8"/>
      <c r="H146" s="8"/>
      <c r="I146" s="8"/>
      <c r="J146" s="8"/>
      <c r="K146" s="8"/>
      <c r="L146" s="8"/>
      <c r="M146" s="8"/>
      <c r="N146" s="8"/>
      <c r="O146" s="8"/>
      <c r="P146" s="8"/>
      <c r="Q146" s="8"/>
      <c r="R146" s="8"/>
      <c r="S146" s="8"/>
      <c r="T146" s="8"/>
      <c r="U146" s="52"/>
      <c r="V146" s="8"/>
      <c r="W146" s="5"/>
    </row>
    <row r="147" spans="1:23" ht="15.75">
      <c r="A147" s="24"/>
      <c r="B147" s="25" t="s">
        <v>55</v>
      </c>
      <c r="C147" s="62"/>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56</v>
      </c>
      <c r="C148" s="142"/>
      <c r="D148" s="142"/>
      <c r="E148" s="142"/>
      <c r="F148" s="142"/>
      <c r="G148" s="142"/>
      <c r="H148" s="142"/>
      <c r="I148" s="142"/>
      <c r="J148" s="142"/>
      <c r="K148" s="142"/>
      <c r="L148" s="142"/>
      <c r="M148" s="142"/>
      <c r="N148" s="142"/>
      <c r="O148" s="142"/>
      <c r="P148" s="142"/>
      <c r="Q148" s="142"/>
      <c r="R148" s="142"/>
      <c r="S148" s="142"/>
      <c r="T148" s="142"/>
      <c r="U148" s="59" t="s">
        <v>177</v>
      </c>
      <c r="V148" s="25"/>
      <c r="W148" s="5"/>
    </row>
    <row r="149" spans="1:23" ht="15.75">
      <c r="A149" s="24"/>
      <c r="B149" s="25" t="s">
        <v>57</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t="s">
        <v>58</v>
      </c>
      <c r="C150" s="25"/>
      <c r="D150" s="25"/>
      <c r="E150" s="25"/>
      <c r="F150" s="25"/>
      <c r="G150" s="25"/>
      <c r="H150" s="25"/>
      <c r="I150" s="25"/>
      <c r="J150" s="25"/>
      <c r="K150" s="25"/>
      <c r="L150" s="25"/>
      <c r="M150" s="25"/>
      <c r="N150" s="25"/>
      <c r="O150" s="25"/>
      <c r="P150" s="25"/>
      <c r="Q150" s="25"/>
      <c r="R150" s="25"/>
      <c r="S150" s="25"/>
      <c r="T150" s="25"/>
      <c r="U150" s="59" t="s">
        <v>177</v>
      </c>
      <c r="V150" s="25"/>
      <c r="W150" s="5"/>
    </row>
    <row r="151" spans="1:23" ht="15.75">
      <c r="A151" s="24"/>
      <c r="B151" s="25"/>
      <c r="C151" s="25"/>
      <c r="D151" s="25"/>
      <c r="E151" s="25"/>
      <c r="F151" s="25"/>
      <c r="G151" s="25"/>
      <c r="H151" s="25"/>
      <c r="I151" s="25"/>
      <c r="J151" s="25"/>
      <c r="K151" s="25"/>
      <c r="L151" s="25"/>
      <c r="M151" s="25"/>
      <c r="N151" s="25"/>
      <c r="O151" s="25"/>
      <c r="P151" s="25"/>
      <c r="Q151" s="25"/>
      <c r="R151" s="25"/>
      <c r="S151" s="25"/>
      <c r="T151" s="25"/>
      <c r="U151" s="61"/>
      <c r="V151" s="25"/>
      <c r="W151" s="5"/>
    </row>
    <row r="152" spans="1:23" ht="15.75">
      <c r="A152" s="6"/>
      <c r="B152" s="127" t="s">
        <v>59</v>
      </c>
      <c r="C152" s="8"/>
      <c r="D152" s="8"/>
      <c r="E152" s="8"/>
      <c r="F152" s="8"/>
      <c r="G152" s="8"/>
      <c r="H152" s="8"/>
      <c r="I152" s="8"/>
      <c r="J152" s="8"/>
      <c r="K152" s="8"/>
      <c r="L152" s="8"/>
      <c r="M152" s="8"/>
      <c r="N152" s="8"/>
      <c r="O152" s="8"/>
      <c r="P152" s="8"/>
      <c r="Q152" s="8"/>
      <c r="R152" s="8"/>
      <c r="S152" s="8"/>
      <c r="T152" s="8"/>
      <c r="U152" s="64"/>
      <c r="V152" s="8"/>
      <c r="W152" s="5"/>
    </row>
    <row r="153" spans="1:23" ht="15.75">
      <c r="A153" s="24"/>
      <c r="B153" s="25" t="s">
        <v>60</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61</v>
      </c>
      <c r="C154" s="25"/>
      <c r="D154" s="25"/>
      <c r="E154" s="25"/>
      <c r="F154" s="25"/>
      <c r="G154" s="25"/>
      <c r="H154" s="25"/>
      <c r="I154" s="25"/>
      <c r="J154" s="25"/>
      <c r="K154" s="25"/>
      <c r="L154" s="25"/>
      <c r="M154" s="25"/>
      <c r="N154" s="25"/>
      <c r="O154" s="25"/>
      <c r="P154" s="25"/>
      <c r="Q154" s="25"/>
      <c r="R154" s="25"/>
      <c r="S154" s="25"/>
      <c r="T154" s="25"/>
      <c r="U154" s="53">
        <v>0</v>
      </c>
      <c r="V154" s="25"/>
      <c r="W154" s="5"/>
    </row>
    <row r="155" spans="1:23" ht="15.75">
      <c r="A155" s="24"/>
      <c r="B155" s="25" t="s">
        <v>62</v>
      </c>
      <c r="C155" s="25"/>
      <c r="D155" s="25"/>
      <c r="E155" s="25"/>
      <c r="F155" s="25"/>
      <c r="G155" s="25"/>
      <c r="H155" s="25"/>
      <c r="I155" s="25"/>
      <c r="J155" s="25"/>
      <c r="K155" s="25"/>
      <c r="L155" s="25"/>
      <c r="M155" s="25"/>
      <c r="N155" s="25"/>
      <c r="O155" s="25"/>
      <c r="P155" s="25"/>
      <c r="Q155" s="25"/>
      <c r="R155" s="25"/>
      <c r="S155" s="25"/>
      <c r="T155" s="25"/>
      <c r="U155" s="53">
        <f>U154+U153</f>
        <v>0</v>
      </c>
      <c r="V155" s="25"/>
      <c r="W155" s="5"/>
    </row>
    <row r="156" spans="1:23" ht="15.75">
      <c r="A156" s="24"/>
      <c r="B156" s="25" t="s">
        <v>245</v>
      </c>
      <c r="C156" s="25"/>
      <c r="D156" s="25"/>
      <c r="E156" s="25"/>
      <c r="F156" s="25"/>
      <c r="G156" s="65"/>
      <c r="H156" s="25"/>
      <c r="I156" s="25"/>
      <c r="J156" s="25"/>
      <c r="K156" s="25"/>
      <c r="L156" s="25"/>
      <c r="M156" s="25"/>
      <c r="N156" s="25"/>
      <c r="O156" s="25"/>
      <c r="P156" s="25"/>
      <c r="Q156" s="25"/>
      <c r="R156" s="25"/>
      <c r="S156" s="25"/>
      <c r="T156" s="25"/>
      <c r="U156" s="53">
        <f>U112</f>
        <v>0</v>
      </c>
      <c r="V156" s="25"/>
      <c r="W156" s="5"/>
    </row>
    <row r="157" spans="1:23" ht="15.75">
      <c r="A157" s="24"/>
      <c r="B157" s="25" t="s">
        <v>63</v>
      </c>
      <c r="C157" s="25"/>
      <c r="D157" s="25"/>
      <c r="E157" s="25"/>
      <c r="F157" s="25"/>
      <c r="G157" s="25"/>
      <c r="H157" s="25"/>
      <c r="I157" s="25"/>
      <c r="J157" s="25"/>
      <c r="K157" s="25"/>
      <c r="L157" s="25"/>
      <c r="M157" s="25"/>
      <c r="N157" s="25"/>
      <c r="O157" s="25"/>
      <c r="P157" s="25"/>
      <c r="Q157" s="25"/>
      <c r="R157" s="25"/>
      <c r="S157" s="25"/>
      <c r="T157" s="25"/>
      <c r="U157" s="53">
        <f>U155+U156</f>
        <v>0</v>
      </c>
      <c r="V157" s="25"/>
      <c r="W157" s="5"/>
    </row>
    <row r="158" spans="1:23" ht="16.5" thickBot="1">
      <c r="A158" s="24"/>
      <c r="B158" s="25"/>
      <c r="C158" s="25"/>
      <c r="D158" s="25"/>
      <c r="E158" s="25"/>
      <c r="F158" s="25"/>
      <c r="G158" s="25"/>
      <c r="H158" s="25"/>
      <c r="I158" s="25"/>
      <c r="J158" s="25"/>
      <c r="K158" s="25"/>
      <c r="L158" s="25"/>
      <c r="M158" s="25"/>
      <c r="N158" s="25"/>
      <c r="O158" s="25"/>
      <c r="P158" s="25"/>
      <c r="Q158" s="25"/>
      <c r="R158" s="25"/>
      <c r="S158" s="25"/>
      <c r="T158" s="25"/>
      <c r="U158" s="61"/>
      <c r="V158" s="25"/>
      <c r="W158" s="5"/>
    </row>
    <row r="159" spans="1:23" ht="15.75">
      <c r="A159" s="2"/>
      <c r="B159" s="4"/>
      <c r="C159" s="4"/>
      <c r="D159" s="4"/>
      <c r="E159" s="4"/>
      <c r="F159" s="4"/>
      <c r="G159" s="4"/>
      <c r="H159" s="4"/>
      <c r="I159" s="4"/>
      <c r="J159" s="4"/>
      <c r="K159" s="4"/>
      <c r="L159" s="4"/>
      <c r="M159" s="4"/>
      <c r="N159" s="4"/>
      <c r="O159" s="4"/>
      <c r="P159" s="4"/>
      <c r="Q159" s="4"/>
      <c r="R159" s="4"/>
      <c r="S159" s="4"/>
      <c r="T159" s="4"/>
      <c r="U159" s="50"/>
      <c r="V159" s="4"/>
      <c r="W159" s="5"/>
    </row>
    <row r="160" spans="1:23" ht="15.75">
      <c r="A160" s="6"/>
      <c r="B160" s="127" t="s">
        <v>64</v>
      </c>
      <c r="C160" s="8"/>
      <c r="D160" s="8"/>
      <c r="E160" s="8"/>
      <c r="F160" s="8"/>
      <c r="G160" s="8"/>
      <c r="H160" s="8"/>
      <c r="I160" s="8"/>
      <c r="J160" s="8"/>
      <c r="K160" s="8"/>
      <c r="L160" s="8"/>
      <c r="M160" s="8"/>
      <c r="N160" s="8"/>
      <c r="O160" s="8"/>
      <c r="P160" s="8"/>
      <c r="Q160" s="8"/>
      <c r="R160" s="8"/>
      <c r="S160" s="8"/>
      <c r="T160" s="8"/>
      <c r="U160" s="52"/>
      <c r="V160" s="8"/>
      <c r="W160" s="5"/>
    </row>
    <row r="161" spans="1:23" ht="15.75">
      <c r="A161" s="6"/>
      <c r="B161" s="21"/>
      <c r="C161" s="8"/>
      <c r="D161" s="8"/>
      <c r="E161" s="8"/>
      <c r="F161" s="8"/>
      <c r="G161" s="8"/>
      <c r="H161" s="8"/>
      <c r="I161" s="8"/>
      <c r="J161" s="8"/>
      <c r="K161" s="8"/>
      <c r="L161" s="8"/>
      <c r="M161" s="8"/>
      <c r="N161" s="8"/>
      <c r="O161" s="8"/>
      <c r="P161" s="8"/>
      <c r="Q161" s="8"/>
      <c r="R161" s="8"/>
      <c r="S161" s="8"/>
      <c r="T161" s="8"/>
      <c r="U161" s="52"/>
      <c r="V161" s="8"/>
      <c r="W161" s="5"/>
    </row>
    <row r="162" spans="1:23" ht="15.75">
      <c r="A162" s="24"/>
      <c r="B162" s="25" t="s">
        <v>65</v>
      </c>
      <c r="C162" s="25"/>
      <c r="D162" s="25"/>
      <c r="E162" s="25"/>
      <c r="F162" s="25"/>
      <c r="G162" s="25"/>
      <c r="H162" s="25"/>
      <c r="I162" s="25"/>
      <c r="J162" s="25"/>
      <c r="K162" s="25"/>
      <c r="L162" s="25"/>
      <c r="M162" s="25"/>
      <c r="N162" s="25"/>
      <c r="O162" s="25"/>
      <c r="P162" s="25"/>
      <c r="Q162" s="25"/>
      <c r="R162" s="25"/>
      <c r="S162" s="25"/>
      <c r="T162" s="25"/>
      <c r="U162" s="53">
        <f>+U73</f>
        <v>655433</v>
      </c>
      <c r="V162" s="25"/>
      <c r="W162" s="5"/>
    </row>
    <row r="163" spans="1:23" ht="15.75">
      <c r="A163" s="24"/>
      <c r="B163" s="25" t="s">
        <v>66</v>
      </c>
      <c r="C163" s="25"/>
      <c r="D163" s="25"/>
      <c r="E163" s="25"/>
      <c r="F163" s="25"/>
      <c r="G163" s="25"/>
      <c r="H163" s="25"/>
      <c r="I163" s="25"/>
      <c r="J163" s="25"/>
      <c r="K163" s="25"/>
      <c r="L163" s="25"/>
      <c r="M163" s="25"/>
      <c r="N163" s="25"/>
      <c r="O163" s="25"/>
      <c r="P163" s="25"/>
      <c r="Q163" s="25"/>
      <c r="R163" s="25"/>
      <c r="S163" s="25"/>
      <c r="T163" s="25"/>
      <c r="U163" s="53">
        <f>+U85</f>
        <v>655433</v>
      </c>
      <c r="V163" s="25"/>
      <c r="W163" s="5"/>
    </row>
    <row r="164" spans="1:23" ht="16.5" thickBot="1">
      <c r="A164" s="24"/>
      <c r="B164" s="25"/>
      <c r="C164" s="25"/>
      <c r="D164" s="25"/>
      <c r="E164" s="25"/>
      <c r="F164" s="25"/>
      <c r="G164" s="25"/>
      <c r="H164" s="25"/>
      <c r="I164" s="25"/>
      <c r="J164" s="25"/>
      <c r="K164" s="25"/>
      <c r="L164" s="25"/>
      <c r="M164" s="25"/>
      <c r="N164" s="25"/>
      <c r="O164" s="25"/>
      <c r="P164" s="25"/>
      <c r="Q164" s="25"/>
      <c r="R164" s="25"/>
      <c r="S164" s="25"/>
      <c r="T164" s="25"/>
      <c r="U164" s="61"/>
      <c r="V164" s="25"/>
      <c r="W164" s="5"/>
    </row>
    <row r="165" spans="1:23" ht="15.75">
      <c r="A165" s="2"/>
      <c r="B165" s="4"/>
      <c r="C165" s="4"/>
      <c r="D165" s="4"/>
      <c r="E165" s="4"/>
      <c r="F165" s="4"/>
      <c r="G165" s="4"/>
      <c r="H165" s="4"/>
      <c r="I165" s="4"/>
      <c r="J165" s="4"/>
      <c r="K165" s="4"/>
      <c r="L165" s="4"/>
      <c r="M165" s="4"/>
      <c r="N165" s="4"/>
      <c r="O165" s="4"/>
      <c r="P165" s="4"/>
      <c r="Q165" s="4"/>
      <c r="R165" s="4"/>
      <c r="S165" s="4"/>
      <c r="T165" s="4"/>
      <c r="U165" s="50"/>
      <c r="V165" s="4"/>
      <c r="W165" s="5"/>
    </row>
    <row r="166" spans="1:23" ht="15.75">
      <c r="A166" s="6"/>
      <c r="B166" s="127" t="s">
        <v>67</v>
      </c>
      <c r="C166" s="125"/>
      <c r="D166" s="125"/>
      <c r="E166" s="125"/>
      <c r="F166" s="125"/>
      <c r="G166" s="128"/>
      <c r="H166" s="128"/>
      <c r="I166" s="128"/>
      <c r="J166" s="128"/>
      <c r="K166" s="128"/>
      <c r="L166" s="128"/>
      <c r="M166" s="128"/>
      <c r="N166" s="128"/>
      <c r="O166" s="128"/>
      <c r="P166" s="128"/>
      <c r="Q166" s="128"/>
      <c r="R166" s="128" t="s">
        <v>123</v>
      </c>
      <c r="S166" s="128" t="s">
        <v>132</v>
      </c>
      <c r="T166" s="119"/>
      <c r="U166" s="129" t="s">
        <v>142</v>
      </c>
      <c r="V166" s="10"/>
      <c r="W166" s="5"/>
    </row>
    <row r="167" spans="1:23" ht="15.75">
      <c r="A167" s="24"/>
      <c r="B167" s="25" t="s">
        <v>68</v>
      </c>
      <c r="C167" s="25"/>
      <c r="D167" s="25"/>
      <c r="E167" s="25"/>
      <c r="F167" s="25"/>
      <c r="G167" s="53"/>
      <c r="H167" s="25"/>
      <c r="I167" s="25"/>
      <c r="J167" s="25"/>
      <c r="K167" s="25"/>
      <c r="L167" s="25"/>
      <c r="M167" s="25"/>
      <c r="N167" s="25"/>
      <c r="O167" s="25"/>
      <c r="P167" s="25"/>
      <c r="Q167" s="25"/>
      <c r="R167" s="53">
        <v>115500</v>
      </c>
      <c r="S167" s="40">
        <v>0</v>
      </c>
      <c r="T167" s="25"/>
      <c r="U167" s="53"/>
      <c r="V167" s="25"/>
      <c r="W167" s="5"/>
    </row>
    <row r="168" spans="1:23" ht="15.75">
      <c r="A168" s="24"/>
      <c r="B168" s="25" t="s">
        <v>69</v>
      </c>
      <c r="C168" s="25"/>
      <c r="D168" s="25"/>
      <c r="E168" s="25"/>
      <c r="F168" s="25"/>
      <c r="G168" s="53"/>
      <c r="H168" s="25"/>
      <c r="I168" s="25"/>
      <c r="J168" s="25"/>
      <c r="K168" s="25"/>
      <c r="L168" s="25"/>
      <c r="M168" s="25"/>
      <c r="N168" s="25"/>
      <c r="O168" s="25"/>
      <c r="P168" s="25"/>
      <c r="Q168" s="25"/>
      <c r="R168" s="53">
        <f>'Aug 04'!R171</f>
        <v>30401</v>
      </c>
      <c r="S168" s="53">
        <f>'Aug 04'!S171</f>
        <v>4527</v>
      </c>
      <c r="T168" s="25"/>
      <c r="U168" s="53">
        <f>R168+S168</f>
        <v>34928</v>
      </c>
      <c r="V168" s="25"/>
      <c r="W168" s="5"/>
    </row>
    <row r="169" spans="1:23" ht="15.75">
      <c r="A169" s="24"/>
      <c r="B169" s="25" t="s">
        <v>70</v>
      </c>
      <c r="C169" s="25"/>
      <c r="D169" s="25"/>
      <c r="E169" s="25"/>
      <c r="F169" s="25"/>
      <c r="G169" s="25"/>
      <c r="H169" s="25"/>
      <c r="I169" s="25"/>
      <c r="J169" s="25"/>
      <c r="K169" s="25"/>
      <c r="L169" s="25"/>
      <c r="M169" s="25"/>
      <c r="N169" s="25"/>
      <c r="O169" s="25"/>
      <c r="P169" s="25"/>
      <c r="Q169" s="25"/>
      <c r="R169" s="34">
        <v>7573</v>
      </c>
      <c r="S169" s="34">
        <v>437</v>
      </c>
      <c r="T169" s="25"/>
      <c r="U169" s="53">
        <f>R169+S169</f>
        <v>8010</v>
      </c>
      <c r="V169" s="25"/>
      <c r="W169" s="5"/>
    </row>
    <row r="170" spans="1:23" ht="15.75">
      <c r="A170" s="24"/>
      <c r="B170" s="25" t="s">
        <v>71</v>
      </c>
      <c r="C170" s="25"/>
      <c r="D170" s="25"/>
      <c r="E170" s="25"/>
      <c r="F170" s="25"/>
      <c r="G170" s="53"/>
      <c r="H170" s="25"/>
      <c r="I170" s="25"/>
      <c r="J170" s="25"/>
      <c r="K170" s="25"/>
      <c r="L170" s="25"/>
      <c r="M170" s="25"/>
      <c r="N170" s="25"/>
      <c r="O170" s="25"/>
      <c r="P170" s="25"/>
      <c r="Q170" s="25"/>
      <c r="R170" s="53">
        <f>R168+R169</f>
        <v>37974</v>
      </c>
      <c r="S170" s="53">
        <f>S169+S168</f>
        <v>4964</v>
      </c>
      <c r="T170" s="25"/>
      <c r="U170" s="53">
        <f>R170+S170</f>
        <v>42938</v>
      </c>
      <c r="V170" s="25"/>
      <c r="W170" s="5"/>
    </row>
    <row r="171" spans="1:23" ht="15.75">
      <c r="A171" s="24"/>
      <c r="B171" s="25" t="s">
        <v>72</v>
      </c>
      <c r="C171" s="25"/>
      <c r="D171" s="25"/>
      <c r="E171" s="25"/>
      <c r="F171" s="25"/>
      <c r="G171" s="53"/>
      <c r="H171" s="25"/>
      <c r="I171" s="25"/>
      <c r="J171" s="25"/>
      <c r="K171" s="25"/>
      <c r="L171" s="25"/>
      <c r="M171" s="25"/>
      <c r="N171" s="25"/>
      <c r="O171" s="25"/>
      <c r="P171" s="25"/>
      <c r="Q171" s="25"/>
      <c r="R171" s="53">
        <f>R167-R170-S170</f>
        <v>72562</v>
      </c>
      <c r="S171" s="40">
        <v>0</v>
      </c>
      <c r="T171" s="25"/>
      <c r="U171" s="53"/>
      <c r="V171" s="25"/>
      <c r="W171" s="5"/>
    </row>
    <row r="172" spans="1:23" ht="16.5" thickBot="1">
      <c r="A172" s="24"/>
      <c r="B172" s="25"/>
      <c r="C172" s="25"/>
      <c r="D172" s="25"/>
      <c r="E172" s="25"/>
      <c r="F172" s="25"/>
      <c r="G172" s="25"/>
      <c r="H172" s="25"/>
      <c r="I172" s="25"/>
      <c r="J172" s="25"/>
      <c r="K172" s="25"/>
      <c r="L172" s="25"/>
      <c r="M172" s="25"/>
      <c r="N172" s="25"/>
      <c r="O172" s="25"/>
      <c r="P172" s="25"/>
      <c r="Q172" s="25"/>
      <c r="R172" s="25"/>
      <c r="S172" s="25"/>
      <c r="T172" s="25"/>
      <c r="U172" s="61"/>
      <c r="V172" s="25"/>
      <c r="W172" s="5"/>
    </row>
    <row r="173" spans="1:23" ht="15.75">
      <c r="A173" s="2"/>
      <c r="B173" s="4"/>
      <c r="C173" s="4"/>
      <c r="D173" s="4"/>
      <c r="E173" s="4"/>
      <c r="F173" s="4"/>
      <c r="G173" s="4"/>
      <c r="H173" s="4"/>
      <c r="I173" s="4"/>
      <c r="J173" s="4"/>
      <c r="K173" s="4"/>
      <c r="L173" s="4"/>
      <c r="M173" s="4"/>
      <c r="N173" s="4"/>
      <c r="O173" s="4"/>
      <c r="P173" s="4"/>
      <c r="Q173" s="4"/>
      <c r="R173" s="4"/>
      <c r="S173" s="4"/>
      <c r="T173" s="4"/>
      <c r="U173" s="50"/>
      <c r="V173" s="4"/>
      <c r="W173" s="5"/>
    </row>
    <row r="174" spans="1:23" ht="15.75">
      <c r="A174" s="6"/>
      <c r="B174" s="127" t="s">
        <v>73</v>
      </c>
      <c r="C174" s="8"/>
      <c r="D174" s="8"/>
      <c r="E174" s="8"/>
      <c r="F174" s="8"/>
      <c r="G174" s="8"/>
      <c r="H174" s="8"/>
      <c r="I174" s="8"/>
      <c r="J174" s="8"/>
      <c r="K174" s="8"/>
      <c r="L174" s="8"/>
      <c r="M174" s="8"/>
      <c r="N174" s="8"/>
      <c r="O174" s="8"/>
      <c r="P174" s="8"/>
      <c r="Q174" s="8"/>
      <c r="R174" s="8"/>
      <c r="S174" s="8"/>
      <c r="T174" s="8"/>
      <c r="U174" s="66"/>
      <c r="V174" s="8"/>
      <c r="W174" s="5"/>
    </row>
    <row r="175" spans="1:23" ht="15.75">
      <c r="A175" s="24"/>
      <c r="B175" s="25" t="s">
        <v>74</v>
      </c>
      <c r="C175" s="25"/>
      <c r="D175" s="25"/>
      <c r="E175" s="25"/>
      <c r="F175" s="25"/>
      <c r="G175" s="25"/>
      <c r="H175" s="25"/>
      <c r="I175" s="25"/>
      <c r="J175" s="25"/>
      <c r="K175" s="25"/>
      <c r="L175" s="25"/>
      <c r="M175" s="25"/>
      <c r="N175" s="25"/>
      <c r="O175" s="25"/>
      <c r="P175" s="25"/>
      <c r="Q175" s="25"/>
      <c r="R175" s="25"/>
      <c r="S175" s="25"/>
      <c r="T175" s="25"/>
      <c r="U175" s="59">
        <f>(U96+U98+U99+U100+U101)/-(U103+U104+U105+U106)</f>
        <v>1.365145754119138</v>
      </c>
      <c r="V175" s="25" t="s">
        <v>143</v>
      </c>
      <c r="W175" s="5"/>
    </row>
    <row r="176" spans="1:23" ht="15.75">
      <c r="A176" s="24"/>
      <c r="B176" s="25" t="s">
        <v>75</v>
      </c>
      <c r="C176" s="25"/>
      <c r="D176" s="25"/>
      <c r="E176" s="25"/>
      <c r="F176" s="25"/>
      <c r="G176" s="25"/>
      <c r="H176" s="25"/>
      <c r="I176" s="25"/>
      <c r="J176" s="25"/>
      <c r="K176" s="25"/>
      <c r="L176" s="25"/>
      <c r="M176" s="25"/>
      <c r="N176" s="25"/>
      <c r="O176" s="25"/>
      <c r="P176" s="25"/>
      <c r="Q176" s="25"/>
      <c r="R176" s="25"/>
      <c r="S176" s="25"/>
      <c r="T176" s="25"/>
      <c r="U176" s="67">
        <v>1.34</v>
      </c>
      <c r="V176" s="25" t="s">
        <v>143</v>
      </c>
      <c r="W176" s="5"/>
    </row>
    <row r="177" spans="1:23" ht="15.75">
      <c r="A177" s="24"/>
      <c r="B177" s="25" t="s">
        <v>76</v>
      </c>
      <c r="C177" s="25"/>
      <c r="D177" s="25"/>
      <c r="E177" s="25"/>
      <c r="F177" s="25"/>
      <c r="G177" s="25"/>
      <c r="H177" s="25"/>
      <c r="I177" s="25"/>
      <c r="J177" s="25"/>
      <c r="K177" s="25"/>
      <c r="L177" s="25"/>
      <c r="M177" s="25"/>
      <c r="N177" s="25"/>
      <c r="O177" s="25"/>
      <c r="P177" s="25"/>
      <c r="Q177" s="25"/>
      <c r="R177" s="25"/>
      <c r="S177" s="25"/>
      <c r="T177" s="25"/>
      <c r="U177" s="59">
        <f>(U96+U98+U99+U100+U101+U103+U104+U105+U106)/-(U107+U108+U109)</f>
        <v>2.496533795493934</v>
      </c>
      <c r="V177" s="25" t="s">
        <v>143</v>
      </c>
      <c r="W177" s="5"/>
    </row>
    <row r="178" spans="1:23" ht="15.75">
      <c r="A178" s="24"/>
      <c r="B178" s="25" t="s">
        <v>77</v>
      </c>
      <c r="C178" s="25"/>
      <c r="D178" s="25"/>
      <c r="E178" s="25"/>
      <c r="F178" s="25"/>
      <c r="G178" s="25"/>
      <c r="H178" s="25"/>
      <c r="I178" s="25"/>
      <c r="J178" s="25"/>
      <c r="K178" s="25"/>
      <c r="L178" s="25"/>
      <c r="M178" s="25"/>
      <c r="N178" s="25"/>
      <c r="O178" s="25"/>
      <c r="P178" s="25"/>
      <c r="Q178" s="25"/>
      <c r="R178" s="25"/>
      <c r="S178" s="25"/>
      <c r="T178" s="25"/>
      <c r="U178" s="68">
        <v>2.36</v>
      </c>
      <c r="V178" s="25" t="s">
        <v>143</v>
      </c>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24"/>
      <c r="B180" s="25"/>
      <c r="C180" s="25"/>
      <c r="D180" s="25"/>
      <c r="E180" s="25"/>
      <c r="F180" s="25"/>
      <c r="G180" s="25"/>
      <c r="H180" s="25"/>
      <c r="I180" s="25"/>
      <c r="J180" s="25"/>
      <c r="K180" s="25"/>
      <c r="L180" s="25"/>
      <c r="M180" s="25"/>
      <c r="N180" s="25"/>
      <c r="O180" s="25"/>
      <c r="P180" s="25"/>
      <c r="Q180" s="25"/>
      <c r="R180" s="25"/>
      <c r="S180" s="25"/>
      <c r="T180" s="25"/>
      <c r="U180" s="25"/>
      <c r="V180" s="25"/>
      <c r="W180" s="5"/>
    </row>
    <row r="181" spans="1:23" ht="15.75">
      <c r="A181" s="6"/>
      <c r="B181" s="8"/>
      <c r="C181" s="8"/>
      <c r="D181" s="8"/>
      <c r="E181" s="8"/>
      <c r="F181" s="8"/>
      <c r="G181" s="8"/>
      <c r="H181" s="8"/>
      <c r="I181" s="8"/>
      <c r="J181" s="8"/>
      <c r="K181" s="8"/>
      <c r="L181" s="8"/>
      <c r="M181" s="8"/>
      <c r="N181" s="8"/>
      <c r="O181" s="8"/>
      <c r="P181" s="8"/>
      <c r="Q181" s="8"/>
      <c r="R181" s="8"/>
      <c r="S181" s="8"/>
      <c r="T181" s="8"/>
      <c r="U181" s="8"/>
      <c r="V181" s="8"/>
      <c r="W181" s="5"/>
    </row>
    <row r="182" spans="1:23" ht="19.5" thickBot="1">
      <c r="A182" s="107"/>
      <c r="B182" s="108" t="str">
        <f>B132</f>
        <v>PM6 INVESTOR REPORT QUARTER ENDING NOVEMBER 2004</v>
      </c>
      <c r="C182" s="144"/>
      <c r="D182" s="144"/>
      <c r="E182" s="144"/>
      <c r="F182" s="144"/>
      <c r="G182" s="144"/>
      <c r="H182" s="144"/>
      <c r="I182" s="144"/>
      <c r="J182" s="144"/>
      <c r="K182" s="144"/>
      <c r="L182" s="144"/>
      <c r="M182" s="144"/>
      <c r="N182" s="144"/>
      <c r="O182" s="144"/>
      <c r="P182" s="144"/>
      <c r="Q182" s="144"/>
      <c r="R182" s="144"/>
      <c r="S182" s="144"/>
      <c r="T182" s="144"/>
      <c r="U182" s="144"/>
      <c r="V182" s="145"/>
      <c r="W182" s="5"/>
    </row>
    <row r="183" spans="1:23" ht="15.75">
      <c r="A183" s="69"/>
      <c r="B183" s="60" t="s">
        <v>78</v>
      </c>
      <c r="C183" s="70"/>
      <c r="D183" s="70"/>
      <c r="E183" s="70"/>
      <c r="F183" s="71"/>
      <c r="G183" s="71"/>
      <c r="H183" s="71"/>
      <c r="I183" s="71"/>
      <c r="J183" s="71"/>
      <c r="K183" s="71"/>
      <c r="L183" s="71"/>
      <c r="M183" s="71"/>
      <c r="N183" s="71"/>
      <c r="O183" s="71"/>
      <c r="P183" s="71"/>
      <c r="Q183" s="71"/>
      <c r="R183" s="71"/>
      <c r="S183" s="72">
        <v>38321</v>
      </c>
      <c r="T183" s="4"/>
      <c r="U183" s="4"/>
      <c r="V183" s="4"/>
      <c r="W183" s="5"/>
    </row>
    <row r="184" spans="1:23" ht="15.75">
      <c r="A184" s="73"/>
      <c r="B184" s="74"/>
      <c r="C184" s="75"/>
      <c r="D184" s="75"/>
      <c r="E184" s="75"/>
      <c r="F184" s="76"/>
      <c r="G184" s="76"/>
      <c r="H184" s="76"/>
      <c r="I184" s="76"/>
      <c r="J184" s="76"/>
      <c r="K184" s="76"/>
      <c r="L184" s="76"/>
      <c r="M184" s="76"/>
      <c r="N184" s="76"/>
      <c r="O184" s="76"/>
      <c r="P184" s="76"/>
      <c r="Q184" s="76"/>
      <c r="R184" s="76"/>
      <c r="S184" s="76"/>
      <c r="T184" s="8"/>
      <c r="U184" s="8"/>
      <c r="V184" s="8"/>
      <c r="W184" s="5"/>
    </row>
    <row r="185" spans="1:23" ht="15.75">
      <c r="A185" s="77"/>
      <c r="B185" s="78" t="s">
        <v>79</v>
      </c>
      <c r="C185" s="79"/>
      <c r="D185" s="79"/>
      <c r="E185" s="79"/>
      <c r="F185" s="65"/>
      <c r="G185" s="65"/>
      <c r="H185" s="65"/>
      <c r="I185" s="65"/>
      <c r="J185" s="65"/>
      <c r="K185" s="65"/>
      <c r="L185" s="65"/>
      <c r="M185" s="65"/>
      <c r="N185" s="65"/>
      <c r="O185" s="65"/>
      <c r="P185" s="65"/>
      <c r="Q185" s="65"/>
      <c r="R185" s="65"/>
      <c r="S185" s="80">
        <v>0.05254</v>
      </c>
      <c r="T185" s="25"/>
      <c r="U185" s="25"/>
      <c r="V185" s="25"/>
      <c r="W185" s="5"/>
    </row>
    <row r="186" spans="1:23" ht="15.75">
      <c r="A186" s="77"/>
      <c r="B186" s="78" t="s">
        <v>80</v>
      </c>
      <c r="C186" s="79"/>
      <c r="D186" s="79"/>
      <c r="E186" s="79"/>
      <c r="F186" s="65"/>
      <c r="G186" s="65"/>
      <c r="H186" s="65"/>
      <c r="I186" s="65"/>
      <c r="J186" s="65"/>
      <c r="K186" s="65"/>
      <c r="L186" s="65"/>
      <c r="M186" s="65"/>
      <c r="N186" s="65"/>
      <c r="O186" s="65"/>
      <c r="P186" s="65"/>
      <c r="Q186" s="65"/>
      <c r="R186" s="65"/>
      <c r="S186" s="39">
        <v>0.0408</v>
      </c>
      <c r="T186" s="25"/>
      <c r="U186" s="25"/>
      <c r="V186" s="25"/>
      <c r="W186" s="5"/>
    </row>
    <row r="187" spans="1:23" ht="15.75">
      <c r="A187" s="77"/>
      <c r="B187" s="78" t="s">
        <v>81</v>
      </c>
      <c r="C187" s="79"/>
      <c r="D187" s="79"/>
      <c r="E187" s="79"/>
      <c r="F187" s="65"/>
      <c r="G187" s="65"/>
      <c r="H187" s="65"/>
      <c r="I187" s="65"/>
      <c r="J187" s="65"/>
      <c r="K187" s="65"/>
      <c r="L187" s="65"/>
      <c r="M187" s="65"/>
      <c r="N187" s="65"/>
      <c r="O187" s="65"/>
      <c r="P187" s="65"/>
      <c r="Q187" s="65"/>
      <c r="R187" s="65"/>
      <c r="S187" s="80">
        <f>S185-S186</f>
        <v>0.01174</v>
      </c>
      <c r="T187" s="25"/>
      <c r="U187" s="25"/>
      <c r="V187" s="25"/>
      <c r="W187" s="5"/>
    </row>
    <row r="188" spans="1:23" ht="15.75">
      <c r="A188" s="77"/>
      <c r="B188" s="78" t="s">
        <v>82</v>
      </c>
      <c r="C188" s="79"/>
      <c r="D188" s="79"/>
      <c r="E188" s="79"/>
      <c r="F188" s="65"/>
      <c r="G188" s="65"/>
      <c r="H188" s="65"/>
      <c r="I188" s="65"/>
      <c r="J188" s="65"/>
      <c r="K188" s="65"/>
      <c r="L188" s="65"/>
      <c r="M188" s="65"/>
      <c r="N188" s="65"/>
      <c r="O188" s="65"/>
      <c r="P188" s="65"/>
      <c r="Q188" s="65"/>
      <c r="R188" s="65"/>
      <c r="S188" s="80">
        <v>0.0639</v>
      </c>
      <c r="T188" s="25"/>
      <c r="U188" s="25"/>
      <c r="V188" s="25"/>
      <c r="W188" s="5"/>
    </row>
    <row r="189" spans="1:23" ht="15.75">
      <c r="A189" s="77"/>
      <c r="B189" s="78" t="s">
        <v>83</v>
      </c>
      <c r="C189" s="79"/>
      <c r="D189" s="79"/>
      <c r="E189" s="79"/>
      <c r="F189" s="65"/>
      <c r="G189" s="65"/>
      <c r="H189" s="65"/>
      <c r="I189" s="65"/>
      <c r="J189" s="65"/>
      <c r="K189" s="65"/>
      <c r="L189" s="65"/>
      <c r="M189" s="65"/>
      <c r="N189" s="65"/>
      <c r="O189" s="65"/>
      <c r="P189" s="65"/>
      <c r="Q189" s="65"/>
      <c r="R189" s="65"/>
      <c r="S189" s="80">
        <f>+U43</f>
        <v>0.05420786800405995</v>
      </c>
      <c r="T189" s="25"/>
      <c r="U189" s="25"/>
      <c r="V189" s="25"/>
      <c r="W189" s="5"/>
    </row>
    <row r="190" spans="1:23" ht="15.75">
      <c r="A190" s="77"/>
      <c r="B190" s="78" t="s">
        <v>84</v>
      </c>
      <c r="C190" s="79"/>
      <c r="D190" s="79"/>
      <c r="E190" s="79"/>
      <c r="F190" s="65"/>
      <c r="G190" s="65"/>
      <c r="H190" s="65"/>
      <c r="I190" s="65"/>
      <c r="J190" s="65"/>
      <c r="K190" s="65"/>
      <c r="L190" s="65"/>
      <c r="M190" s="65"/>
      <c r="N190" s="65"/>
      <c r="O190" s="65"/>
      <c r="P190" s="65"/>
      <c r="Q190" s="65"/>
      <c r="R190" s="65"/>
      <c r="S190" s="80">
        <f>S188-S189</f>
        <v>0.009692131995940045</v>
      </c>
      <c r="T190" s="25"/>
      <c r="U190" s="25"/>
      <c r="V190" s="25"/>
      <c r="W190" s="5"/>
    </row>
    <row r="191" spans="1:23" ht="15.75">
      <c r="A191" s="77"/>
      <c r="B191" s="78" t="s">
        <v>180</v>
      </c>
      <c r="C191" s="79"/>
      <c r="D191" s="79"/>
      <c r="E191" s="79"/>
      <c r="F191" s="65"/>
      <c r="G191" s="65"/>
      <c r="H191" s="65"/>
      <c r="I191" s="65"/>
      <c r="J191" s="65"/>
      <c r="K191" s="65"/>
      <c r="L191" s="65"/>
      <c r="M191" s="65"/>
      <c r="N191" s="65"/>
      <c r="O191" s="65"/>
      <c r="P191" s="65"/>
      <c r="Q191" s="65"/>
      <c r="R191" s="65"/>
      <c r="S191" s="116">
        <v>38245</v>
      </c>
      <c r="T191" s="25"/>
      <c r="U191" s="25"/>
      <c r="V191" s="25"/>
      <c r="W191" s="5"/>
    </row>
    <row r="192" spans="1:23" ht="15.75">
      <c r="A192" s="77"/>
      <c r="B192" s="78" t="s">
        <v>181</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182</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183</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184</v>
      </c>
      <c r="C195" s="79"/>
      <c r="D195" s="79"/>
      <c r="E195" s="79"/>
      <c r="F195" s="65"/>
      <c r="G195" s="65"/>
      <c r="H195" s="65"/>
      <c r="I195" s="65"/>
      <c r="J195" s="65"/>
      <c r="K195" s="65"/>
      <c r="L195" s="65"/>
      <c r="M195" s="65"/>
      <c r="N195" s="65"/>
      <c r="O195" s="65"/>
      <c r="P195" s="65"/>
      <c r="Q195" s="65"/>
      <c r="R195" s="65"/>
      <c r="S195" s="116">
        <v>47557</v>
      </c>
      <c r="T195" s="25"/>
      <c r="U195" s="25"/>
      <c r="V195" s="25"/>
      <c r="W195" s="5"/>
    </row>
    <row r="196" spans="1:23" ht="15.75">
      <c r="A196" s="77"/>
      <c r="B196" s="78" t="s">
        <v>185</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186</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187</v>
      </c>
      <c r="C198" s="79"/>
      <c r="D198" s="79"/>
      <c r="E198" s="79"/>
      <c r="F198" s="65"/>
      <c r="G198" s="65"/>
      <c r="H198" s="65"/>
      <c r="I198" s="65"/>
      <c r="J198" s="65"/>
      <c r="K198" s="65"/>
      <c r="L198" s="65"/>
      <c r="M198" s="65"/>
      <c r="N198" s="65"/>
      <c r="O198" s="65"/>
      <c r="P198" s="65"/>
      <c r="Q198" s="65"/>
      <c r="R198" s="65"/>
      <c r="S198" s="116">
        <v>50663</v>
      </c>
      <c r="T198" s="25"/>
      <c r="U198" s="25"/>
      <c r="V198" s="25"/>
      <c r="W198" s="5"/>
    </row>
    <row r="199" spans="1:23" ht="15.75">
      <c r="A199" s="77"/>
      <c r="B199" s="78" t="s">
        <v>85</v>
      </c>
      <c r="C199" s="79"/>
      <c r="D199" s="79"/>
      <c r="E199" s="79"/>
      <c r="F199" s="65"/>
      <c r="G199" s="65"/>
      <c r="H199" s="65"/>
      <c r="I199" s="65"/>
      <c r="J199" s="65"/>
      <c r="K199" s="65"/>
      <c r="L199" s="65"/>
      <c r="M199" s="65"/>
      <c r="N199" s="65"/>
      <c r="O199" s="65"/>
      <c r="P199" s="65"/>
      <c r="Q199" s="65"/>
      <c r="R199" s="65"/>
      <c r="S199" s="155">
        <v>22.07</v>
      </c>
      <c r="T199" s="25" t="s">
        <v>136</v>
      </c>
      <c r="U199" s="25"/>
      <c r="V199" s="25"/>
      <c r="W199" s="5"/>
    </row>
    <row r="200" spans="1:23" ht="15.75">
      <c r="A200" s="77"/>
      <c r="B200" s="78" t="s">
        <v>86</v>
      </c>
      <c r="C200" s="79"/>
      <c r="D200" s="79"/>
      <c r="E200" s="79"/>
      <c r="F200" s="65"/>
      <c r="G200" s="65"/>
      <c r="H200" s="65"/>
      <c r="I200" s="65"/>
      <c r="J200" s="65"/>
      <c r="K200" s="65"/>
      <c r="L200" s="65"/>
      <c r="M200" s="65"/>
      <c r="N200" s="65"/>
      <c r="O200" s="65"/>
      <c r="P200" s="65"/>
      <c r="Q200" s="65"/>
      <c r="R200" s="65"/>
      <c r="S200" s="155">
        <v>21.09</v>
      </c>
      <c r="T200" s="25" t="s">
        <v>136</v>
      </c>
      <c r="U200" s="25"/>
      <c r="V200" s="25"/>
      <c r="W200" s="5"/>
    </row>
    <row r="201" spans="1:23" ht="15.75">
      <c r="A201" s="77"/>
      <c r="B201" s="78" t="s">
        <v>87</v>
      </c>
      <c r="C201" s="79"/>
      <c r="D201" s="79"/>
      <c r="E201" s="79"/>
      <c r="F201" s="65"/>
      <c r="G201" s="65"/>
      <c r="H201" s="65"/>
      <c r="I201" s="65"/>
      <c r="J201" s="65"/>
      <c r="K201" s="65"/>
      <c r="L201" s="65"/>
      <c r="M201" s="65"/>
      <c r="N201" s="65"/>
      <c r="O201" s="65"/>
      <c r="P201" s="65"/>
      <c r="Q201" s="65"/>
      <c r="R201" s="65"/>
      <c r="S201" s="80">
        <f>+O73/M73</f>
        <v>0.0336277822888804</v>
      </c>
      <c r="T201" s="25"/>
      <c r="U201" s="25"/>
      <c r="V201" s="25"/>
      <c r="W201" s="5"/>
    </row>
    <row r="202" spans="1:23" ht="15.75">
      <c r="A202" s="77"/>
      <c r="B202" s="78" t="s">
        <v>88</v>
      </c>
      <c r="C202" s="79"/>
      <c r="D202" s="79"/>
      <c r="E202" s="79"/>
      <c r="F202" s="65"/>
      <c r="G202" s="65"/>
      <c r="H202" s="65"/>
      <c r="I202" s="65"/>
      <c r="J202" s="65"/>
      <c r="K202" s="65"/>
      <c r="L202" s="65"/>
      <c r="M202" s="65"/>
      <c r="N202" s="65"/>
      <c r="O202" s="65"/>
      <c r="P202" s="65"/>
      <c r="Q202" s="65"/>
      <c r="R202" s="65"/>
      <c r="S202" s="80">
        <v>0.1134</v>
      </c>
      <c r="T202" s="25"/>
      <c r="U202" s="25"/>
      <c r="V202" s="25"/>
      <c r="W202" s="5"/>
    </row>
    <row r="203" spans="1:23" ht="15.75">
      <c r="A203" s="77"/>
      <c r="B203" s="78"/>
      <c r="C203" s="78"/>
      <c r="D203" s="78"/>
      <c r="E203" s="78"/>
      <c r="F203" s="25"/>
      <c r="G203" s="25"/>
      <c r="H203" s="25"/>
      <c r="I203" s="25"/>
      <c r="J203" s="25"/>
      <c r="K203" s="25"/>
      <c r="L203" s="25"/>
      <c r="M203" s="25"/>
      <c r="N203" s="25"/>
      <c r="O203" s="25"/>
      <c r="P203" s="25"/>
      <c r="Q203" s="25"/>
      <c r="R203" s="25"/>
      <c r="S203" s="61"/>
      <c r="T203" s="25"/>
      <c r="U203" s="82"/>
      <c r="V203" s="25"/>
      <c r="W203" s="5"/>
    </row>
    <row r="204" spans="1:23" ht="15.75">
      <c r="A204" s="83"/>
      <c r="B204" s="14" t="s">
        <v>89</v>
      </c>
      <c r="C204" s="85"/>
      <c r="D204" s="84"/>
      <c r="E204" s="85"/>
      <c r="F204" s="84"/>
      <c r="G204" s="85"/>
      <c r="H204" s="17"/>
      <c r="I204" s="17"/>
      <c r="J204" s="17"/>
      <c r="K204" s="17"/>
      <c r="L204" s="17"/>
      <c r="M204" s="17"/>
      <c r="N204" s="17"/>
      <c r="O204" s="17"/>
      <c r="P204" s="17"/>
      <c r="Q204" s="17"/>
      <c r="R204" s="17" t="s">
        <v>124</v>
      </c>
      <c r="S204" s="86" t="s">
        <v>133</v>
      </c>
      <c r="T204" s="8"/>
      <c r="U204" s="8"/>
      <c r="V204" s="8"/>
      <c r="W204" s="5"/>
    </row>
    <row r="205" spans="1:23" ht="15.75">
      <c r="A205" s="87"/>
      <c r="B205" s="78" t="s">
        <v>90</v>
      </c>
      <c r="C205" s="54"/>
      <c r="D205" s="54"/>
      <c r="E205" s="25"/>
      <c r="F205" s="25"/>
      <c r="G205" s="25"/>
      <c r="H205" s="30"/>
      <c r="I205" s="30"/>
      <c r="J205" s="30"/>
      <c r="K205" s="30"/>
      <c r="L205" s="30"/>
      <c r="M205" s="30"/>
      <c r="N205" s="30"/>
      <c r="O205" s="30"/>
      <c r="P205" s="30"/>
      <c r="Q205" s="30"/>
      <c r="R205" s="30">
        <v>22</v>
      </c>
      <c r="S205" s="88">
        <v>1643</v>
      </c>
      <c r="T205" s="25"/>
      <c r="U205" s="82"/>
      <c r="V205" s="89"/>
      <c r="W205" s="5"/>
    </row>
    <row r="206" spans="1:23" ht="15.75">
      <c r="A206" s="87"/>
      <c r="B206" s="78" t="s">
        <v>262</v>
      </c>
      <c r="C206" s="54"/>
      <c r="D206" s="54"/>
      <c r="E206" s="25"/>
      <c r="F206" s="25"/>
      <c r="G206" s="25"/>
      <c r="H206" s="30"/>
      <c r="I206" s="30"/>
      <c r="J206" s="30"/>
      <c r="K206" s="30"/>
      <c r="L206" s="30"/>
      <c r="M206" s="30"/>
      <c r="N206" s="30"/>
      <c r="O206" s="30"/>
      <c r="P206" s="30"/>
      <c r="Q206" s="30"/>
      <c r="R206" s="30">
        <v>30</v>
      </c>
      <c r="S206" s="88">
        <v>3567</v>
      </c>
      <c r="T206" s="25"/>
      <c r="U206" s="82"/>
      <c r="V206" s="89"/>
      <c r="W206" s="5"/>
    </row>
    <row r="207" spans="1:23" ht="15.75">
      <c r="A207" s="87"/>
      <c r="B207" s="78" t="s">
        <v>91</v>
      </c>
      <c r="C207" s="54"/>
      <c r="D207" s="54"/>
      <c r="E207" s="25"/>
      <c r="F207" s="25"/>
      <c r="G207" s="25"/>
      <c r="H207" s="30"/>
      <c r="I207" s="30"/>
      <c r="J207" s="30"/>
      <c r="K207" s="30"/>
      <c r="L207" s="30"/>
      <c r="M207" s="30"/>
      <c r="N207" s="30"/>
      <c r="O207" s="30"/>
      <c r="P207" s="30"/>
      <c r="Q207" s="30"/>
      <c r="R207" s="30">
        <v>0</v>
      </c>
      <c r="S207" s="88">
        <v>0</v>
      </c>
      <c r="T207" s="25"/>
      <c r="U207" s="82"/>
      <c r="V207" s="150"/>
      <c r="W207" s="117"/>
    </row>
    <row r="208" spans="1:23" ht="15.75">
      <c r="A208" s="87"/>
      <c r="B208" s="130" t="s">
        <v>92</v>
      </c>
      <c r="C208" s="54"/>
      <c r="D208" s="54"/>
      <c r="E208" s="25"/>
      <c r="F208" s="25"/>
      <c r="G208" s="25"/>
      <c r="H208" s="25"/>
      <c r="I208" s="25"/>
      <c r="J208" s="25"/>
      <c r="K208" s="25"/>
      <c r="L208" s="25"/>
      <c r="M208" s="25"/>
      <c r="N208" s="25"/>
      <c r="O208" s="25"/>
      <c r="P208" s="25"/>
      <c r="Q208" s="25"/>
      <c r="R208" s="25"/>
      <c r="S208" s="88">
        <v>0</v>
      </c>
      <c r="T208" s="25"/>
      <c r="U208" s="82"/>
      <c r="V208" s="150"/>
      <c r="W208" s="117"/>
    </row>
    <row r="209" spans="1:23" ht="15.75">
      <c r="A209" s="87"/>
      <c r="B209" s="130" t="s">
        <v>263</v>
      </c>
      <c r="C209" s="54"/>
      <c r="D209" s="54"/>
      <c r="E209" s="25"/>
      <c r="F209" s="25"/>
      <c r="G209" s="25"/>
      <c r="H209" s="25"/>
      <c r="I209" s="25"/>
      <c r="J209" s="25"/>
      <c r="K209" s="25"/>
      <c r="L209" s="25"/>
      <c r="M209" s="25"/>
      <c r="N209" s="25"/>
      <c r="O209" s="25"/>
      <c r="P209" s="25"/>
      <c r="Q209" s="25"/>
      <c r="R209" s="25"/>
      <c r="S209" s="88">
        <v>97866</v>
      </c>
      <c r="T209" s="25"/>
      <c r="U209" s="82"/>
      <c r="V209" s="150"/>
      <c r="W209" s="117"/>
    </row>
    <row r="210" spans="1:23" ht="15.75">
      <c r="A210" s="90"/>
      <c r="B210" s="130" t="s">
        <v>94</v>
      </c>
      <c r="C210" s="78"/>
      <c r="D210" s="78"/>
      <c r="E210" s="78"/>
      <c r="F210" s="25"/>
      <c r="G210" s="25"/>
      <c r="H210" s="25"/>
      <c r="I210" s="25"/>
      <c r="J210" s="25"/>
      <c r="K210" s="25"/>
      <c r="L210" s="25"/>
      <c r="M210" s="25"/>
      <c r="N210" s="25"/>
      <c r="O210" s="25"/>
      <c r="P210" s="25"/>
      <c r="Q210" s="25"/>
      <c r="R210" s="25"/>
      <c r="S210" s="88"/>
      <c r="T210" s="25"/>
      <c r="U210" s="82"/>
      <c r="V210" s="151"/>
      <c r="W210" s="117"/>
    </row>
    <row r="211" spans="1:23" ht="15.75">
      <c r="A211" s="90"/>
      <c r="B211" s="78" t="s">
        <v>95</v>
      </c>
      <c r="C211" s="78"/>
      <c r="D211" s="78"/>
      <c r="E211" s="78"/>
      <c r="F211" s="25"/>
      <c r="G211" s="25"/>
      <c r="H211" s="25"/>
      <c r="I211" s="25"/>
      <c r="J211" s="25"/>
      <c r="K211" s="25"/>
      <c r="L211" s="25"/>
      <c r="M211" s="25"/>
      <c r="N211" s="25"/>
      <c r="O211" s="25"/>
      <c r="P211" s="25"/>
      <c r="Q211" s="25"/>
      <c r="R211" s="25">
        <v>0</v>
      </c>
      <c r="S211" s="88">
        <f>U154</f>
        <v>0</v>
      </c>
      <c r="T211" s="25"/>
      <c r="U211" s="82"/>
      <c r="V211" s="151"/>
      <c r="W211" s="117"/>
    </row>
    <row r="212" spans="1:23" ht="15.75">
      <c r="A212" s="87"/>
      <c r="B212" s="78" t="s">
        <v>96</v>
      </c>
      <c r="C212" s="54"/>
      <c r="D212" s="54"/>
      <c r="E212" s="54"/>
      <c r="F212" s="25"/>
      <c r="G212" s="25"/>
      <c r="H212" s="25"/>
      <c r="I212" s="25"/>
      <c r="J212" s="25"/>
      <c r="K212" s="25"/>
      <c r="L212" s="25"/>
      <c r="M212" s="25"/>
      <c r="N212" s="25"/>
      <c r="O212" s="25"/>
      <c r="P212" s="25"/>
      <c r="Q212" s="25"/>
      <c r="R212" s="25">
        <v>0</v>
      </c>
      <c r="S212" s="88">
        <f>+'Aug 04'!S213+S211</f>
        <v>0</v>
      </c>
      <c r="T212" s="25"/>
      <c r="U212" s="82"/>
      <c r="V212" s="151"/>
      <c r="W212" s="117"/>
    </row>
    <row r="213" spans="1:23" ht="15.75">
      <c r="A213" s="87"/>
      <c r="B213" s="78" t="s">
        <v>97</v>
      </c>
      <c r="C213" s="54"/>
      <c r="D213" s="54"/>
      <c r="E213" s="54"/>
      <c r="F213" s="25"/>
      <c r="G213" s="25"/>
      <c r="H213" s="25"/>
      <c r="I213" s="25"/>
      <c r="J213" s="25"/>
      <c r="K213" s="25"/>
      <c r="L213" s="25"/>
      <c r="M213" s="25"/>
      <c r="N213" s="25"/>
      <c r="O213" s="25"/>
      <c r="P213" s="25"/>
      <c r="Q213" s="25"/>
      <c r="R213" s="25"/>
      <c r="S213" s="88">
        <v>0</v>
      </c>
      <c r="T213" s="25"/>
      <c r="U213" s="82"/>
      <c r="V213" s="149"/>
      <c r="W213" s="117"/>
    </row>
    <row r="214" spans="1:23" ht="15.75">
      <c r="A214" s="90"/>
      <c r="B214" s="130" t="s">
        <v>98</v>
      </c>
      <c r="C214" s="78"/>
      <c r="D214" s="78"/>
      <c r="E214" s="78"/>
      <c r="F214" s="25"/>
      <c r="G214" s="25"/>
      <c r="H214" s="25"/>
      <c r="I214" s="25"/>
      <c r="J214" s="25"/>
      <c r="K214" s="25"/>
      <c r="L214" s="25"/>
      <c r="M214" s="25"/>
      <c r="N214" s="25"/>
      <c r="O214" s="25"/>
      <c r="P214" s="25"/>
      <c r="Q214" s="25"/>
      <c r="R214" s="25"/>
      <c r="S214" s="88"/>
      <c r="T214" s="25"/>
      <c r="U214" s="82"/>
      <c r="V214" s="91"/>
      <c r="W214" s="5"/>
    </row>
    <row r="215" spans="1:23" ht="15.75">
      <c r="A215" s="90"/>
      <c r="B215" s="78" t="s">
        <v>99</v>
      </c>
      <c r="C215" s="78"/>
      <c r="D215" s="78"/>
      <c r="E215" s="78"/>
      <c r="F215" s="25"/>
      <c r="G215" s="25"/>
      <c r="H215" s="25"/>
      <c r="I215" s="25"/>
      <c r="J215" s="25"/>
      <c r="K215" s="25"/>
      <c r="L215" s="25"/>
      <c r="M215" s="25"/>
      <c r="N215" s="25"/>
      <c r="O215" s="25"/>
      <c r="P215" s="25"/>
      <c r="Q215" s="25"/>
      <c r="R215" s="25">
        <v>0</v>
      </c>
      <c r="S215" s="88">
        <v>0</v>
      </c>
      <c r="T215" s="25"/>
      <c r="U215" s="82"/>
      <c r="V215" s="91"/>
      <c r="W215" s="5"/>
    </row>
    <row r="216" spans="1:23" ht="15.75">
      <c r="A216" s="87"/>
      <c r="B216" s="78" t="s">
        <v>100</v>
      </c>
      <c r="C216" s="92"/>
      <c r="D216" s="92"/>
      <c r="E216" s="93"/>
      <c r="F216" s="25"/>
      <c r="G216" s="25"/>
      <c r="H216" s="25"/>
      <c r="I216" s="25"/>
      <c r="J216" s="25"/>
      <c r="K216" s="25"/>
      <c r="L216" s="25"/>
      <c r="M216" s="25"/>
      <c r="N216" s="25"/>
      <c r="O216" s="25"/>
      <c r="P216" s="25"/>
      <c r="Q216" s="25"/>
      <c r="R216" s="25"/>
      <c r="S216" s="63">
        <v>0</v>
      </c>
      <c r="T216" s="25"/>
      <c r="U216" s="82"/>
      <c r="V216" s="91"/>
      <c r="W216" s="5"/>
    </row>
    <row r="217" spans="1:23" ht="15.75">
      <c r="A217" s="87"/>
      <c r="B217" s="78" t="s">
        <v>101</v>
      </c>
      <c r="C217" s="92"/>
      <c r="D217" s="92"/>
      <c r="E217" s="93"/>
      <c r="F217" s="25"/>
      <c r="G217" s="25"/>
      <c r="H217" s="25"/>
      <c r="I217" s="25"/>
      <c r="J217" s="25"/>
      <c r="K217" s="25"/>
      <c r="L217" s="25"/>
      <c r="M217" s="25"/>
      <c r="N217" s="25"/>
      <c r="O217" s="25"/>
      <c r="P217" s="25"/>
      <c r="Q217" s="25"/>
      <c r="R217" s="25"/>
      <c r="S217" s="63">
        <v>0</v>
      </c>
      <c r="T217" s="25"/>
      <c r="U217" s="82"/>
      <c r="V217" s="91"/>
      <c r="W217" s="5"/>
    </row>
    <row r="218" spans="1:23" ht="15.75">
      <c r="A218" s="87"/>
      <c r="B218" s="78" t="s">
        <v>102</v>
      </c>
      <c r="C218" s="94"/>
      <c r="D218" s="92"/>
      <c r="E218" s="93"/>
      <c r="F218" s="25"/>
      <c r="G218" s="25"/>
      <c r="H218" s="25"/>
      <c r="I218" s="25"/>
      <c r="J218" s="25"/>
      <c r="K218" s="25"/>
      <c r="L218" s="25"/>
      <c r="M218" s="25"/>
      <c r="N218" s="25"/>
      <c r="O218" s="25"/>
      <c r="P218" s="25"/>
      <c r="Q218" s="25"/>
      <c r="R218" s="25"/>
      <c r="S218" s="95">
        <v>0</v>
      </c>
      <c r="T218" s="25"/>
      <c r="U218" s="82"/>
      <c r="V218" s="91"/>
      <c r="W218" s="5"/>
    </row>
    <row r="219" spans="1:23" ht="15.75">
      <c r="A219" s="87"/>
      <c r="B219" s="78"/>
      <c r="C219" s="94"/>
      <c r="D219" s="92"/>
      <c r="E219" s="93"/>
      <c r="F219" s="25"/>
      <c r="G219" s="25"/>
      <c r="H219" s="25"/>
      <c r="I219" s="25"/>
      <c r="J219" s="25"/>
      <c r="K219" s="25"/>
      <c r="L219" s="25"/>
      <c r="M219" s="25"/>
      <c r="N219" s="25"/>
      <c r="O219" s="25"/>
      <c r="P219" s="25"/>
      <c r="Q219" s="25"/>
      <c r="R219" s="25"/>
      <c r="S219" s="95"/>
      <c r="T219" s="25"/>
      <c r="U219" s="82"/>
      <c r="V219" s="91"/>
      <c r="W219" s="5"/>
    </row>
    <row r="220" spans="1:23" ht="15.75">
      <c r="A220" s="6"/>
      <c r="B220" s="14" t="s">
        <v>103</v>
      </c>
      <c r="C220" s="85"/>
      <c r="D220" s="84"/>
      <c r="E220" s="85"/>
      <c r="F220" s="84"/>
      <c r="G220" s="86"/>
      <c r="H220" s="17"/>
      <c r="I220" s="17"/>
      <c r="J220" s="17"/>
      <c r="K220" s="17"/>
      <c r="L220" s="17"/>
      <c r="M220" s="17"/>
      <c r="N220" s="17"/>
      <c r="O220" s="17"/>
      <c r="P220" s="17"/>
      <c r="Q220" s="86" t="s">
        <v>124</v>
      </c>
      <c r="R220" s="17" t="s">
        <v>125</v>
      </c>
      <c r="S220" s="86" t="s">
        <v>134</v>
      </c>
      <c r="T220" s="17" t="s">
        <v>125</v>
      </c>
      <c r="U220" s="8"/>
      <c r="V220" s="96"/>
      <c r="W220" s="5"/>
    </row>
    <row r="221" spans="1:23" ht="15.75">
      <c r="A221" s="24"/>
      <c r="B221" s="54" t="s">
        <v>104</v>
      </c>
      <c r="C221" s="54"/>
      <c r="D221" s="97"/>
      <c r="E221" s="25"/>
      <c r="F221" s="97"/>
      <c r="G221" s="54"/>
      <c r="H221" s="97"/>
      <c r="I221" s="97"/>
      <c r="J221" s="97"/>
      <c r="K221" s="97"/>
      <c r="L221" s="97"/>
      <c r="M221" s="97"/>
      <c r="N221" s="97"/>
      <c r="O221" s="97"/>
      <c r="P221" s="97"/>
      <c r="Q221" s="54">
        <v>6877</v>
      </c>
      <c r="R221" s="99">
        <f>Q221/$Q$226</f>
        <v>0.9922089164622709</v>
      </c>
      <c r="S221" s="53">
        <v>648528</v>
      </c>
      <c r="T221" s="154">
        <f>S221/$S$226</f>
        <v>0.9894649796394139</v>
      </c>
      <c r="U221" s="82"/>
      <c r="V221" s="91"/>
      <c r="W221" s="5"/>
    </row>
    <row r="222" spans="1:23" ht="15.75">
      <c r="A222" s="24"/>
      <c r="B222" s="54" t="s">
        <v>105</v>
      </c>
      <c r="C222" s="54"/>
      <c r="D222" s="97"/>
      <c r="E222" s="25"/>
      <c r="F222" s="99"/>
      <c r="G222" s="54"/>
      <c r="H222" s="97"/>
      <c r="I222" s="97"/>
      <c r="J222" s="97"/>
      <c r="K222" s="97"/>
      <c r="L222" s="97"/>
      <c r="M222" s="97"/>
      <c r="N222" s="97"/>
      <c r="O222" s="97"/>
      <c r="P222" s="97"/>
      <c r="Q222" s="54">
        <v>17</v>
      </c>
      <c r="R222" s="99">
        <f>Q222/$Q$226</f>
        <v>0.002452748521136921</v>
      </c>
      <c r="S222" s="53">
        <v>1696</v>
      </c>
      <c r="T222" s="154">
        <f>S222/$S$226</f>
        <v>0.002587602394142498</v>
      </c>
      <c r="U222" s="82"/>
      <c r="V222" s="91"/>
      <c r="W222" s="5"/>
    </row>
    <row r="223" spans="1:23" ht="15.75">
      <c r="A223" s="24"/>
      <c r="B223" s="54" t="s">
        <v>106</v>
      </c>
      <c r="C223" s="54"/>
      <c r="D223" s="97"/>
      <c r="E223" s="25"/>
      <c r="F223" s="99"/>
      <c r="G223" s="54"/>
      <c r="H223" s="97"/>
      <c r="I223" s="97"/>
      <c r="J223" s="97"/>
      <c r="K223" s="97"/>
      <c r="L223" s="97"/>
      <c r="M223" s="97"/>
      <c r="N223" s="97"/>
      <c r="O223" s="97"/>
      <c r="P223" s="97"/>
      <c r="Q223" s="54">
        <v>12</v>
      </c>
      <c r="R223" s="99">
        <f>Q223/$Q$226</f>
        <v>0.0017313518972731207</v>
      </c>
      <c r="S223" s="53">
        <v>1635</v>
      </c>
      <c r="T223" s="154">
        <f>S223/$S$226</f>
        <v>0.0024945341476550614</v>
      </c>
      <c r="U223" s="82"/>
      <c r="V223" s="91"/>
      <c r="W223" s="5"/>
    </row>
    <row r="224" spans="1:23" ht="15.75">
      <c r="A224" s="24"/>
      <c r="B224" s="54" t="s">
        <v>107</v>
      </c>
      <c r="C224" s="54"/>
      <c r="D224" s="97"/>
      <c r="E224" s="25"/>
      <c r="F224" s="99"/>
      <c r="G224" s="54"/>
      <c r="H224" s="97"/>
      <c r="I224" s="97"/>
      <c r="J224" s="97"/>
      <c r="K224" s="97"/>
      <c r="L224" s="97"/>
      <c r="M224" s="97"/>
      <c r="N224" s="97"/>
      <c r="O224" s="97"/>
      <c r="P224" s="97"/>
      <c r="Q224" s="54">
        <v>25</v>
      </c>
      <c r="R224" s="99">
        <f>Q224/$Q$226</f>
        <v>0.0036069831193190015</v>
      </c>
      <c r="S224" s="53">
        <v>3574</v>
      </c>
      <c r="T224" s="154">
        <f>S224/$S$226</f>
        <v>0.005452883818788496</v>
      </c>
      <c r="U224" s="82"/>
      <c r="V224" s="91"/>
      <c r="W224" s="5"/>
    </row>
    <row r="225" spans="1:23" ht="15.75">
      <c r="A225" s="24"/>
      <c r="B225" s="142"/>
      <c r="C225" s="54"/>
      <c r="D225" s="97"/>
      <c r="E225" s="25"/>
      <c r="F225" s="99"/>
      <c r="G225" s="54"/>
      <c r="H225" s="97"/>
      <c r="I225" s="97"/>
      <c r="J225" s="97"/>
      <c r="K225" s="97"/>
      <c r="L225" s="97"/>
      <c r="M225" s="97"/>
      <c r="N225" s="97"/>
      <c r="O225" s="97"/>
      <c r="P225" s="97"/>
      <c r="Q225" s="54"/>
      <c r="R225" s="97"/>
      <c r="S225" s="53"/>
      <c r="T225" s="98"/>
      <c r="U225" s="82"/>
      <c r="V225" s="91"/>
      <c r="W225" s="5"/>
    </row>
    <row r="226" spans="1:23" ht="15.75">
      <c r="A226" s="24"/>
      <c r="B226" s="25"/>
      <c r="C226" s="25"/>
      <c r="D226" s="25"/>
      <c r="E226" s="25"/>
      <c r="F226" s="25"/>
      <c r="G226" s="34"/>
      <c r="H226" s="100"/>
      <c r="I226" s="100"/>
      <c r="J226" s="100"/>
      <c r="K226" s="100"/>
      <c r="L226" s="100"/>
      <c r="M226" s="100"/>
      <c r="N226" s="100"/>
      <c r="O226" s="100"/>
      <c r="P226" s="100"/>
      <c r="Q226" s="34">
        <f>SUM(Q221:Q225)</f>
        <v>6931</v>
      </c>
      <c r="R226" s="100">
        <f>SUM(R221:R225)</f>
        <v>1</v>
      </c>
      <c r="S226" s="53">
        <f>SUM(S221:S225)</f>
        <v>655433</v>
      </c>
      <c r="T226" s="100">
        <f>SUM(T221:T225)</f>
        <v>1</v>
      </c>
      <c r="U226" s="25"/>
      <c r="V226" s="25"/>
      <c r="W226" s="5"/>
    </row>
    <row r="227" spans="1:23" ht="15.75">
      <c r="A227" s="24"/>
      <c r="B227" s="25"/>
      <c r="C227" s="25"/>
      <c r="D227" s="25"/>
      <c r="E227" s="25"/>
      <c r="F227" s="25"/>
      <c r="G227" s="34"/>
      <c r="H227" s="100"/>
      <c r="I227" s="100"/>
      <c r="J227" s="100"/>
      <c r="K227" s="100"/>
      <c r="L227" s="100"/>
      <c r="M227" s="100"/>
      <c r="N227" s="100"/>
      <c r="O227" s="100"/>
      <c r="P227" s="100"/>
      <c r="Q227" s="100"/>
      <c r="R227" s="100"/>
      <c r="S227" s="53"/>
      <c r="T227" s="100"/>
      <c r="U227" s="25"/>
      <c r="V227" s="25"/>
      <c r="W227" s="5"/>
    </row>
    <row r="228" spans="1:23" ht="15.75">
      <c r="A228" s="6"/>
      <c r="B228" s="8"/>
      <c r="C228" s="8"/>
      <c r="D228" s="8"/>
      <c r="E228" s="8"/>
      <c r="F228" s="8"/>
      <c r="G228" s="55"/>
      <c r="H228" s="101"/>
      <c r="I228" s="101"/>
      <c r="J228" s="101"/>
      <c r="K228" s="101"/>
      <c r="L228" s="101"/>
      <c r="M228" s="101"/>
      <c r="N228" s="101"/>
      <c r="O228" s="101"/>
      <c r="P228" s="101"/>
      <c r="Q228" s="101"/>
      <c r="R228" s="101"/>
      <c r="S228" s="102"/>
      <c r="T228" s="101"/>
      <c r="U228" s="8"/>
      <c r="V228" s="8"/>
      <c r="W228" s="5"/>
    </row>
    <row r="229" spans="1:23" ht="15.75">
      <c r="A229" s="146"/>
      <c r="B229" s="14" t="s">
        <v>108</v>
      </c>
      <c r="C229" s="17" t="s">
        <v>117</v>
      </c>
      <c r="D229" s="15"/>
      <c r="E229" s="14" t="s">
        <v>119</v>
      </c>
      <c r="F229" s="141"/>
      <c r="G229" s="141"/>
      <c r="H229" s="141"/>
      <c r="I229" s="141"/>
      <c r="J229" s="141"/>
      <c r="K229" s="141"/>
      <c r="L229" s="141"/>
      <c r="M229" s="141"/>
      <c r="N229" s="141"/>
      <c r="O229" s="141"/>
      <c r="P229" s="141"/>
      <c r="Q229" s="141"/>
      <c r="R229" s="141"/>
      <c r="S229" s="141"/>
      <c r="T229" s="141"/>
      <c r="U229" s="141"/>
      <c r="V229" s="141"/>
      <c r="W229" s="5"/>
    </row>
    <row r="230" spans="1:23" ht="15.75">
      <c r="A230" s="146"/>
      <c r="B230" s="141"/>
      <c r="C230" s="8"/>
      <c r="D230" s="8"/>
      <c r="E230" s="8"/>
      <c r="F230" s="141"/>
      <c r="G230" s="141"/>
      <c r="H230" s="141"/>
      <c r="I230" s="141"/>
      <c r="J230" s="141"/>
      <c r="K230" s="141"/>
      <c r="L230" s="141"/>
      <c r="M230" s="141"/>
      <c r="N230" s="141"/>
      <c r="O230" s="141"/>
      <c r="P230" s="141"/>
      <c r="Q230" s="141"/>
      <c r="R230" s="141"/>
      <c r="S230" s="141"/>
      <c r="T230" s="141"/>
      <c r="U230" s="141"/>
      <c r="V230" s="141"/>
      <c r="W230" s="5"/>
    </row>
    <row r="231" spans="1:23" ht="15.75">
      <c r="A231" s="146"/>
      <c r="B231" s="13" t="s">
        <v>109</v>
      </c>
      <c r="C231" s="105" t="s">
        <v>273</v>
      </c>
      <c r="D231" s="13"/>
      <c r="E231" s="13" t="s">
        <v>276</v>
      </c>
      <c r="F231" s="104"/>
      <c r="G231" s="104"/>
      <c r="H231" s="141"/>
      <c r="I231" s="141"/>
      <c r="J231" s="141"/>
      <c r="K231" s="141"/>
      <c r="L231" s="141"/>
      <c r="M231" s="141"/>
      <c r="N231" s="141"/>
      <c r="O231" s="141"/>
      <c r="P231" s="141"/>
      <c r="Q231" s="141"/>
      <c r="R231" s="141"/>
      <c r="S231" s="141"/>
      <c r="T231" s="141"/>
      <c r="U231" s="141"/>
      <c r="V231" s="141"/>
      <c r="W231" s="5"/>
    </row>
    <row r="232" spans="1:23" ht="15.75">
      <c r="A232" s="146"/>
      <c r="B232" s="13" t="s">
        <v>110</v>
      </c>
      <c r="C232" s="105" t="s">
        <v>274</v>
      </c>
      <c r="D232" s="13"/>
      <c r="E232" s="13" t="s">
        <v>277</v>
      </c>
      <c r="F232" s="104"/>
      <c r="G232" s="104"/>
      <c r="H232" s="141"/>
      <c r="I232" s="141"/>
      <c r="J232" s="141"/>
      <c r="K232" s="141"/>
      <c r="L232" s="141"/>
      <c r="M232" s="141"/>
      <c r="N232" s="141"/>
      <c r="O232" s="141"/>
      <c r="P232" s="141"/>
      <c r="Q232" s="141"/>
      <c r="R232" s="141"/>
      <c r="S232" s="141"/>
      <c r="T232" s="141"/>
      <c r="U232" s="141"/>
      <c r="V232" s="141"/>
      <c r="W232" s="5"/>
    </row>
    <row r="233" spans="1:23" ht="15.75">
      <c r="A233" s="146"/>
      <c r="B233" s="13"/>
      <c r="C233" s="105"/>
      <c r="D233" s="13"/>
      <c r="E233" s="13"/>
      <c r="F233" s="104"/>
      <c r="G233" s="104"/>
      <c r="H233" s="141"/>
      <c r="I233" s="141"/>
      <c r="J233" s="141"/>
      <c r="K233" s="141"/>
      <c r="L233" s="141"/>
      <c r="M233" s="141"/>
      <c r="N233" s="141"/>
      <c r="O233" s="141"/>
      <c r="P233" s="141"/>
      <c r="Q233" s="141"/>
      <c r="R233" s="141"/>
      <c r="S233" s="141"/>
      <c r="T233" s="141"/>
      <c r="U233" s="141"/>
      <c r="V233" s="141"/>
      <c r="W233" s="5"/>
    </row>
    <row r="234" spans="1:23" ht="15.75">
      <c r="A234" s="146"/>
      <c r="B234" s="13"/>
      <c r="C234" s="105"/>
      <c r="D234" s="13"/>
      <c r="E234" s="13"/>
      <c r="F234" s="104"/>
      <c r="G234" s="104"/>
      <c r="H234" s="141"/>
      <c r="I234" s="141"/>
      <c r="J234" s="141"/>
      <c r="K234" s="141"/>
      <c r="L234" s="141"/>
      <c r="M234" s="141"/>
      <c r="N234" s="141"/>
      <c r="O234" s="141"/>
      <c r="P234" s="141"/>
      <c r="Q234" s="141"/>
      <c r="R234" s="141"/>
      <c r="S234" s="141"/>
      <c r="T234" s="141"/>
      <c r="U234" s="141"/>
      <c r="V234" s="141"/>
      <c r="W234" s="5"/>
    </row>
    <row r="235" spans="1:23" ht="19.5" thickBot="1">
      <c r="A235" s="146"/>
      <c r="B235" s="49" t="str">
        <f>B182</f>
        <v>PM6 INVESTOR REPORT QUARTER ENDING NOVEMBER 2004</v>
      </c>
      <c r="C235" s="105"/>
      <c r="D235" s="13"/>
      <c r="E235" s="13"/>
      <c r="F235" s="104"/>
      <c r="G235" s="104"/>
      <c r="H235" s="141"/>
      <c r="I235" s="141"/>
      <c r="J235" s="141"/>
      <c r="K235" s="141"/>
      <c r="L235" s="141"/>
      <c r="M235" s="141"/>
      <c r="N235" s="141"/>
      <c r="O235" s="141"/>
      <c r="P235" s="141"/>
      <c r="Q235" s="141"/>
      <c r="R235" s="141"/>
      <c r="S235" s="141"/>
      <c r="T235" s="141"/>
      <c r="U235" s="141"/>
      <c r="V235" s="141"/>
      <c r="W235" s="5"/>
    </row>
    <row r="236" spans="1:22" ht="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row>
    <row r="238" ht="15">
      <c r="G238" s="115"/>
    </row>
  </sheetData>
  <printOptions horizontalCentered="1" verticalCentered="1"/>
  <pageMargins left="0.1968503937007874" right="0.1968503937007874" top="0.2755905511811024" bottom="0.2755905511811024" header="0" footer="0"/>
  <pageSetup horizontalDpi="600" verticalDpi="600" orientation="landscape" scale="39" r:id="rId2"/>
  <rowBreaks count="3" manualBreakCount="3">
    <brk id="65" max="14" man="1"/>
    <brk id="132" max="14" man="1"/>
    <brk id="182" max="14" man="1"/>
  </rowBreaks>
  <drawing r:id="rId1"/>
</worksheet>
</file>

<file path=xl/worksheets/sheet6.xml><?xml version="1.0" encoding="utf-8"?>
<worksheet xmlns="http://schemas.openxmlformats.org/spreadsheetml/2006/main" xmlns:r="http://schemas.openxmlformats.org/officeDocument/2006/relationships">
  <sheetPr>
    <tabColor indexed="54"/>
  </sheetPr>
  <dimension ref="A1:X240"/>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35.886718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5.75">
      <c r="A9" s="6"/>
      <c r="B9" s="141"/>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38428</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140433.42976</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140433.42976</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655433.42976</v>
      </c>
      <c r="V35" s="34"/>
      <c r="W35" s="5"/>
      <c r="X35" s="152"/>
    </row>
    <row r="36" spans="1:23" ht="15.75">
      <c r="A36" s="28"/>
      <c r="B36" s="29" t="s">
        <v>243</v>
      </c>
      <c r="C36" s="139">
        <f>+C32*C38</f>
        <v>0</v>
      </c>
      <c r="D36" s="36"/>
      <c r="E36" s="35">
        <f>154960*E38</f>
        <v>130028.33064</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130028.33064</v>
      </c>
      <c r="F37" s="35"/>
      <c r="G37" s="35">
        <v>188500</v>
      </c>
      <c r="H37" s="35"/>
      <c r="I37" s="35">
        <v>115000</v>
      </c>
      <c r="J37" s="35"/>
      <c r="K37" s="35">
        <v>140000</v>
      </c>
      <c r="L37" s="35"/>
      <c r="M37" s="35">
        <v>15000</v>
      </c>
      <c r="N37" s="35"/>
      <c r="O37" s="35">
        <v>15500</v>
      </c>
      <c r="P37" s="35"/>
      <c r="Q37" s="35">
        <v>41000</v>
      </c>
      <c r="R37" s="35"/>
      <c r="S37" s="35"/>
      <c r="T37" s="37"/>
      <c r="U37" s="35">
        <f>SUM(C37:Q37)</f>
        <v>645028.3306400001</v>
      </c>
      <c r="V37" s="34"/>
      <c r="W37" s="5"/>
    </row>
    <row r="38" spans="1:23" ht="15.75">
      <c r="A38" s="28"/>
      <c r="B38" s="130" t="s">
        <v>237</v>
      </c>
      <c r="C38" s="138">
        <v>0</v>
      </c>
      <c r="D38" s="135"/>
      <c r="E38" s="138">
        <v>0.839109</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0.906256</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0.0508375</v>
      </c>
      <c r="F41" s="39"/>
      <c r="G41" s="38">
        <v>0.0284</v>
      </c>
      <c r="H41" s="39"/>
      <c r="I41" s="38">
        <v>0.0521375</v>
      </c>
      <c r="J41" s="39"/>
      <c r="K41" s="38">
        <v>0.02524</v>
      </c>
      <c r="L41" s="39"/>
      <c r="M41" s="38">
        <v>0.0389</v>
      </c>
      <c r="N41" s="39"/>
      <c r="O41" s="38">
        <v>0.0626375</v>
      </c>
      <c r="P41" s="39"/>
      <c r="Q41" s="38">
        <v>0.03574</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v>0.0508375</v>
      </c>
      <c r="F43" s="39"/>
      <c r="G43" s="38">
        <v>0.0526775</v>
      </c>
      <c r="H43" s="39"/>
      <c r="I43" s="38">
        <v>0.0521375</v>
      </c>
      <c r="J43" s="39"/>
      <c r="K43" s="38">
        <v>0.0526375</v>
      </c>
      <c r="L43" s="39"/>
      <c r="M43" s="38">
        <v>0.0644165</v>
      </c>
      <c r="N43" s="39"/>
      <c r="O43" s="38">
        <v>0.0626375</v>
      </c>
      <c r="P43" s="39"/>
      <c r="Q43" s="38">
        <v>0.0642375</v>
      </c>
      <c r="R43" s="39"/>
      <c r="S43" s="38"/>
      <c r="T43" s="142"/>
      <c r="U43" s="39">
        <f>SUMPRODUCT(C43:Q43,C35:Q35)/U35</f>
        <v>0.053407288057067445</v>
      </c>
      <c r="V43" s="25"/>
      <c r="W43" s="5"/>
    </row>
    <row r="44" spans="1:23" ht="15.75">
      <c r="A44" s="24"/>
      <c r="B44" s="25" t="s">
        <v>14</v>
      </c>
      <c r="C44" s="38">
        <v>0</v>
      </c>
      <c r="D44" s="25"/>
      <c r="E44" s="38">
        <v>0.0516938</v>
      </c>
      <c r="F44" s="39"/>
      <c r="G44" s="38">
        <v>0.0223</v>
      </c>
      <c r="H44" s="39"/>
      <c r="I44" s="38">
        <v>0.0529938</v>
      </c>
      <c r="J44" s="39"/>
      <c r="K44" s="38">
        <v>0.02466</v>
      </c>
      <c r="L44" s="39"/>
      <c r="M44" s="38">
        <v>0.0328</v>
      </c>
      <c r="N44" s="39"/>
      <c r="O44" s="38">
        <v>0.0634938</v>
      </c>
      <c r="P44" s="39"/>
      <c r="Q44" s="38">
        <v>0.03516</v>
      </c>
      <c r="R44" s="39"/>
      <c r="S44" s="38"/>
      <c r="T44" s="142"/>
      <c r="U44" s="142"/>
      <c r="V44" s="25"/>
      <c r="W44" s="5"/>
    </row>
    <row r="45" spans="1:23" ht="15.75">
      <c r="A45" s="24"/>
      <c r="B45" s="25" t="s">
        <v>207</v>
      </c>
      <c r="C45" s="38">
        <v>0</v>
      </c>
      <c r="D45" s="25"/>
      <c r="E45" s="38">
        <v>0.0516938</v>
      </c>
      <c r="F45" s="39"/>
      <c r="G45" s="38">
        <v>0.0535338</v>
      </c>
      <c r="H45" s="39"/>
      <c r="I45" s="38">
        <v>0.0529938</v>
      </c>
      <c r="J45" s="39"/>
      <c r="K45" s="38">
        <v>0.0534938</v>
      </c>
      <c r="L45" s="39"/>
      <c r="M45" s="38">
        <v>0.0652728</v>
      </c>
      <c r="N45" s="39"/>
      <c r="O45" s="38">
        <v>0.0634938</v>
      </c>
      <c r="P45" s="39"/>
      <c r="Q45" s="38">
        <v>0.0650938</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0.12466690166850725</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38426</v>
      </c>
      <c r="V57" s="25"/>
      <c r="W57" s="5"/>
    </row>
    <row r="58" spans="1:23" ht="15.75">
      <c r="A58" s="24"/>
      <c r="B58" s="25" t="s">
        <v>204</v>
      </c>
      <c r="C58" s="25"/>
      <c r="D58" s="25"/>
      <c r="E58" s="25"/>
      <c r="F58" s="25"/>
      <c r="G58" s="25"/>
      <c r="H58" s="58"/>
      <c r="I58" s="58"/>
      <c r="J58" s="58"/>
      <c r="K58" s="58"/>
      <c r="L58" s="58"/>
      <c r="M58" s="58"/>
      <c r="N58" s="58"/>
      <c r="O58" s="58"/>
      <c r="P58" s="58"/>
      <c r="Q58" s="25">
        <f>+U58-S58+1</f>
        <v>91</v>
      </c>
      <c r="R58" s="25"/>
      <c r="S58" s="45">
        <v>38245</v>
      </c>
      <c r="T58" s="46"/>
      <c r="U58" s="45">
        <v>38335</v>
      </c>
      <c r="V58" s="25"/>
      <c r="W58" s="5"/>
    </row>
    <row r="59" spans="1:23" ht="15.75">
      <c r="A59" s="24"/>
      <c r="B59" s="25" t="s">
        <v>205</v>
      </c>
      <c r="C59" s="25"/>
      <c r="D59" s="25"/>
      <c r="E59" s="25"/>
      <c r="F59" s="25"/>
      <c r="G59" s="25"/>
      <c r="H59" s="25"/>
      <c r="I59" s="25"/>
      <c r="J59" s="25"/>
      <c r="K59" s="25"/>
      <c r="L59" s="25"/>
      <c r="M59" s="25"/>
      <c r="N59" s="25"/>
      <c r="O59" s="25"/>
      <c r="P59" s="25"/>
      <c r="Q59" s="25">
        <f>+U59-S59+1</f>
        <v>90</v>
      </c>
      <c r="R59" s="25"/>
      <c r="S59" s="45">
        <v>38336</v>
      </c>
      <c r="T59" s="46"/>
      <c r="U59" s="45">
        <v>38425</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38412</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278</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655433</v>
      </c>
      <c r="N70" s="34"/>
      <c r="O70" s="34">
        <f>10405+20+280+5469</f>
        <v>16174</v>
      </c>
      <c r="P70" s="34"/>
      <c r="Q70" s="34">
        <f>5469+280+20</f>
        <v>5769</v>
      </c>
      <c r="R70" s="34"/>
      <c r="S70" s="34">
        <v>0</v>
      </c>
      <c r="T70" s="34"/>
      <c r="U70" s="53">
        <f>+M70-O70+Q70-S70</f>
        <v>645028</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655433</v>
      </c>
      <c r="N73" s="34"/>
      <c r="O73" s="34">
        <f>SUM(O70:O72)</f>
        <v>16174</v>
      </c>
      <c r="P73" s="34"/>
      <c r="Q73" s="34">
        <f>SUM(Q70:Q72)</f>
        <v>5769</v>
      </c>
      <c r="R73" s="34"/>
      <c r="S73" s="34">
        <f>SUM(S70:S72)</f>
        <v>0</v>
      </c>
      <c r="T73" s="34"/>
      <c r="U73" s="54">
        <f>SUM(U70:U72)</f>
        <v>645028</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655433</v>
      </c>
      <c r="N84" s="34"/>
      <c r="O84" s="34"/>
      <c r="P84" s="34"/>
      <c r="Q84" s="34"/>
      <c r="R84" s="34"/>
      <c r="S84" s="54"/>
      <c r="T84" s="34"/>
      <c r="U84" s="54">
        <f>SUM(U73:U83)</f>
        <v>645028</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38411</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f>+O70</f>
        <v>16174</v>
      </c>
      <c r="T88" s="25"/>
      <c r="U88" s="53"/>
      <c r="V88" s="25"/>
      <c r="W88" s="5"/>
    </row>
    <row r="89" spans="1:23" ht="15.75">
      <c r="A89" s="24"/>
      <c r="B89" s="25" t="s">
        <v>34</v>
      </c>
      <c r="C89" s="25"/>
      <c r="D89" s="25"/>
      <c r="E89" s="25"/>
      <c r="F89" s="25"/>
      <c r="G89" s="25"/>
      <c r="H89" s="25"/>
      <c r="I89" s="25"/>
      <c r="J89" s="25"/>
      <c r="K89" s="25"/>
      <c r="L89" s="25"/>
      <c r="M89" s="25"/>
      <c r="N89" s="25"/>
      <c r="O89" s="25"/>
      <c r="P89" s="25"/>
      <c r="Q89" s="25"/>
      <c r="R89" s="25"/>
      <c r="S89" s="34"/>
      <c r="T89" s="25"/>
      <c r="U89" s="53">
        <f>10949</f>
        <v>10949</v>
      </c>
      <c r="V89" s="25"/>
      <c r="W89" s="5"/>
    </row>
    <row r="90" spans="1:23" ht="15.75">
      <c r="A90" s="24"/>
      <c r="B90" s="25" t="s">
        <v>253</v>
      </c>
      <c r="C90" s="25"/>
      <c r="D90" s="25"/>
      <c r="E90" s="25"/>
      <c r="F90" s="25"/>
      <c r="G90" s="25"/>
      <c r="H90" s="25"/>
      <c r="I90" s="25"/>
      <c r="J90" s="25"/>
      <c r="K90" s="25"/>
      <c r="L90" s="25"/>
      <c r="M90" s="25"/>
      <c r="N90" s="25"/>
      <c r="O90" s="25"/>
      <c r="P90" s="25"/>
      <c r="Q90" s="25"/>
      <c r="R90" s="25"/>
      <c r="S90" s="34"/>
      <c r="T90" s="25"/>
      <c r="U90" s="53">
        <v>0</v>
      </c>
      <c r="V90" s="25"/>
      <c r="W90" s="5"/>
    </row>
    <row r="91" spans="1:23" ht="15.75">
      <c r="A91" s="24"/>
      <c r="B91" s="25" t="s">
        <v>256</v>
      </c>
      <c r="C91" s="25"/>
      <c r="D91" s="25"/>
      <c r="E91" s="25"/>
      <c r="F91" s="25"/>
      <c r="G91" s="25"/>
      <c r="H91" s="25"/>
      <c r="I91" s="25"/>
      <c r="J91" s="25"/>
      <c r="K91" s="25"/>
      <c r="L91" s="25"/>
      <c r="M91" s="25"/>
      <c r="N91" s="25"/>
      <c r="O91" s="25"/>
      <c r="P91" s="25"/>
      <c r="Q91" s="25"/>
      <c r="R91" s="25"/>
      <c r="S91" s="34"/>
      <c r="T91" s="25"/>
      <c r="U91" s="53">
        <v>0</v>
      </c>
      <c r="V91" s="25"/>
      <c r="W91" s="5"/>
    </row>
    <row r="92" spans="1:23" ht="15.75">
      <c r="A92" s="24"/>
      <c r="B92" s="25" t="s">
        <v>35</v>
      </c>
      <c r="C92" s="25"/>
      <c r="D92" s="25"/>
      <c r="E92" s="25"/>
      <c r="F92" s="25"/>
      <c r="G92" s="25"/>
      <c r="H92" s="25"/>
      <c r="I92" s="25"/>
      <c r="J92" s="25"/>
      <c r="K92" s="25"/>
      <c r="L92" s="25"/>
      <c r="M92" s="25"/>
      <c r="N92" s="25"/>
      <c r="O92" s="25"/>
      <c r="P92" s="25"/>
      <c r="Q92" s="25"/>
      <c r="R92" s="25"/>
      <c r="S92" s="34">
        <f>SUM(S88:S91)</f>
        <v>16174</v>
      </c>
      <c r="T92" s="25"/>
      <c r="U92" s="54">
        <f>SUM(U88:U91)</f>
        <v>10949</v>
      </c>
      <c r="V92" s="25"/>
      <c r="W92" s="5"/>
    </row>
    <row r="93" spans="1:23" ht="15.75">
      <c r="A93" s="24"/>
      <c r="B93" s="25" t="s">
        <v>36</v>
      </c>
      <c r="C93" s="25"/>
      <c r="D93" s="25"/>
      <c r="E93" s="25"/>
      <c r="F93" s="25"/>
      <c r="G93" s="25"/>
      <c r="H93" s="25"/>
      <c r="I93" s="25"/>
      <c r="J93" s="25"/>
      <c r="K93" s="25"/>
      <c r="L93" s="25"/>
      <c r="M93" s="25"/>
      <c r="N93" s="25"/>
      <c r="O93" s="25"/>
      <c r="P93" s="25"/>
      <c r="Q93" s="25"/>
      <c r="R93" s="25"/>
      <c r="S93" s="34">
        <v>0</v>
      </c>
      <c r="T93" s="25"/>
      <c r="U93" s="53">
        <v>0</v>
      </c>
      <c r="V93" s="25"/>
      <c r="W93" s="5"/>
    </row>
    <row r="94" spans="1:23" ht="15.75">
      <c r="A94" s="24"/>
      <c r="B94" s="25" t="s">
        <v>37</v>
      </c>
      <c r="C94" s="25"/>
      <c r="D94" s="25"/>
      <c r="E94" s="25"/>
      <c r="F94" s="25"/>
      <c r="G94" s="25"/>
      <c r="H94" s="25"/>
      <c r="I94" s="25"/>
      <c r="J94" s="25"/>
      <c r="K94" s="25"/>
      <c r="L94" s="25"/>
      <c r="M94" s="25"/>
      <c r="N94" s="25"/>
      <c r="O94" s="25"/>
      <c r="P94" s="25"/>
      <c r="Q94" s="25"/>
      <c r="R94" s="25"/>
      <c r="S94" s="34">
        <f>S92+S93</f>
        <v>16174</v>
      </c>
      <c r="T94" s="25"/>
      <c r="U94" s="54">
        <f>U92+U93</f>
        <v>10949</v>
      </c>
      <c r="V94" s="25"/>
      <c r="W94" s="5"/>
    </row>
    <row r="95" spans="1:23" ht="15.75">
      <c r="A95" s="24"/>
      <c r="B95" s="126" t="s">
        <v>38</v>
      </c>
      <c r="C95" s="25"/>
      <c r="D95" s="25"/>
      <c r="E95" s="25"/>
      <c r="F95" s="25"/>
      <c r="G95" s="25"/>
      <c r="H95" s="25"/>
      <c r="I95" s="25"/>
      <c r="J95" s="25"/>
      <c r="K95" s="25"/>
      <c r="L95" s="25"/>
      <c r="M95" s="25"/>
      <c r="N95" s="25"/>
      <c r="O95" s="25"/>
      <c r="P95" s="25"/>
      <c r="Q95" s="25"/>
      <c r="R95" s="25"/>
      <c r="S95" s="34"/>
      <c r="T95" s="25"/>
      <c r="U95" s="53"/>
      <c r="V95" s="25"/>
      <c r="W95" s="5"/>
    </row>
    <row r="96" spans="1:23" ht="15.75">
      <c r="A96" s="24">
        <v>1</v>
      </c>
      <c r="B96" s="25" t="s">
        <v>39</v>
      </c>
      <c r="C96" s="25"/>
      <c r="D96" s="25"/>
      <c r="E96" s="25"/>
      <c r="F96" s="25"/>
      <c r="G96" s="25"/>
      <c r="H96" s="25"/>
      <c r="I96" s="25"/>
      <c r="J96" s="25"/>
      <c r="K96" s="25"/>
      <c r="L96" s="25"/>
      <c r="M96" s="25"/>
      <c r="N96" s="25"/>
      <c r="O96" s="25"/>
      <c r="P96" s="25"/>
      <c r="Q96" s="25"/>
      <c r="R96" s="25"/>
      <c r="S96" s="25"/>
      <c r="T96" s="25"/>
      <c r="U96" s="53">
        <v>0</v>
      </c>
      <c r="V96" s="25"/>
      <c r="W96" s="5"/>
    </row>
    <row r="97" spans="1:23" ht="15.75">
      <c r="A97" s="24">
        <f>+A96+1</f>
        <v>2</v>
      </c>
      <c r="B97" s="25" t="s">
        <v>40</v>
      </c>
      <c r="C97" s="25"/>
      <c r="D97" s="25"/>
      <c r="E97" s="25"/>
      <c r="F97" s="25"/>
      <c r="G97" s="25"/>
      <c r="H97" s="25"/>
      <c r="I97" s="25"/>
      <c r="J97" s="25"/>
      <c r="K97" s="25"/>
      <c r="L97" s="25"/>
      <c r="M97" s="25"/>
      <c r="N97" s="25"/>
      <c r="O97" s="25"/>
      <c r="P97" s="25"/>
      <c r="Q97" s="25"/>
      <c r="R97" s="25"/>
      <c r="S97" s="25"/>
      <c r="T97" s="25"/>
      <c r="U97" s="53">
        <v>-2</v>
      </c>
      <c r="V97" s="25"/>
      <c r="W97" s="5"/>
    </row>
    <row r="98" spans="1:23" ht="15.75">
      <c r="A98" s="24">
        <f>+A97+1</f>
        <v>3</v>
      </c>
      <c r="B98" s="25" t="s">
        <v>229</v>
      </c>
      <c r="C98" s="25"/>
      <c r="D98" s="25"/>
      <c r="E98" s="25"/>
      <c r="F98" s="25"/>
      <c r="G98" s="25"/>
      <c r="H98" s="25"/>
      <c r="I98" s="25"/>
      <c r="J98" s="25"/>
      <c r="K98" s="25"/>
      <c r="L98" s="25"/>
      <c r="M98" s="25"/>
      <c r="N98" s="25"/>
      <c r="O98" s="25"/>
      <c r="P98" s="25"/>
      <c r="Q98" s="25"/>
      <c r="R98" s="25"/>
      <c r="S98" s="25"/>
      <c r="T98" s="25"/>
      <c r="U98" s="53">
        <f>-486-10-12</f>
        <v>-508</v>
      </c>
      <c r="V98" s="25"/>
      <c r="W98" s="5"/>
    </row>
    <row r="99" spans="1:23" ht="15.75">
      <c r="A99" s="24" t="s">
        <v>230</v>
      </c>
      <c r="B99" s="25" t="s">
        <v>144</v>
      </c>
      <c r="C99" s="25"/>
      <c r="D99" s="25"/>
      <c r="E99" s="25"/>
      <c r="F99" s="25"/>
      <c r="G99" s="25"/>
      <c r="H99" s="25"/>
      <c r="I99" s="25"/>
      <c r="J99" s="25"/>
      <c r="K99" s="25"/>
      <c r="L99" s="25"/>
      <c r="M99" s="25"/>
      <c r="N99" s="25"/>
      <c r="O99" s="25"/>
      <c r="P99" s="25"/>
      <c r="Q99" s="25"/>
      <c r="R99" s="25"/>
      <c r="S99" s="25"/>
      <c r="T99" s="25"/>
      <c r="U99" s="53">
        <v>4</v>
      </c>
      <c r="V99" s="25"/>
      <c r="W99" s="5"/>
    </row>
    <row r="100" spans="1:23" ht="15.75">
      <c r="A100" s="24" t="s">
        <v>231</v>
      </c>
      <c r="B100" s="25" t="s">
        <v>216</v>
      </c>
      <c r="C100" s="25"/>
      <c r="D100" s="25"/>
      <c r="E100" s="25"/>
      <c r="F100" s="25"/>
      <c r="G100" s="25"/>
      <c r="H100" s="25"/>
      <c r="I100" s="25"/>
      <c r="J100" s="25"/>
      <c r="K100" s="25"/>
      <c r="L100" s="25"/>
      <c r="M100" s="25"/>
      <c r="N100" s="25"/>
      <c r="O100" s="25"/>
      <c r="P100" s="25"/>
      <c r="Q100" s="25"/>
      <c r="R100" s="25"/>
      <c r="S100" s="25"/>
      <c r="T100" s="25"/>
      <c r="U100" s="53">
        <v>0</v>
      </c>
      <c r="V100" s="25"/>
      <c r="W100" s="5"/>
    </row>
    <row r="101" spans="1:24" ht="15.75">
      <c r="A101" s="24" t="s">
        <v>232</v>
      </c>
      <c r="B101" s="25" t="s">
        <v>217</v>
      </c>
      <c r="C101" s="25"/>
      <c r="D101" s="25"/>
      <c r="E101" s="25"/>
      <c r="F101" s="25"/>
      <c r="G101" s="25"/>
      <c r="H101" s="25"/>
      <c r="I101" s="25"/>
      <c r="J101" s="25"/>
      <c r="K101" s="25"/>
      <c r="L101" s="25"/>
      <c r="M101" s="25"/>
      <c r="N101" s="25"/>
      <c r="O101" s="25"/>
      <c r="P101" s="25"/>
      <c r="Q101" s="25"/>
      <c r="R101" s="25"/>
      <c r="S101" s="25"/>
      <c r="T101" s="25"/>
      <c r="U101" s="53">
        <v>-1760</v>
      </c>
      <c r="V101" s="25"/>
      <c r="W101" s="5"/>
      <c r="X101" s="115"/>
    </row>
    <row r="102" spans="1:23" ht="15.75">
      <c r="A102" s="24" t="s">
        <v>233</v>
      </c>
      <c r="B102" s="25" t="s">
        <v>218</v>
      </c>
      <c r="C102" s="25"/>
      <c r="D102" s="25"/>
      <c r="E102" s="25"/>
      <c r="F102" s="25"/>
      <c r="G102" s="25"/>
      <c r="H102" s="25"/>
      <c r="I102" s="25"/>
      <c r="J102" s="25"/>
      <c r="K102" s="25"/>
      <c r="L102" s="25"/>
      <c r="M102" s="25"/>
      <c r="N102" s="25"/>
      <c r="O102" s="25"/>
      <c r="P102" s="25"/>
      <c r="Q102" s="25"/>
      <c r="R102" s="25"/>
      <c r="S102" s="25"/>
      <c r="T102" s="25"/>
      <c r="U102" s="53">
        <v>-2449</v>
      </c>
      <c r="V102" s="25"/>
      <c r="W102" s="5"/>
    </row>
    <row r="103" spans="1:24" ht="15.75">
      <c r="A103" s="24" t="s">
        <v>234</v>
      </c>
      <c r="B103" s="25" t="s">
        <v>219</v>
      </c>
      <c r="C103" s="25"/>
      <c r="D103" s="25"/>
      <c r="E103" s="25"/>
      <c r="F103" s="25"/>
      <c r="G103" s="25"/>
      <c r="H103" s="25"/>
      <c r="I103" s="25"/>
      <c r="J103" s="25"/>
      <c r="K103" s="25"/>
      <c r="L103" s="25"/>
      <c r="M103" s="25"/>
      <c r="N103" s="25"/>
      <c r="O103" s="25"/>
      <c r="P103" s="25"/>
      <c r="Q103" s="25"/>
      <c r="R103" s="25"/>
      <c r="S103" s="25"/>
      <c r="T103" s="25"/>
      <c r="U103" s="53">
        <v>-1478</v>
      </c>
      <c r="V103" s="25"/>
      <c r="W103" s="5"/>
      <c r="X103" s="115"/>
    </row>
    <row r="104" spans="1:24" ht="15.75">
      <c r="A104" s="24" t="s">
        <v>235</v>
      </c>
      <c r="B104" s="25" t="s">
        <v>220</v>
      </c>
      <c r="C104" s="25"/>
      <c r="D104" s="25"/>
      <c r="E104" s="25"/>
      <c r="F104" s="25"/>
      <c r="G104" s="25"/>
      <c r="H104" s="25"/>
      <c r="I104" s="25"/>
      <c r="J104" s="25"/>
      <c r="K104" s="25"/>
      <c r="L104" s="25"/>
      <c r="M104" s="25"/>
      <c r="N104" s="25"/>
      <c r="O104" s="25"/>
      <c r="P104" s="25"/>
      <c r="Q104" s="25"/>
      <c r="R104" s="25"/>
      <c r="S104" s="25"/>
      <c r="T104" s="25"/>
      <c r="U104" s="53">
        <v>-1817</v>
      </c>
      <c r="V104" s="25"/>
      <c r="W104" s="5"/>
      <c r="X104" s="115"/>
    </row>
    <row r="105" spans="1:23" ht="15.75">
      <c r="A105" s="24" t="s">
        <v>224</v>
      </c>
      <c r="B105" s="25" t="s">
        <v>221</v>
      </c>
      <c r="C105" s="25"/>
      <c r="D105" s="25"/>
      <c r="E105" s="25"/>
      <c r="F105" s="25"/>
      <c r="G105" s="25"/>
      <c r="H105" s="25"/>
      <c r="I105" s="25"/>
      <c r="J105" s="25"/>
      <c r="K105" s="25"/>
      <c r="L105" s="25"/>
      <c r="M105" s="25"/>
      <c r="N105" s="25"/>
      <c r="O105" s="25"/>
      <c r="P105" s="25"/>
      <c r="Q105" s="25"/>
      <c r="R105" s="25"/>
      <c r="S105" s="25"/>
      <c r="T105" s="25"/>
      <c r="U105" s="53">
        <v>-238</v>
      </c>
      <c r="V105" s="25"/>
      <c r="W105" s="5"/>
    </row>
    <row r="106" spans="1:23" ht="15.75">
      <c r="A106" s="24" t="s">
        <v>225</v>
      </c>
      <c r="B106" s="25" t="s">
        <v>222</v>
      </c>
      <c r="C106" s="25"/>
      <c r="D106" s="25"/>
      <c r="E106" s="25"/>
      <c r="F106" s="25"/>
      <c r="G106" s="25"/>
      <c r="H106" s="25"/>
      <c r="I106" s="25"/>
      <c r="J106" s="25"/>
      <c r="K106" s="25"/>
      <c r="L106" s="25"/>
      <c r="M106" s="25"/>
      <c r="N106" s="25"/>
      <c r="O106" s="25"/>
      <c r="P106" s="25"/>
      <c r="Q106" s="25"/>
      <c r="R106" s="25"/>
      <c r="S106" s="25"/>
      <c r="T106" s="25"/>
      <c r="U106" s="53">
        <v>-240</v>
      </c>
      <c r="V106" s="25"/>
      <c r="W106" s="5"/>
    </row>
    <row r="107" spans="1:24" ht="15.75">
      <c r="A107" s="24" t="s">
        <v>226</v>
      </c>
      <c r="B107" s="25" t="s">
        <v>223</v>
      </c>
      <c r="C107" s="25"/>
      <c r="D107" s="25"/>
      <c r="E107" s="25"/>
      <c r="F107" s="25"/>
      <c r="G107" s="25"/>
      <c r="H107" s="25"/>
      <c r="I107" s="25"/>
      <c r="J107" s="25"/>
      <c r="K107" s="25"/>
      <c r="L107" s="25"/>
      <c r="M107" s="25"/>
      <c r="N107" s="25"/>
      <c r="O107" s="25"/>
      <c r="P107" s="25"/>
      <c r="Q107" s="25"/>
      <c r="R107" s="25"/>
      <c r="S107" s="25"/>
      <c r="T107" s="25"/>
      <c r="U107" s="53">
        <v>-649</v>
      </c>
      <c r="V107" s="25"/>
      <c r="W107" s="5"/>
      <c r="X107" s="115"/>
    </row>
    <row r="108" spans="1:23" ht="15.75">
      <c r="A108" s="24">
        <v>6</v>
      </c>
      <c r="B108" s="25" t="s">
        <v>41</v>
      </c>
      <c r="C108" s="25"/>
      <c r="D108" s="25"/>
      <c r="E108" s="25"/>
      <c r="F108" s="25"/>
      <c r="G108" s="25"/>
      <c r="H108" s="25"/>
      <c r="I108" s="25"/>
      <c r="J108" s="25"/>
      <c r="K108" s="25"/>
      <c r="L108" s="25"/>
      <c r="M108" s="25"/>
      <c r="N108" s="25"/>
      <c r="O108" s="25"/>
      <c r="P108" s="25"/>
      <c r="Q108" s="25"/>
      <c r="R108" s="25"/>
      <c r="S108" s="25"/>
      <c r="T108" s="25"/>
      <c r="U108" s="53">
        <v>-7</v>
      </c>
      <c r="V108" s="25"/>
      <c r="W108" s="5"/>
    </row>
    <row r="109" spans="1:23" ht="15.75">
      <c r="A109" s="24">
        <f>+A108+1</f>
        <v>7</v>
      </c>
      <c r="B109" s="25" t="s">
        <v>53</v>
      </c>
      <c r="C109" s="25"/>
      <c r="D109" s="25"/>
      <c r="E109" s="25"/>
      <c r="F109" s="25"/>
      <c r="G109" s="25"/>
      <c r="H109" s="25"/>
      <c r="I109" s="25"/>
      <c r="J109" s="25"/>
      <c r="K109" s="25"/>
      <c r="L109" s="25"/>
      <c r="M109" s="25"/>
      <c r="N109" s="25"/>
      <c r="O109" s="25"/>
      <c r="P109" s="25"/>
      <c r="Q109" s="25"/>
      <c r="R109" s="25"/>
      <c r="S109" s="25"/>
      <c r="T109" s="25"/>
      <c r="U109" s="53">
        <v>0</v>
      </c>
      <c r="V109" s="25"/>
      <c r="W109" s="5"/>
    </row>
    <row r="110" spans="1:23" ht="15.75">
      <c r="A110" s="24">
        <f>+A109+1</f>
        <v>8</v>
      </c>
      <c r="B110" s="25" t="s">
        <v>227</v>
      </c>
      <c r="C110" s="25"/>
      <c r="D110" s="25"/>
      <c r="E110" s="25"/>
      <c r="F110" s="25"/>
      <c r="G110" s="25"/>
      <c r="H110" s="25"/>
      <c r="I110" s="25"/>
      <c r="J110" s="25"/>
      <c r="K110" s="25"/>
      <c r="L110" s="25"/>
      <c r="M110" s="25"/>
      <c r="N110" s="25"/>
      <c r="O110" s="25"/>
      <c r="P110" s="25"/>
      <c r="Q110" s="25"/>
      <c r="R110" s="25"/>
      <c r="S110" s="25"/>
      <c r="T110" s="25"/>
      <c r="U110" s="53">
        <v>0</v>
      </c>
      <c r="V110" s="25"/>
      <c r="W110" s="5"/>
    </row>
    <row r="111" spans="1:23" ht="15.75">
      <c r="A111" s="24">
        <f>+A110+1</f>
        <v>9</v>
      </c>
      <c r="B111" s="25" t="s">
        <v>42</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10</v>
      </c>
      <c r="B112" s="25" t="s">
        <v>43</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11</v>
      </c>
      <c r="B113" s="25" t="s">
        <v>228</v>
      </c>
      <c r="C113" s="25"/>
      <c r="D113" s="25"/>
      <c r="E113" s="25"/>
      <c r="F113" s="25"/>
      <c r="G113" s="25"/>
      <c r="H113" s="25"/>
      <c r="I113" s="25"/>
      <c r="J113" s="25"/>
      <c r="K113" s="25"/>
      <c r="L113" s="25"/>
      <c r="M113" s="25"/>
      <c r="N113" s="25"/>
      <c r="O113" s="25"/>
      <c r="P113" s="25"/>
      <c r="Q113" s="25"/>
      <c r="R113" s="25"/>
      <c r="S113" s="25"/>
      <c r="T113" s="25"/>
      <c r="U113" s="53">
        <f>-U94-SUM(U96:U112)</f>
        <v>-1805</v>
      </c>
      <c r="V113" s="25"/>
      <c r="W113" s="5"/>
    </row>
    <row r="114" spans="1:23" ht="15.75">
      <c r="A114" s="24"/>
      <c r="B114" s="126" t="s">
        <v>44</v>
      </c>
      <c r="C114" s="25"/>
      <c r="D114" s="25"/>
      <c r="E114" s="25"/>
      <c r="F114" s="25"/>
      <c r="G114" s="25"/>
      <c r="H114" s="25"/>
      <c r="I114" s="25"/>
      <c r="J114" s="25"/>
      <c r="K114" s="25"/>
      <c r="L114" s="25"/>
      <c r="M114" s="25"/>
      <c r="N114" s="25"/>
      <c r="O114" s="25"/>
      <c r="P114" s="25"/>
      <c r="Q114" s="25"/>
      <c r="R114" s="25"/>
      <c r="S114" s="25"/>
      <c r="T114" s="25"/>
      <c r="U114" s="59"/>
      <c r="V114" s="25"/>
      <c r="W114" s="5"/>
    </row>
    <row r="115" spans="1:23" ht="15.75">
      <c r="A115" s="24"/>
      <c r="B115" s="25" t="s">
        <v>45</v>
      </c>
      <c r="C115" s="25"/>
      <c r="D115" s="25"/>
      <c r="E115" s="25"/>
      <c r="F115" s="25"/>
      <c r="G115" s="25"/>
      <c r="H115" s="25"/>
      <c r="I115" s="25"/>
      <c r="J115" s="25"/>
      <c r="K115" s="25"/>
      <c r="L115" s="25"/>
      <c r="M115" s="25"/>
      <c r="N115" s="25"/>
      <c r="O115" s="25"/>
      <c r="P115" s="25"/>
      <c r="Q115" s="25"/>
      <c r="R115" s="25"/>
      <c r="S115" s="34">
        <f>-S167</f>
        <v>-280</v>
      </c>
      <c r="T115" s="34"/>
      <c r="U115" s="53"/>
      <c r="V115" s="25"/>
      <c r="W115" s="5"/>
    </row>
    <row r="116" spans="1:23" ht="15.75">
      <c r="A116" s="24"/>
      <c r="B116" s="25" t="s">
        <v>46</v>
      </c>
      <c r="C116" s="25"/>
      <c r="D116" s="25"/>
      <c r="E116" s="25"/>
      <c r="F116" s="25"/>
      <c r="G116" s="25"/>
      <c r="H116" s="25"/>
      <c r="I116" s="25"/>
      <c r="J116" s="25"/>
      <c r="K116" s="25"/>
      <c r="L116" s="25"/>
      <c r="M116" s="25"/>
      <c r="N116" s="25"/>
      <c r="O116" s="25"/>
      <c r="P116" s="25"/>
      <c r="Q116" s="25"/>
      <c r="R116" s="25"/>
      <c r="S116" s="34">
        <f>-R167</f>
        <v>-5489</v>
      </c>
      <c r="T116" s="34"/>
      <c r="U116" s="53"/>
      <c r="V116" s="25"/>
      <c r="W116" s="5"/>
    </row>
    <row r="117" spans="1:23" ht="15.75">
      <c r="A117" s="24"/>
      <c r="B117" s="25" t="s">
        <v>246</v>
      </c>
      <c r="C117" s="25"/>
      <c r="D117" s="25"/>
      <c r="E117" s="25"/>
      <c r="F117" s="25"/>
      <c r="G117" s="25"/>
      <c r="H117" s="25"/>
      <c r="I117" s="25"/>
      <c r="J117" s="25"/>
      <c r="K117" s="25"/>
      <c r="L117" s="25"/>
      <c r="M117" s="25"/>
      <c r="N117" s="25"/>
      <c r="O117" s="25"/>
      <c r="P117" s="25"/>
      <c r="Q117" s="25"/>
      <c r="R117" s="25"/>
      <c r="S117" s="34">
        <v>0</v>
      </c>
      <c r="T117" s="34"/>
      <c r="U117" s="53"/>
      <c r="V117" s="25"/>
      <c r="W117" s="5"/>
    </row>
    <row r="118" spans="1:23" ht="15.75">
      <c r="A118" s="24"/>
      <c r="B118" s="25" t="s">
        <v>269</v>
      </c>
      <c r="C118" s="25"/>
      <c r="D118" s="25"/>
      <c r="E118" s="25"/>
      <c r="F118" s="25"/>
      <c r="G118" s="25"/>
      <c r="H118" s="25"/>
      <c r="I118" s="25"/>
      <c r="J118" s="25"/>
      <c r="K118" s="25"/>
      <c r="L118" s="25"/>
      <c r="M118" s="25"/>
      <c r="N118" s="25"/>
      <c r="O118" s="25"/>
      <c r="P118" s="25"/>
      <c r="Q118" s="25"/>
      <c r="R118" s="25"/>
      <c r="S118" s="34">
        <v>0</v>
      </c>
      <c r="T118" s="34"/>
      <c r="U118" s="53"/>
      <c r="V118" s="25"/>
      <c r="W118" s="153"/>
    </row>
    <row r="119" spans="1:23" ht="15.75">
      <c r="A119" s="24"/>
      <c r="B119" s="25" t="s">
        <v>188</v>
      </c>
      <c r="C119" s="25"/>
      <c r="D119" s="25"/>
      <c r="E119" s="25"/>
      <c r="F119" s="25"/>
      <c r="G119" s="25"/>
      <c r="H119" s="25"/>
      <c r="I119" s="25"/>
      <c r="J119" s="25"/>
      <c r="K119" s="25"/>
      <c r="L119" s="25"/>
      <c r="M119" s="25"/>
      <c r="N119" s="25"/>
      <c r="O119" s="25"/>
      <c r="P119" s="25"/>
      <c r="Q119" s="25"/>
      <c r="R119" s="25"/>
      <c r="S119" s="34">
        <v>-10405</v>
      </c>
      <c r="T119" s="34"/>
      <c r="U119" s="53"/>
      <c r="V119" s="25"/>
      <c r="W119" s="5"/>
    </row>
    <row r="120" spans="1:23" ht="15.75">
      <c r="A120" s="24"/>
      <c r="B120" s="25" t="s">
        <v>247</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249</v>
      </c>
      <c r="C121" s="25"/>
      <c r="D121" s="25"/>
      <c r="E121" s="25"/>
      <c r="F121" s="25"/>
      <c r="G121" s="25"/>
      <c r="H121" s="25"/>
      <c r="I121" s="25"/>
      <c r="J121" s="25"/>
      <c r="K121" s="25"/>
      <c r="L121" s="25"/>
      <c r="M121" s="25"/>
      <c r="N121" s="25"/>
      <c r="O121" s="25"/>
      <c r="P121" s="25"/>
      <c r="Q121" s="25"/>
      <c r="R121" s="25"/>
      <c r="S121" s="34">
        <v>0</v>
      </c>
      <c r="T121" s="34"/>
      <c r="U121" s="53"/>
      <c r="V121" s="25"/>
      <c r="W121" s="5"/>
    </row>
    <row r="122" spans="1:23" ht="15.75">
      <c r="A122" s="24"/>
      <c r="B122" s="25" t="s">
        <v>248</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250</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251</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252</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47</v>
      </c>
      <c r="C126" s="25"/>
      <c r="D126" s="25"/>
      <c r="E126" s="25"/>
      <c r="F126" s="25"/>
      <c r="G126" s="25"/>
      <c r="H126" s="25"/>
      <c r="I126" s="25"/>
      <c r="J126" s="25"/>
      <c r="K126" s="25"/>
      <c r="L126" s="25"/>
      <c r="M126" s="25"/>
      <c r="N126" s="25"/>
      <c r="O126" s="25"/>
      <c r="P126" s="25"/>
      <c r="Q126" s="25"/>
      <c r="R126" s="25"/>
      <c r="S126" s="34">
        <f>SUM(S95:S125)</f>
        <v>-16174</v>
      </c>
      <c r="T126" s="34"/>
      <c r="U126" s="34">
        <f>SUM(U95:U125)</f>
        <v>-10949</v>
      </c>
      <c r="V126" s="25"/>
      <c r="W126" s="5"/>
    </row>
    <row r="127" spans="1:23" ht="15.75">
      <c r="A127" s="24"/>
      <c r="B127" s="25" t="s">
        <v>271</v>
      </c>
      <c r="C127" s="25"/>
      <c r="D127" s="25"/>
      <c r="E127" s="25"/>
      <c r="F127" s="25"/>
      <c r="G127" s="25"/>
      <c r="H127" s="25"/>
      <c r="I127" s="25"/>
      <c r="J127" s="25"/>
      <c r="K127" s="25"/>
      <c r="L127" s="25"/>
      <c r="M127" s="25"/>
      <c r="N127" s="25"/>
      <c r="O127" s="25"/>
      <c r="P127" s="25"/>
      <c r="Q127" s="25"/>
      <c r="R127" s="25"/>
      <c r="S127" s="34">
        <f>S94+S126</f>
        <v>0</v>
      </c>
      <c r="T127" s="34"/>
      <c r="U127" s="34">
        <f>U94+U126</f>
        <v>0</v>
      </c>
      <c r="V127" s="25"/>
      <c r="W127" s="5"/>
    </row>
    <row r="128" spans="1:23" ht="15.75">
      <c r="A128" s="24"/>
      <c r="B128" s="25"/>
      <c r="C128" s="25"/>
      <c r="D128" s="25"/>
      <c r="E128" s="25"/>
      <c r="F128" s="25"/>
      <c r="G128" s="25"/>
      <c r="H128" s="25"/>
      <c r="I128" s="25"/>
      <c r="J128" s="25"/>
      <c r="K128" s="25"/>
      <c r="L128" s="25"/>
      <c r="M128" s="25"/>
      <c r="N128" s="25"/>
      <c r="O128" s="25"/>
      <c r="P128" s="25"/>
      <c r="Q128" s="25"/>
      <c r="R128" s="25"/>
      <c r="S128" s="34"/>
      <c r="T128" s="34"/>
      <c r="U128" s="34"/>
      <c r="V128" s="25"/>
      <c r="W128" s="5"/>
    </row>
    <row r="129" spans="1:23" ht="15.75">
      <c r="A129" s="6"/>
      <c r="B129" s="8"/>
      <c r="C129" s="8"/>
      <c r="D129" s="8"/>
      <c r="E129" s="8"/>
      <c r="F129" s="8"/>
      <c r="G129" s="8"/>
      <c r="H129" s="8"/>
      <c r="I129" s="8"/>
      <c r="J129" s="8"/>
      <c r="K129" s="8"/>
      <c r="L129" s="8"/>
      <c r="M129" s="8"/>
      <c r="N129" s="8"/>
      <c r="O129" s="8"/>
      <c r="P129" s="8"/>
      <c r="Q129" s="8"/>
      <c r="R129" s="8"/>
      <c r="S129" s="8"/>
      <c r="T129" s="8"/>
      <c r="U129" s="52"/>
      <c r="V129" s="8"/>
      <c r="W129" s="5"/>
    </row>
    <row r="130" spans="1:23" ht="19.5" thickBot="1">
      <c r="A130" s="107"/>
      <c r="B130" s="108" t="str">
        <f>B65</f>
        <v>PM6 INVESTOR REPORT QUARTER ENDING FEBRUARY 2005</v>
      </c>
      <c r="C130" s="109"/>
      <c r="D130" s="109"/>
      <c r="E130" s="109"/>
      <c r="F130" s="109"/>
      <c r="G130" s="109"/>
      <c r="H130" s="109"/>
      <c r="I130" s="109"/>
      <c r="J130" s="109"/>
      <c r="K130" s="109"/>
      <c r="L130" s="109"/>
      <c r="M130" s="109"/>
      <c r="N130" s="109"/>
      <c r="O130" s="109"/>
      <c r="P130" s="109"/>
      <c r="Q130" s="109"/>
      <c r="R130" s="109"/>
      <c r="S130" s="109"/>
      <c r="T130" s="109"/>
      <c r="U130" s="112"/>
      <c r="V130" s="111"/>
      <c r="W130" s="5"/>
    </row>
    <row r="131" spans="1:23" ht="15.75">
      <c r="A131" s="2"/>
      <c r="B131" s="60" t="s">
        <v>49</v>
      </c>
      <c r="C131" s="4"/>
      <c r="D131" s="4"/>
      <c r="E131" s="4"/>
      <c r="F131" s="4"/>
      <c r="G131" s="4"/>
      <c r="H131" s="4"/>
      <c r="I131" s="4"/>
      <c r="J131" s="4"/>
      <c r="K131" s="4"/>
      <c r="L131" s="4"/>
      <c r="M131" s="4"/>
      <c r="N131" s="4"/>
      <c r="O131" s="4"/>
      <c r="P131" s="4"/>
      <c r="Q131" s="4"/>
      <c r="R131" s="4"/>
      <c r="S131" s="4"/>
      <c r="T131" s="4"/>
      <c r="U131" s="50"/>
      <c r="V131" s="4"/>
      <c r="W131" s="5"/>
    </row>
    <row r="132" spans="1:23" ht="15.75">
      <c r="A132" s="6"/>
      <c r="B132" s="21"/>
      <c r="C132" s="8"/>
      <c r="D132" s="8"/>
      <c r="E132" s="8"/>
      <c r="F132" s="8"/>
      <c r="G132" s="8"/>
      <c r="H132" s="8"/>
      <c r="I132" s="8"/>
      <c r="J132" s="8"/>
      <c r="K132" s="8"/>
      <c r="L132" s="8"/>
      <c r="M132" s="8"/>
      <c r="N132" s="8"/>
      <c r="O132" s="8"/>
      <c r="P132" s="8"/>
      <c r="Q132" s="8"/>
      <c r="R132" s="8"/>
      <c r="S132" s="8"/>
      <c r="T132" s="8"/>
      <c r="U132" s="52"/>
      <c r="V132" s="8"/>
      <c r="W132" s="5"/>
    </row>
    <row r="133" spans="1:23" ht="15.75">
      <c r="A133" s="6"/>
      <c r="B133" s="127" t="s">
        <v>50</v>
      </c>
      <c r="C133" s="8"/>
      <c r="D133" s="8"/>
      <c r="E133" s="8"/>
      <c r="F133" s="8"/>
      <c r="G133" s="8"/>
      <c r="H133" s="8"/>
      <c r="I133" s="8"/>
      <c r="J133" s="8"/>
      <c r="K133" s="8"/>
      <c r="L133" s="8"/>
      <c r="M133" s="8"/>
      <c r="N133" s="8"/>
      <c r="O133" s="8"/>
      <c r="P133" s="8"/>
      <c r="Q133" s="8"/>
      <c r="R133" s="8"/>
      <c r="S133" s="8"/>
      <c r="T133" s="8"/>
      <c r="U133" s="52"/>
      <c r="V133" s="8"/>
      <c r="W133" s="5"/>
    </row>
    <row r="134" spans="1:23" ht="15.75">
      <c r="A134" s="24"/>
      <c r="B134" s="25" t="s">
        <v>51</v>
      </c>
      <c r="C134" s="25"/>
      <c r="D134" s="25"/>
      <c r="E134" s="25"/>
      <c r="F134" s="25"/>
      <c r="G134" s="25"/>
      <c r="H134" s="25"/>
      <c r="I134" s="25"/>
      <c r="J134" s="25"/>
      <c r="K134" s="25"/>
      <c r="L134" s="25"/>
      <c r="M134" s="25"/>
      <c r="N134" s="25"/>
      <c r="O134" s="25"/>
      <c r="P134" s="25"/>
      <c r="Q134" s="25"/>
      <c r="R134" s="25"/>
      <c r="S134" s="25"/>
      <c r="T134" s="25"/>
      <c r="U134" s="53">
        <v>19305</v>
      </c>
      <c r="V134" s="25"/>
      <c r="W134" s="5"/>
    </row>
    <row r="135" spans="1:23" ht="15.75">
      <c r="A135" s="24"/>
      <c r="B135" s="25" t="s">
        <v>52</v>
      </c>
      <c r="C135" s="25"/>
      <c r="D135" s="25"/>
      <c r="E135" s="25"/>
      <c r="F135" s="25"/>
      <c r="G135" s="25"/>
      <c r="H135" s="25"/>
      <c r="I135" s="25"/>
      <c r="J135" s="25"/>
      <c r="K135" s="25"/>
      <c r="L135" s="25"/>
      <c r="M135" s="25"/>
      <c r="N135" s="25"/>
      <c r="O135" s="25"/>
      <c r="P135" s="25"/>
      <c r="Q135" s="25"/>
      <c r="R135" s="25"/>
      <c r="S135" s="25"/>
      <c r="T135" s="25"/>
      <c r="U135" s="53">
        <v>19305</v>
      </c>
      <c r="V135" s="25"/>
      <c r="W135" s="5"/>
    </row>
    <row r="136" spans="1:23" ht="15.75">
      <c r="A136" s="24"/>
      <c r="B136" s="25" t="s">
        <v>254</v>
      </c>
      <c r="C136" s="25"/>
      <c r="D136" s="25"/>
      <c r="E136" s="25"/>
      <c r="F136" s="25"/>
      <c r="G136" s="25"/>
      <c r="H136" s="25"/>
      <c r="I136" s="25"/>
      <c r="J136" s="25"/>
      <c r="K136" s="25"/>
      <c r="L136" s="25"/>
      <c r="M136" s="25"/>
      <c r="N136" s="25"/>
      <c r="O136" s="25"/>
      <c r="P136" s="25"/>
      <c r="Q136" s="25"/>
      <c r="R136" s="25"/>
      <c r="S136" s="25"/>
      <c r="T136" s="25"/>
      <c r="U136" s="53">
        <v>0</v>
      </c>
      <c r="V136" s="25"/>
      <c r="W136" s="5"/>
    </row>
    <row r="137" spans="1:23" ht="15.75">
      <c r="A137" s="24"/>
      <c r="B137" s="25" t="s">
        <v>209</v>
      </c>
      <c r="C137" s="25"/>
      <c r="D137" s="25"/>
      <c r="E137" s="25"/>
      <c r="F137" s="25"/>
      <c r="G137" s="25"/>
      <c r="H137" s="25"/>
      <c r="I137" s="25"/>
      <c r="J137" s="25"/>
      <c r="K137" s="25"/>
      <c r="L137" s="25"/>
      <c r="M137" s="25"/>
      <c r="N137" s="25"/>
      <c r="O137" s="25"/>
      <c r="P137" s="25"/>
      <c r="Q137" s="25"/>
      <c r="R137" s="25"/>
      <c r="S137" s="25"/>
      <c r="T137" s="25"/>
      <c r="U137" s="53">
        <v>0</v>
      </c>
      <c r="V137" s="25"/>
      <c r="W137" s="5"/>
    </row>
    <row r="138" spans="1:23" ht="15.75">
      <c r="A138" s="24"/>
      <c r="B138" s="25" t="s">
        <v>210</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53</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236</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4" ht="15.75">
      <c r="A141" s="24"/>
      <c r="B141" s="25" t="s">
        <v>255</v>
      </c>
      <c r="C141" s="25"/>
      <c r="D141" s="25"/>
      <c r="E141" s="25"/>
      <c r="F141" s="25"/>
      <c r="G141" s="25"/>
      <c r="H141" s="25"/>
      <c r="I141" s="25"/>
      <c r="J141" s="25"/>
      <c r="K141" s="25"/>
      <c r="L141" s="25"/>
      <c r="M141" s="25"/>
      <c r="N141" s="25"/>
      <c r="O141" s="25"/>
      <c r="P141" s="25"/>
      <c r="Q141" s="25"/>
      <c r="R141" s="25"/>
      <c r="S141" s="25"/>
      <c r="T141" s="25"/>
      <c r="U141" s="53">
        <v>0</v>
      </c>
      <c r="V141" s="25"/>
      <c r="W141" s="5"/>
      <c r="X141" s="115"/>
    </row>
    <row r="142" spans="1:23" ht="15.75">
      <c r="A142" s="24"/>
      <c r="B142" s="25" t="s">
        <v>54</v>
      </c>
      <c r="C142" s="25"/>
      <c r="D142" s="25"/>
      <c r="E142" s="25"/>
      <c r="F142" s="25"/>
      <c r="G142" s="25"/>
      <c r="H142" s="25"/>
      <c r="I142" s="25"/>
      <c r="J142" s="25"/>
      <c r="K142" s="25"/>
      <c r="L142" s="25"/>
      <c r="M142" s="25"/>
      <c r="N142" s="25"/>
      <c r="O142" s="25"/>
      <c r="P142" s="25"/>
      <c r="Q142" s="25"/>
      <c r="R142" s="25"/>
      <c r="S142" s="25"/>
      <c r="T142" s="25"/>
      <c r="U142" s="53">
        <f>SUM(U135:U141)</f>
        <v>19305</v>
      </c>
      <c r="V142" s="25"/>
      <c r="W142" s="5"/>
    </row>
    <row r="143" spans="1:23" ht="15.75">
      <c r="A143" s="24"/>
      <c r="B143" s="25"/>
      <c r="C143" s="25"/>
      <c r="D143" s="25"/>
      <c r="E143" s="25"/>
      <c r="F143" s="25"/>
      <c r="G143" s="25"/>
      <c r="H143" s="25"/>
      <c r="I143" s="25"/>
      <c r="J143" s="25"/>
      <c r="K143" s="25"/>
      <c r="L143" s="25"/>
      <c r="M143" s="25"/>
      <c r="N143" s="25"/>
      <c r="O143" s="25"/>
      <c r="P143" s="25"/>
      <c r="Q143" s="25"/>
      <c r="R143" s="25"/>
      <c r="S143" s="25"/>
      <c r="T143" s="25"/>
      <c r="U143" s="61"/>
      <c r="V143" s="25"/>
      <c r="W143" s="5"/>
    </row>
    <row r="144" spans="1:23" ht="15.75">
      <c r="A144" s="6"/>
      <c r="B144" s="127" t="s">
        <v>28</v>
      </c>
      <c r="C144" s="8"/>
      <c r="D144" s="8"/>
      <c r="E144" s="8"/>
      <c r="F144" s="8"/>
      <c r="G144" s="8"/>
      <c r="H144" s="8"/>
      <c r="I144" s="8"/>
      <c r="J144" s="8"/>
      <c r="K144" s="8"/>
      <c r="L144" s="8"/>
      <c r="M144" s="8"/>
      <c r="N144" s="8"/>
      <c r="O144" s="8"/>
      <c r="P144" s="8"/>
      <c r="Q144" s="8"/>
      <c r="R144" s="8"/>
      <c r="S144" s="8"/>
      <c r="T144" s="8"/>
      <c r="U144" s="52"/>
      <c r="V144" s="8"/>
      <c r="W144" s="5"/>
    </row>
    <row r="145" spans="1:23" ht="15.75">
      <c r="A145" s="24"/>
      <c r="B145" s="25" t="s">
        <v>55</v>
      </c>
      <c r="C145" s="62"/>
      <c r="D145" s="25"/>
      <c r="E145" s="25"/>
      <c r="F145" s="25"/>
      <c r="G145" s="25"/>
      <c r="H145" s="25"/>
      <c r="I145" s="25"/>
      <c r="J145" s="25"/>
      <c r="K145" s="25"/>
      <c r="L145" s="25"/>
      <c r="M145" s="25"/>
      <c r="N145" s="25"/>
      <c r="O145" s="25"/>
      <c r="P145" s="25"/>
      <c r="Q145" s="25"/>
      <c r="R145" s="25"/>
      <c r="S145" s="25"/>
      <c r="T145" s="25"/>
      <c r="U145" s="59" t="s">
        <v>177</v>
      </c>
      <c r="V145" s="25"/>
      <c r="W145" s="5"/>
    </row>
    <row r="146" spans="1:23" ht="15.75">
      <c r="A146" s="24"/>
      <c r="B146" s="25" t="s">
        <v>56</v>
      </c>
      <c r="C146" s="142"/>
      <c r="D146" s="142"/>
      <c r="E146" s="142"/>
      <c r="F146" s="142"/>
      <c r="G146" s="142"/>
      <c r="H146" s="142"/>
      <c r="I146" s="142"/>
      <c r="J146" s="142"/>
      <c r="K146" s="142"/>
      <c r="L146" s="142"/>
      <c r="M146" s="142"/>
      <c r="N146" s="142"/>
      <c r="O146" s="142"/>
      <c r="P146" s="142"/>
      <c r="Q146" s="142"/>
      <c r="R146" s="142"/>
      <c r="S146" s="142"/>
      <c r="T146" s="142"/>
      <c r="U146" s="59" t="s">
        <v>177</v>
      </c>
      <c r="V146" s="25"/>
      <c r="W146" s="5"/>
    </row>
    <row r="147" spans="1:23" ht="15.75">
      <c r="A147" s="24"/>
      <c r="B147" s="25" t="s">
        <v>57</v>
      </c>
      <c r="C147" s="25"/>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58</v>
      </c>
      <c r="C148" s="25"/>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c r="C149" s="25"/>
      <c r="D149" s="25"/>
      <c r="E149" s="25"/>
      <c r="F149" s="25"/>
      <c r="G149" s="25"/>
      <c r="H149" s="25"/>
      <c r="I149" s="25"/>
      <c r="J149" s="25"/>
      <c r="K149" s="25"/>
      <c r="L149" s="25"/>
      <c r="M149" s="25"/>
      <c r="N149" s="25"/>
      <c r="O149" s="25"/>
      <c r="P149" s="25"/>
      <c r="Q149" s="25"/>
      <c r="R149" s="25"/>
      <c r="S149" s="25"/>
      <c r="T149" s="25"/>
      <c r="U149" s="61"/>
      <c r="V149" s="25"/>
      <c r="W149" s="5"/>
    </row>
    <row r="150" spans="1:23" ht="15.75">
      <c r="A150" s="6"/>
      <c r="B150" s="127" t="s">
        <v>59</v>
      </c>
      <c r="C150" s="8"/>
      <c r="D150" s="8"/>
      <c r="E150" s="8"/>
      <c r="F150" s="8"/>
      <c r="G150" s="8"/>
      <c r="H150" s="8"/>
      <c r="I150" s="8"/>
      <c r="J150" s="8"/>
      <c r="K150" s="8"/>
      <c r="L150" s="8"/>
      <c r="M150" s="8"/>
      <c r="N150" s="8"/>
      <c r="O150" s="8"/>
      <c r="P150" s="8"/>
      <c r="Q150" s="8"/>
      <c r="R150" s="8"/>
      <c r="S150" s="8"/>
      <c r="T150" s="8"/>
      <c r="U150" s="64"/>
      <c r="V150" s="8"/>
      <c r="W150" s="5"/>
    </row>
    <row r="151" spans="1:23" ht="15.75">
      <c r="A151" s="24"/>
      <c r="B151" s="25" t="s">
        <v>60</v>
      </c>
      <c r="C151" s="25"/>
      <c r="D151" s="25"/>
      <c r="E151" s="25"/>
      <c r="F151" s="25"/>
      <c r="G151" s="25"/>
      <c r="H151" s="25"/>
      <c r="I151" s="25"/>
      <c r="J151" s="25"/>
      <c r="K151" s="25"/>
      <c r="L151" s="25"/>
      <c r="M151" s="25"/>
      <c r="N151" s="25"/>
      <c r="O151" s="25"/>
      <c r="P151" s="25"/>
      <c r="Q151" s="25"/>
      <c r="R151" s="25"/>
      <c r="S151" s="25"/>
      <c r="T151" s="25"/>
      <c r="U151" s="53">
        <v>0</v>
      </c>
      <c r="V151" s="25"/>
      <c r="W151" s="5"/>
    </row>
    <row r="152" spans="1:23" ht="15.75">
      <c r="A152" s="24"/>
      <c r="B152" s="25" t="s">
        <v>61</v>
      </c>
      <c r="C152" s="25"/>
      <c r="D152" s="25"/>
      <c r="E152" s="25"/>
      <c r="F152" s="25"/>
      <c r="G152" s="25"/>
      <c r="H152" s="25"/>
      <c r="I152" s="25"/>
      <c r="J152" s="25"/>
      <c r="K152" s="25"/>
      <c r="L152" s="25"/>
      <c r="M152" s="25"/>
      <c r="N152" s="25"/>
      <c r="O152" s="25"/>
      <c r="P152" s="25"/>
      <c r="Q152" s="25"/>
      <c r="R152" s="25"/>
      <c r="S152" s="25"/>
      <c r="T152" s="25"/>
      <c r="U152" s="53">
        <v>0</v>
      </c>
      <c r="V152" s="25"/>
      <c r="W152" s="5"/>
    </row>
    <row r="153" spans="1:23" ht="15.75">
      <c r="A153" s="24"/>
      <c r="B153" s="25" t="s">
        <v>62</v>
      </c>
      <c r="C153" s="25"/>
      <c r="D153" s="25"/>
      <c r="E153" s="25"/>
      <c r="F153" s="25"/>
      <c r="G153" s="25"/>
      <c r="H153" s="25"/>
      <c r="I153" s="25"/>
      <c r="J153" s="25"/>
      <c r="K153" s="25"/>
      <c r="L153" s="25"/>
      <c r="M153" s="25"/>
      <c r="N153" s="25"/>
      <c r="O153" s="25"/>
      <c r="P153" s="25"/>
      <c r="Q153" s="25"/>
      <c r="R153" s="25"/>
      <c r="S153" s="25"/>
      <c r="T153" s="25"/>
      <c r="U153" s="53">
        <f>U152+U151</f>
        <v>0</v>
      </c>
      <c r="V153" s="25"/>
      <c r="W153" s="5"/>
    </row>
    <row r="154" spans="1:23" ht="15.75">
      <c r="A154" s="24"/>
      <c r="B154" s="25" t="s">
        <v>245</v>
      </c>
      <c r="C154" s="25"/>
      <c r="D154" s="25"/>
      <c r="E154" s="25"/>
      <c r="F154" s="25"/>
      <c r="G154" s="65"/>
      <c r="H154" s="25"/>
      <c r="I154" s="25"/>
      <c r="J154" s="25"/>
      <c r="K154" s="25"/>
      <c r="L154" s="25"/>
      <c r="M154" s="25"/>
      <c r="N154" s="25"/>
      <c r="O154" s="25"/>
      <c r="P154" s="25"/>
      <c r="Q154" s="25"/>
      <c r="R154" s="25"/>
      <c r="S154" s="25"/>
      <c r="T154" s="25"/>
      <c r="U154" s="53">
        <f>U110</f>
        <v>0</v>
      </c>
      <c r="V154" s="25"/>
      <c r="W154" s="5"/>
    </row>
    <row r="155" spans="1:23" ht="15.75">
      <c r="A155" s="24"/>
      <c r="B155" s="25" t="s">
        <v>63</v>
      </c>
      <c r="C155" s="25"/>
      <c r="D155" s="25"/>
      <c r="E155" s="25"/>
      <c r="F155" s="25"/>
      <c r="G155" s="25"/>
      <c r="H155" s="25"/>
      <c r="I155" s="25"/>
      <c r="J155" s="25"/>
      <c r="K155" s="25"/>
      <c r="L155" s="25"/>
      <c r="M155" s="25"/>
      <c r="N155" s="25"/>
      <c r="O155" s="25"/>
      <c r="P155" s="25"/>
      <c r="Q155" s="25"/>
      <c r="R155" s="25"/>
      <c r="S155" s="25"/>
      <c r="T155" s="25"/>
      <c r="U155" s="53">
        <f>U153+U154</f>
        <v>0</v>
      </c>
      <c r="V155" s="25"/>
      <c r="W155" s="5"/>
    </row>
    <row r="156" spans="1:23" ht="16.5" thickBot="1">
      <c r="A156" s="24"/>
      <c r="B156" s="25"/>
      <c r="C156" s="25"/>
      <c r="D156" s="25"/>
      <c r="E156" s="25"/>
      <c r="F156" s="25"/>
      <c r="G156" s="25"/>
      <c r="H156" s="25"/>
      <c r="I156" s="25"/>
      <c r="J156" s="25"/>
      <c r="K156" s="25"/>
      <c r="L156" s="25"/>
      <c r="M156" s="25"/>
      <c r="N156" s="25"/>
      <c r="O156" s="25"/>
      <c r="P156" s="25"/>
      <c r="Q156" s="25"/>
      <c r="R156" s="25"/>
      <c r="S156" s="25"/>
      <c r="T156" s="25"/>
      <c r="U156" s="61"/>
      <c r="V156" s="25"/>
      <c r="W156" s="5"/>
    </row>
    <row r="157" spans="1:23" ht="15.75">
      <c r="A157" s="2"/>
      <c r="B157" s="4"/>
      <c r="C157" s="4"/>
      <c r="D157" s="4"/>
      <c r="E157" s="4"/>
      <c r="F157" s="4"/>
      <c r="G157" s="4"/>
      <c r="H157" s="4"/>
      <c r="I157" s="4"/>
      <c r="J157" s="4"/>
      <c r="K157" s="4"/>
      <c r="L157" s="4"/>
      <c r="M157" s="4"/>
      <c r="N157" s="4"/>
      <c r="O157" s="4"/>
      <c r="P157" s="4"/>
      <c r="Q157" s="4"/>
      <c r="R157" s="4"/>
      <c r="S157" s="4"/>
      <c r="T157" s="4"/>
      <c r="U157" s="50"/>
      <c r="V157" s="4"/>
      <c r="W157" s="5"/>
    </row>
    <row r="158" spans="1:23" ht="15.75">
      <c r="A158" s="6"/>
      <c r="B158" s="127" t="s">
        <v>64</v>
      </c>
      <c r="C158" s="8"/>
      <c r="D158" s="8"/>
      <c r="E158" s="8"/>
      <c r="F158" s="8"/>
      <c r="G158" s="8"/>
      <c r="H158" s="8"/>
      <c r="I158" s="8"/>
      <c r="J158" s="8"/>
      <c r="K158" s="8"/>
      <c r="L158" s="8"/>
      <c r="M158" s="8"/>
      <c r="N158" s="8"/>
      <c r="O158" s="8"/>
      <c r="P158" s="8"/>
      <c r="Q158" s="8"/>
      <c r="R158" s="8"/>
      <c r="S158" s="8"/>
      <c r="T158" s="8"/>
      <c r="U158" s="52"/>
      <c r="V158" s="8"/>
      <c r="W158" s="5"/>
    </row>
    <row r="159" spans="1:23" ht="15.75">
      <c r="A159" s="6"/>
      <c r="B159" s="21"/>
      <c r="C159" s="8"/>
      <c r="D159" s="8"/>
      <c r="E159" s="8"/>
      <c r="F159" s="8"/>
      <c r="G159" s="8"/>
      <c r="H159" s="8"/>
      <c r="I159" s="8"/>
      <c r="J159" s="8"/>
      <c r="K159" s="8"/>
      <c r="L159" s="8"/>
      <c r="M159" s="8"/>
      <c r="N159" s="8"/>
      <c r="O159" s="8"/>
      <c r="P159" s="8"/>
      <c r="Q159" s="8"/>
      <c r="R159" s="8"/>
      <c r="S159" s="8"/>
      <c r="T159" s="8"/>
      <c r="U159" s="52"/>
      <c r="V159" s="8"/>
      <c r="W159" s="5"/>
    </row>
    <row r="160" spans="1:23" ht="15.75">
      <c r="A160" s="24"/>
      <c r="B160" s="25" t="s">
        <v>65</v>
      </c>
      <c r="C160" s="25"/>
      <c r="D160" s="25"/>
      <c r="E160" s="25"/>
      <c r="F160" s="25"/>
      <c r="G160" s="25"/>
      <c r="H160" s="25"/>
      <c r="I160" s="25"/>
      <c r="J160" s="25"/>
      <c r="K160" s="25"/>
      <c r="L160" s="25"/>
      <c r="M160" s="25"/>
      <c r="N160" s="25"/>
      <c r="O160" s="25"/>
      <c r="P160" s="25"/>
      <c r="Q160" s="25"/>
      <c r="R160" s="25"/>
      <c r="S160" s="25"/>
      <c r="T160" s="25"/>
      <c r="U160" s="53">
        <f>+U73</f>
        <v>645028</v>
      </c>
      <c r="V160" s="25"/>
      <c r="W160" s="5"/>
    </row>
    <row r="161" spans="1:23" ht="15.75">
      <c r="A161" s="24"/>
      <c r="B161" s="25" t="s">
        <v>66</v>
      </c>
      <c r="C161" s="25"/>
      <c r="D161" s="25"/>
      <c r="E161" s="25"/>
      <c r="F161" s="25"/>
      <c r="G161" s="25"/>
      <c r="H161" s="25"/>
      <c r="I161" s="25"/>
      <c r="J161" s="25"/>
      <c r="K161" s="25"/>
      <c r="L161" s="25"/>
      <c r="M161" s="25"/>
      <c r="N161" s="25"/>
      <c r="O161" s="25"/>
      <c r="P161" s="25"/>
      <c r="Q161" s="25"/>
      <c r="R161" s="25"/>
      <c r="S161" s="25"/>
      <c r="T161" s="25"/>
      <c r="U161" s="53">
        <f>+U84</f>
        <v>645028</v>
      </c>
      <c r="V161" s="25"/>
      <c r="W161" s="5"/>
    </row>
    <row r="162" spans="1:23" ht="16.5" thickBot="1">
      <c r="A162" s="24"/>
      <c r="B162" s="25"/>
      <c r="C162" s="25"/>
      <c r="D162" s="25"/>
      <c r="E162" s="25"/>
      <c r="F162" s="25"/>
      <c r="G162" s="25"/>
      <c r="H162" s="25"/>
      <c r="I162" s="25"/>
      <c r="J162" s="25"/>
      <c r="K162" s="25"/>
      <c r="L162" s="25"/>
      <c r="M162" s="25"/>
      <c r="N162" s="25"/>
      <c r="O162" s="25"/>
      <c r="P162" s="25"/>
      <c r="Q162" s="25"/>
      <c r="R162" s="25"/>
      <c r="S162" s="25"/>
      <c r="T162" s="25"/>
      <c r="U162" s="61"/>
      <c r="V162" s="25"/>
      <c r="W162" s="5"/>
    </row>
    <row r="163" spans="1:23" ht="15.75">
      <c r="A163" s="2"/>
      <c r="B163" s="4"/>
      <c r="C163" s="4"/>
      <c r="D163" s="4"/>
      <c r="E163" s="4"/>
      <c r="F163" s="4"/>
      <c r="G163" s="4"/>
      <c r="H163" s="4"/>
      <c r="I163" s="4"/>
      <c r="J163" s="4"/>
      <c r="K163" s="4"/>
      <c r="L163" s="4"/>
      <c r="M163" s="4"/>
      <c r="N163" s="4"/>
      <c r="O163" s="4"/>
      <c r="P163" s="4"/>
      <c r="Q163" s="4"/>
      <c r="R163" s="4"/>
      <c r="S163" s="4"/>
      <c r="T163" s="4"/>
      <c r="U163" s="50"/>
      <c r="V163" s="4"/>
      <c r="W163" s="5"/>
    </row>
    <row r="164" spans="1:23" ht="15.75">
      <c r="A164" s="6"/>
      <c r="B164" s="127" t="s">
        <v>67</v>
      </c>
      <c r="C164" s="125"/>
      <c r="D164" s="125"/>
      <c r="E164" s="125"/>
      <c r="F164" s="125"/>
      <c r="G164" s="128"/>
      <c r="H164" s="128"/>
      <c r="I164" s="128"/>
      <c r="J164" s="128"/>
      <c r="K164" s="128"/>
      <c r="L164" s="128"/>
      <c r="M164" s="128"/>
      <c r="N164" s="128"/>
      <c r="O164" s="128"/>
      <c r="P164" s="128"/>
      <c r="Q164" s="128"/>
      <c r="R164" s="128" t="s">
        <v>123</v>
      </c>
      <c r="S164" s="128" t="s">
        <v>132</v>
      </c>
      <c r="T164" s="119"/>
      <c r="U164" s="129" t="s">
        <v>142</v>
      </c>
      <c r="V164" s="10"/>
      <c r="W164" s="5"/>
    </row>
    <row r="165" spans="1:23" ht="15.75">
      <c r="A165" s="24"/>
      <c r="B165" s="25" t="s">
        <v>68</v>
      </c>
      <c r="C165" s="25"/>
      <c r="D165" s="25"/>
      <c r="E165" s="25"/>
      <c r="F165" s="25"/>
      <c r="G165" s="53"/>
      <c r="H165" s="25"/>
      <c r="I165" s="25"/>
      <c r="J165" s="25"/>
      <c r="K165" s="25"/>
      <c r="L165" s="25"/>
      <c r="M165" s="25"/>
      <c r="N165" s="25"/>
      <c r="O165" s="25"/>
      <c r="P165" s="25"/>
      <c r="Q165" s="25"/>
      <c r="R165" s="53">
        <v>115500</v>
      </c>
      <c r="S165" s="40">
        <v>0</v>
      </c>
      <c r="T165" s="25"/>
      <c r="U165" s="53"/>
      <c r="V165" s="25"/>
      <c r="W165" s="5"/>
    </row>
    <row r="166" spans="1:23" ht="15.75">
      <c r="A166" s="24"/>
      <c r="B166" s="25" t="s">
        <v>69</v>
      </c>
      <c r="C166" s="25"/>
      <c r="D166" s="25"/>
      <c r="E166" s="25"/>
      <c r="F166" s="25"/>
      <c r="G166" s="53"/>
      <c r="H166" s="25"/>
      <c r="I166" s="25"/>
      <c r="J166" s="25"/>
      <c r="K166" s="25"/>
      <c r="L166" s="25"/>
      <c r="M166" s="25"/>
      <c r="N166" s="25"/>
      <c r="O166" s="25"/>
      <c r="P166" s="25"/>
      <c r="Q166" s="25"/>
      <c r="R166" s="53">
        <f>'Nov 04'!R170</f>
        <v>37974</v>
      </c>
      <c r="S166" s="53">
        <f>'Nov 04'!S170</f>
        <v>4964</v>
      </c>
      <c r="T166" s="25"/>
      <c r="U166" s="53">
        <f>R166+S166</f>
        <v>42938</v>
      </c>
      <c r="V166" s="25"/>
      <c r="W166" s="5"/>
    </row>
    <row r="167" spans="1:23" ht="15.75">
      <c r="A167" s="24"/>
      <c r="B167" s="25" t="s">
        <v>70</v>
      </c>
      <c r="C167" s="25"/>
      <c r="D167" s="25"/>
      <c r="E167" s="25"/>
      <c r="F167" s="25"/>
      <c r="G167" s="25"/>
      <c r="H167" s="25"/>
      <c r="I167" s="25"/>
      <c r="J167" s="25"/>
      <c r="K167" s="25"/>
      <c r="L167" s="25"/>
      <c r="M167" s="25"/>
      <c r="N167" s="25"/>
      <c r="O167" s="25"/>
      <c r="P167" s="25"/>
      <c r="Q167" s="25"/>
      <c r="R167" s="34">
        <v>5489</v>
      </c>
      <c r="S167" s="34">
        <v>280</v>
      </c>
      <c r="T167" s="25"/>
      <c r="U167" s="53">
        <f>R167+S167</f>
        <v>5769</v>
      </c>
      <c r="V167" s="25"/>
      <c r="W167" s="5"/>
    </row>
    <row r="168" spans="1:23" ht="15.75">
      <c r="A168" s="24"/>
      <c r="B168" s="25" t="s">
        <v>71</v>
      </c>
      <c r="C168" s="25"/>
      <c r="D168" s="25"/>
      <c r="E168" s="25"/>
      <c r="F168" s="25"/>
      <c r="G168" s="53"/>
      <c r="H168" s="25"/>
      <c r="I168" s="25"/>
      <c r="J168" s="25"/>
      <c r="K168" s="25"/>
      <c r="L168" s="25"/>
      <c r="M168" s="25"/>
      <c r="N168" s="25"/>
      <c r="O168" s="25"/>
      <c r="P168" s="25"/>
      <c r="Q168" s="25"/>
      <c r="R168" s="53">
        <f>R166+R167</f>
        <v>43463</v>
      </c>
      <c r="S168" s="53">
        <f>S167+S166</f>
        <v>5244</v>
      </c>
      <c r="T168" s="25"/>
      <c r="U168" s="53">
        <f>R168+S168</f>
        <v>48707</v>
      </c>
      <c r="V168" s="25"/>
      <c r="W168" s="5"/>
    </row>
    <row r="169" spans="1:23" ht="15.75">
      <c r="A169" s="24"/>
      <c r="B169" s="25" t="s">
        <v>72</v>
      </c>
      <c r="C169" s="25"/>
      <c r="D169" s="25"/>
      <c r="E169" s="25"/>
      <c r="F169" s="25"/>
      <c r="G169" s="53"/>
      <c r="H169" s="25"/>
      <c r="I169" s="25"/>
      <c r="J169" s="25"/>
      <c r="K169" s="25"/>
      <c r="L169" s="25"/>
      <c r="M169" s="25"/>
      <c r="N169" s="25"/>
      <c r="O169" s="25"/>
      <c r="P169" s="25"/>
      <c r="Q169" s="25"/>
      <c r="R169" s="53">
        <f>R165-R168-S168</f>
        <v>66793</v>
      </c>
      <c r="S169" s="40">
        <v>0</v>
      </c>
      <c r="T169" s="25"/>
      <c r="U169" s="53"/>
      <c r="V169" s="25"/>
      <c r="W169" s="5"/>
    </row>
    <row r="170" spans="1:23" ht="16.5" thickBot="1">
      <c r="A170" s="24"/>
      <c r="B170" s="25"/>
      <c r="C170" s="25"/>
      <c r="D170" s="25"/>
      <c r="E170" s="25"/>
      <c r="F170" s="25"/>
      <c r="G170" s="25"/>
      <c r="H170" s="25"/>
      <c r="I170" s="25"/>
      <c r="J170" s="25"/>
      <c r="K170" s="25"/>
      <c r="L170" s="25"/>
      <c r="M170" s="25"/>
      <c r="N170" s="25"/>
      <c r="O170" s="25"/>
      <c r="P170" s="25"/>
      <c r="Q170" s="25"/>
      <c r="R170" s="25"/>
      <c r="S170" s="25"/>
      <c r="T170" s="25"/>
      <c r="U170" s="61"/>
      <c r="V170" s="25"/>
      <c r="W170" s="5"/>
    </row>
    <row r="171" spans="1:23" ht="15.75">
      <c r="A171" s="2"/>
      <c r="B171" s="4"/>
      <c r="C171" s="4"/>
      <c r="D171" s="4"/>
      <c r="E171" s="4"/>
      <c r="F171" s="4"/>
      <c r="G171" s="4"/>
      <c r="H171" s="4"/>
      <c r="I171" s="4"/>
      <c r="J171" s="4"/>
      <c r="K171" s="4"/>
      <c r="L171" s="4"/>
      <c r="M171" s="4"/>
      <c r="N171" s="4"/>
      <c r="O171" s="4"/>
      <c r="P171" s="4"/>
      <c r="Q171" s="4"/>
      <c r="R171" s="4"/>
      <c r="S171" s="4"/>
      <c r="T171" s="4"/>
      <c r="U171" s="50"/>
      <c r="V171" s="4"/>
      <c r="W171" s="5"/>
    </row>
    <row r="172" spans="1:23" ht="15.75">
      <c r="A172" s="6"/>
      <c r="B172" s="127" t="s">
        <v>73</v>
      </c>
      <c r="C172" s="8"/>
      <c r="D172" s="8"/>
      <c r="E172" s="8"/>
      <c r="F172" s="8"/>
      <c r="G172" s="8"/>
      <c r="H172" s="8"/>
      <c r="I172" s="8"/>
      <c r="J172" s="8"/>
      <c r="K172" s="8"/>
      <c r="L172" s="8"/>
      <c r="M172" s="8"/>
      <c r="N172" s="8"/>
      <c r="O172" s="8"/>
      <c r="P172" s="8"/>
      <c r="Q172" s="8"/>
      <c r="R172" s="8"/>
      <c r="S172" s="8"/>
      <c r="T172" s="8"/>
      <c r="U172" s="66"/>
      <c r="V172" s="8"/>
      <c r="W172" s="5"/>
    </row>
    <row r="173" spans="1:23" ht="15.75">
      <c r="A173" s="24"/>
      <c r="B173" s="25" t="s">
        <v>74</v>
      </c>
      <c r="C173" s="25"/>
      <c r="D173" s="25"/>
      <c r="E173" s="25"/>
      <c r="F173" s="25"/>
      <c r="G173" s="25"/>
      <c r="H173" s="25"/>
      <c r="I173" s="25"/>
      <c r="J173" s="25"/>
      <c r="K173" s="25"/>
      <c r="L173" s="25"/>
      <c r="M173" s="25"/>
      <c r="N173" s="25"/>
      <c r="O173" s="25"/>
      <c r="P173" s="25"/>
      <c r="Q173" s="25"/>
      <c r="R173" s="25"/>
      <c r="S173" s="25"/>
      <c r="T173" s="25"/>
      <c r="U173" s="59">
        <f>(U94+U96+U97+U98+U99)/-(U101+U102+U103+U104)</f>
        <v>1.3916577825159915</v>
      </c>
      <c r="V173" s="25" t="s">
        <v>143</v>
      </c>
      <c r="W173" s="5"/>
    </row>
    <row r="174" spans="1:23" ht="15.75">
      <c r="A174" s="24"/>
      <c r="B174" s="25" t="s">
        <v>75</v>
      </c>
      <c r="C174" s="25"/>
      <c r="D174" s="25"/>
      <c r="E174" s="25"/>
      <c r="F174" s="25"/>
      <c r="G174" s="25"/>
      <c r="H174" s="25"/>
      <c r="I174" s="25"/>
      <c r="J174" s="25"/>
      <c r="K174" s="25"/>
      <c r="L174" s="25"/>
      <c r="M174" s="25"/>
      <c r="N174" s="25"/>
      <c r="O174" s="25"/>
      <c r="P174" s="25"/>
      <c r="Q174" s="25"/>
      <c r="R174" s="25"/>
      <c r="S174" s="25"/>
      <c r="T174" s="25"/>
      <c r="U174" s="67">
        <v>1.35</v>
      </c>
      <c r="V174" s="25" t="s">
        <v>143</v>
      </c>
      <c r="W174" s="5"/>
    </row>
    <row r="175" spans="1:23" ht="15.75">
      <c r="A175" s="24"/>
      <c r="B175" s="25" t="s">
        <v>76</v>
      </c>
      <c r="C175" s="25"/>
      <c r="D175" s="25"/>
      <c r="E175" s="25"/>
      <c r="F175" s="25"/>
      <c r="G175" s="25"/>
      <c r="H175" s="25"/>
      <c r="I175" s="25"/>
      <c r="J175" s="25"/>
      <c r="K175" s="25"/>
      <c r="L175" s="25"/>
      <c r="M175" s="25"/>
      <c r="N175" s="25"/>
      <c r="O175" s="25"/>
      <c r="P175" s="25"/>
      <c r="Q175" s="25"/>
      <c r="R175" s="25"/>
      <c r="S175" s="25"/>
      <c r="T175" s="25"/>
      <c r="U175" s="59">
        <f>(U94+U96+U97+U98+U99+U101+U102+U103+U104)/-(U105+U106+U107)</f>
        <v>2.6078083407275954</v>
      </c>
      <c r="V175" s="25" t="s">
        <v>143</v>
      </c>
      <c r="W175" s="5"/>
    </row>
    <row r="176" spans="1:23" ht="15.75">
      <c r="A176" s="24"/>
      <c r="B176" s="25" t="s">
        <v>77</v>
      </c>
      <c r="C176" s="25"/>
      <c r="D176" s="25"/>
      <c r="E176" s="25"/>
      <c r="F176" s="25"/>
      <c r="G176" s="25"/>
      <c r="H176" s="25"/>
      <c r="I176" s="25"/>
      <c r="J176" s="25"/>
      <c r="K176" s="25"/>
      <c r="L176" s="25"/>
      <c r="M176" s="25"/>
      <c r="N176" s="25"/>
      <c r="O176" s="25"/>
      <c r="P176" s="25"/>
      <c r="Q176" s="25"/>
      <c r="R176" s="25"/>
      <c r="S176" s="25"/>
      <c r="T176" s="25"/>
      <c r="U176" s="68">
        <v>2.41</v>
      </c>
      <c r="V176" s="25" t="s">
        <v>143</v>
      </c>
      <c r="W176" s="5"/>
    </row>
    <row r="177" spans="1:23" ht="15.75">
      <c r="A177" s="24"/>
      <c r="B177" s="25"/>
      <c r="C177" s="25"/>
      <c r="D177" s="25"/>
      <c r="E177" s="25"/>
      <c r="F177" s="25"/>
      <c r="G177" s="25"/>
      <c r="H177" s="25"/>
      <c r="I177" s="25"/>
      <c r="J177" s="25"/>
      <c r="K177" s="25"/>
      <c r="L177" s="25"/>
      <c r="M177" s="25"/>
      <c r="N177" s="25"/>
      <c r="O177" s="25"/>
      <c r="P177" s="25"/>
      <c r="Q177" s="25"/>
      <c r="R177" s="25"/>
      <c r="S177" s="25"/>
      <c r="T177" s="25"/>
      <c r="U177" s="25"/>
      <c r="V177" s="25"/>
      <c r="W177" s="5"/>
    </row>
    <row r="178" spans="1:23" ht="15.75">
      <c r="A178" s="24"/>
      <c r="B178" s="25"/>
      <c r="C178" s="25"/>
      <c r="D178" s="25"/>
      <c r="E178" s="25"/>
      <c r="F178" s="25"/>
      <c r="G178" s="25"/>
      <c r="H178" s="25"/>
      <c r="I178" s="25"/>
      <c r="J178" s="25"/>
      <c r="K178" s="25"/>
      <c r="L178" s="25"/>
      <c r="M178" s="25"/>
      <c r="N178" s="25"/>
      <c r="O178" s="25"/>
      <c r="P178" s="25"/>
      <c r="Q178" s="25"/>
      <c r="R178" s="25"/>
      <c r="S178" s="25"/>
      <c r="T178" s="25"/>
      <c r="U178" s="25"/>
      <c r="V178" s="25"/>
      <c r="W178" s="5"/>
    </row>
    <row r="179" spans="1:23" ht="15.75">
      <c r="A179" s="6"/>
      <c r="B179" s="8"/>
      <c r="C179" s="8"/>
      <c r="D179" s="8"/>
      <c r="E179" s="8"/>
      <c r="F179" s="8"/>
      <c r="G179" s="8"/>
      <c r="H179" s="8"/>
      <c r="I179" s="8"/>
      <c r="J179" s="8"/>
      <c r="K179" s="8"/>
      <c r="L179" s="8"/>
      <c r="M179" s="8"/>
      <c r="N179" s="8"/>
      <c r="O179" s="8"/>
      <c r="P179" s="8"/>
      <c r="Q179" s="8"/>
      <c r="R179" s="8"/>
      <c r="S179" s="8"/>
      <c r="T179" s="8"/>
      <c r="U179" s="8"/>
      <c r="V179" s="8"/>
      <c r="W179" s="5"/>
    </row>
    <row r="180" spans="1:23" ht="19.5" thickBot="1">
      <c r="A180" s="107"/>
      <c r="B180" s="108" t="str">
        <f>B130</f>
        <v>PM6 INVESTOR REPORT QUARTER ENDING FEBRUARY 2005</v>
      </c>
      <c r="C180" s="144"/>
      <c r="D180" s="144"/>
      <c r="E180" s="144"/>
      <c r="F180" s="144"/>
      <c r="G180" s="144"/>
      <c r="H180" s="144"/>
      <c r="I180" s="144"/>
      <c r="J180" s="144"/>
      <c r="K180" s="144"/>
      <c r="L180" s="144"/>
      <c r="M180" s="144"/>
      <c r="N180" s="144"/>
      <c r="O180" s="144"/>
      <c r="P180" s="144"/>
      <c r="Q180" s="144"/>
      <c r="R180" s="144"/>
      <c r="S180" s="144"/>
      <c r="T180" s="144"/>
      <c r="U180" s="144"/>
      <c r="V180" s="145"/>
      <c r="W180" s="5"/>
    </row>
    <row r="181" spans="1:23" ht="15.75">
      <c r="A181" s="69"/>
      <c r="B181" s="60" t="s">
        <v>78</v>
      </c>
      <c r="C181" s="70"/>
      <c r="D181" s="70"/>
      <c r="E181" s="70"/>
      <c r="F181" s="71"/>
      <c r="G181" s="71"/>
      <c r="H181" s="71"/>
      <c r="I181" s="71"/>
      <c r="J181" s="71"/>
      <c r="K181" s="71"/>
      <c r="L181" s="71"/>
      <c r="M181" s="71"/>
      <c r="N181" s="71"/>
      <c r="O181" s="71"/>
      <c r="P181" s="71"/>
      <c r="Q181" s="71"/>
      <c r="R181" s="71"/>
      <c r="S181" s="72">
        <v>38411</v>
      </c>
      <c r="T181" s="4"/>
      <c r="U181" s="4"/>
      <c r="V181" s="4"/>
      <c r="W181" s="5"/>
    </row>
    <row r="182" spans="1:23" ht="15.75">
      <c r="A182" s="73"/>
      <c r="B182" s="74"/>
      <c r="C182" s="75"/>
      <c r="D182" s="75"/>
      <c r="E182" s="75"/>
      <c r="F182" s="76"/>
      <c r="G182" s="76"/>
      <c r="H182" s="76"/>
      <c r="I182" s="76"/>
      <c r="J182" s="76"/>
      <c r="K182" s="76"/>
      <c r="L182" s="76"/>
      <c r="M182" s="76"/>
      <c r="N182" s="76"/>
      <c r="O182" s="76"/>
      <c r="P182" s="76"/>
      <c r="Q182" s="76"/>
      <c r="R182" s="76"/>
      <c r="S182" s="76"/>
      <c r="T182" s="8"/>
      <c r="U182" s="8"/>
      <c r="V182" s="8"/>
      <c r="W182" s="5"/>
    </row>
    <row r="183" spans="1:23" ht="15.75">
      <c r="A183" s="77"/>
      <c r="B183" s="78" t="s">
        <v>79</v>
      </c>
      <c r="C183" s="79"/>
      <c r="D183" s="79"/>
      <c r="E183" s="79"/>
      <c r="F183" s="65"/>
      <c r="G183" s="65"/>
      <c r="H183" s="65"/>
      <c r="I183" s="65"/>
      <c r="J183" s="65"/>
      <c r="K183" s="65"/>
      <c r="L183" s="65"/>
      <c r="M183" s="65"/>
      <c r="N183" s="65"/>
      <c r="O183" s="65"/>
      <c r="P183" s="65"/>
      <c r="Q183" s="65"/>
      <c r="R183" s="65"/>
      <c r="S183" s="80">
        <v>0.05254</v>
      </c>
      <c r="T183" s="25"/>
      <c r="U183" s="25"/>
      <c r="V183" s="25"/>
      <c r="W183" s="5"/>
    </row>
    <row r="184" spans="1:23" ht="15.75">
      <c r="A184" s="77"/>
      <c r="B184" s="78" t="s">
        <v>80</v>
      </c>
      <c r="C184" s="79"/>
      <c r="D184" s="79"/>
      <c r="E184" s="79"/>
      <c r="F184" s="65"/>
      <c r="G184" s="65"/>
      <c r="H184" s="65"/>
      <c r="I184" s="65"/>
      <c r="J184" s="65"/>
      <c r="K184" s="65"/>
      <c r="L184" s="65"/>
      <c r="M184" s="65"/>
      <c r="N184" s="65"/>
      <c r="O184" s="65"/>
      <c r="P184" s="65"/>
      <c r="Q184" s="65"/>
      <c r="R184" s="65"/>
      <c r="S184" s="39">
        <v>0.0408</v>
      </c>
      <c r="T184" s="25"/>
      <c r="U184" s="25"/>
      <c r="V184" s="25"/>
      <c r="W184" s="5"/>
    </row>
    <row r="185" spans="1:23" ht="15.75">
      <c r="A185" s="77"/>
      <c r="B185" s="78" t="s">
        <v>81</v>
      </c>
      <c r="C185" s="79"/>
      <c r="D185" s="79"/>
      <c r="E185" s="79"/>
      <c r="F185" s="65"/>
      <c r="G185" s="65"/>
      <c r="H185" s="65"/>
      <c r="I185" s="65"/>
      <c r="J185" s="65"/>
      <c r="K185" s="65"/>
      <c r="L185" s="65"/>
      <c r="M185" s="65"/>
      <c r="N185" s="65"/>
      <c r="O185" s="65"/>
      <c r="P185" s="65"/>
      <c r="Q185" s="65"/>
      <c r="R185" s="65"/>
      <c r="S185" s="80">
        <f>S183-S184</f>
        <v>0.01174</v>
      </c>
      <c r="T185" s="25"/>
      <c r="U185" s="25"/>
      <c r="V185" s="25"/>
      <c r="W185" s="5"/>
    </row>
    <row r="186" spans="1:23" ht="15.75">
      <c r="A186" s="77"/>
      <c r="B186" s="78" t="s">
        <v>82</v>
      </c>
      <c r="C186" s="79"/>
      <c r="D186" s="79"/>
      <c r="E186" s="79"/>
      <c r="F186" s="65"/>
      <c r="G186" s="65"/>
      <c r="H186" s="65"/>
      <c r="I186" s="65"/>
      <c r="J186" s="65"/>
      <c r="K186" s="65"/>
      <c r="L186" s="65"/>
      <c r="M186" s="65"/>
      <c r="N186" s="65"/>
      <c r="O186" s="65"/>
      <c r="P186" s="65"/>
      <c r="Q186" s="65"/>
      <c r="R186" s="65"/>
      <c r="S186" s="80">
        <v>0.06383</v>
      </c>
      <c r="T186" s="25"/>
      <c r="U186" s="25"/>
      <c r="V186" s="25"/>
      <c r="W186" s="5"/>
    </row>
    <row r="187" spans="1:23" ht="15.75">
      <c r="A187" s="77"/>
      <c r="B187" s="78" t="s">
        <v>83</v>
      </c>
      <c r="C187" s="79"/>
      <c r="D187" s="79"/>
      <c r="E187" s="79"/>
      <c r="F187" s="65"/>
      <c r="G187" s="65"/>
      <c r="H187" s="65"/>
      <c r="I187" s="65"/>
      <c r="J187" s="65"/>
      <c r="K187" s="65"/>
      <c r="L187" s="65"/>
      <c r="M187" s="65"/>
      <c r="N187" s="65"/>
      <c r="O187" s="65"/>
      <c r="P187" s="65"/>
      <c r="Q187" s="65"/>
      <c r="R187" s="65"/>
      <c r="S187" s="80">
        <f>+U43</f>
        <v>0.053407288057067445</v>
      </c>
      <c r="T187" s="25"/>
      <c r="U187" s="25"/>
      <c r="V187" s="25"/>
      <c r="W187" s="5"/>
    </row>
    <row r="188" spans="1:23" ht="15.75">
      <c r="A188" s="77"/>
      <c r="B188" s="78" t="s">
        <v>84</v>
      </c>
      <c r="C188" s="79"/>
      <c r="D188" s="79"/>
      <c r="E188" s="79"/>
      <c r="F188" s="65"/>
      <c r="G188" s="65"/>
      <c r="H188" s="65"/>
      <c r="I188" s="65"/>
      <c r="J188" s="65"/>
      <c r="K188" s="65"/>
      <c r="L188" s="65"/>
      <c r="M188" s="65"/>
      <c r="N188" s="65"/>
      <c r="O188" s="65"/>
      <c r="P188" s="65"/>
      <c r="Q188" s="65"/>
      <c r="R188" s="65"/>
      <c r="S188" s="80">
        <f>S186-S187</f>
        <v>0.010422711942932553</v>
      </c>
      <c r="T188" s="25"/>
      <c r="U188" s="25"/>
      <c r="V188" s="25"/>
      <c r="W188" s="5"/>
    </row>
    <row r="189" spans="1:23" ht="15.75">
      <c r="A189" s="77"/>
      <c r="B189" s="78" t="s">
        <v>180</v>
      </c>
      <c r="C189" s="79"/>
      <c r="D189" s="79"/>
      <c r="E189" s="79"/>
      <c r="F189" s="65"/>
      <c r="G189" s="65"/>
      <c r="H189" s="65"/>
      <c r="I189" s="65"/>
      <c r="J189" s="65"/>
      <c r="K189" s="65"/>
      <c r="L189" s="65"/>
      <c r="M189" s="65"/>
      <c r="N189" s="65"/>
      <c r="O189" s="65"/>
      <c r="P189" s="65"/>
      <c r="Q189" s="65"/>
      <c r="R189" s="65"/>
      <c r="S189" s="116">
        <v>38245</v>
      </c>
      <c r="T189" s="25"/>
      <c r="U189" s="25"/>
      <c r="V189" s="25"/>
      <c r="W189" s="5"/>
    </row>
    <row r="190" spans="1:23" ht="15.75">
      <c r="A190" s="77"/>
      <c r="B190" s="78" t="s">
        <v>181</v>
      </c>
      <c r="C190" s="79"/>
      <c r="D190" s="79"/>
      <c r="E190" s="79"/>
      <c r="F190" s="65"/>
      <c r="G190" s="65"/>
      <c r="H190" s="65"/>
      <c r="I190" s="65"/>
      <c r="J190" s="65"/>
      <c r="K190" s="65"/>
      <c r="L190" s="65"/>
      <c r="M190" s="65"/>
      <c r="N190" s="65"/>
      <c r="O190" s="65"/>
      <c r="P190" s="65"/>
      <c r="Q190" s="65"/>
      <c r="R190" s="65"/>
      <c r="S190" s="116">
        <v>47557</v>
      </c>
      <c r="T190" s="25"/>
      <c r="U190" s="25"/>
      <c r="V190" s="25"/>
      <c r="W190" s="5"/>
    </row>
    <row r="191" spans="1:23" ht="15.75">
      <c r="A191" s="77"/>
      <c r="B191" s="78" t="s">
        <v>182</v>
      </c>
      <c r="C191" s="79"/>
      <c r="D191" s="79"/>
      <c r="E191" s="79"/>
      <c r="F191" s="65"/>
      <c r="G191" s="65"/>
      <c r="H191" s="65"/>
      <c r="I191" s="65"/>
      <c r="J191" s="65"/>
      <c r="K191" s="65"/>
      <c r="L191" s="65"/>
      <c r="M191" s="65"/>
      <c r="N191" s="65"/>
      <c r="O191" s="65"/>
      <c r="P191" s="65"/>
      <c r="Q191" s="65"/>
      <c r="R191" s="65"/>
      <c r="S191" s="116">
        <v>47557</v>
      </c>
      <c r="T191" s="25"/>
      <c r="U191" s="25"/>
      <c r="V191" s="25"/>
      <c r="W191" s="5"/>
    </row>
    <row r="192" spans="1:23" ht="15.75">
      <c r="A192" s="77"/>
      <c r="B192" s="78" t="s">
        <v>183</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184</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185</v>
      </c>
      <c r="C194" s="79"/>
      <c r="D194" s="79"/>
      <c r="E194" s="79"/>
      <c r="F194" s="65"/>
      <c r="G194" s="65"/>
      <c r="H194" s="65"/>
      <c r="I194" s="65"/>
      <c r="J194" s="65"/>
      <c r="K194" s="65"/>
      <c r="L194" s="65"/>
      <c r="M194" s="65"/>
      <c r="N194" s="65"/>
      <c r="O194" s="65"/>
      <c r="P194" s="65"/>
      <c r="Q194" s="65"/>
      <c r="R194" s="65"/>
      <c r="S194" s="116">
        <v>50663</v>
      </c>
      <c r="T194" s="25"/>
      <c r="U194" s="25"/>
      <c r="V194" s="25"/>
      <c r="W194" s="5"/>
    </row>
    <row r="195" spans="1:23" ht="15.75">
      <c r="A195" s="77"/>
      <c r="B195" s="78" t="s">
        <v>186</v>
      </c>
      <c r="C195" s="79"/>
      <c r="D195" s="79"/>
      <c r="E195" s="79"/>
      <c r="F195" s="65"/>
      <c r="G195" s="65"/>
      <c r="H195" s="65"/>
      <c r="I195" s="65"/>
      <c r="J195" s="65"/>
      <c r="K195" s="65"/>
      <c r="L195" s="65"/>
      <c r="M195" s="65"/>
      <c r="N195" s="65"/>
      <c r="O195" s="65"/>
      <c r="P195" s="65"/>
      <c r="Q195" s="65"/>
      <c r="R195" s="65"/>
      <c r="S195" s="116">
        <v>50663</v>
      </c>
      <c r="T195" s="25"/>
      <c r="U195" s="25"/>
      <c r="V195" s="25"/>
      <c r="W195" s="5"/>
    </row>
    <row r="196" spans="1:23" ht="15.75">
      <c r="A196" s="77"/>
      <c r="B196" s="78" t="s">
        <v>187</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85</v>
      </c>
      <c r="C197" s="79"/>
      <c r="D197" s="79"/>
      <c r="E197" s="79"/>
      <c r="F197" s="65"/>
      <c r="G197" s="65"/>
      <c r="H197" s="65"/>
      <c r="I197" s="65"/>
      <c r="J197" s="65"/>
      <c r="K197" s="65"/>
      <c r="L197" s="65"/>
      <c r="M197" s="65"/>
      <c r="N197" s="65"/>
      <c r="O197" s="65"/>
      <c r="P197" s="65"/>
      <c r="Q197" s="65"/>
      <c r="R197" s="65"/>
      <c r="S197" s="155">
        <v>22.07</v>
      </c>
      <c r="T197" s="25" t="s">
        <v>136</v>
      </c>
      <c r="U197" s="25"/>
      <c r="V197" s="25"/>
      <c r="W197" s="5"/>
    </row>
    <row r="198" spans="1:23" ht="15.75">
      <c r="A198" s="77"/>
      <c r="B198" s="78" t="s">
        <v>86</v>
      </c>
      <c r="C198" s="79"/>
      <c r="D198" s="79"/>
      <c r="E198" s="79"/>
      <c r="F198" s="65"/>
      <c r="G198" s="65"/>
      <c r="H198" s="65"/>
      <c r="I198" s="65"/>
      <c r="J198" s="65"/>
      <c r="K198" s="65"/>
      <c r="L198" s="65"/>
      <c r="M198" s="65"/>
      <c r="N198" s="65"/>
      <c r="O198" s="65"/>
      <c r="P198" s="65"/>
      <c r="Q198" s="65"/>
      <c r="R198" s="65"/>
      <c r="S198" s="155">
        <v>20.85</v>
      </c>
      <c r="T198" s="25" t="s">
        <v>136</v>
      </c>
      <c r="U198" s="25"/>
      <c r="V198" s="25"/>
      <c r="W198" s="5"/>
    </row>
    <row r="199" spans="1:23" ht="15.75">
      <c r="A199" s="77"/>
      <c r="B199" s="78" t="s">
        <v>87</v>
      </c>
      <c r="C199" s="79"/>
      <c r="D199" s="79"/>
      <c r="E199" s="79"/>
      <c r="F199" s="65"/>
      <c r="G199" s="65"/>
      <c r="H199" s="65"/>
      <c r="I199" s="65"/>
      <c r="J199" s="65"/>
      <c r="K199" s="65"/>
      <c r="L199" s="65"/>
      <c r="M199" s="65"/>
      <c r="N199" s="65"/>
      <c r="O199" s="65"/>
      <c r="P199" s="65"/>
      <c r="Q199" s="65"/>
      <c r="R199" s="65"/>
      <c r="S199" s="80">
        <f>+O73/M73</f>
        <v>0.02467681669979998</v>
      </c>
      <c r="T199" s="25"/>
      <c r="U199" s="25"/>
      <c r="V199" s="25"/>
      <c r="W199" s="5"/>
    </row>
    <row r="200" spans="1:23" ht="15.75">
      <c r="A200" s="77"/>
      <c r="B200" s="78" t="s">
        <v>88</v>
      </c>
      <c r="C200" s="79"/>
      <c r="D200" s="79"/>
      <c r="E200" s="79"/>
      <c r="F200" s="65"/>
      <c r="G200" s="65"/>
      <c r="H200" s="65"/>
      <c r="I200" s="65"/>
      <c r="J200" s="65"/>
      <c r="K200" s="65"/>
      <c r="L200" s="65"/>
      <c r="M200" s="65"/>
      <c r="N200" s="65"/>
      <c r="O200" s="65"/>
      <c r="P200" s="65"/>
      <c r="Q200" s="65"/>
      <c r="R200" s="65"/>
      <c r="S200" s="80">
        <v>0.1104</v>
      </c>
      <c r="T200" s="25"/>
      <c r="U200" s="25"/>
      <c r="V200" s="25"/>
      <c r="W200" s="5"/>
    </row>
    <row r="201" spans="1:23" ht="15.75">
      <c r="A201" s="77"/>
      <c r="B201" s="78"/>
      <c r="C201" s="78"/>
      <c r="D201" s="78"/>
      <c r="E201" s="78"/>
      <c r="F201" s="25"/>
      <c r="G201" s="25"/>
      <c r="H201" s="25"/>
      <c r="I201" s="25"/>
      <c r="J201" s="25"/>
      <c r="K201" s="25"/>
      <c r="L201" s="25"/>
      <c r="M201" s="25"/>
      <c r="N201" s="25"/>
      <c r="O201" s="25"/>
      <c r="P201" s="25"/>
      <c r="Q201" s="25"/>
      <c r="R201" s="25"/>
      <c r="S201" s="61"/>
      <c r="T201" s="25"/>
      <c r="U201" s="82"/>
      <c r="V201" s="25"/>
      <c r="W201" s="5"/>
    </row>
    <row r="202" spans="1:23" ht="15.75">
      <c r="A202" s="83"/>
      <c r="B202" s="14" t="s">
        <v>89</v>
      </c>
      <c r="C202" s="85"/>
      <c r="D202" s="84"/>
      <c r="E202" s="85"/>
      <c r="F202" s="84"/>
      <c r="G202" s="85"/>
      <c r="H202" s="17"/>
      <c r="I202" s="17"/>
      <c r="J202" s="17"/>
      <c r="K202" s="17"/>
      <c r="L202" s="17"/>
      <c r="M202" s="17"/>
      <c r="N202" s="17"/>
      <c r="O202" s="17"/>
      <c r="P202" s="17"/>
      <c r="Q202" s="17"/>
      <c r="R202" s="17" t="s">
        <v>124</v>
      </c>
      <c r="S202" s="86" t="s">
        <v>133</v>
      </c>
      <c r="T202" s="8"/>
      <c r="U202" s="8"/>
      <c r="V202" s="8"/>
      <c r="W202" s="5"/>
    </row>
    <row r="203" spans="1:23" ht="15.75">
      <c r="A203" s="87"/>
      <c r="B203" s="78" t="s">
        <v>90</v>
      </c>
      <c r="C203" s="54"/>
      <c r="D203" s="54"/>
      <c r="E203" s="25"/>
      <c r="F203" s="25"/>
      <c r="G203" s="25"/>
      <c r="H203" s="30"/>
      <c r="I203" s="30"/>
      <c r="J203" s="30"/>
      <c r="K203" s="30"/>
      <c r="L203" s="30"/>
      <c r="M203" s="30"/>
      <c r="N203" s="30"/>
      <c r="O203" s="30"/>
      <c r="P203" s="30"/>
      <c r="Q203" s="30"/>
      <c r="R203" s="30">
        <v>23</v>
      </c>
      <c r="S203" s="88">
        <v>2025</v>
      </c>
      <c r="T203" s="25"/>
      <c r="U203" s="82"/>
      <c r="V203" s="89"/>
      <c r="W203" s="5"/>
    </row>
    <row r="204" spans="1:23" ht="15.75">
      <c r="A204" s="87"/>
      <c r="B204" s="78" t="s">
        <v>262</v>
      </c>
      <c r="C204" s="54"/>
      <c r="D204" s="54"/>
      <c r="E204" s="25"/>
      <c r="F204" s="25"/>
      <c r="G204" s="25"/>
      <c r="H204" s="30"/>
      <c r="I204" s="30"/>
      <c r="J204" s="30"/>
      <c r="K204" s="30"/>
      <c r="L204" s="30"/>
      <c r="M204" s="30"/>
      <c r="N204" s="30"/>
      <c r="O204" s="30"/>
      <c r="P204" s="30"/>
      <c r="Q204" s="30"/>
      <c r="R204" s="30">
        <v>32</v>
      </c>
      <c r="S204" s="88">
        <v>4038</v>
      </c>
      <c r="T204" s="25"/>
      <c r="U204" s="82"/>
      <c r="V204" s="89"/>
      <c r="W204" s="5"/>
    </row>
    <row r="205" spans="1:23" ht="15.75">
      <c r="A205" s="87"/>
      <c r="B205" s="78" t="s">
        <v>91</v>
      </c>
      <c r="C205" s="54"/>
      <c r="D205" s="54"/>
      <c r="E205" s="25"/>
      <c r="F205" s="25"/>
      <c r="G205" s="25"/>
      <c r="H205" s="30"/>
      <c r="I205" s="30"/>
      <c r="J205" s="30"/>
      <c r="K205" s="30"/>
      <c r="L205" s="30"/>
      <c r="M205" s="30"/>
      <c r="N205" s="30"/>
      <c r="O205" s="30"/>
      <c r="P205" s="30"/>
      <c r="Q205" s="30"/>
      <c r="R205" s="30">
        <v>0</v>
      </c>
      <c r="S205" s="88">
        <v>0</v>
      </c>
      <c r="T205" s="25"/>
      <c r="U205" s="82"/>
      <c r="V205" s="150"/>
      <c r="W205" s="117"/>
    </row>
    <row r="206" spans="1:23" ht="15.75">
      <c r="A206" s="87"/>
      <c r="B206" s="130" t="s">
        <v>92</v>
      </c>
      <c r="C206" s="54"/>
      <c r="D206" s="54"/>
      <c r="E206" s="25"/>
      <c r="F206" s="25"/>
      <c r="G206" s="25"/>
      <c r="H206" s="25"/>
      <c r="I206" s="25"/>
      <c r="J206" s="25"/>
      <c r="K206" s="25"/>
      <c r="L206" s="25"/>
      <c r="M206" s="25"/>
      <c r="N206" s="25"/>
      <c r="O206" s="25"/>
      <c r="P206" s="25"/>
      <c r="Q206" s="25"/>
      <c r="R206" s="25"/>
      <c r="S206" s="88">
        <v>0</v>
      </c>
      <c r="T206" s="25"/>
      <c r="U206" s="82"/>
      <c r="V206" s="150"/>
      <c r="W206" s="117"/>
    </row>
    <row r="207" spans="1:23" ht="15.75">
      <c r="A207" s="87"/>
      <c r="B207" s="130" t="s">
        <v>263</v>
      </c>
      <c r="C207" s="54"/>
      <c r="D207" s="54"/>
      <c r="E207" s="25"/>
      <c r="F207" s="25"/>
      <c r="G207" s="25"/>
      <c r="H207" s="25"/>
      <c r="I207" s="25"/>
      <c r="J207" s="25"/>
      <c r="K207" s="25"/>
      <c r="L207" s="25"/>
      <c r="M207" s="25"/>
      <c r="N207" s="25"/>
      <c r="O207" s="25"/>
      <c r="P207" s="25"/>
      <c r="Q207" s="25"/>
      <c r="R207" s="25"/>
      <c r="S207" s="88">
        <v>97866</v>
      </c>
      <c r="T207" s="25"/>
      <c r="U207" s="82"/>
      <c r="V207" s="150"/>
      <c r="W207" s="117"/>
    </row>
    <row r="208" spans="1:23" ht="15.75">
      <c r="A208" s="90"/>
      <c r="B208" s="130" t="s">
        <v>94</v>
      </c>
      <c r="C208" s="78"/>
      <c r="D208" s="78"/>
      <c r="E208" s="78"/>
      <c r="F208" s="25"/>
      <c r="G208" s="25"/>
      <c r="H208" s="25"/>
      <c r="I208" s="25"/>
      <c r="J208" s="25"/>
      <c r="K208" s="25"/>
      <c r="L208" s="25"/>
      <c r="M208" s="25"/>
      <c r="N208" s="25"/>
      <c r="O208" s="25"/>
      <c r="P208" s="25"/>
      <c r="Q208" s="25"/>
      <c r="R208" s="25"/>
      <c r="S208" s="88"/>
      <c r="T208" s="25"/>
      <c r="U208" s="82"/>
      <c r="V208" s="151"/>
      <c r="W208" s="117"/>
    </row>
    <row r="209" spans="1:23" ht="15.75">
      <c r="A209" s="90"/>
      <c r="B209" s="78" t="s">
        <v>95</v>
      </c>
      <c r="C209" s="78"/>
      <c r="D209" s="78"/>
      <c r="E209" s="78"/>
      <c r="F209" s="25"/>
      <c r="G209" s="25"/>
      <c r="H209" s="25"/>
      <c r="I209" s="25"/>
      <c r="J209" s="25"/>
      <c r="K209" s="25"/>
      <c r="L209" s="25"/>
      <c r="M209" s="25"/>
      <c r="N209" s="25"/>
      <c r="O209" s="25"/>
      <c r="P209" s="25"/>
      <c r="Q209" s="25"/>
      <c r="R209" s="25">
        <v>0</v>
      </c>
      <c r="S209" s="88">
        <f>U152</f>
        <v>0</v>
      </c>
      <c r="T209" s="25"/>
      <c r="U209" s="82"/>
      <c r="V209" s="151"/>
      <c r="W209" s="117"/>
    </row>
    <row r="210" spans="1:23" ht="15.75">
      <c r="A210" s="87"/>
      <c r="B210" s="78" t="s">
        <v>96</v>
      </c>
      <c r="C210" s="54"/>
      <c r="D210" s="54"/>
      <c r="E210" s="54"/>
      <c r="F210" s="25"/>
      <c r="G210" s="25"/>
      <c r="H210" s="25"/>
      <c r="I210" s="25"/>
      <c r="J210" s="25"/>
      <c r="K210" s="25"/>
      <c r="L210" s="25"/>
      <c r="M210" s="25"/>
      <c r="N210" s="25"/>
      <c r="O210" s="25"/>
      <c r="P210" s="25"/>
      <c r="Q210" s="25"/>
      <c r="R210" s="25">
        <v>0</v>
      </c>
      <c r="S210" s="88">
        <f>+'Nov 04'!S212+S209</f>
        <v>0</v>
      </c>
      <c r="T210" s="25"/>
      <c r="U210" s="82"/>
      <c r="V210" s="151"/>
      <c r="W210" s="117"/>
    </row>
    <row r="211" spans="1:23" ht="15.75">
      <c r="A211" s="87"/>
      <c r="B211" s="78" t="s">
        <v>97</v>
      </c>
      <c r="C211" s="54"/>
      <c r="D211" s="54"/>
      <c r="E211" s="54"/>
      <c r="F211" s="25"/>
      <c r="G211" s="25"/>
      <c r="H211" s="25"/>
      <c r="I211" s="25"/>
      <c r="J211" s="25"/>
      <c r="K211" s="25"/>
      <c r="L211" s="25"/>
      <c r="M211" s="25"/>
      <c r="N211" s="25"/>
      <c r="O211" s="25"/>
      <c r="P211" s="25"/>
      <c r="Q211" s="25"/>
      <c r="R211" s="25"/>
      <c r="S211" s="88">
        <v>0</v>
      </c>
      <c r="T211" s="25"/>
      <c r="U211" s="82"/>
      <c r="V211" s="149"/>
      <c r="W211" s="117"/>
    </row>
    <row r="212" spans="1:23" ht="15.75">
      <c r="A212" s="90"/>
      <c r="B212" s="130" t="s">
        <v>98</v>
      </c>
      <c r="C212" s="78"/>
      <c r="D212" s="78"/>
      <c r="E212" s="78"/>
      <c r="F212" s="25"/>
      <c r="G212" s="25"/>
      <c r="H212" s="25"/>
      <c r="I212" s="25"/>
      <c r="J212" s="25"/>
      <c r="K212" s="25"/>
      <c r="L212" s="25"/>
      <c r="M212" s="25"/>
      <c r="N212" s="25"/>
      <c r="O212" s="25"/>
      <c r="P212" s="25"/>
      <c r="Q212" s="25"/>
      <c r="R212" s="25"/>
      <c r="S212" s="88"/>
      <c r="T212" s="25"/>
      <c r="U212" s="82"/>
      <c r="V212" s="91"/>
      <c r="W212" s="5"/>
    </row>
    <row r="213" spans="1:23" ht="15.75">
      <c r="A213" s="90"/>
      <c r="B213" s="78" t="s">
        <v>99</v>
      </c>
      <c r="C213" s="78"/>
      <c r="D213" s="78"/>
      <c r="E213" s="78"/>
      <c r="F213" s="25"/>
      <c r="G213" s="25"/>
      <c r="H213" s="25"/>
      <c r="I213" s="25"/>
      <c r="J213" s="25"/>
      <c r="K213" s="25"/>
      <c r="L213" s="25"/>
      <c r="M213" s="25"/>
      <c r="N213" s="25"/>
      <c r="O213" s="25"/>
      <c r="P213" s="25"/>
      <c r="Q213" s="25"/>
      <c r="R213" s="25">
        <v>0</v>
      </c>
      <c r="S213" s="88">
        <v>0</v>
      </c>
      <c r="T213" s="25"/>
      <c r="U213" s="82"/>
      <c r="V213" s="91"/>
      <c r="W213" s="5"/>
    </row>
    <row r="214" spans="1:23" ht="15.75">
      <c r="A214" s="87"/>
      <c r="B214" s="78" t="s">
        <v>100</v>
      </c>
      <c r="C214" s="92"/>
      <c r="D214" s="92"/>
      <c r="E214" s="93"/>
      <c r="F214" s="25"/>
      <c r="G214" s="25"/>
      <c r="H214" s="25"/>
      <c r="I214" s="25"/>
      <c r="J214" s="25"/>
      <c r="K214" s="25"/>
      <c r="L214" s="25"/>
      <c r="M214" s="25"/>
      <c r="N214" s="25"/>
      <c r="O214" s="25"/>
      <c r="P214" s="25"/>
      <c r="Q214" s="25"/>
      <c r="R214" s="25"/>
      <c r="S214" s="63">
        <v>0</v>
      </c>
      <c r="T214" s="25"/>
      <c r="U214" s="82"/>
      <c r="V214" s="91"/>
      <c r="W214" s="5"/>
    </row>
    <row r="215" spans="1:23" ht="15.75">
      <c r="A215" s="87"/>
      <c r="B215" s="78" t="s">
        <v>101</v>
      </c>
      <c r="C215" s="92"/>
      <c r="D215" s="92"/>
      <c r="E215" s="93"/>
      <c r="F215" s="25"/>
      <c r="G215" s="25"/>
      <c r="H215" s="25"/>
      <c r="I215" s="25"/>
      <c r="J215" s="25"/>
      <c r="K215" s="25"/>
      <c r="L215" s="25"/>
      <c r="M215" s="25"/>
      <c r="N215" s="25"/>
      <c r="O215" s="25"/>
      <c r="P215" s="25"/>
      <c r="Q215" s="25"/>
      <c r="R215" s="25"/>
      <c r="S215" s="63">
        <v>0</v>
      </c>
      <c r="T215" s="25"/>
      <c r="U215" s="82"/>
      <c r="V215" s="91"/>
      <c r="W215" s="5"/>
    </row>
    <row r="216" spans="1:23" ht="15.75">
      <c r="A216" s="87"/>
      <c r="B216" s="78" t="s">
        <v>102</v>
      </c>
      <c r="C216" s="94"/>
      <c r="D216" s="92"/>
      <c r="E216" s="93"/>
      <c r="F216" s="25"/>
      <c r="G216" s="25"/>
      <c r="H216" s="25"/>
      <c r="I216" s="25"/>
      <c r="J216" s="25"/>
      <c r="K216" s="25"/>
      <c r="L216" s="25"/>
      <c r="M216" s="25"/>
      <c r="N216" s="25"/>
      <c r="O216" s="25"/>
      <c r="P216" s="25"/>
      <c r="Q216" s="25"/>
      <c r="R216" s="25"/>
      <c r="S216" s="95">
        <v>0</v>
      </c>
      <c r="T216" s="25"/>
      <c r="U216" s="82"/>
      <c r="V216" s="91"/>
      <c r="W216" s="5"/>
    </row>
    <row r="217" spans="1:23" ht="15.75">
      <c r="A217" s="87"/>
      <c r="B217" s="78"/>
      <c r="C217" s="94"/>
      <c r="D217" s="92"/>
      <c r="E217" s="93"/>
      <c r="F217" s="25"/>
      <c r="G217" s="25"/>
      <c r="H217" s="25"/>
      <c r="I217" s="25"/>
      <c r="J217" s="25"/>
      <c r="K217" s="25"/>
      <c r="L217" s="25"/>
      <c r="M217" s="25"/>
      <c r="N217" s="25"/>
      <c r="O217" s="25"/>
      <c r="P217" s="25"/>
      <c r="Q217" s="25"/>
      <c r="R217" s="25"/>
      <c r="S217" s="95"/>
      <c r="T217" s="25"/>
      <c r="U217" s="82"/>
      <c r="V217" s="91"/>
      <c r="W217" s="5"/>
    </row>
    <row r="218" spans="1:23" ht="15.75">
      <c r="A218" s="6"/>
      <c r="B218" s="14" t="s">
        <v>103</v>
      </c>
      <c r="C218" s="85"/>
      <c r="D218" s="84"/>
      <c r="E218" s="85"/>
      <c r="F218" s="84"/>
      <c r="G218" s="86"/>
      <c r="H218" s="17"/>
      <c r="I218" s="17"/>
      <c r="J218" s="17"/>
      <c r="K218" s="17"/>
      <c r="L218" s="17"/>
      <c r="M218" s="17"/>
      <c r="N218" s="17"/>
      <c r="O218" s="17"/>
      <c r="P218" s="17"/>
      <c r="Q218" s="86" t="s">
        <v>124</v>
      </c>
      <c r="R218" s="17" t="s">
        <v>125</v>
      </c>
      <c r="S218" s="86" t="s">
        <v>134</v>
      </c>
      <c r="T218" s="17" t="s">
        <v>125</v>
      </c>
      <c r="U218" s="8"/>
      <c r="V218" s="96"/>
      <c r="W218" s="5"/>
    </row>
    <row r="219" spans="1:23" ht="15.75">
      <c r="A219" s="24"/>
      <c r="B219" s="54" t="s">
        <v>104</v>
      </c>
      <c r="C219" s="54"/>
      <c r="D219" s="97"/>
      <c r="E219" s="25"/>
      <c r="F219" s="97"/>
      <c r="G219" s="54"/>
      <c r="H219" s="97"/>
      <c r="I219" s="97"/>
      <c r="J219" s="97"/>
      <c r="K219" s="97"/>
      <c r="L219" s="97"/>
      <c r="M219" s="97"/>
      <c r="N219" s="97"/>
      <c r="O219" s="97"/>
      <c r="P219" s="97"/>
      <c r="Q219" s="54">
        <v>6624</v>
      </c>
      <c r="R219" s="99">
        <f aca="true" t="shared" si="0" ref="R219:R226">Q219/$Q$228</f>
        <v>0.990578734858681</v>
      </c>
      <c r="S219" s="53">
        <v>636930</v>
      </c>
      <c r="T219" s="154">
        <f aca="true" t="shared" si="1" ref="T219:T226">S219/$S$228</f>
        <v>0.9874455062415896</v>
      </c>
      <c r="U219" s="82"/>
      <c r="V219" s="91"/>
      <c r="W219" s="5"/>
    </row>
    <row r="220" spans="1:23" ht="15.75">
      <c r="A220" s="24"/>
      <c r="B220" s="54" t="s">
        <v>105</v>
      </c>
      <c r="C220" s="54"/>
      <c r="D220" s="97"/>
      <c r="E220" s="25"/>
      <c r="F220" s="99"/>
      <c r="G220" s="54"/>
      <c r="H220" s="97"/>
      <c r="I220" s="97"/>
      <c r="J220" s="97"/>
      <c r="K220" s="97"/>
      <c r="L220" s="97"/>
      <c r="M220" s="97"/>
      <c r="N220" s="97"/>
      <c r="O220" s="97"/>
      <c r="P220" s="97"/>
      <c r="Q220" s="54">
        <v>34</v>
      </c>
      <c r="R220" s="99">
        <f t="shared" si="0"/>
        <v>0.005084492298489607</v>
      </c>
      <c r="S220" s="53">
        <v>3770</v>
      </c>
      <c r="T220" s="154">
        <f t="shared" si="1"/>
        <v>0.005844707516572924</v>
      </c>
      <c r="U220" s="82"/>
      <c r="V220" s="91"/>
      <c r="W220" s="5"/>
    </row>
    <row r="221" spans="1:23" ht="15.75">
      <c r="A221" s="24"/>
      <c r="B221" s="54" t="s">
        <v>106</v>
      </c>
      <c r="C221" s="54"/>
      <c r="D221" s="97"/>
      <c r="E221" s="25"/>
      <c r="F221" s="99"/>
      <c r="G221" s="54"/>
      <c r="H221" s="97"/>
      <c r="I221" s="97"/>
      <c r="J221" s="97"/>
      <c r="K221" s="97"/>
      <c r="L221" s="97"/>
      <c r="M221" s="97"/>
      <c r="N221" s="97"/>
      <c r="O221" s="97"/>
      <c r="P221" s="97"/>
      <c r="Q221" s="54">
        <v>5</v>
      </c>
      <c r="R221" s="99">
        <f t="shared" si="0"/>
        <v>0.0007477194556602363</v>
      </c>
      <c r="S221" s="53">
        <v>446</v>
      </c>
      <c r="T221" s="154">
        <f t="shared" si="1"/>
        <v>0.0006914428520932424</v>
      </c>
      <c r="U221" s="82"/>
      <c r="V221" s="91"/>
      <c r="W221" s="5"/>
    </row>
    <row r="222" spans="1:23" ht="15.75">
      <c r="A222" s="24"/>
      <c r="B222" s="54" t="s">
        <v>279</v>
      </c>
      <c r="C222" s="54"/>
      <c r="D222" s="97"/>
      <c r="E222" s="25"/>
      <c r="F222" s="99"/>
      <c r="G222" s="54"/>
      <c r="H222" s="97"/>
      <c r="I222" s="97"/>
      <c r="J222" s="97"/>
      <c r="K222" s="97"/>
      <c r="L222" s="97"/>
      <c r="M222" s="97"/>
      <c r="N222" s="97"/>
      <c r="O222" s="97"/>
      <c r="P222" s="97"/>
      <c r="Q222" s="54">
        <v>5</v>
      </c>
      <c r="R222" s="99">
        <f t="shared" si="0"/>
        <v>0.0007477194556602363</v>
      </c>
      <c r="S222" s="53">
        <v>779</v>
      </c>
      <c r="T222" s="154">
        <f t="shared" si="1"/>
        <v>0.0012076995107189144</v>
      </c>
      <c r="U222" s="82"/>
      <c r="V222" s="91"/>
      <c r="W222" s="5"/>
    </row>
    <row r="223" spans="1:23" ht="15.75">
      <c r="A223" s="24"/>
      <c r="B223" s="54" t="s">
        <v>280</v>
      </c>
      <c r="C223" s="54"/>
      <c r="D223" s="97"/>
      <c r="E223" s="25"/>
      <c r="F223" s="99"/>
      <c r="G223" s="54"/>
      <c r="H223" s="97"/>
      <c r="I223" s="97"/>
      <c r="J223" s="97"/>
      <c r="K223" s="97"/>
      <c r="L223" s="97"/>
      <c r="M223" s="97"/>
      <c r="N223" s="97"/>
      <c r="O223" s="97"/>
      <c r="P223" s="97"/>
      <c r="Q223" s="54">
        <v>2</v>
      </c>
      <c r="R223" s="99">
        <f t="shared" si="0"/>
        <v>0.0002990877822640945</v>
      </c>
      <c r="S223" s="53">
        <v>543</v>
      </c>
      <c r="T223" s="154">
        <f t="shared" si="1"/>
        <v>0.0008418239208220419</v>
      </c>
      <c r="U223" s="82"/>
      <c r="V223" s="91"/>
      <c r="W223" s="5"/>
    </row>
    <row r="224" spans="1:23" ht="15.75">
      <c r="A224" s="24"/>
      <c r="B224" s="54" t="s">
        <v>281</v>
      </c>
      <c r="C224" s="54"/>
      <c r="D224" s="97"/>
      <c r="E224" s="25"/>
      <c r="F224" s="99"/>
      <c r="G224" s="54"/>
      <c r="H224" s="97"/>
      <c r="I224" s="97"/>
      <c r="J224" s="97"/>
      <c r="K224" s="97"/>
      <c r="L224" s="97"/>
      <c r="M224" s="97"/>
      <c r="N224" s="97"/>
      <c r="O224" s="97"/>
      <c r="P224" s="97"/>
      <c r="Q224" s="54">
        <v>1</v>
      </c>
      <c r="R224" s="99">
        <f t="shared" si="0"/>
        <v>0.00014954389113204725</v>
      </c>
      <c r="S224" s="53">
        <v>106</v>
      </c>
      <c r="T224" s="154">
        <f t="shared" si="1"/>
        <v>0.00016433395139435808</v>
      </c>
      <c r="U224" s="82"/>
      <c r="V224" s="91"/>
      <c r="W224" s="5"/>
    </row>
    <row r="225" spans="1:23" ht="15.75">
      <c r="A225" s="24"/>
      <c r="B225" s="54" t="s">
        <v>282</v>
      </c>
      <c r="C225" s="54"/>
      <c r="D225" s="97"/>
      <c r="E225" s="25"/>
      <c r="F225" s="99"/>
      <c r="G225" s="54"/>
      <c r="H225" s="97"/>
      <c r="I225" s="97"/>
      <c r="J225" s="97"/>
      <c r="K225" s="97"/>
      <c r="L225" s="97"/>
      <c r="M225" s="97"/>
      <c r="N225" s="97"/>
      <c r="O225" s="97"/>
      <c r="P225" s="97"/>
      <c r="Q225" s="54">
        <v>16</v>
      </c>
      <c r="R225" s="99">
        <f t="shared" si="0"/>
        <v>0.002392702258112756</v>
      </c>
      <c r="S225" s="53">
        <v>2454</v>
      </c>
      <c r="T225" s="154">
        <f t="shared" si="1"/>
        <v>0.0038044860068090066</v>
      </c>
      <c r="U225" s="82"/>
      <c r="V225" s="91"/>
      <c r="W225" s="5"/>
    </row>
    <row r="226" spans="1:23" ht="15.75">
      <c r="A226" s="24"/>
      <c r="B226" s="54" t="s">
        <v>283</v>
      </c>
      <c r="C226" s="54"/>
      <c r="D226" s="97"/>
      <c r="E226" s="25"/>
      <c r="F226" s="99"/>
      <c r="G226" s="54"/>
      <c r="H226" s="97"/>
      <c r="I226" s="97"/>
      <c r="J226" s="97"/>
      <c r="K226" s="97"/>
      <c r="L226" s="97"/>
      <c r="M226" s="97"/>
      <c r="N226" s="97"/>
      <c r="O226" s="97"/>
      <c r="P226" s="97"/>
      <c r="Q226" s="54">
        <v>0</v>
      </c>
      <c r="R226" s="99">
        <f t="shared" si="0"/>
        <v>0</v>
      </c>
      <c r="S226" s="53">
        <v>0</v>
      </c>
      <c r="T226" s="154">
        <f t="shared" si="1"/>
        <v>0</v>
      </c>
      <c r="U226" s="82"/>
      <c r="V226" s="91"/>
      <c r="W226" s="5"/>
    </row>
    <row r="227" spans="1:23" ht="15.75">
      <c r="A227" s="24"/>
      <c r="B227" s="54"/>
      <c r="C227" s="54"/>
      <c r="D227" s="97"/>
      <c r="E227" s="25"/>
      <c r="F227" s="99"/>
      <c r="G227" s="54"/>
      <c r="H227" s="97"/>
      <c r="I227" s="97"/>
      <c r="J227" s="97"/>
      <c r="K227" s="97"/>
      <c r="L227" s="97"/>
      <c r="M227" s="97"/>
      <c r="N227" s="97"/>
      <c r="O227" s="97"/>
      <c r="P227" s="97"/>
      <c r="Q227" s="54"/>
      <c r="R227" s="99"/>
      <c r="S227" s="53"/>
      <c r="T227" s="154"/>
      <c r="U227" s="82"/>
      <c r="V227" s="91"/>
      <c r="W227" s="5"/>
    </row>
    <row r="228" spans="1:23" ht="15.75">
      <c r="A228" s="24"/>
      <c r="B228" s="25"/>
      <c r="C228" s="25"/>
      <c r="D228" s="25"/>
      <c r="E228" s="25"/>
      <c r="F228" s="25"/>
      <c r="G228" s="34"/>
      <c r="H228" s="100"/>
      <c r="I228" s="100"/>
      <c r="J228" s="100"/>
      <c r="K228" s="100"/>
      <c r="L228" s="100"/>
      <c r="M228" s="100"/>
      <c r="N228" s="100"/>
      <c r="O228" s="100"/>
      <c r="P228" s="100"/>
      <c r="Q228" s="34">
        <f>SUM(Q219:Q227)</f>
        <v>6687</v>
      </c>
      <c r="R228" s="100">
        <f>SUM(R219:R227)</f>
        <v>0.9999999999999999</v>
      </c>
      <c r="S228" s="53">
        <f>SUM(S219:S227)</f>
        <v>645028</v>
      </c>
      <c r="T228" s="100">
        <f>SUM(T219:T227)</f>
        <v>1</v>
      </c>
      <c r="U228" s="25"/>
      <c r="V228" s="25"/>
      <c r="W228" s="5"/>
    </row>
    <row r="229" spans="1:23" ht="15.75">
      <c r="A229" s="24"/>
      <c r="B229" s="25"/>
      <c r="C229" s="25"/>
      <c r="D229" s="25"/>
      <c r="E229" s="25"/>
      <c r="F229" s="25"/>
      <c r="G229" s="34"/>
      <c r="H229" s="100"/>
      <c r="I229" s="100"/>
      <c r="J229" s="100"/>
      <c r="K229" s="100"/>
      <c r="L229" s="100"/>
      <c r="M229" s="100"/>
      <c r="N229" s="100"/>
      <c r="O229" s="100"/>
      <c r="P229" s="100"/>
      <c r="Q229" s="100"/>
      <c r="R229" s="100"/>
      <c r="S229" s="53"/>
      <c r="T229" s="100"/>
      <c r="U229" s="25"/>
      <c r="V229" s="25"/>
      <c r="W229" s="5"/>
    </row>
    <row r="230" spans="1:23" ht="15.75">
      <c r="A230" s="6"/>
      <c r="B230" s="8"/>
      <c r="C230" s="8"/>
      <c r="D230" s="8"/>
      <c r="E230" s="8"/>
      <c r="F230" s="8"/>
      <c r="G230" s="55"/>
      <c r="H230" s="101"/>
      <c r="I230" s="101"/>
      <c r="J230" s="101"/>
      <c r="K230" s="101"/>
      <c r="L230" s="101"/>
      <c r="M230" s="101"/>
      <c r="N230" s="101"/>
      <c r="O230" s="101"/>
      <c r="P230" s="101"/>
      <c r="Q230" s="101"/>
      <c r="R230" s="101"/>
      <c r="S230" s="102"/>
      <c r="T230" s="101"/>
      <c r="U230" s="8"/>
      <c r="V230" s="8"/>
      <c r="W230" s="5"/>
    </row>
    <row r="231" spans="1:23" ht="15.75">
      <c r="A231" s="146"/>
      <c r="B231" s="14" t="s">
        <v>286</v>
      </c>
      <c r="C231" s="17"/>
      <c r="D231" s="15"/>
      <c r="E231" s="14"/>
      <c r="F231" s="141"/>
      <c r="G231" s="141"/>
      <c r="H231" s="141"/>
      <c r="I231" s="141"/>
      <c r="J231" s="141"/>
      <c r="K231" s="141"/>
      <c r="L231" s="141"/>
      <c r="M231" s="141"/>
      <c r="N231" s="141"/>
      <c r="O231" s="141"/>
      <c r="P231" s="141"/>
      <c r="Q231" s="141"/>
      <c r="R231" s="141"/>
      <c r="S231" s="141"/>
      <c r="T231" s="141"/>
      <c r="U231" s="141"/>
      <c r="V231" s="141"/>
      <c r="W231" s="5"/>
    </row>
    <row r="232" spans="1:23" ht="15.75">
      <c r="A232" s="146"/>
      <c r="B232" s="141"/>
      <c r="C232" s="8"/>
      <c r="D232" s="8"/>
      <c r="E232" s="8"/>
      <c r="F232" s="141"/>
      <c r="G232" s="141"/>
      <c r="H232" s="141"/>
      <c r="I232" s="141"/>
      <c r="J232" s="141"/>
      <c r="K232" s="141"/>
      <c r="L232" s="141"/>
      <c r="M232" s="141"/>
      <c r="N232" s="141"/>
      <c r="O232" s="141"/>
      <c r="P232" s="141"/>
      <c r="Q232" s="141"/>
      <c r="R232" s="141"/>
      <c r="S232" s="141"/>
      <c r="T232" s="141"/>
      <c r="U232" s="141"/>
      <c r="V232" s="141"/>
      <c r="W232" s="5"/>
    </row>
    <row r="233" spans="1:23" ht="15.75">
      <c r="A233" s="146"/>
      <c r="B233" s="13" t="s">
        <v>284</v>
      </c>
      <c r="C233" s="105"/>
      <c r="D233" s="13"/>
      <c r="E233" s="13"/>
      <c r="F233" s="104"/>
      <c r="G233" s="104"/>
      <c r="H233" s="141"/>
      <c r="I233" s="141"/>
      <c r="J233" s="141"/>
      <c r="K233" s="141"/>
      <c r="L233" s="141"/>
      <c r="M233" s="141"/>
      <c r="N233" s="141"/>
      <c r="O233" s="141"/>
      <c r="P233" s="141"/>
      <c r="Q233" s="141"/>
      <c r="R233" s="141"/>
      <c r="S233" s="141"/>
      <c r="T233" s="141"/>
      <c r="U233" s="141"/>
      <c r="V233" s="141"/>
      <c r="W233" s="5"/>
    </row>
    <row r="234" spans="1:23" ht="15.75">
      <c r="A234" s="146"/>
      <c r="B234" s="13" t="s">
        <v>285</v>
      </c>
      <c r="C234" s="105"/>
      <c r="D234" s="13"/>
      <c r="E234" s="13"/>
      <c r="F234" s="104"/>
      <c r="G234" s="104"/>
      <c r="H234" s="141"/>
      <c r="I234" s="141"/>
      <c r="J234" s="141"/>
      <c r="K234" s="141"/>
      <c r="L234" s="141"/>
      <c r="M234" s="141"/>
      <c r="N234" s="141"/>
      <c r="O234" s="141"/>
      <c r="P234" s="141"/>
      <c r="Q234" s="141"/>
      <c r="R234" s="141"/>
      <c r="S234" s="141"/>
      <c r="T234" s="141"/>
      <c r="U234" s="141"/>
      <c r="V234" s="141"/>
      <c r="W234" s="5"/>
    </row>
    <row r="235" spans="1:23" ht="15.75">
      <c r="A235" s="146"/>
      <c r="B235" s="13"/>
      <c r="C235" s="105"/>
      <c r="D235" s="13"/>
      <c r="E235" s="13"/>
      <c r="F235" s="104"/>
      <c r="G235" s="104"/>
      <c r="H235" s="141"/>
      <c r="I235" s="141"/>
      <c r="J235" s="141"/>
      <c r="K235" s="141"/>
      <c r="L235" s="141"/>
      <c r="M235" s="141"/>
      <c r="N235" s="141"/>
      <c r="O235" s="141"/>
      <c r="P235" s="141"/>
      <c r="Q235" s="141"/>
      <c r="R235" s="141"/>
      <c r="S235" s="141"/>
      <c r="T235" s="141"/>
      <c r="U235" s="141"/>
      <c r="V235" s="141"/>
      <c r="W235" s="5"/>
    </row>
    <row r="236" spans="1:23" ht="15.75">
      <c r="A236" s="146"/>
      <c r="B236" s="13"/>
      <c r="C236" s="105"/>
      <c r="D236" s="13"/>
      <c r="E236" s="13"/>
      <c r="F236" s="104"/>
      <c r="G236" s="104"/>
      <c r="H236" s="141"/>
      <c r="I236" s="141"/>
      <c r="J236" s="141"/>
      <c r="K236" s="141"/>
      <c r="L236" s="141"/>
      <c r="M236" s="141"/>
      <c r="N236" s="141"/>
      <c r="O236" s="141"/>
      <c r="P236" s="141"/>
      <c r="Q236" s="141"/>
      <c r="R236" s="141"/>
      <c r="S236" s="141"/>
      <c r="T236" s="141"/>
      <c r="U236" s="141"/>
      <c r="V236" s="141"/>
      <c r="W236" s="5"/>
    </row>
    <row r="237" spans="1:23" ht="19.5" thickBot="1">
      <c r="A237" s="146"/>
      <c r="B237" s="49" t="str">
        <f>B180</f>
        <v>PM6 INVESTOR REPORT QUARTER ENDING FEBRUARY 2005</v>
      </c>
      <c r="C237" s="105"/>
      <c r="D237" s="13"/>
      <c r="E237" s="13"/>
      <c r="F237" s="104"/>
      <c r="G237" s="104"/>
      <c r="H237" s="141"/>
      <c r="I237" s="141"/>
      <c r="J237" s="141"/>
      <c r="K237" s="141"/>
      <c r="L237" s="141"/>
      <c r="M237" s="141"/>
      <c r="N237" s="141"/>
      <c r="O237" s="141"/>
      <c r="P237" s="141"/>
      <c r="Q237" s="141"/>
      <c r="R237" s="141"/>
      <c r="S237" s="141"/>
      <c r="T237" s="141"/>
      <c r="U237" s="141"/>
      <c r="V237" s="141"/>
      <c r="W237" s="5"/>
    </row>
    <row r="238" spans="1:22" ht="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row>
    <row r="240" ht="15">
      <c r="G240" s="115"/>
    </row>
  </sheetData>
  <printOptions horizontalCentered="1" verticalCentered="1"/>
  <pageMargins left="0.1968503937007874" right="0.1968503937007874" top="0.2755905511811024" bottom="0.2755905511811024" header="0" footer="0"/>
  <pageSetup horizontalDpi="600" verticalDpi="600" orientation="landscape" scale="35" r:id="rId2"/>
  <rowBreaks count="3" manualBreakCount="3">
    <brk id="65" max="14" man="1"/>
    <brk id="130" max="14" man="1"/>
    <brk id="180" max="14" man="1"/>
  </rowBreaks>
  <drawing r:id="rId1"/>
</worksheet>
</file>

<file path=xl/worksheets/sheet7.xml><?xml version="1.0" encoding="utf-8"?>
<worksheet xmlns="http://schemas.openxmlformats.org/spreadsheetml/2006/main" xmlns:r="http://schemas.openxmlformats.org/officeDocument/2006/relationships">
  <sheetPr>
    <tabColor indexed="52"/>
  </sheetPr>
  <dimension ref="A1:X263"/>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35.886718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8.75">
      <c r="A9" s="6"/>
      <c r="B9" s="182"/>
      <c r="C9" s="8"/>
      <c r="D9" s="8"/>
      <c r="E9" s="8"/>
      <c r="F9" s="8"/>
      <c r="G9" s="8"/>
      <c r="H9" s="8"/>
      <c r="I9" s="8"/>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38524</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130028.33064</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130028.33064</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645028.3306400001</v>
      </c>
      <c r="V35" s="34"/>
      <c r="W35" s="5"/>
      <c r="X35" s="152"/>
    </row>
    <row r="36" spans="1:23" ht="15.75">
      <c r="A36" s="28"/>
      <c r="B36" s="29" t="s">
        <v>243</v>
      </c>
      <c r="C36" s="139">
        <f>+C32*C38</f>
        <v>0</v>
      </c>
      <c r="D36" s="36"/>
      <c r="E36" s="35">
        <f>154960*E38</f>
        <v>117989.64319999999</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117989.64319999999</v>
      </c>
      <c r="F37" s="35"/>
      <c r="G37" s="35">
        <v>188500</v>
      </c>
      <c r="H37" s="35"/>
      <c r="I37" s="35">
        <v>115000</v>
      </c>
      <c r="J37" s="35"/>
      <c r="K37" s="35">
        <v>140000</v>
      </c>
      <c r="L37" s="35"/>
      <c r="M37" s="35">
        <v>15000</v>
      </c>
      <c r="N37" s="35"/>
      <c r="O37" s="35">
        <v>15500</v>
      </c>
      <c r="P37" s="35"/>
      <c r="Q37" s="35">
        <v>41000</v>
      </c>
      <c r="R37" s="35"/>
      <c r="S37" s="35"/>
      <c r="T37" s="37"/>
      <c r="U37" s="35">
        <f>SUM(C37:Q37)</f>
        <v>632989.6432</v>
      </c>
      <c r="V37" s="34"/>
      <c r="W37" s="5"/>
    </row>
    <row r="38" spans="1:23" ht="15.75">
      <c r="A38" s="28"/>
      <c r="B38" s="130" t="s">
        <v>237</v>
      </c>
      <c r="C38" s="138">
        <v>0</v>
      </c>
      <c r="D38" s="135"/>
      <c r="E38" s="138">
        <v>0.76142</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0.839109</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0.0520875</v>
      </c>
      <c r="F41" s="39"/>
      <c r="G41" s="38">
        <v>0.0336</v>
      </c>
      <c r="H41" s="39"/>
      <c r="I41" s="38">
        <v>0.0533875</v>
      </c>
      <c r="J41" s="39"/>
      <c r="K41" s="38">
        <v>0.02485</v>
      </c>
      <c r="L41" s="39"/>
      <c r="M41" s="38">
        <v>0.0441</v>
      </c>
      <c r="N41" s="39"/>
      <c r="O41" s="38">
        <v>0.0638875</v>
      </c>
      <c r="P41" s="39"/>
      <c r="Q41" s="38">
        <v>0.03535</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v>0.0520875</v>
      </c>
      <c r="F43" s="39"/>
      <c r="G43" s="38">
        <v>0.0539275</v>
      </c>
      <c r="H43" s="39"/>
      <c r="I43" s="38">
        <v>0.0533875</v>
      </c>
      <c r="J43" s="39"/>
      <c r="K43" s="38">
        <v>0.0538875</v>
      </c>
      <c r="L43" s="39"/>
      <c r="M43" s="38">
        <v>0.0656665</v>
      </c>
      <c r="N43" s="39"/>
      <c r="O43" s="38">
        <v>0.0638875</v>
      </c>
      <c r="P43" s="39"/>
      <c r="Q43" s="38">
        <v>0.0654875</v>
      </c>
      <c r="R43" s="39"/>
      <c r="S43" s="38"/>
      <c r="T43" s="142"/>
      <c r="U43" s="39">
        <f>SUMPRODUCT(C43:Q43,C35:Q35)/U35</f>
        <v>0.05469874189433478</v>
      </c>
      <c r="V43" s="25"/>
      <c r="W43" s="5"/>
    </row>
    <row r="44" spans="1:23" ht="15.75">
      <c r="A44" s="24"/>
      <c r="B44" s="25" t="s">
        <v>14</v>
      </c>
      <c r="C44" s="38">
        <v>0</v>
      </c>
      <c r="D44" s="25"/>
      <c r="E44" s="38">
        <v>0.0508375</v>
      </c>
      <c r="F44" s="39"/>
      <c r="G44" s="38">
        <v>0.0284</v>
      </c>
      <c r="H44" s="39"/>
      <c r="I44" s="38">
        <v>0.0521375</v>
      </c>
      <c r="J44" s="39"/>
      <c r="K44" s="38">
        <v>0.02524</v>
      </c>
      <c r="L44" s="39"/>
      <c r="M44" s="38">
        <v>0.0389</v>
      </c>
      <c r="N44" s="39"/>
      <c r="O44" s="38">
        <v>0.0626375</v>
      </c>
      <c r="P44" s="39"/>
      <c r="Q44" s="38">
        <v>0.03574</v>
      </c>
      <c r="R44" s="39"/>
      <c r="S44" s="38"/>
      <c r="T44" s="142"/>
      <c r="U44" s="142"/>
      <c r="V44" s="25"/>
      <c r="W44" s="5"/>
    </row>
    <row r="45" spans="1:23" ht="15.75">
      <c r="A45" s="24"/>
      <c r="B45" s="25" t="s">
        <v>207</v>
      </c>
      <c r="C45" s="38">
        <v>0</v>
      </c>
      <c r="D45" s="25"/>
      <c r="E45" s="38">
        <v>0.0508375</v>
      </c>
      <c r="F45" s="39"/>
      <c r="G45" s="38">
        <v>0.0526775</v>
      </c>
      <c r="H45" s="39"/>
      <c r="I45" s="38">
        <v>0.0521375</v>
      </c>
      <c r="J45" s="39"/>
      <c r="K45" s="38">
        <v>0.0526375</v>
      </c>
      <c r="L45" s="39"/>
      <c r="M45" s="38">
        <v>0.0644165</v>
      </c>
      <c r="N45" s="39"/>
      <c r="O45" s="38">
        <v>0.0626375</v>
      </c>
      <c r="P45" s="39"/>
      <c r="Q45" s="38">
        <v>0.0642375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0.12733983763709783</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38518</v>
      </c>
      <c r="V57" s="25"/>
      <c r="W57" s="5"/>
    </row>
    <row r="58" spans="1:23" ht="15.75">
      <c r="A58" s="24"/>
      <c r="B58" s="25" t="s">
        <v>204</v>
      </c>
      <c r="C58" s="25"/>
      <c r="D58" s="25"/>
      <c r="E58" s="25"/>
      <c r="F58" s="25"/>
      <c r="G58" s="25"/>
      <c r="H58" s="58"/>
      <c r="I58" s="58"/>
      <c r="J58" s="58"/>
      <c r="K58" s="58"/>
      <c r="L58" s="58"/>
      <c r="M58" s="58"/>
      <c r="N58" s="58"/>
      <c r="O58" s="58"/>
      <c r="P58" s="58"/>
      <c r="Q58" s="25">
        <f>+U58-S58+1</f>
        <v>90</v>
      </c>
      <c r="R58" s="25"/>
      <c r="S58" s="45">
        <v>38336</v>
      </c>
      <c r="T58" s="46"/>
      <c r="U58" s="45">
        <v>38425</v>
      </c>
      <c r="V58" s="25"/>
      <c r="W58" s="5"/>
    </row>
    <row r="59" spans="1:23" ht="15.75">
      <c r="A59" s="24"/>
      <c r="B59" s="25" t="s">
        <v>205</v>
      </c>
      <c r="C59" s="25"/>
      <c r="D59" s="25"/>
      <c r="E59" s="25"/>
      <c r="F59" s="25"/>
      <c r="G59" s="25"/>
      <c r="H59" s="25"/>
      <c r="I59" s="25"/>
      <c r="J59" s="25"/>
      <c r="K59" s="25"/>
      <c r="L59" s="25"/>
      <c r="M59" s="25"/>
      <c r="N59" s="25"/>
      <c r="O59" s="25"/>
      <c r="P59" s="25"/>
      <c r="Q59" s="25">
        <f>+U59-S59+1</f>
        <v>92</v>
      </c>
      <c r="R59" s="25"/>
      <c r="S59" s="45">
        <v>38426</v>
      </c>
      <c r="T59" s="46"/>
      <c r="U59" s="45">
        <v>38517</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38504</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290</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645028</v>
      </c>
      <c r="N70" s="34"/>
      <c r="O70" s="34">
        <f>12038+32+70+6848</f>
        <v>18988</v>
      </c>
      <c r="P70" s="34"/>
      <c r="Q70" s="34">
        <f>32+70+6848</f>
        <v>6950</v>
      </c>
      <c r="R70" s="34"/>
      <c r="S70" s="34">
        <v>0</v>
      </c>
      <c r="T70" s="34"/>
      <c r="U70" s="53">
        <f>+M70-O70+Q70-S70</f>
        <v>632990</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645028</v>
      </c>
      <c r="N73" s="34"/>
      <c r="O73" s="34">
        <f>SUM(O70:O72)</f>
        <v>18988</v>
      </c>
      <c r="P73" s="34"/>
      <c r="Q73" s="34">
        <f>SUM(Q70:Q72)</f>
        <v>6950</v>
      </c>
      <c r="R73" s="34"/>
      <c r="S73" s="34">
        <f>SUM(S70:S72)</f>
        <v>0</v>
      </c>
      <c r="T73" s="34"/>
      <c r="U73" s="54">
        <f>SUM(U70:U72)</f>
        <v>632990</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645028</v>
      </c>
      <c r="N84" s="34"/>
      <c r="O84" s="34"/>
      <c r="P84" s="34"/>
      <c r="Q84" s="34"/>
      <c r="R84" s="34"/>
      <c r="S84" s="54"/>
      <c r="T84" s="34"/>
      <c r="U84" s="54">
        <f>SUM(U73:U83)</f>
        <v>632990</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38503</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v>18988</v>
      </c>
      <c r="T88" s="25"/>
      <c r="U88" s="53"/>
      <c r="V88" s="25"/>
      <c r="W88" s="5"/>
    </row>
    <row r="89" spans="1:23" ht="15.75">
      <c r="A89" s="24"/>
      <c r="B89" s="25" t="s">
        <v>34</v>
      </c>
      <c r="C89" s="25"/>
      <c r="D89" s="25"/>
      <c r="E89" s="25"/>
      <c r="F89" s="25"/>
      <c r="G89" s="25"/>
      <c r="H89" s="25"/>
      <c r="I89" s="25"/>
      <c r="J89" s="25"/>
      <c r="K89" s="25"/>
      <c r="L89" s="25"/>
      <c r="M89" s="25"/>
      <c r="N89" s="25"/>
      <c r="O89" s="25"/>
      <c r="P89" s="25"/>
      <c r="Q89" s="25"/>
      <c r="R89" s="25"/>
      <c r="S89" s="34"/>
      <c r="T89" s="25"/>
      <c r="U89" s="53">
        <v>10889</v>
      </c>
      <c r="V89" s="25"/>
      <c r="W89" s="5"/>
    </row>
    <row r="90" spans="1:23" ht="15.75">
      <c r="A90" s="24"/>
      <c r="B90" s="25" t="s">
        <v>253</v>
      </c>
      <c r="C90" s="25"/>
      <c r="D90" s="25"/>
      <c r="E90" s="25"/>
      <c r="F90" s="25"/>
      <c r="G90" s="25"/>
      <c r="H90" s="25"/>
      <c r="I90" s="25"/>
      <c r="J90" s="25"/>
      <c r="K90" s="25"/>
      <c r="L90" s="25"/>
      <c r="M90" s="25"/>
      <c r="N90" s="25"/>
      <c r="O90" s="25"/>
      <c r="P90" s="25"/>
      <c r="Q90" s="25"/>
      <c r="R90" s="25"/>
      <c r="S90" s="34"/>
      <c r="T90" s="25"/>
      <c r="U90" s="53">
        <v>0</v>
      </c>
      <c r="V90" s="25"/>
      <c r="W90" s="5"/>
    </row>
    <row r="91" spans="1:23" ht="15.75">
      <c r="A91" s="24"/>
      <c r="B91" s="25" t="s">
        <v>256</v>
      </c>
      <c r="C91" s="25"/>
      <c r="D91" s="25"/>
      <c r="E91" s="25"/>
      <c r="F91" s="25"/>
      <c r="G91" s="25"/>
      <c r="H91" s="25"/>
      <c r="I91" s="25"/>
      <c r="J91" s="25"/>
      <c r="K91" s="25"/>
      <c r="L91" s="25"/>
      <c r="M91" s="25"/>
      <c r="N91" s="25"/>
      <c r="O91" s="25"/>
      <c r="P91" s="25"/>
      <c r="Q91" s="25"/>
      <c r="R91" s="25"/>
      <c r="S91" s="34"/>
      <c r="T91" s="25"/>
      <c r="U91" s="53">
        <v>0</v>
      </c>
      <c r="V91" s="25"/>
      <c r="W91" s="5"/>
    </row>
    <row r="92" spans="1:23" ht="15.75">
      <c r="A92" s="24"/>
      <c r="B92" s="25" t="s">
        <v>35</v>
      </c>
      <c r="C92" s="25"/>
      <c r="D92" s="25"/>
      <c r="E92" s="25"/>
      <c r="F92" s="25"/>
      <c r="G92" s="25"/>
      <c r="H92" s="25"/>
      <c r="I92" s="25"/>
      <c r="J92" s="25"/>
      <c r="K92" s="25"/>
      <c r="L92" s="25"/>
      <c r="M92" s="25"/>
      <c r="N92" s="25"/>
      <c r="O92" s="25"/>
      <c r="P92" s="25"/>
      <c r="Q92" s="25"/>
      <c r="R92" s="25"/>
      <c r="S92" s="34">
        <f>SUM(S88:S91)</f>
        <v>18988</v>
      </c>
      <c r="T92" s="25"/>
      <c r="U92" s="54">
        <f>SUM(U88:U91)</f>
        <v>10889</v>
      </c>
      <c r="V92" s="25"/>
      <c r="W92" s="5"/>
    </row>
    <row r="93" spans="1:23" ht="15.75">
      <c r="A93" s="24"/>
      <c r="B93" s="25" t="s">
        <v>36</v>
      </c>
      <c r="C93" s="25"/>
      <c r="D93" s="25"/>
      <c r="E93" s="25"/>
      <c r="F93" s="25"/>
      <c r="G93" s="25"/>
      <c r="H93" s="25"/>
      <c r="I93" s="25"/>
      <c r="J93" s="25"/>
      <c r="K93" s="25"/>
      <c r="L93" s="25"/>
      <c r="M93" s="25"/>
      <c r="N93" s="25"/>
      <c r="O93" s="25"/>
      <c r="P93" s="25"/>
      <c r="Q93" s="25"/>
      <c r="R93" s="25"/>
      <c r="S93" s="34">
        <v>0</v>
      </c>
      <c r="T93" s="25"/>
      <c r="U93" s="53">
        <v>0</v>
      </c>
      <c r="V93" s="25"/>
      <c r="W93" s="5"/>
    </row>
    <row r="94" spans="1:23" ht="15.75">
      <c r="A94" s="24"/>
      <c r="B94" s="25" t="s">
        <v>37</v>
      </c>
      <c r="C94" s="25"/>
      <c r="D94" s="25"/>
      <c r="E94" s="25"/>
      <c r="F94" s="25"/>
      <c r="G94" s="25"/>
      <c r="H94" s="25"/>
      <c r="I94" s="25"/>
      <c r="J94" s="25"/>
      <c r="K94" s="25"/>
      <c r="L94" s="25"/>
      <c r="M94" s="25"/>
      <c r="N94" s="25"/>
      <c r="O94" s="25"/>
      <c r="P94" s="25"/>
      <c r="Q94" s="25"/>
      <c r="R94" s="25"/>
      <c r="S94" s="34">
        <f>S92+S93</f>
        <v>18988</v>
      </c>
      <c r="T94" s="25"/>
      <c r="U94" s="54">
        <f>U92+U93</f>
        <v>10889</v>
      </c>
      <c r="V94" s="25"/>
      <c r="W94" s="5"/>
    </row>
    <row r="95" spans="1:23" ht="15.75">
      <c r="A95" s="24"/>
      <c r="B95" s="126" t="s">
        <v>38</v>
      </c>
      <c r="C95" s="25"/>
      <c r="D95" s="25"/>
      <c r="E95" s="25"/>
      <c r="F95" s="25"/>
      <c r="G95" s="25"/>
      <c r="H95" s="25"/>
      <c r="I95" s="25"/>
      <c r="J95" s="25"/>
      <c r="K95" s="25"/>
      <c r="L95" s="25"/>
      <c r="M95" s="25"/>
      <c r="N95" s="25"/>
      <c r="O95" s="25"/>
      <c r="P95" s="25"/>
      <c r="Q95" s="25"/>
      <c r="R95" s="25"/>
      <c r="S95" s="34"/>
      <c r="T95" s="25"/>
      <c r="U95" s="53"/>
      <c r="V95" s="25"/>
      <c r="W95" s="5"/>
    </row>
    <row r="96" spans="1:23" ht="15.75">
      <c r="A96" s="24">
        <v>1</v>
      </c>
      <c r="B96" s="25" t="s">
        <v>39</v>
      </c>
      <c r="C96" s="25"/>
      <c r="D96" s="25"/>
      <c r="E96" s="25"/>
      <c r="F96" s="25"/>
      <c r="G96" s="25"/>
      <c r="H96" s="25"/>
      <c r="I96" s="25"/>
      <c r="J96" s="25"/>
      <c r="K96" s="25"/>
      <c r="L96" s="25"/>
      <c r="M96" s="25"/>
      <c r="N96" s="25"/>
      <c r="O96" s="25"/>
      <c r="P96" s="25"/>
      <c r="Q96" s="25"/>
      <c r="R96" s="25"/>
      <c r="S96" s="25"/>
      <c r="T96" s="25"/>
      <c r="U96" s="53">
        <v>0</v>
      </c>
      <c r="V96" s="25"/>
      <c r="W96" s="5"/>
    </row>
    <row r="97" spans="1:23" ht="15.75">
      <c r="A97" s="24">
        <f>+A96+1</f>
        <v>2</v>
      </c>
      <c r="B97" s="25" t="s">
        <v>40</v>
      </c>
      <c r="C97" s="25"/>
      <c r="D97" s="25"/>
      <c r="E97" s="25"/>
      <c r="F97" s="25"/>
      <c r="G97" s="25"/>
      <c r="H97" s="25"/>
      <c r="I97" s="25"/>
      <c r="J97" s="25"/>
      <c r="K97" s="25"/>
      <c r="L97" s="25"/>
      <c r="M97" s="25"/>
      <c r="N97" s="25"/>
      <c r="O97" s="25"/>
      <c r="P97" s="25"/>
      <c r="Q97" s="25"/>
      <c r="R97" s="25"/>
      <c r="S97" s="25"/>
      <c r="T97" s="25"/>
      <c r="U97" s="53">
        <v>-2</v>
      </c>
      <c r="V97" s="25"/>
      <c r="W97" s="5"/>
    </row>
    <row r="98" spans="1:23" ht="15.75">
      <c r="A98" s="24">
        <f>+A97+1</f>
        <v>3</v>
      </c>
      <c r="B98" s="25" t="s">
        <v>229</v>
      </c>
      <c r="C98" s="25"/>
      <c r="D98" s="25"/>
      <c r="E98" s="25"/>
      <c r="F98" s="25"/>
      <c r="G98" s="25"/>
      <c r="H98" s="25"/>
      <c r="I98" s="25"/>
      <c r="J98" s="25"/>
      <c r="K98" s="25"/>
      <c r="L98" s="25"/>
      <c r="M98" s="25"/>
      <c r="N98" s="25"/>
      <c r="O98" s="25"/>
      <c r="P98" s="25"/>
      <c r="Q98" s="25"/>
      <c r="R98" s="25"/>
      <c r="S98" s="25"/>
      <c r="T98" s="25"/>
      <c r="U98" s="53">
        <f>-488-9-12</f>
        <v>-509</v>
      </c>
      <c r="V98" s="25"/>
      <c r="W98" s="5"/>
    </row>
    <row r="99" spans="1:23" ht="15.75">
      <c r="A99" s="24" t="s">
        <v>230</v>
      </c>
      <c r="B99" s="25" t="s">
        <v>144</v>
      </c>
      <c r="C99" s="25"/>
      <c r="D99" s="25"/>
      <c r="E99" s="25"/>
      <c r="F99" s="25"/>
      <c r="G99" s="25"/>
      <c r="H99" s="25"/>
      <c r="I99" s="25"/>
      <c r="J99" s="25"/>
      <c r="K99" s="25"/>
      <c r="L99" s="25"/>
      <c r="M99" s="25"/>
      <c r="N99" s="25"/>
      <c r="O99" s="25"/>
      <c r="P99" s="25"/>
      <c r="Q99" s="25"/>
      <c r="R99" s="25"/>
      <c r="S99" s="25"/>
      <c r="T99" s="25"/>
      <c r="U99" s="53">
        <v>28</v>
      </c>
      <c r="V99" s="25"/>
      <c r="W99" s="5"/>
    </row>
    <row r="100" spans="1:23" ht="15.75">
      <c r="A100" s="24" t="s">
        <v>231</v>
      </c>
      <c r="B100" s="25" t="s">
        <v>216</v>
      </c>
      <c r="C100" s="25"/>
      <c r="D100" s="25"/>
      <c r="E100" s="25"/>
      <c r="F100" s="25"/>
      <c r="G100" s="25"/>
      <c r="H100" s="25"/>
      <c r="I100" s="25"/>
      <c r="J100" s="25"/>
      <c r="K100" s="25"/>
      <c r="L100" s="25"/>
      <c r="M100" s="25"/>
      <c r="N100" s="25"/>
      <c r="O100" s="25"/>
      <c r="P100" s="25"/>
      <c r="Q100" s="25"/>
      <c r="R100" s="25"/>
      <c r="S100" s="25"/>
      <c r="T100" s="25"/>
      <c r="U100" s="53">
        <v>0</v>
      </c>
      <c r="V100" s="25"/>
      <c r="W100" s="5"/>
    </row>
    <row r="101" spans="1:24" ht="15.75">
      <c r="A101" s="24" t="s">
        <v>232</v>
      </c>
      <c r="B101" s="25" t="s">
        <v>217</v>
      </c>
      <c r="C101" s="25"/>
      <c r="D101" s="25"/>
      <c r="E101" s="25"/>
      <c r="F101" s="25"/>
      <c r="G101" s="25"/>
      <c r="H101" s="25"/>
      <c r="I101" s="25"/>
      <c r="J101" s="25"/>
      <c r="K101" s="25"/>
      <c r="L101" s="25"/>
      <c r="M101" s="25"/>
      <c r="N101" s="25"/>
      <c r="O101" s="25"/>
      <c r="P101" s="25"/>
      <c r="Q101" s="25"/>
      <c r="R101" s="25"/>
      <c r="S101" s="25"/>
      <c r="T101" s="25"/>
      <c r="U101" s="53">
        <v>-1707</v>
      </c>
      <c r="V101" s="25"/>
      <c r="W101" s="5"/>
      <c r="X101" s="115"/>
    </row>
    <row r="102" spans="1:23" ht="15.75">
      <c r="A102" s="24" t="s">
        <v>233</v>
      </c>
      <c r="B102" s="25" t="s">
        <v>218</v>
      </c>
      <c r="C102" s="25"/>
      <c r="D102" s="25"/>
      <c r="E102" s="25"/>
      <c r="F102" s="25"/>
      <c r="G102" s="25"/>
      <c r="H102" s="25"/>
      <c r="I102" s="25"/>
      <c r="J102" s="25"/>
      <c r="K102" s="25"/>
      <c r="L102" s="25"/>
      <c r="M102" s="25"/>
      <c r="N102" s="25"/>
      <c r="O102" s="25"/>
      <c r="P102" s="25"/>
      <c r="Q102" s="25"/>
      <c r="R102" s="25"/>
      <c r="S102" s="25"/>
      <c r="T102" s="25"/>
      <c r="U102" s="53">
        <v>-2562</v>
      </c>
      <c r="V102" s="25"/>
      <c r="W102" s="5"/>
    </row>
    <row r="103" spans="1:24" ht="15.75">
      <c r="A103" s="24" t="s">
        <v>234</v>
      </c>
      <c r="B103" s="25" t="s">
        <v>219</v>
      </c>
      <c r="C103" s="25"/>
      <c r="D103" s="25"/>
      <c r="E103" s="25"/>
      <c r="F103" s="25"/>
      <c r="G103" s="25"/>
      <c r="H103" s="25"/>
      <c r="I103" s="25"/>
      <c r="J103" s="25"/>
      <c r="K103" s="25"/>
      <c r="L103" s="25"/>
      <c r="M103" s="25"/>
      <c r="N103" s="25"/>
      <c r="O103" s="25"/>
      <c r="P103" s="25"/>
      <c r="Q103" s="25"/>
      <c r="R103" s="25"/>
      <c r="S103" s="25"/>
      <c r="T103" s="25"/>
      <c r="U103" s="53">
        <v>-1548</v>
      </c>
      <c r="V103" s="25"/>
      <c r="W103" s="5"/>
      <c r="X103" s="115"/>
    </row>
    <row r="104" spans="1:24" ht="15.75">
      <c r="A104" s="24" t="s">
        <v>235</v>
      </c>
      <c r="B104" s="25" t="s">
        <v>220</v>
      </c>
      <c r="C104" s="25"/>
      <c r="D104" s="25"/>
      <c r="E104" s="25"/>
      <c r="F104" s="25"/>
      <c r="G104" s="25"/>
      <c r="H104" s="25"/>
      <c r="I104" s="25"/>
      <c r="J104" s="25"/>
      <c r="K104" s="25"/>
      <c r="L104" s="25"/>
      <c r="M104" s="25"/>
      <c r="N104" s="25"/>
      <c r="O104" s="25"/>
      <c r="P104" s="25"/>
      <c r="Q104" s="25"/>
      <c r="R104" s="25"/>
      <c r="S104" s="25"/>
      <c r="T104" s="25"/>
      <c r="U104" s="53">
        <v>-1902</v>
      </c>
      <c r="V104" s="25"/>
      <c r="W104" s="5"/>
      <c r="X104" s="115"/>
    </row>
    <row r="105" spans="1:23" ht="15.75">
      <c r="A105" s="24" t="s">
        <v>224</v>
      </c>
      <c r="B105" s="25" t="s">
        <v>221</v>
      </c>
      <c r="C105" s="25"/>
      <c r="D105" s="25"/>
      <c r="E105" s="25"/>
      <c r="F105" s="25"/>
      <c r="G105" s="25"/>
      <c r="H105" s="25"/>
      <c r="I105" s="25"/>
      <c r="J105" s="25"/>
      <c r="K105" s="25"/>
      <c r="L105" s="25"/>
      <c r="M105" s="25"/>
      <c r="N105" s="25"/>
      <c r="O105" s="25"/>
      <c r="P105" s="25"/>
      <c r="Q105" s="25"/>
      <c r="R105" s="25"/>
      <c r="S105" s="25"/>
      <c r="T105" s="25"/>
      <c r="U105" s="53">
        <v>-248</v>
      </c>
      <c r="V105" s="25"/>
      <c r="W105" s="5"/>
    </row>
    <row r="106" spans="1:23" ht="15.75">
      <c r="A106" s="24" t="s">
        <v>225</v>
      </c>
      <c r="B106" s="25" t="s">
        <v>222</v>
      </c>
      <c r="C106" s="25"/>
      <c r="D106" s="25"/>
      <c r="E106" s="25"/>
      <c r="F106" s="25"/>
      <c r="G106" s="25"/>
      <c r="H106" s="25"/>
      <c r="I106" s="25"/>
      <c r="J106" s="25"/>
      <c r="K106" s="25"/>
      <c r="L106" s="25"/>
      <c r="M106" s="25"/>
      <c r="N106" s="25"/>
      <c r="O106" s="25"/>
      <c r="P106" s="25"/>
      <c r="Q106" s="25"/>
      <c r="R106" s="25"/>
      <c r="S106" s="25"/>
      <c r="T106" s="25"/>
      <c r="U106" s="53">
        <v>-250</v>
      </c>
      <c r="V106" s="25"/>
      <c r="W106" s="5"/>
    </row>
    <row r="107" spans="1:24" ht="15.75">
      <c r="A107" s="24" t="s">
        <v>226</v>
      </c>
      <c r="B107" s="25" t="s">
        <v>223</v>
      </c>
      <c r="C107" s="25"/>
      <c r="D107" s="25"/>
      <c r="E107" s="25"/>
      <c r="F107" s="25"/>
      <c r="G107" s="25"/>
      <c r="H107" s="25"/>
      <c r="I107" s="25"/>
      <c r="J107" s="25"/>
      <c r="K107" s="25"/>
      <c r="L107" s="25"/>
      <c r="M107" s="25"/>
      <c r="N107" s="25"/>
      <c r="O107" s="25"/>
      <c r="P107" s="25"/>
      <c r="Q107" s="25"/>
      <c r="R107" s="25"/>
      <c r="S107" s="25"/>
      <c r="T107" s="25"/>
      <c r="U107" s="53">
        <v>-677</v>
      </c>
      <c r="V107" s="25"/>
      <c r="W107" s="5"/>
      <c r="X107" s="115"/>
    </row>
    <row r="108" spans="1:23" ht="15.75">
      <c r="A108" s="24">
        <v>6</v>
      </c>
      <c r="B108" s="25" t="s">
        <v>41</v>
      </c>
      <c r="C108" s="25"/>
      <c r="D108" s="25"/>
      <c r="E108" s="25"/>
      <c r="F108" s="25"/>
      <c r="G108" s="25"/>
      <c r="H108" s="25"/>
      <c r="I108" s="25"/>
      <c r="J108" s="25"/>
      <c r="K108" s="25"/>
      <c r="L108" s="25"/>
      <c r="M108" s="25"/>
      <c r="N108" s="25"/>
      <c r="O108" s="25"/>
      <c r="P108" s="25"/>
      <c r="Q108" s="25"/>
      <c r="R108" s="25"/>
      <c r="S108" s="25"/>
      <c r="T108" s="25"/>
      <c r="U108" s="53">
        <v>-7</v>
      </c>
      <c r="V108" s="25"/>
      <c r="W108" s="5"/>
    </row>
    <row r="109" spans="1:23" ht="15.75">
      <c r="A109" s="24">
        <f>+A108+1</f>
        <v>7</v>
      </c>
      <c r="B109" s="25" t="s">
        <v>53</v>
      </c>
      <c r="C109" s="25"/>
      <c r="D109" s="25"/>
      <c r="E109" s="25"/>
      <c r="F109" s="25"/>
      <c r="G109" s="25"/>
      <c r="H109" s="25"/>
      <c r="I109" s="25"/>
      <c r="J109" s="25"/>
      <c r="K109" s="25"/>
      <c r="L109" s="25"/>
      <c r="M109" s="25"/>
      <c r="N109" s="25"/>
      <c r="O109" s="25"/>
      <c r="P109" s="25"/>
      <c r="Q109" s="25"/>
      <c r="R109" s="25"/>
      <c r="S109" s="25"/>
      <c r="T109" s="25"/>
      <c r="U109" s="53">
        <v>0</v>
      </c>
      <c r="V109" s="25"/>
      <c r="W109" s="5"/>
    </row>
    <row r="110" spans="1:23" ht="15.75">
      <c r="A110" s="24">
        <f>+A109+1</f>
        <v>8</v>
      </c>
      <c r="B110" s="25" t="s">
        <v>227</v>
      </c>
      <c r="C110" s="25"/>
      <c r="D110" s="25"/>
      <c r="E110" s="25"/>
      <c r="F110" s="25"/>
      <c r="G110" s="25"/>
      <c r="H110" s="25"/>
      <c r="I110" s="25"/>
      <c r="J110" s="25"/>
      <c r="K110" s="25"/>
      <c r="L110" s="25"/>
      <c r="M110" s="25"/>
      <c r="N110" s="25"/>
      <c r="O110" s="25"/>
      <c r="P110" s="25"/>
      <c r="Q110" s="25"/>
      <c r="R110" s="25"/>
      <c r="S110" s="25"/>
      <c r="T110" s="25"/>
      <c r="U110" s="53">
        <v>0</v>
      </c>
      <c r="V110" s="25"/>
      <c r="W110" s="5"/>
    </row>
    <row r="111" spans="1:23" ht="15.75">
      <c r="A111" s="24">
        <f>+A110+1</f>
        <v>9</v>
      </c>
      <c r="B111" s="25" t="s">
        <v>42</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10</v>
      </c>
      <c r="B112" s="25" t="s">
        <v>43</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11</v>
      </c>
      <c r="B113" s="25" t="s">
        <v>228</v>
      </c>
      <c r="C113" s="25"/>
      <c r="D113" s="25"/>
      <c r="E113" s="25"/>
      <c r="F113" s="25"/>
      <c r="G113" s="25"/>
      <c r="H113" s="25"/>
      <c r="I113" s="25"/>
      <c r="J113" s="25"/>
      <c r="K113" s="25"/>
      <c r="L113" s="25"/>
      <c r="M113" s="25"/>
      <c r="N113" s="25"/>
      <c r="O113" s="25"/>
      <c r="P113" s="25"/>
      <c r="Q113" s="25"/>
      <c r="R113" s="25"/>
      <c r="S113" s="25"/>
      <c r="T113" s="25"/>
      <c r="U113" s="53">
        <f>-U94-SUM(U96:U112)</f>
        <v>-1505</v>
      </c>
      <c r="V113" s="25"/>
      <c r="W113" s="5"/>
    </row>
    <row r="114" spans="1:23" ht="15.75">
      <c r="A114" s="24"/>
      <c r="B114" s="126" t="s">
        <v>44</v>
      </c>
      <c r="C114" s="25"/>
      <c r="D114" s="25"/>
      <c r="E114" s="25"/>
      <c r="F114" s="25"/>
      <c r="G114" s="25"/>
      <c r="H114" s="25"/>
      <c r="I114" s="25"/>
      <c r="J114" s="25"/>
      <c r="K114" s="25"/>
      <c r="L114" s="25"/>
      <c r="M114" s="25"/>
      <c r="N114" s="25"/>
      <c r="O114" s="25"/>
      <c r="P114" s="25"/>
      <c r="Q114" s="25"/>
      <c r="R114" s="25"/>
      <c r="S114" s="25"/>
      <c r="T114" s="25"/>
      <c r="U114" s="59"/>
      <c r="V114" s="25"/>
      <c r="W114" s="5"/>
    </row>
    <row r="115" spans="1:23" ht="15.75">
      <c r="A115" s="24"/>
      <c r="B115" s="25" t="s">
        <v>45</v>
      </c>
      <c r="C115" s="25"/>
      <c r="D115" s="25"/>
      <c r="E115" s="25"/>
      <c r="F115" s="25"/>
      <c r="G115" s="25"/>
      <c r="H115" s="25"/>
      <c r="I115" s="25"/>
      <c r="J115" s="25"/>
      <c r="K115" s="25"/>
      <c r="L115" s="25"/>
      <c r="M115" s="25"/>
      <c r="N115" s="25"/>
      <c r="O115" s="25"/>
      <c r="P115" s="25"/>
      <c r="Q115" s="25"/>
      <c r="R115" s="25"/>
      <c r="S115" s="34">
        <f>-S167</f>
        <v>-70</v>
      </c>
      <c r="T115" s="34"/>
      <c r="U115" s="53"/>
      <c r="V115" s="25"/>
      <c r="W115" s="5"/>
    </row>
    <row r="116" spans="1:23" ht="15.75">
      <c r="A116" s="24"/>
      <c r="B116" s="25" t="s">
        <v>46</v>
      </c>
      <c r="C116" s="25"/>
      <c r="D116" s="25"/>
      <c r="E116" s="25"/>
      <c r="F116" s="25"/>
      <c r="G116" s="25"/>
      <c r="H116" s="25"/>
      <c r="I116" s="25"/>
      <c r="J116" s="25"/>
      <c r="K116" s="25"/>
      <c r="L116" s="25"/>
      <c r="M116" s="25"/>
      <c r="N116" s="25"/>
      <c r="O116" s="25"/>
      <c r="P116" s="25"/>
      <c r="Q116" s="25"/>
      <c r="R116" s="25"/>
      <c r="S116" s="34">
        <f>-R167</f>
        <v>-6880</v>
      </c>
      <c r="T116" s="34"/>
      <c r="U116" s="53"/>
      <c r="V116" s="25"/>
      <c r="W116" s="5"/>
    </row>
    <row r="117" spans="1:23" ht="15.75">
      <c r="A117" s="24"/>
      <c r="B117" s="25" t="s">
        <v>246</v>
      </c>
      <c r="C117" s="25"/>
      <c r="D117" s="25"/>
      <c r="E117" s="25"/>
      <c r="F117" s="25"/>
      <c r="G117" s="25"/>
      <c r="H117" s="25"/>
      <c r="I117" s="25"/>
      <c r="J117" s="25"/>
      <c r="K117" s="25"/>
      <c r="L117" s="25"/>
      <c r="M117" s="25"/>
      <c r="N117" s="25"/>
      <c r="O117" s="25"/>
      <c r="P117" s="25"/>
      <c r="Q117" s="25"/>
      <c r="R117" s="25"/>
      <c r="S117" s="34">
        <v>0</v>
      </c>
      <c r="T117" s="34"/>
      <c r="U117" s="53"/>
      <c r="V117" s="25"/>
      <c r="W117" s="5"/>
    </row>
    <row r="118" spans="1:23" ht="15.75">
      <c r="A118" s="24"/>
      <c r="B118" s="25" t="s">
        <v>269</v>
      </c>
      <c r="C118" s="25"/>
      <c r="D118" s="25"/>
      <c r="E118" s="25"/>
      <c r="F118" s="25"/>
      <c r="G118" s="25"/>
      <c r="H118" s="25"/>
      <c r="I118" s="25"/>
      <c r="J118" s="25"/>
      <c r="K118" s="25"/>
      <c r="L118" s="25"/>
      <c r="M118" s="25"/>
      <c r="N118" s="25"/>
      <c r="O118" s="25"/>
      <c r="P118" s="25"/>
      <c r="Q118" s="25"/>
      <c r="R118" s="25"/>
      <c r="S118" s="34">
        <v>0</v>
      </c>
      <c r="T118" s="34"/>
      <c r="U118" s="53"/>
      <c r="V118" s="25"/>
      <c r="W118" s="153"/>
    </row>
    <row r="119" spans="1:23" ht="15.75">
      <c r="A119" s="24"/>
      <c r="B119" s="25" t="s">
        <v>188</v>
      </c>
      <c r="C119" s="25"/>
      <c r="D119" s="25"/>
      <c r="E119" s="25"/>
      <c r="F119" s="25"/>
      <c r="G119" s="25"/>
      <c r="H119" s="25"/>
      <c r="I119" s="25"/>
      <c r="J119" s="25"/>
      <c r="K119" s="25"/>
      <c r="L119" s="25"/>
      <c r="M119" s="25"/>
      <c r="N119" s="25"/>
      <c r="O119" s="25"/>
      <c r="P119" s="25"/>
      <c r="Q119" s="25"/>
      <c r="R119" s="25"/>
      <c r="S119" s="34">
        <v>-12038</v>
      </c>
      <c r="T119" s="34"/>
      <c r="U119" s="53"/>
      <c r="V119" s="25"/>
      <c r="W119" s="5"/>
    </row>
    <row r="120" spans="1:23" ht="15.75">
      <c r="A120" s="24"/>
      <c r="B120" s="25" t="s">
        <v>247</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249</v>
      </c>
      <c r="C121" s="25"/>
      <c r="D121" s="25"/>
      <c r="E121" s="25"/>
      <c r="F121" s="25"/>
      <c r="G121" s="25"/>
      <c r="H121" s="25"/>
      <c r="I121" s="25"/>
      <c r="J121" s="25"/>
      <c r="K121" s="25"/>
      <c r="L121" s="25"/>
      <c r="M121" s="25"/>
      <c r="N121" s="25"/>
      <c r="O121" s="25"/>
      <c r="P121" s="25"/>
      <c r="Q121" s="25"/>
      <c r="R121" s="25"/>
      <c r="S121" s="34">
        <v>0</v>
      </c>
      <c r="T121" s="34"/>
      <c r="U121" s="53"/>
      <c r="V121" s="25"/>
      <c r="W121" s="5"/>
    </row>
    <row r="122" spans="1:23" ht="15.75">
      <c r="A122" s="24"/>
      <c r="B122" s="25" t="s">
        <v>248</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250</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251</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252</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47</v>
      </c>
      <c r="C126" s="25"/>
      <c r="D126" s="25"/>
      <c r="E126" s="25"/>
      <c r="F126" s="25"/>
      <c r="G126" s="25"/>
      <c r="H126" s="25"/>
      <c r="I126" s="25"/>
      <c r="J126" s="25"/>
      <c r="K126" s="25"/>
      <c r="L126" s="25"/>
      <c r="M126" s="25"/>
      <c r="N126" s="25"/>
      <c r="O126" s="25"/>
      <c r="P126" s="25"/>
      <c r="Q126" s="25"/>
      <c r="R126" s="25"/>
      <c r="S126" s="34">
        <f>SUM(S95:S125)</f>
        <v>-18988</v>
      </c>
      <c r="T126" s="34"/>
      <c r="U126" s="34">
        <f>SUM(U95:U125)</f>
        <v>-10889</v>
      </c>
      <c r="V126" s="25"/>
      <c r="W126" s="5"/>
    </row>
    <row r="127" spans="1:23" ht="15.75">
      <c r="A127" s="24"/>
      <c r="B127" s="25" t="s">
        <v>271</v>
      </c>
      <c r="C127" s="25"/>
      <c r="D127" s="25"/>
      <c r="E127" s="25"/>
      <c r="F127" s="25"/>
      <c r="G127" s="25"/>
      <c r="H127" s="25"/>
      <c r="I127" s="25"/>
      <c r="J127" s="25"/>
      <c r="K127" s="25"/>
      <c r="L127" s="25"/>
      <c r="M127" s="25"/>
      <c r="N127" s="25"/>
      <c r="O127" s="25"/>
      <c r="P127" s="25"/>
      <c r="Q127" s="25"/>
      <c r="R127" s="25"/>
      <c r="S127" s="34">
        <f>S94+S126</f>
        <v>0</v>
      </c>
      <c r="T127" s="34"/>
      <c r="U127" s="34">
        <f>U94+U126</f>
        <v>0</v>
      </c>
      <c r="V127" s="25"/>
      <c r="W127" s="5"/>
    </row>
    <row r="128" spans="1:23" ht="15.75">
      <c r="A128" s="24"/>
      <c r="B128" s="25"/>
      <c r="C128" s="25"/>
      <c r="D128" s="25"/>
      <c r="E128" s="25"/>
      <c r="F128" s="25"/>
      <c r="G128" s="25"/>
      <c r="H128" s="25"/>
      <c r="I128" s="25"/>
      <c r="J128" s="25"/>
      <c r="K128" s="25"/>
      <c r="L128" s="25"/>
      <c r="M128" s="25"/>
      <c r="N128" s="25"/>
      <c r="O128" s="25"/>
      <c r="P128" s="25"/>
      <c r="Q128" s="25"/>
      <c r="R128" s="25"/>
      <c r="S128" s="34"/>
      <c r="T128" s="34"/>
      <c r="U128" s="34"/>
      <c r="V128" s="25"/>
      <c r="W128" s="5"/>
    </row>
    <row r="129" spans="1:23" ht="15.75">
      <c r="A129" s="6"/>
      <c r="B129" s="8"/>
      <c r="C129" s="8"/>
      <c r="D129" s="8"/>
      <c r="E129" s="8"/>
      <c r="F129" s="8"/>
      <c r="G129" s="8"/>
      <c r="H129" s="8"/>
      <c r="I129" s="8"/>
      <c r="J129" s="8"/>
      <c r="K129" s="8"/>
      <c r="L129" s="8"/>
      <c r="M129" s="8"/>
      <c r="N129" s="8"/>
      <c r="O129" s="8"/>
      <c r="P129" s="8"/>
      <c r="Q129" s="8"/>
      <c r="R129" s="8"/>
      <c r="S129" s="8"/>
      <c r="T129" s="8"/>
      <c r="U129" s="52"/>
      <c r="V129" s="8"/>
      <c r="W129" s="5"/>
    </row>
    <row r="130" spans="1:23" ht="19.5" thickBot="1">
      <c r="A130" s="107"/>
      <c r="B130" s="108" t="str">
        <f>B65</f>
        <v>PM6 INVESTOR REPORT QUARTER ENDING MAY 2005</v>
      </c>
      <c r="C130" s="109"/>
      <c r="D130" s="109"/>
      <c r="E130" s="109"/>
      <c r="F130" s="109"/>
      <c r="G130" s="109"/>
      <c r="H130" s="109"/>
      <c r="I130" s="109"/>
      <c r="J130" s="109"/>
      <c r="K130" s="109"/>
      <c r="L130" s="109"/>
      <c r="M130" s="109"/>
      <c r="N130" s="109"/>
      <c r="O130" s="109"/>
      <c r="P130" s="109"/>
      <c r="Q130" s="109"/>
      <c r="R130" s="109"/>
      <c r="S130" s="109"/>
      <c r="T130" s="109"/>
      <c r="U130" s="112"/>
      <c r="V130" s="111"/>
      <c r="W130" s="5"/>
    </row>
    <row r="131" spans="1:23" ht="15.75">
      <c r="A131" s="2"/>
      <c r="B131" s="60" t="s">
        <v>49</v>
      </c>
      <c r="C131" s="4"/>
      <c r="D131" s="4"/>
      <c r="E131" s="4"/>
      <c r="F131" s="4"/>
      <c r="G131" s="4"/>
      <c r="H131" s="4"/>
      <c r="I131" s="4"/>
      <c r="J131" s="4"/>
      <c r="K131" s="4"/>
      <c r="L131" s="4"/>
      <c r="M131" s="4"/>
      <c r="N131" s="4"/>
      <c r="O131" s="4"/>
      <c r="P131" s="4"/>
      <c r="Q131" s="4"/>
      <c r="R131" s="4"/>
      <c r="S131" s="4"/>
      <c r="T131" s="4"/>
      <c r="U131" s="50"/>
      <c r="V131" s="4"/>
      <c r="W131" s="5"/>
    </row>
    <row r="132" spans="1:23" ht="15.75">
      <c r="A132" s="6"/>
      <c r="B132" s="21"/>
      <c r="C132" s="8"/>
      <c r="D132" s="8"/>
      <c r="E132" s="8"/>
      <c r="F132" s="8"/>
      <c r="G132" s="8"/>
      <c r="H132" s="8"/>
      <c r="I132" s="8"/>
      <c r="J132" s="8"/>
      <c r="K132" s="8"/>
      <c r="L132" s="8"/>
      <c r="M132" s="8"/>
      <c r="N132" s="8"/>
      <c r="O132" s="8"/>
      <c r="P132" s="8"/>
      <c r="Q132" s="8"/>
      <c r="R132" s="8"/>
      <c r="S132" s="8"/>
      <c r="T132" s="8"/>
      <c r="U132" s="52"/>
      <c r="V132" s="8"/>
      <c r="W132" s="5"/>
    </row>
    <row r="133" spans="1:23" ht="15.75">
      <c r="A133" s="6"/>
      <c r="B133" s="127" t="s">
        <v>50</v>
      </c>
      <c r="C133" s="8"/>
      <c r="D133" s="8"/>
      <c r="E133" s="8"/>
      <c r="F133" s="8"/>
      <c r="G133" s="8"/>
      <c r="H133" s="8"/>
      <c r="I133" s="8"/>
      <c r="J133" s="8"/>
      <c r="K133" s="8"/>
      <c r="L133" s="8"/>
      <c r="M133" s="8"/>
      <c r="N133" s="8"/>
      <c r="O133" s="8"/>
      <c r="P133" s="8"/>
      <c r="Q133" s="8"/>
      <c r="R133" s="8"/>
      <c r="S133" s="8"/>
      <c r="T133" s="8"/>
      <c r="U133" s="52"/>
      <c r="V133" s="8"/>
      <c r="W133" s="5"/>
    </row>
    <row r="134" spans="1:23" ht="15.75">
      <c r="A134" s="24"/>
      <c r="B134" s="25" t="s">
        <v>51</v>
      </c>
      <c r="C134" s="25"/>
      <c r="D134" s="25"/>
      <c r="E134" s="25"/>
      <c r="F134" s="25"/>
      <c r="G134" s="25"/>
      <c r="H134" s="25"/>
      <c r="I134" s="25"/>
      <c r="J134" s="25"/>
      <c r="K134" s="25"/>
      <c r="L134" s="25"/>
      <c r="M134" s="25"/>
      <c r="N134" s="25"/>
      <c r="O134" s="25"/>
      <c r="P134" s="25"/>
      <c r="Q134" s="25"/>
      <c r="R134" s="25"/>
      <c r="S134" s="25"/>
      <c r="T134" s="25"/>
      <c r="U134" s="53">
        <v>19305</v>
      </c>
      <c r="V134" s="25"/>
      <c r="W134" s="5"/>
    </row>
    <row r="135" spans="1:23" ht="15.75">
      <c r="A135" s="24"/>
      <c r="B135" s="25" t="s">
        <v>52</v>
      </c>
      <c r="C135" s="25"/>
      <c r="D135" s="25"/>
      <c r="E135" s="25"/>
      <c r="F135" s="25"/>
      <c r="G135" s="25"/>
      <c r="H135" s="25"/>
      <c r="I135" s="25"/>
      <c r="J135" s="25"/>
      <c r="K135" s="25"/>
      <c r="L135" s="25"/>
      <c r="M135" s="25"/>
      <c r="N135" s="25"/>
      <c r="O135" s="25"/>
      <c r="P135" s="25"/>
      <c r="Q135" s="25"/>
      <c r="R135" s="25"/>
      <c r="S135" s="25"/>
      <c r="T135" s="25"/>
      <c r="U135" s="53">
        <v>19305</v>
      </c>
      <c r="V135" s="25"/>
      <c r="W135" s="5"/>
    </row>
    <row r="136" spans="1:23" ht="15.75">
      <c r="A136" s="24"/>
      <c r="B136" s="25" t="s">
        <v>254</v>
      </c>
      <c r="C136" s="25"/>
      <c r="D136" s="25"/>
      <c r="E136" s="25"/>
      <c r="F136" s="25"/>
      <c r="G136" s="25"/>
      <c r="H136" s="25"/>
      <c r="I136" s="25"/>
      <c r="J136" s="25"/>
      <c r="K136" s="25"/>
      <c r="L136" s="25"/>
      <c r="M136" s="25"/>
      <c r="N136" s="25"/>
      <c r="O136" s="25"/>
      <c r="P136" s="25"/>
      <c r="Q136" s="25"/>
      <c r="R136" s="25"/>
      <c r="S136" s="25"/>
      <c r="T136" s="25"/>
      <c r="U136" s="53">
        <v>0</v>
      </c>
      <c r="V136" s="25"/>
      <c r="W136" s="5"/>
    </row>
    <row r="137" spans="1:23" ht="15.75">
      <c r="A137" s="24"/>
      <c r="B137" s="25" t="s">
        <v>209</v>
      </c>
      <c r="C137" s="25"/>
      <c r="D137" s="25"/>
      <c r="E137" s="25"/>
      <c r="F137" s="25"/>
      <c r="G137" s="25"/>
      <c r="H137" s="25"/>
      <c r="I137" s="25"/>
      <c r="J137" s="25"/>
      <c r="K137" s="25"/>
      <c r="L137" s="25"/>
      <c r="M137" s="25"/>
      <c r="N137" s="25"/>
      <c r="O137" s="25"/>
      <c r="P137" s="25"/>
      <c r="Q137" s="25"/>
      <c r="R137" s="25"/>
      <c r="S137" s="25"/>
      <c r="T137" s="25"/>
      <c r="U137" s="53">
        <v>0</v>
      </c>
      <c r="V137" s="25"/>
      <c r="W137" s="5"/>
    </row>
    <row r="138" spans="1:23" ht="15.75">
      <c r="A138" s="24"/>
      <c r="B138" s="25" t="s">
        <v>210</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53</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236</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4" ht="15.75">
      <c r="A141" s="24"/>
      <c r="B141" s="25" t="s">
        <v>255</v>
      </c>
      <c r="C141" s="25"/>
      <c r="D141" s="25"/>
      <c r="E141" s="25"/>
      <c r="F141" s="25"/>
      <c r="G141" s="25"/>
      <c r="H141" s="25"/>
      <c r="I141" s="25"/>
      <c r="J141" s="25"/>
      <c r="K141" s="25"/>
      <c r="L141" s="25"/>
      <c r="M141" s="25"/>
      <c r="N141" s="25"/>
      <c r="O141" s="25"/>
      <c r="P141" s="25"/>
      <c r="Q141" s="25"/>
      <c r="R141" s="25"/>
      <c r="S141" s="25"/>
      <c r="T141" s="25"/>
      <c r="U141" s="53">
        <v>0</v>
      </c>
      <c r="V141" s="25"/>
      <c r="W141" s="5"/>
      <c r="X141" s="115"/>
    </row>
    <row r="142" spans="1:23" ht="15.75">
      <c r="A142" s="24"/>
      <c r="B142" s="25" t="s">
        <v>54</v>
      </c>
      <c r="C142" s="25"/>
      <c r="D142" s="25"/>
      <c r="E142" s="25"/>
      <c r="F142" s="25"/>
      <c r="G142" s="25"/>
      <c r="H142" s="25"/>
      <c r="I142" s="25"/>
      <c r="J142" s="25"/>
      <c r="K142" s="25"/>
      <c r="L142" s="25"/>
      <c r="M142" s="25"/>
      <c r="N142" s="25"/>
      <c r="O142" s="25"/>
      <c r="P142" s="25"/>
      <c r="Q142" s="25"/>
      <c r="R142" s="25"/>
      <c r="S142" s="25"/>
      <c r="T142" s="25"/>
      <c r="U142" s="53">
        <f>SUM(U135:U141)</f>
        <v>19305</v>
      </c>
      <c r="V142" s="25"/>
      <c r="W142" s="5"/>
    </row>
    <row r="143" spans="1:23" ht="15.75">
      <c r="A143" s="24"/>
      <c r="B143" s="25"/>
      <c r="C143" s="25"/>
      <c r="D143" s="25"/>
      <c r="E143" s="25"/>
      <c r="F143" s="25"/>
      <c r="G143" s="25"/>
      <c r="H143" s="25"/>
      <c r="I143" s="25"/>
      <c r="J143" s="25"/>
      <c r="K143" s="25"/>
      <c r="L143" s="25"/>
      <c r="M143" s="25"/>
      <c r="N143" s="25"/>
      <c r="O143" s="25"/>
      <c r="P143" s="25"/>
      <c r="Q143" s="25"/>
      <c r="R143" s="25"/>
      <c r="S143" s="25"/>
      <c r="T143" s="25"/>
      <c r="U143" s="61"/>
      <c r="V143" s="25"/>
      <c r="W143" s="5"/>
    </row>
    <row r="144" spans="1:23" ht="15.75">
      <c r="A144" s="6"/>
      <c r="B144" s="127" t="s">
        <v>28</v>
      </c>
      <c r="C144" s="8"/>
      <c r="D144" s="8"/>
      <c r="E144" s="8"/>
      <c r="F144" s="8"/>
      <c r="G144" s="8"/>
      <c r="H144" s="8"/>
      <c r="I144" s="8"/>
      <c r="J144" s="8"/>
      <c r="K144" s="8"/>
      <c r="L144" s="8"/>
      <c r="M144" s="8"/>
      <c r="N144" s="8"/>
      <c r="O144" s="8"/>
      <c r="P144" s="8"/>
      <c r="Q144" s="8"/>
      <c r="R144" s="8"/>
      <c r="S144" s="8"/>
      <c r="T144" s="8"/>
      <c r="U144" s="52"/>
      <c r="V144" s="8"/>
      <c r="W144" s="5"/>
    </row>
    <row r="145" spans="1:23" ht="15.75">
      <c r="A145" s="24"/>
      <c r="B145" s="25" t="s">
        <v>55</v>
      </c>
      <c r="C145" s="62"/>
      <c r="D145" s="25"/>
      <c r="E145" s="25"/>
      <c r="F145" s="25"/>
      <c r="G145" s="25"/>
      <c r="H145" s="25"/>
      <c r="I145" s="25"/>
      <c r="J145" s="25"/>
      <c r="K145" s="25"/>
      <c r="L145" s="25"/>
      <c r="M145" s="25"/>
      <c r="N145" s="25"/>
      <c r="O145" s="25"/>
      <c r="P145" s="25"/>
      <c r="Q145" s="25"/>
      <c r="R145" s="25"/>
      <c r="S145" s="25"/>
      <c r="T145" s="25"/>
      <c r="U145" s="59" t="s">
        <v>177</v>
      </c>
      <c r="V145" s="25"/>
      <c r="W145" s="5"/>
    </row>
    <row r="146" spans="1:23" ht="15.75">
      <c r="A146" s="24"/>
      <c r="B146" s="25" t="s">
        <v>56</v>
      </c>
      <c r="C146" s="142"/>
      <c r="D146" s="142"/>
      <c r="E146" s="142"/>
      <c r="F146" s="142"/>
      <c r="G146" s="142"/>
      <c r="H146" s="142"/>
      <c r="I146" s="142"/>
      <c r="J146" s="142"/>
      <c r="K146" s="142"/>
      <c r="L146" s="142"/>
      <c r="M146" s="142"/>
      <c r="N146" s="142"/>
      <c r="O146" s="142"/>
      <c r="P146" s="142"/>
      <c r="Q146" s="142"/>
      <c r="R146" s="142"/>
      <c r="S146" s="142"/>
      <c r="T146" s="142"/>
      <c r="U146" s="59" t="s">
        <v>177</v>
      </c>
      <c r="V146" s="25"/>
      <c r="W146" s="5"/>
    </row>
    <row r="147" spans="1:23" ht="15.75">
      <c r="A147" s="24"/>
      <c r="B147" s="25" t="s">
        <v>57</v>
      </c>
      <c r="C147" s="25"/>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58</v>
      </c>
      <c r="C148" s="25"/>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c r="C149" s="25"/>
      <c r="D149" s="25"/>
      <c r="E149" s="25"/>
      <c r="F149" s="25"/>
      <c r="G149" s="25"/>
      <c r="H149" s="25"/>
      <c r="I149" s="25"/>
      <c r="J149" s="25"/>
      <c r="K149" s="25"/>
      <c r="L149" s="25"/>
      <c r="M149" s="25"/>
      <c r="N149" s="25"/>
      <c r="O149" s="25"/>
      <c r="P149" s="25"/>
      <c r="Q149" s="25"/>
      <c r="R149" s="25"/>
      <c r="S149" s="25"/>
      <c r="T149" s="25"/>
      <c r="U149" s="61"/>
      <c r="V149" s="25"/>
      <c r="W149" s="5"/>
    </row>
    <row r="150" spans="1:23" ht="15.75">
      <c r="A150" s="6"/>
      <c r="B150" s="127" t="s">
        <v>59</v>
      </c>
      <c r="C150" s="8"/>
      <c r="D150" s="8"/>
      <c r="E150" s="8"/>
      <c r="F150" s="8"/>
      <c r="G150" s="8"/>
      <c r="H150" s="8"/>
      <c r="I150" s="8"/>
      <c r="J150" s="8"/>
      <c r="K150" s="8"/>
      <c r="L150" s="8"/>
      <c r="M150" s="8"/>
      <c r="N150" s="8"/>
      <c r="O150" s="8"/>
      <c r="P150" s="8"/>
      <c r="Q150" s="8"/>
      <c r="R150" s="8"/>
      <c r="S150" s="8"/>
      <c r="T150" s="8"/>
      <c r="U150" s="64"/>
      <c r="V150" s="8"/>
      <c r="W150" s="5"/>
    </row>
    <row r="151" spans="1:23" ht="15.75">
      <c r="A151" s="24"/>
      <c r="B151" s="25" t="s">
        <v>60</v>
      </c>
      <c r="C151" s="25"/>
      <c r="D151" s="25"/>
      <c r="E151" s="25"/>
      <c r="F151" s="25"/>
      <c r="G151" s="25"/>
      <c r="H151" s="25"/>
      <c r="I151" s="25"/>
      <c r="J151" s="25"/>
      <c r="K151" s="25"/>
      <c r="L151" s="25"/>
      <c r="M151" s="25"/>
      <c r="N151" s="25"/>
      <c r="O151" s="25"/>
      <c r="P151" s="25"/>
      <c r="Q151" s="25"/>
      <c r="R151" s="25"/>
      <c r="S151" s="25"/>
      <c r="T151" s="25"/>
      <c r="U151" s="53">
        <v>0</v>
      </c>
      <c r="V151" s="25"/>
      <c r="W151" s="5"/>
    </row>
    <row r="152" spans="1:23" ht="15.75">
      <c r="A152" s="24"/>
      <c r="B152" s="25" t="s">
        <v>61</v>
      </c>
      <c r="C152" s="25"/>
      <c r="D152" s="25"/>
      <c r="E152" s="25"/>
      <c r="F152" s="25"/>
      <c r="G152" s="25"/>
      <c r="H152" s="25"/>
      <c r="I152" s="25"/>
      <c r="J152" s="25"/>
      <c r="K152" s="25"/>
      <c r="L152" s="25"/>
      <c r="M152" s="25"/>
      <c r="N152" s="25"/>
      <c r="O152" s="25"/>
      <c r="P152" s="25"/>
      <c r="Q152" s="25"/>
      <c r="R152" s="25"/>
      <c r="S152" s="25"/>
      <c r="T152" s="25"/>
      <c r="U152" s="53">
        <v>0</v>
      </c>
      <c r="V152" s="25"/>
      <c r="W152" s="5"/>
    </row>
    <row r="153" spans="1:23" ht="15.75">
      <c r="A153" s="24"/>
      <c r="B153" s="25" t="s">
        <v>62</v>
      </c>
      <c r="C153" s="25"/>
      <c r="D153" s="25"/>
      <c r="E153" s="25"/>
      <c r="F153" s="25"/>
      <c r="G153" s="25"/>
      <c r="H153" s="25"/>
      <c r="I153" s="25"/>
      <c r="J153" s="25"/>
      <c r="K153" s="25"/>
      <c r="L153" s="25"/>
      <c r="M153" s="25"/>
      <c r="N153" s="25"/>
      <c r="O153" s="25"/>
      <c r="P153" s="25"/>
      <c r="Q153" s="25"/>
      <c r="R153" s="25"/>
      <c r="S153" s="25"/>
      <c r="T153" s="25"/>
      <c r="U153" s="53">
        <f>U152+U151</f>
        <v>0</v>
      </c>
      <c r="V153" s="25"/>
      <c r="W153" s="5"/>
    </row>
    <row r="154" spans="1:23" ht="15.75">
      <c r="A154" s="24"/>
      <c r="B154" s="25" t="s">
        <v>245</v>
      </c>
      <c r="C154" s="25"/>
      <c r="D154" s="25"/>
      <c r="E154" s="25"/>
      <c r="F154" s="25"/>
      <c r="G154" s="65"/>
      <c r="H154" s="25"/>
      <c r="I154" s="25"/>
      <c r="J154" s="25"/>
      <c r="K154" s="25"/>
      <c r="L154" s="25"/>
      <c r="M154" s="25"/>
      <c r="N154" s="25"/>
      <c r="O154" s="25"/>
      <c r="P154" s="25"/>
      <c r="Q154" s="25"/>
      <c r="R154" s="25"/>
      <c r="S154" s="25"/>
      <c r="T154" s="25"/>
      <c r="U154" s="53">
        <f>U110</f>
        <v>0</v>
      </c>
      <c r="V154" s="25"/>
      <c r="W154" s="5"/>
    </row>
    <row r="155" spans="1:23" ht="15.75">
      <c r="A155" s="24"/>
      <c r="B155" s="25" t="s">
        <v>63</v>
      </c>
      <c r="C155" s="25"/>
      <c r="D155" s="25"/>
      <c r="E155" s="25"/>
      <c r="F155" s="25"/>
      <c r="G155" s="25"/>
      <c r="H155" s="25"/>
      <c r="I155" s="25"/>
      <c r="J155" s="25"/>
      <c r="K155" s="25"/>
      <c r="L155" s="25"/>
      <c r="M155" s="25"/>
      <c r="N155" s="25"/>
      <c r="O155" s="25"/>
      <c r="P155" s="25"/>
      <c r="Q155" s="25"/>
      <c r="R155" s="25"/>
      <c r="S155" s="25"/>
      <c r="T155" s="25"/>
      <c r="U155" s="53">
        <f>U153+U154</f>
        <v>0</v>
      </c>
      <c r="V155" s="25"/>
      <c r="W155" s="5"/>
    </row>
    <row r="156" spans="1:23" ht="16.5" thickBot="1">
      <c r="A156" s="24"/>
      <c r="B156" s="25"/>
      <c r="C156" s="25"/>
      <c r="D156" s="25"/>
      <c r="E156" s="25"/>
      <c r="F156" s="25"/>
      <c r="G156" s="25"/>
      <c r="H156" s="25"/>
      <c r="I156" s="25"/>
      <c r="J156" s="25"/>
      <c r="K156" s="25"/>
      <c r="L156" s="25"/>
      <c r="M156" s="25"/>
      <c r="N156" s="25"/>
      <c r="O156" s="25"/>
      <c r="P156" s="25"/>
      <c r="Q156" s="25"/>
      <c r="R156" s="25"/>
      <c r="S156" s="25"/>
      <c r="T156" s="25"/>
      <c r="U156" s="61"/>
      <c r="V156" s="25"/>
      <c r="W156" s="5"/>
    </row>
    <row r="157" spans="1:23" ht="15.75">
      <c r="A157" s="2"/>
      <c r="B157" s="4"/>
      <c r="C157" s="4"/>
      <c r="D157" s="4"/>
      <c r="E157" s="4"/>
      <c r="F157" s="4"/>
      <c r="G157" s="4"/>
      <c r="H157" s="4"/>
      <c r="I157" s="4"/>
      <c r="J157" s="4"/>
      <c r="K157" s="4"/>
      <c r="L157" s="4"/>
      <c r="M157" s="4"/>
      <c r="N157" s="4"/>
      <c r="O157" s="4"/>
      <c r="P157" s="4"/>
      <c r="Q157" s="4"/>
      <c r="R157" s="4"/>
      <c r="S157" s="4"/>
      <c r="T157" s="4"/>
      <c r="U157" s="50"/>
      <c r="V157" s="4"/>
      <c r="W157" s="5"/>
    </row>
    <row r="158" spans="1:23" ht="15.75">
      <c r="A158" s="6"/>
      <c r="B158" s="127" t="s">
        <v>64</v>
      </c>
      <c r="C158" s="8"/>
      <c r="D158" s="8"/>
      <c r="E158" s="8"/>
      <c r="F158" s="8"/>
      <c r="G158" s="8"/>
      <c r="H158" s="8"/>
      <c r="I158" s="8"/>
      <c r="J158" s="8"/>
      <c r="K158" s="8"/>
      <c r="L158" s="8"/>
      <c r="M158" s="8"/>
      <c r="N158" s="8"/>
      <c r="O158" s="8"/>
      <c r="P158" s="8"/>
      <c r="Q158" s="8"/>
      <c r="R158" s="8"/>
      <c r="S158" s="8"/>
      <c r="T158" s="8"/>
      <c r="U158" s="52"/>
      <c r="V158" s="8"/>
      <c r="W158" s="5"/>
    </row>
    <row r="159" spans="1:23" ht="15.75">
      <c r="A159" s="6"/>
      <c r="B159" s="21"/>
      <c r="C159" s="8"/>
      <c r="D159" s="8"/>
      <c r="E159" s="8"/>
      <c r="F159" s="8"/>
      <c r="G159" s="8"/>
      <c r="H159" s="8"/>
      <c r="I159" s="8"/>
      <c r="J159" s="8"/>
      <c r="K159" s="8"/>
      <c r="L159" s="8"/>
      <c r="M159" s="8"/>
      <c r="N159" s="8"/>
      <c r="O159" s="8"/>
      <c r="P159" s="8"/>
      <c r="Q159" s="8"/>
      <c r="R159" s="8"/>
      <c r="S159" s="8"/>
      <c r="T159" s="8"/>
      <c r="U159" s="52"/>
      <c r="V159" s="8"/>
      <c r="W159" s="5"/>
    </row>
    <row r="160" spans="1:23" ht="15.75">
      <c r="A160" s="24"/>
      <c r="B160" s="25" t="s">
        <v>65</v>
      </c>
      <c r="C160" s="25"/>
      <c r="D160" s="25"/>
      <c r="E160" s="25"/>
      <c r="F160" s="25"/>
      <c r="G160" s="25"/>
      <c r="H160" s="25"/>
      <c r="I160" s="25"/>
      <c r="J160" s="25"/>
      <c r="K160" s="25"/>
      <c r="L160" s="25"/>
      <c r="M160" s="25"/>
      <c r="N160" s="25"/>
      <c r="O160" s="25"/>
      <c r="P160" s="25"/>
      <c r="Q160" s="25"/>
      <c r="R160" s="25"/>
      <c r="S160" s="25"/>
      <c r="T160" s="25"/>
      <c r="U160" s="53">
        <f>+U73</f>
        <v>632990</v>
      </c>
      <c r="V160" s="25"/>
      <c r="W160" s="5"/>
    </row>
    <row r="161" spans="1:23" ht="15.75">
      <c r="A161" s="24"/>
      <c r="B161" s="25" t="s">
        <v>66</v>
      </c>
      <c r="C161" s="25"/>
      <c r="D161" s="25"/>
      <c r="E161" s="25"/>
      <c r="F161" s="25"/>
      <c r="G161" s="25"/>
      <c r="H161" s="25"/>
      <c r="I161" s="25"/>
      <c r="J161" s="25"/>
      <c r="K161" s="25"/>
      <c r="L161" s="25"/>
      <c r="M161" s="25"/>
      <c r="N161" s="25"/>
      <c r="O161" s="25"/>
      <c r="P161" s="25"/>
      <c r="Q161" s="25"/>
      <c r="R161" s="25"/>
      <c r="S161" s="25"/>
      <c r="T161" s="25"/>
      <c r="U161" s="53">
        <f>+U84</f>
        <v>632990</v>
      </c>
      <c r="V161" s="25"/>
      <c r="W161" s="5"/>
    </row>
    <row r="162" spans="1:23" ht="16.5" thickBot="1">
      <c r="A162" s="24"/>
      <c r="B162" s="25"/>
      <c r="C162" s="25"/>
      <c r="D162" s="25"/>
      <c r="E162" s="25"/>
      <c r="F162" s="25"/>
      <c r="G162" s="25"/>
      <c r="H162" s="25"/>
      <c r="I162" s="25"/>
      <c r="J162" s="25"/>
      <c r="K162" s="25"/>
      <c r="L162" s="25"/>
      <c r="M162" s="25"/>
      <c r="N162" s="25"/>
      <c r="O162" s="25"/>
      <c r="P162" s="25"/>
      <c r="Q162" s="25"/>
      <c r="R162" s="25"/>
      <c r="S162" s="25"/>
      <c r="T162" s="25"/>
      <c r="U162" s="61"/>
      <c r="V162" s="25"/>
      <c r="W162" s="5"/>
    </row>
    <row r="163" spans="1:23" ht="15.75">
      <c r="A163" s="2"/>
      <c r="B163" s="4"/>
      <c r="C163" s="4"/>
      <c r="D163" s="4"/>
      <c r="E163" s="4"/>
      <c r="F163" s="4"/>
      <c r="G163" s="4"/>
      <c r="H163" s="4"/>
      <c r="I163" s="4"/>
      <c r="J163" s="4"/>
      <c r="K163" s="4"/>
      <c r="L163" s="4"/>
      <c r="M163" s="4"/>
      <c r="N163" s="4"/>
      <c r="O163" s="4"/>
      <c r="P163" s="4"/>
      <c r="Q163" s="4"/>
      <c r="R163" s="4"/>
      <c r="S163" s="4"/>
      <c r="T163" s="4"/>
      <c r="U163" s="50"/>
      <c r="V163" s="4"/>
      <c r="W163" s="5"/>
    </row>
    <row r="164" spans="1:23" ht="15.75">
      <c r="A164" s="6"/>
      <c r="B164" s="127" t="s">
        <v>67</v>
      </c>
      <c r="C164" s="125"/>
      <c r="D164" s="125"/>
      <c r="E164" s="125"/>
      <c r="F164" s="125"/>
      <c r="G164" s="128"/>
      <c r="H164" s="128"/>
      <c r="I164" s="128"/>
      <c r="J164" s="128"/>
      <c r="K164" s="128"/>
      <c r="L164" s="128"/>
      <c r="M164" s="128"/>
      <c r="N164" s="128"/>
      <c r="O164" s="128"/>
      <c r="P164" s="128"/>
      <c r="Q164" s="128"/>
      <c r="R164" s="128" t="s">
        <v>123</v>
      </c>
      <c r="S164" s="128" t="s">
        <v>132</v>
      </c>
      <c r="T164" s="119"/>
      <c r="U164" s="129" t="s">
        <v>142</v>
      </c>
      <c r="V164" s="10"/>
      <c r="W164" s="5"/>
    </row>
    <row r="165" spans="1:23" ht="15.75">
      <c r="A165" s="24"/>
      <c r="B165" s="25" t="s">
        <v>68</v>
      </c>
      <c r="C165" s="25"/>
      <c r="D165" s="25"/>
      <c r="E165" s="25"/>
      <c r="F165" s="25"/>
      <c r="G165" s="53"/>
      <c r="H165" s="25"/>
      <c r="I165" s="25"/>
      <c r="J165" s="25"/>
      <c r="K165" s="25"/>
      <c r="L165" s="25"/>
      <c r="M165" s="25"/>
      <c r="N165" s="25"/>
      <c r="O165" s="25"/>
      <c r="P165" s="25"/>
      <c r="Q165" s="25"/>
      <c r="R165" s="53">
        <v>115500</v>
      </c>
      <c r="S165" s="40">
        <v>0</v>
      </c>
      <c r="T165" s="25"/>
      <c r="U165" s="53"/>
      <c r="V165" s="25"/>
      <c r="W165" s="5"/>
    </row>
    <row r="166" spans="1:23" ht="15.75">
      <c r="A166" s="24"/>
      <c r="B166" s="25" t="s">
        <v>69</v>
      </c>
      <c r="C166" s="25"/>
      <c r="D166" s="25"/>
      <c r="E166" s="25"/>
      <c r="F166" s="25"/>
      <c r="G166" s="53"/>
      <c r="H166" s="25"/>
      <c r="I166" s="25"/>
      <c r="J166" s="25"/>
      <c r="K166" s="25"/>
      <c r="L166" s="25"/>
      <c r="M166" s="25"/>
      <c r="N166" s="25"/>
      <c r="O166" s="25"/>
      <c r="P166" s="25"/>
      <c r="Q166" s="25"/>
      <c r="R166" s="53">
        <f>'Feb 05'!R168</f>
        <v>43463</v>
      </c>
      <c r="S166" s="53">
        <f>'Feb 05'!S168</f>
        <v>5244</v>
      </c>
      <c r="T166" s="25"/>
      <c r="U166" s="53">
        <f>R166+S166</f>
        <v>48707</v>
      </c>
      <c r="V166" s="25"/>
      <c r="W166" s="5"/>
    </row>
    <row r="167" spans="1:23" ht="15.75">
      <c r="A167" s="24"/>
      <c r="B167" s="25" t="s">
        <v>70</v>
      </c>
      <c r="C167" s="25"/>
      <c r="D167" s="25"/>
      <c r="E167" s="25"/>
      <c r="F167" s="25"/>
      <c r="G167" s="25"/>
      <c r="H167" s="25"/>
      <c r="I167" s="25"/>
      <c r="J167" s="25"/>
      <c r="K167" s="25"/>
      <c r="L167" s="25"/>
      <c r="M167" s="25"/>
      <c r="N167" s="25"/>
      <c r="O167" s="25"/>
      <c r="P167" s="25"/>
      <c r="Q167" s="25"/>
      <c r="R167" s="34">
        <v>6880</v>
      </c>
      <c r="S167" s="34">
        <v>70</v>
      </c>
      <c r="T167" s="25"/>
      <c r="U167" s="53">
        <f>R167+S167</f>
        <v>6950</v>
      </c>
      <c r="V167" s="25"/>
      <c r="W167" s="5"/>
    </row>
    <row r="168" spans="1:23" ht="15.75">
      <c r="A168" s="24"/>
      <c r="B168" s="25" t="s">
        <v>71</v>
      </c>
      <c r="C168" s="25"/>
      <c r="D168" s="25"/>
      <c r="E168" s="25"/>
      <c r="F168" s="25"/>
      <c r="G168" s="53"/>
      <c r="H168" s="25"/>
      <c r="I168" s="25"/>
      <c r="J168" s="25"/>
      <c r="K168" s="25"/>
      <c r="L168" s="25"/>
      <c r="M168" s="25"/>
      <c r="N168" s="25"/>
      <c r="O168" s="25"/>
      <c r="P168" s="25"/>
      <c r="Q168" s="25"/>
      <c r="R168" s="53">
        <f>R166+R167</f>
        <v>50343</v>
      </c>
      <c r="S168" s="53">
        <f>S167+S166</f>
        <v>5314</v>
      </c>
      <c r="T168" s="25"/>
      <c r="U168" s="53">
        <f>R168+S168</f>
        <v>55657</v>
      </c>
      <c r="V168" s="25"/>
      <c r="W168" s="5"/>
    </row>
    <row r="169" spans="1:23" ht="15.75">
      <c r="A169" s="24"/>
      <c r="B169" s="25" t="s">
        <v>72</v>
      </c>
      <c r="C169" s="25"/>
      <c r="D169" s="25"/>
      <c r="E169" s="25"/>
      <c r="F169" s="25"/>
      <c r="G169" s="53"/>
      <c r="H169" s="25"/>
      <c r="I169" s="25"/>
      <c r="J169" s="25"/>
      <c r="K169" s="25"/>
      <c r="L169" s="25"/>
      <c r="M169" s="25"/>
      <c r="N169" s="25"/>
      <c r="O169" s="25"/>
      <c r="P169" s="25"/>
      <c r="Q169" s="25"/>
      <c r="R169" s="53">
        <f>R165-R168-S168</f>
        <v>59843</v>
      </c>
      <c r="S169" s="40">
        <v>0</v>
      </c>
      <c r="T169" s="25"/>
      <c r="U169" s="53"/>
      <c r="V169" s="25"/>
      <c r="W169" s="5"/>
    </row>
    <row r="170" spans="1:23" ht="16.5" thickBot="1">
      <c r="A170" s="24"/>
      <c r="B170" s="25"/>
      <c r="C170" s="25"/>
      <c r="D170" s="25"/>
      <c r="E170" s="25"/>
      <c r="F170" s="25"/>
      <c r="G170" s="25"/>
      <c r="H170" s="25"/>
      <c r="I170" s="25"/>
      <c r="J170" s="25"/>
      <c r="K170" s="25"/>
      <c r="L170" s="25"/>
      <c r="M170" s="25"/>
      <c r="N170" s="25"/>
      <c r="O170" s="25"/>
      <c r="P170" s="25"/>
      <c r="Q170" s="25"/>
      <c r="R170" s="25"/>
      <c r="S170" s="25"/>
      <c r="T170" s="25"/>
      <c r="U170" s="61"/>
      <c r="V170" s="25"/>
      <c r="W170" s="5"/>
    </row>
    <row r="171" spans="1:23" ht="15.75">
      <c r="A171" s="2"/>
      <c r="B171" s="4"/>
      <c r="C171" s="4"/>
      <c r="D171" s="4"/>
      <c r="E171" s="4"/>
      <c r="F171" s="4"/>
      <c r="G171" s="4"/>
      <c r="H171" s="4"/>
      <c r="I171" s="4"/>
      <c r="J171" s="4"/>
      <c r="K171" s="4"/>
      <c r="L171" s="4"/>
      <c r="M171" s="4"/>
      <c r="N171" s="4"/>
      <c r="O171" s="4"/>
      <c r="P171" s="4"/>
      <c r="Q171" s="4"/>
      <c r="R171" s="4"/>
      <c r="S171" s="4"/>
      <c r="T171" s="4"/>
      <c r="U171" s="50"/>
      <c r="V171" s="4"/>
      <c r="W171" s="5"/>
    </row>
    <row r="172" spans="1:23" ht="15.75">
      <c r="A172" s="6"/>
      <c r="B172" s="127" t="s">
        <v>73</v>
      </c>
      <c r="C172" s="8"/>
      <c r="D172" s="8"/>
      <c r="E172" s="8"/>
      <c r="F172" s="8"/>
      <c r="G172" s="8"/>
      <c r="H172" s="8"/>
      <c r="I172" s="8"/>
      <c r="J172" s="8"/>
      <c r="K172" s="8"/>
      <c r="L172" s="8"/>
      <c r="M172" s="8"/>
      <c r="N172" s="8"/>
      <c r="O172" s="8"/>
      <c r="P172" s="8"/>
      <c r="Q172" s="8"/>
      <c r="R172" s="8"/>
      <c r="S172" s="8"/>
      <c r="T172" s="8"/>
      <c r="U172" s="66"/>
      <c r="V172" s="8"/>
      <c r="W172" s="5"/>
    </row>
    <row r="173" spans="1:23" ht="15.75">
      <c r="A173" s="24"/>
      <c r="B173" s="25" t="s">
        <v>74</v>
      </c>
      <c r="C173" s="25"/>
      <c r="D173" s="25"/>
      <c r="E173" s="25"/>
      <c r="F173" s="25"/>
      <c r="G173" s="25"/>
      <c r="H173" s="25"/>
      <c r="I173" s="25"/>
      <c r="J173" s="25"/>
      <c r="K173" s="25"/>
      <c r="L173" s="25"/>
      <c r="M173" s="25"/>
      <c r="N173" s="25"/>
      <c r="O173" s="25"/>
      <c r="P173" s="25"/>
      <c r="Q173" s="25"/>
      <c r="R173" s="25"/>
      <c r="S173" s="25"/>
      <c r="T173" s="25"/>
      <c r="U173" s="59">
        <f>(U94+U96+U97+U98+U99)/-(U101+U102+U103+U104)</f>
        <v>1.3481020857624044</v>
      </c>
      <c r="V173" s="25" t="s">
        <v>143</v>
      </c>
      <c r="W173" s="5"/>
    </row>
    <row r="174" spans="1:23" ht="15.75">
      <c r="A174" s="24"/>
      <c r="B174" s="25" t="s">
        <v>75</v>
      </c>
      <c r="C174" s="25"/>
      <c r="D174" s="25"/>
      <c r="E174" s="25"/>
      <c r="F174" s="25"/>
      <c r="G174" s="25"/>
      <c r="H174" s="25"/>
      <c r="I174" s="25"/>
      <c r="J174" s="25"/>
      <c r="K174" s="25"/>
      <c r="L174" s="25"/>
      <c r="M174" s="25"/>
      <c r="N174" s="25"/>
      <c r="O174" s="25"/>
      <c r="P174" s="25"/>
      <c r="Q174" s="25"/>
      <c r="R174" s="25"/>
      <c r="S174" s="25"/>
      <c r="T174" s="25"/>
      <c r="U174" s="67">
        <v>1.35</v>
      </c>
      <c r="V174" s="25" t="s">
        <v>143</v>
      </c>
      <c r="W174" s="5"/>
    </row>
    <row r="175" spans="1:23" ht="15.75">
      <c r="A175" s="24"/>
      <c r="B175" s="25" t="s">
        <v>76</v>
      </c>
      <c r="C175" s="25"/>
      <c r="D175" s="25"/>
      <c r="E175" s="25"/>
      <c r="F175" s="25"/>
      <c r="G175" s="25"/>
      <c r="H175" s="25"/>
      <c r="I175" s="25"/>
      <c r="J175" s="25"/>
      <c r="K175" s="25"/>
      <c r="L175" s="25"/>
      <c r="M175" s="25"/>
      <c r="N175" s="25"/>
      <c r="O175" s="25"/>
      <c r="P175" s="25"/>
      <c r="Q175" s="25"/>
      <c r="R175" s="25"/>
      <c r="S175" s="25"/>
      <c r="T175" s="25"/>
      <c r="U175" s="59">
        <f>(U94+U96+U97+U98+U99+U101+U102+U103+U104)/-(U105+U106+U107)</f>
        <v>2.286808510638298</v>
      </c>
      <c r="V175" s="25" t="s">
        <v>143</v>
      </c>
      <c r="W175" s="5"/>
    </row>
    <row r="176" spans="1:23" ht="15.75">
      <c r="A176" s="24"/>
      <c r="B176" s="25" t="s">
        <v>77</v>
      </c>
      <c r="C176" s="25"/>
      <c r="D176" s="25"/>
      <c r="E176" s="25"/>
      <c r="F176" s="25"/>
      <c r="G176" s="25"/>
      <c r="H176" s="25"/>
      <c r="I176" s="25"/>
      <c r="J176" s="25"/>
      <c r="K176" s="25"/>
      <c r="L176" s="25"/>
      <c r="M176" s="25"/>
      <c r="N176" s="25"/>
      <c r="O176" s="25"/>
      <c r="P176" s="25"/>
      <c r="Q176" s="25"/>
      <c r="R176" s="25"/>
      <c r="S176" s="25"/>
      <c r="T176" s="25"/>
      <c r="U176" s="68">
        <v>2.39</v>
      </c>
      <c r="V176" s="25" t="s">
        <v>143</v>
      </c>
      <c r="W176" s="5"/>
    </row>
    <row r="177" spans="1:23" ht="15.75">
      <c r="A177" s="24"/>
      <c r="B177" s="25"/>
      <c r="C177" s="25"/>
      <c r="D177" s="25"/>
      <c r="E177" s="25"/>
      <c r="F177" s="25"/>
      <c r="G177" s="25"/>
      <c r="H177" s="25"/>
      <c r="I177" s="25"/>
      <c r="J177" s="25"/>
      <c r="K177" s="25"/>
      <c r="L177" s="25"/>
      <c r="M177" s="25"/>
      <c r="N177" s="25"/>
      <c r="O177" s="25"/>
      <c r="P177" s="25"/>
      <c r="Q177" s="25"/>
      <c r="R177" s="25"/>
      <c r="S177" s="25"/>
      <c r="T177" s="25"/>
      <c r="U177" s="25"/>
      <c r="V177" s="25"/>
      <c r="W177" s="5"/>
    </row>
    <row r="178" spans="1:23" ht="15.75">
      <c r="A178" s="24"/>
      <c r="B178" s="25"/>
      <c r="C178" s="25"/>
      <c r="D178" s="25"/>
      <c r="E178" s="25"/>
      <c r="F178" s="25"/>
      <c r="G178" s="25"/>
      <c r="H178" s="25"/>
      <c r="I178" s="25"/>
      <c r="J178" s="25"/>
      <c r="K178" s="25"/>
      <c r="L178" s="25"/>
      <c r="M178" s="25"/>
      <c r="N178" s="25"/>
      <c r="O178" s="25"/>
      <c r="P178" s="25"/>
      <c r="Q178" s="25"/>
      <c r="R178" s="25"/>
      <c r="S178" s="25"/>
      <c r="T178" s="25"/>
      <c r="U178" s="25"/>
      <c r="V178" s="25"/>
      <c r="W178" s="5"/>
    </row>
    <row r="179" spans="1:23" ht="15.75">
      <c r="A179" s="6"/>
      <c r="B179" s="8"/>
      <c r="C179" s="8"/>
      <c r="D179" s="8"/>
      <c r="E179" s="8"/>
      <c r="F179" s="8"/>
      <c r="G179" s="8"/>
      <c r="H179" s="8"/>
      <c r="I179" s="8"/>
      <c r="J179" s="8"/>
      <c r="K179" s="8"/>
      <c r="L179" s="8"/>
      <c r="M179" s="8"/>
      <c r="N179" s="8"/>
      <c r="O179" s="8"/>
      <c r="P179" s="8"/>
      <c r="Q179" s="8"/>
      <c r="R179" s="8"/>
      <c r="S179" s="8"/>
      <c r="T179" s="8"/>
      <c r="U179" s="8"/>
      <c r="V179" s="8"/>
      <c r="W179" s="5"/>
    </row>
    <row r="180" spans="1:23" ht="19.5" thickBot="1">
      <c r="A180" s="107"/>
      <c r="B180" s="108" t="str">
        <f>B130</f>
        <v>PM6 INVESTOR REPORT QUARTER ENDING MAY 2005</v>
      </c>
      <c r="C180" s="144"/>
      <c r="D180" s="144"/>
      <c r="E180" s="144"/>
      <c r="F180" s="144"/>
      <c r="G180" s="144"/>
      <c r="H180" s="144"/>
      <c r="I180" s="144"/>
      <c r="J180" s="144"/>
      <c r="K180" s="144"/>
      <c r="L180" s="144"/>
      <c r="M180" s="144"/>
      <c r="N180" s="144"/>
      <c r="O180" s="144"/>
      <c r="P180" s="144"/>
      <c r="Q180" s="144"/>
      <c r="R180" s="144"/>
      <c r="S180" s="144"/>
      <c r="T180" s="144"/>
      <c r="U180" s="144"/>
      <c r="V180" s="145"/>
      <c r="W180" s="5"/>
    </row>
    <row r="181" spans="1:23" ht="15.75">
      <c r="A181" s="69"/>
      <c r="B181" s="60" t="s">
        <v>78</v>
      </c>
      <c r="C181" s="70"/>
      <c r="D181" s="70"/>
      <c r="E181" s="70"/>
      <c r="F181" s="71"/>
      <c r="G181" s="71"/>
      <c r="H181" s="71"/>
      <c r="I181" s="71"/>
      <c r="J181" s="71"/>
      <c r="K181" s="71"/>
      <c r="L181" s="71"/>
      <c r="M181" s="71"/>
      <c r="N181" s="71"/>
      <c r="O181" s="71"/>
      <c r="P181" s="71"/>
      <c r="Q181" s="71"/>
      <c r="R181" s="71"/>
      <c r="S181" s="72">
        <v>38503</v>
      </c>
      <c r="T181" s="4"/>
      <c r="U181" s="4"/>
      <c r="V181" s="4"/>
      <c r="W181" s="5"/>
    </row>
    <row r="182" spans="1:23" ht="15.75">
      <c r="A182" s="73"/>
      <c r="B182" s="74"/>
      <c r="C182" s="75"/>
      <c r="D182" s="75"/>
      <c r="E182" s="75"/>
      <c r="F182" s="76"/>
      <c r="G182" s="76"/>
      <c r="H182" s="76"/>
      <c r="I182" s="76"/>
      <c r="J182" s="76"/>
      <c r="K182" s="76"/>
      <c r="L182" s="76"/>
      <c r="M182" s="76"/>
      <c r="N182" s="76"/>
      <c r="O182" s="76"/>
      <c r="P182" s="76"/>
      <c r="Q182" s="76"/>
      <c r="R182" s="76"/>
      <c r="S182" s="76"/>
      <c r="T182" s="8"/>
      <c r="U182" s="8"/>
      <c r="V182" s="8"/>
      <c r="W182" s="5"/>
    </row>
    <row r="183" spans="1:23" ht="15.75">
      <c r="A183" s="77"/>
      <c r="B183" s="78" t="s">
        <v>79</v>
      </c>
      <c r="C183" s="79"/>
      <c r="D183" s="79"/>
      <c r="E183" s="79"/>
      <c r="F183" s="65"/>
      <c r="G183" s="65"/>
      <c r="H183" s="65"/>
      <c r="I183" s="65"/>
      <c r="J183" s="65"/>
      <c r="K183" s="65"/>
      <c r="L183" s="65"/>
      <c r="M183" s="65"/>
      <c r="N183" s="65"/>
      <c r="O183" s="65"/>
      <c r="P183" s="65"/>
      <c r="Q183" s="65"/>
      <c r="R183" s="65"/>
      <c r="S183" s="80">
        <v>0.05254</v>
      </c>
      <c r="T183" s="25"/>
      <c r="U183" s="25"/>
      <c r="V183" s="25"/>
      <c r="W183" s="5"/>
    </row>
    <row r="184" spans="1:23" ht="15.75">
      <c r="A184" s="77"/>
      <c r="B184" s="78" t="s">
        <v>80</v>
      </c>
      <c r="C184" s="79"/>
      <c r="D184" s="79"/>
      <c r="E184" s="79"/>
      <c r="F184" s="65"/>
      <c r="G184" s="65"/>
      <c r="H184" s="65"/>
      <c r="I184" s="65"/>
      <c r="J184" s="65"/>
      <c r="K184" s="65"/>
      <c r="L184" s="65"/>
      <c r="M184" s="65"/>
      <c r="N184" s="65"/>
      <c r="O184" s="65"/>
      <c r="P184" s="65"/>
      <c r="Q184" s="65"/>
      <c r="R184" s="65"/>
      <c r="S184" s="39">
        <v>0.0408</v>
      </c>
      <c r="T184" s="25"/>
      <c r="U184" s="25"/>
      <c r="V184" s="25"/>
      <c r="W184" s="5"/>
    </row>
    <row r="185" spans="1:23" ht="15.75">
      <c r="A185" s="77"/>
      <c r="B185" s="78" t="s">
        <v>81</v>
      </c>
      <c r="C185" s="79"/>
      <c r="D185" s="79"/>
      <c r="E185" s="79"/>
      <c r="F185" s="65"/>
      <c r="G185" s="65"/>
      <c r="H185" s="65"/>
      <c r="I185" s="65"/>
      <c r="J185" s="65"/>
      <c r="K185" s="65"/>
      <c r="L185" s="65"/>
      <c r="M185" s="65"/>
      <c r="N185" s="65"/>
      <c r="O185" s="65"/>
      <c r="P185" s="65"/>
      <c r="Q185" s="65"/>
      <c r="R185" s="65"/>
      <c r="S185" s="80">
        <f>S183-S184</f>
        <v>0.01174</v>
      </c>
      <c r="T185" s="25"/>
      <c r="U185" s="25"/>
      <c r="V185" s="25"/>
      <c r="W185" s="5"/>
    </row>
    <row r="186" spans="1:23" ht="15.75">
      <c r="A186" s="77"/>
      <c r="B186" s="78" t="s">
        <v>82</v>
      </c>
      <c r="C186" s="79"/>
      <c r="D186" s="79"/>
      <c r="E186" s="79"/>
      <c r="F186" s="65"/>
      <c r="G186" s="65"/>
      <c r="H186" s="65"/>
      <c r="I186" s="65"/>
      <c r="J186" s="65"/>
      <c r="K186" s="65"/>
      <c r="L186" s="65"/>
      <c r="M186" s="65"/>
      <c r="N186" s="65"/>
      <c r="O186" s="65"/>
      <c r="P186" s="65"/>
      <c r="Q186" s="65"/>
      <c r="R186" s="65"/>
      <c r="S186" s="80">
        <v>0.06413</v>
      </c>
      <c r="T186" s="25"/>
      <c r="U186" s="25"/>
      <c r="V186" s="25"/>
      <c r="W186" s="5"/>
    </row>
    <row r="187" spans="1:23" ht="15.75">
      <c r="A187" s="77"/>
      <c r="B187" s="78" t="s">
        <v>83</v>
      </c>
      <c r="C187" s="79"/>
      <c r="D187" s="79"/>
      <c r="E187" s="79"/>
      <c r="F187" s="65"/>
      <c r="G187" s="65"/>
      <c r="H187" s="65"/>
      <c r="I187" s="65"/>
      <c r="J187" s="65"/>
      <c r="K187" s="65"/>
      <c r="L187" s="65"/>
      <c r="M187" s="65"/>
      <c r="N187" s="65"/>
      <c r="O187" s="65"/>
      <c r="P187" s="65"/>
      <c r="Q187" s="65"/>
      <c r="R187" s="65"/>
      <c r="S187" s="80">
        <f>+U43</f>
        <v>0.05469874189433478</v>
      </c>
      <c r="T187" s="25"/>
      <c r="U187" s="25"/>
      <c r="V187" s="25"/>
      <c r="W187" s="5"/>
    </row>
    <row r="188" spans="1:23" ht="15.75">
      <c r="A188" s="77"/>
      <c r="B188" s="78" t="s">
        <v>84</v>
      </c>
      <c r="C188" s="79"/>
      <c r="D188" s="79"/>
      <c r="E188" s="79"/>
      <c r="F188" s="65"/>
      <c r="G188" s="65"/>
      <c r="H188" s="65"/>
      <c r="I188" s="65"/>
      <c r="J188" s="65"/>
      <c r="K188" s="65"/>
      <c r="L188" s="65"/>
      <c r="M188" s="65"/>
      <c r="N188" s="65"/>
      <c r="O188" s="65"/>
      <c r="P188" s="65"/>
      <c r="Q188" s="65"/>
      <c r="R188" s="65"/>
      <c r="S188" s="80">
        <f>S186-S187</f>
        <v>0.009431258105665224</v>
      </c>
      <c r="T188" s="25"/>
      <c r="U188" s="25"/>
      <c r="V188" s="25"/>
      <c r="W188" s="5"/>
    </row>
    <row r="189" spans="1:23" ht="15.75">
      <c r="A189" s="77"/>
      <c r="B189" s="78" t="s">
        <v>180</v>
      </c>
      <c r="C189" s="79"/>
      <c r="D189" s="79"/>
      <c r="E189" s="79"/>
      <c r="F189" s="65"/>
      <c r="G189" s="65"/>
      <c r="H189" s="65"/>
      <c r="I189" s="65"/>
      <c r="J189" s="65"/>
      <c r="K189" s="65"/>
      <c r="L189" s="65"/>
      <c r="M189" s="65"/>
      <c r="N189" s="65"/>
      <c r="O189" s="65"/>
      <c r="P189" s="65"/>
      <c r="Q189" s="65"/>
      <c r="R189" s="65"/>
      <c r="S189" s="116">
        <v>38245</v>
      </c>
      <c r="T189" s="25"/>
      <c r="U189" s="25"/>
      <c r="V189" s="25"/>
      <c r="W189" s="5"/>
    </row>
    <row r="190" spans="1:23" ht="15.75">
      <c r="A190" s="77"/>
      <c r="B190" s="78" t="s">
        <v>181</v>
      </c>
      <c r="C190" s="79"/>
      <c r="D190" s="79"/>
      <c r="E190" s="79"/>
      <c r="F190" s="65"/>
      <c r="G190" s="65"/>
      <c r="H190" s="65"/>
      <c r="I190" s="65"/>
      <c r="J190" s="65"/>
      <c r="K190" s="65"/>
      <c r="L190" s="65"/>
      <c r="M190" s="65"/>
      <c r="N190" s="65"/>
      <c r="O190" s="65"/>
      <c r="P190" s="65"/>
      <c r="Q190" s="65"/>
      <c r="R190" s="65"/>
      <c r="S190" s="116">
        <v>47557</v>
      </c>
      <c r="T190" s="25"/>
      <c r="U190" s="25"/>
      <c r="V190" s="25"/>
      <c r="W190" s="5"/>
    </row>
    <row r="191" spans="1:23" ht="15.75">
      <c r="A191" s="77"/>
      <c r="B191" s="78" t="s">
        <v>182</v>
      </c>
      <c r="C191" s="79"/>
      <c r="D191" s="79"/>
      <c r="E191" s="79"/>
      <c r="F191" s="65"/>
      <c r="G191" s="65"/>
      <c r="H191" s="65"/>
      <c r="I191" s="65"/>
      <c r="J191" s="65"/>
      <c r="K191" s="65"/>
      <c r="L191" s="65"/>
      <c r="M191" s="65"/>
      <c r="N191" s="65"/>
      <c r="O191" s="65"/>
      <c r="P191" s="65"/>
      <c r="Q191" s="65"/>
      <c r="R191" s="65"/>
      <c r="S191" s="116">
        <v>47557</v>
      </c>
      <c r="T191" s="25"/>
      <c r="U191" s="25"/>
      <c r="V191" s="25"/>
      <c r="W191" s="5"/>
    </row>
    <row r="192" spans="1:23" ht="15.75">
      <c r="A192" s="77"/>
      <c r="B192" s="78" t="s">
        <v>183</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184</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185</v>
      </c>
      <c r="C194" s="79"/>
      <c r="D194" s="79"/>
      <c r="E194" s="79"/>
      <c r="F194" s="65"/>
      <c r="G194" s="65"/>
      <c r="H194" s="65"/>
      <c r="I194" s="65"/>
      <c r="J194" s="65"/>
      <c r="K194" s="65"/>
      <c r="L194" s="65"/>
      <c r="M194" s="65"/>
      <c r="N194" s="65"/>
      <c r="O194" s="65"/>
      <c r="P194" s="65"/>
      <c r="Q194" s="65"/>
      <c r="R194" s="65"/>
      <c r="S194" s="116">
        <v>50663</v>
      </c>
      <c r="T194" s="25"/>
      <c r="U194" s="25"/>
      <c r="V194" s="25"/>
      <c r="W194" s="5"/>
    </row>
    <row r="195" spans="1:23" ht="15.75">
      <c r="A195" s="77"/>
      <c r="B195" s="78" t="s">
        <v>186</v>
      </c>
      <c r="C195" s="79"/>
      <c r="D195" s="79"/>
      <c r="E195" s="79"/>
      <c r="F195" s="65"/>
      <c r="G195" s="65"/>
      <c r="H195" s="65"/>
      <c r="I195" s="65"/>
      <c r="J195" s="65"/>
      <c r="K195" s="65"/>
      <c r="L195" s="65"/>
      <c r="M195" s="65"/>
      <c r="N195" s="65"/>
      <c r="O195" s="65"/>
      <c r="P195" s="65"/>
      <c r="Q195" s="65"/>
      <c r="R195" s="65"/>
      <c r="S195" s="116">
        <v>50663</v>
      </c>
      <c r="T195" s="25"/>
      <c r="U195" s="25"/>
      <c r="V195" s="25"/>
      <c r="W195" s="5"/>
    </row>
    <row r="196" spans="1:23" ht="15.75">
      <c r="A196" s="77"/>
      <c r="B196" s="78" t="s">
        <v>187</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85</v>
      </c>
      <c r="C197" s="79"/>
      <c r="D197" s="79"/>
      <c r="E197" s="79"/>
      <c r="F197" s="65"/>
      <c r="G197" s="65"/>
      <c r="H197" s="65"/>
      <c r="I197" s="65"/>
      <c r="J197" s="65"/>
      <c r="K197" s="65"/>
      <c r="L197" s="65"/>
      <c r="M197" s="65"/>
      <c r="N197" s="65"/>
      <c r="O197" s="65"/>
      <c r="P197" s="65"/>
      <c r="Q197" s="65"/>
      <c r="R197" s="65"/>
      <c r="S197" s="155">
        <v>22.07</v>
      </c>
      <c r="T197" s="25" t="s">
        <v>136</v>
      </c>
      <c r="U197" s="25"/>
      <c r="V197" s="25"/>
      <c r="W197" s="5"/>
    </row>
    <row r="198" spans="1:23" ht="15.75">
      <c r="A198" s="77"/>
      <c r="B198" s="78" t="s">
        <v>86</v>
      </c>
      <c r="C198" s="79"/>
      <c r="D198" s="79"/>
      <c r="E198" s="79"/>
      <c r="F198" s="65"/>
      <c r="G198" s="65"/>
      <c r="H198" s="65"/>
      <c r="I198" s="65"/>
      <c r="J198" s="65"/>
      <c r="K198" s="65"/>
      <c r="L198" s="65"/>
      <c r="M198" s="65"/>
      <c r="N198" s="65"/>
      <c r="O198" s="65"/>
      <c r="P198" s="65"/>
      <c r="Q198" s="65"/>
      <c r="R198" s="65"/>
      <c r="S198" s="155">
        <v>20.62</v>
      </c>
      <c r="T198" s="25" t="s">
        <v>136</v>
      </c>
      <c r="U198" s="25"/>
      <c r="V198" s="25"/>
      <c r="W198" s="5"/>
    </row>
    <row r="199" spans="1:23" ht="15.75">
      <c r="A199" s="77"/>
      <c r="B199" s="78" t="s">
        <v>87</v>
      </c>
      <c r="C199" s="79"/>
      <c r="D199" s="79"/>
      <c r="E199" s="79"/>
      <c r="F199" s="65"/>
      <c r="G199" s="65"/>
      <c r="H199" s="65"/>
      <c r="I199" s="65"/>
      <c r="J199" s="65"/>
      <c r="K199" s="65"/>
      <c r="L199" s="65"/>
      <c r="M199" s="65"/>
      <c r="N199" s="65"/>
      <c r="O199" s="65"/>
      <c r="P199" s="65"/>
      <c r="Q199" s="65"/>
      <c r="R199" s="65"/>
      <c r="S199" s="80">
        <f>+O73/M73</f>
        <v>0.02943748178373652</v>
      </c>
      <c r="T199" s="25"/>
      <c r="U199" s="25"/>
      <c r="V199" s="25"/>
      <c r="W199" s="5"/>
    </row>
    <row r="200" spans="1:23" ht="15.75">
      <c r="A200" s="77"/>
      <c r="B200" s="78" t="s">
        <v>88</v>
      </c>
      <c r="C200" s="79"/>
      <c r="D200" s="79"/>
      <c r="E200" s="79"/>
      <c r="F200" s="65"/>
      <c r="G200" s="65"/>
      <c r="H200" s="65"/>
      <c r="I200" s="65"/>
      <c r="J200" s="65"/>
      <c r="K200" s="65"/>
      <c r="L200" s="65"/>
      <c r="M200" s="65"/>
      <c r="N200" s="65"/>
      <c r="O200" s="65"/>
      <c r="P200" s="65"/>
      <c r="Q200" s="65"/>
      <c r="R200" s="65"/>
      <c r="S200" s="80">
        <v>0.1107</v>
      </c>
      <c r="T200" s="25"/>
      <c r="U200" s="25"/>
      <c r="V200" s="25"/>
      <c r="W200" s="5"/>
    </row>
    <row r="201" spans="1:23" ht="15.75">
      <c r="A201" s="77"/>
      <c r="B201" s="78"/>
      <c r="C201" s="78"/>
      <c r="D201" s="78"/>
      <c r="E201" s="78"/>
      <c r="F201" s="25"/>
      <c r="G201" s="25"/>
      <c r="H201" s="25"/>
      <c r="I201" s="25"/>
      <c r="J201" s="25"/>
      <c r="K201" s="25"/>
      <c r="L201" s="25"/>
      <c r="M201" s="25"/>
      <c r="N201" s="25"/>
      <c r="O201" s="25"/>
      <c r="P201" s="25"/>
      <c r="Q201" s="25"/>
      <c r="R201" s="25"/>
      <c r="S201" s="61"/>
      <c r="T201" s="25"/>
      <c r="U201" s="82"/>
      <c r="V201" s="25"/>
      <c r="W201" s="5"/>
    </row>
    <row r="202" spans="1:23" ht="15.75">
      <c r="A202" s="83"/>
      <c r="B202" s="14" t="s">
        <v>89</v>
      </c>
      <c r="C202" s="85"/>
      <c r="D202" s="84"/>
      <c r="E202" s="85"/>
      <c r="F202" s="84"/>
      <c r="G202" s="85"/>
      <c r="H202" s="17"/>
      <c r="I202" s="17"/>
      <c r="J202" s="17"/>
      <c r="K202" s="17"/>
      <c r="L202" s="17"/>
      <c r="M202" s="17"/>
      <c r="N202" s="17"/>
      <c r="O202" s="17"/>
      <c r="P202" s="17"/>
      <c r="Q202" s="17"/>
      <c r="R202" s="17" t="s">
        <v>124</v>
      </c>
      <c r="S202" s="86" t="s">
        <v>133</v>
      </c>
      <c r="T202" s="8"/>
      <c r="U202" s="8"/>
      <c r="V202" s="8"/>
      <c r="W202" s="5"/>
    </row>
    <row r="203" spans="1:23" ht="15.75">
      <c r="A203" s="87"/>
      <c r="B203" s="78" t="s">
        <v>90</v>
      </c>
      <c r="C203" s="54"/>
      <c r="D203" s="54"/>
      <c r="E203" s="25"/>
      <c r="F203" s="25"/>
      <c r="G203" s="25"/>
      <c r="H203" s="30"/>
      <c r="I203" s="30"/>
      <c r="J203" s="30"/>
      <c r="K203" s="30"/>
      <c r="L203" s="30"/>
      <c r="M203" s="30"/>
      <c r="N203" s="30"/>
      <c r="O203" s="30"/>
      <c r="P203" s="30"/>
      <c r="Q203" s="30"/>
      <c r="R203" s="30">
        <v>1</v>
      </c>
      <c r="S203" s="88">
        <v>64</v>
      </c>
      <c r="T203" s="25"/>
      <c r="U203" s="82"/>
      <c r="V203" s="89"/>
      <c r="W203" s="5"/>
    </row>
    <row r="204" spans="1:23" ht="15.75">
      <c r="A204" s="87"/>
      <c r="B204" s="78" t="s">
        <v>262</v>
      </c>
      <c r="C204" s="54"/>
      <c r="D204" s="54"/>
      <c r="E204" s="25"/>
      <c r="F204" s="25"/>
      <c r="G204" s="25"/>
      <c r="H204" s="30"/>
      <c r="I204" s="30"/>
      <c r="J204" s="30"/>
      <c r="K204" s="30"/>
      <c r="L204" s="30"/>
      <c r="M204" s="30"/>
      <c r="N204" s="30"/>
      <c r="O204" s="30"/>
      <c r="P204" s="30"/>
      <c r="Q204" s="30"/>
      <c r="R204" s="181">
        <f>+Q242</f>
        <v>21</v>
      </c>
      <c r="S204" s="88">
        <f>+S242</f>
        <v>3825</v>
      </c>
      <c r="T204" s="25"/>
      <c r="U204" s="82"/>
      <c r="V204" s="89"/>
      <c r="W204" s="5"/>
    </row>
    <row r="205" spans="1:23" ht="15.75">
      <c r="A205" s="87"/>
      <c r="B205" s="78" t="s">
        <v>91</v>
      </c>
      <c r="C205" s="54"/>
      <c r="D205" s="54"/>
      <c r="E205" s="25"/>
      <c r="F205" s="25"/>
      <c r="G205" s="25"/>
      <c r="H205" s="30"/>
      <c r="I205" s="30"/>
      <c r="J205" s="30"/>
      <c r="K205" s="30"/>
      <c r="L205" s="30"/>
      <c r="M205" s="30"/>
      <c r="N205" s="30"/>
      <c r="O205" s="30"/>
      <c r="P205" s="30"/>
      <c r="Q205" s="30"/>
      <c r="R205" s="181">
        <f>+Q254</f>
        <v>0</v>
      </c>
      <c r="S205" s="88">
        <f>+S254</f>
        <v>0</v>
      </c>
      <c r="T205" s="25"/>
      <c r="U205" s="82"/>
      <c r="V205" s="150"/>
      <c r="W205" s="117"/>
    </row>
    <row r="206" spans="1:23" ht="15.75">
      <c r="A206" s="87"/>
      <c r="B206" s="130" t="s">
        <v>92</v>
      </c>
      <c r="C206" s="54"/>
      <c r="D206" s="54"/>
      <c r="E206" s="25"/>
      <c r="F206" s="25"/>
      <c r="G206" s="25"/>
      <c r="H206" s="25"/>
      <c r="I206" s="25"/>
      <c r="J206" s="25"/>
      <c r="K206" s="25"/>
      <c r="L206" s="25"/>
      <c r="M206" s="25"/>
      <c r="N206" s="25"/>
      <c r="O206" s="25"/>
      <c r="P206" s="25"/>
      <c r="Q206" s="25"/>
      <c r="R206" s="25"/>
      <c r="S206" s="88">
        <v>0</v>
      </c>
      <c r="T206" s="25"/>
      <c r="U206" s="82"/>
      <c r="V206" s="150"/>
      <c r="W206" s="117"/>
    </row>
    <row r="207" spans="1:23" ht="15.75">
      <c r="A207" s="87"/>
      <c r="B207" s="130" t="s">
        <v>263</v>
      </c>
      <c r="C207" s="54"/>
      <c r="D207" s="54"/>
      <c r="E207" s="25"/>
      <c r="F207" s="25"/>
      <c r="G207" s="25"/>
      <c r="H207" s="25"/>
      <c r="I207" s="25"/>
      <c r="J207" s="25"/>
      <c r="K207" s="25"/>
      <c r="L207" s="25"/>
      <c r="M207" s="25"/>
      <c r="N207" s="25"/>
      <c r="O207" s="25"/>
      <c r="P207" s="25"/>
      <c r="Q207" s="25"/>
      <c r="R207" s="25"/>
      <c r="S207" s="88">
        <v>97866</v>
      </c>
      <c r="T207" s="25"/>
      <c r="U207" s="82"/>
      <c r="V207" s="150"/>
      <c r="W207" s="117"/>
    </row>
    <row r="208" spans="1:23" ht="15.75">
      <c r="A208" s="90"/>
      <c r="B208" s="130" t="s">
        <v>94</v>
      </c>
      <c r="C208" s="78"/>
      <c r="D208" s="78"/>
      <c r="E208" s="78"/>
      <c r="F208" s="25"/>
      <c r="G208" s="25"/>
      <c r="H208" s="25"/>
      <c r="I208" s="25"/>
      <c r="J208" s="25"/>
      <c r="K208" s="25"/>
      <c r="L208" s="25"/>
      <c r="M208" s="25"/>
      <c r="N208" s="25"/>
      <c r="O208" s="25"/>
      <c r="P208" s="25"/>
      <c r="Q208" s="25"/>
      <c r="R208" s="25"/>
      <c r="S208" s="88"/>
      <c r="T208" s="25"/>
      <c r="U208" s="82"/>
      <c r="V208" s="151"/>
      <c r="W208" s="117"/>
    </row>
    <row r="209" spans="1:23" ht="15.75">
      <c r="A209" s="90"/>
      <c r="B209" s="78" t="s">
        <v>95</v>
      </c>
      <c r="C209" s="78"/>
      <c r="D209" s="78"/>
      <c r="E209" s="78"/>
      <c r="F209" s="25"/>
      <c r="G209" s="25"/>
      <c r="H209" s="25"/>
      <c r="I209" s="25"/>
      <c r="J209" s="25"/>
      <c r="K209" s="25"/>
      <c r="L209" s="25"/>
      <c r="M209" s="25"/>
      <c r="N209" s="25"/>
      <c r="O209" s="25"/>
      <c r="P209" s="25"/>
      <c r="Q209" s="25"/>
      <c r="R209" s="25">
        <v>0</v>
      </c>
      <c r="S209" s="88">
        <f>U152</f>
        <v>0</v>
      </c>
      <c r="T209" s="25"/>
      <c r="U209" s="82"/>
      <c r="V209" s="151"/>
      <c r="W209" s="117"/>
    </row>
    <row r="210" spans="1:23" ht="15.75">
      <c r="A210" s="87"/>
      <c r="B210" s="78" t="s">
        <v>96</v>
      </c>
      <c r="C210" s="54"/>
      <c r="D210" s="54"/>
      <c r="E210" s="54"/>
      <c r="F210" s="25"/>
      <c r="G210" s="25"/>
      <c r="H210" s="25"/>
      <c r="I210" s="25"/>
      <c r="J210" s="25"/>
      <c r="K210" s="25"/>
      <c r="L210" s="25"/>
      <c r="M210" s="25"/>
      <c r="N210" s="25"/>
      <c r="O210" s="25"/>
      <c r="P210" s="25"/>
      <c r="Q210" s="25"/>
      <c r="R210" s="25">
        <v>0</v>
      </c>
      <c r="S210" s="88">
        <f>+'Feb 05'!S210+S209</f>
        <v>0</v>
      </c>
      <c r="T210" s="25"/>
      <c r="U210" s="82"/>
      <c r="V210" s="151"/>
      <c r="W210" s="117"/>
    </row>
    <row r="211" spans="1:23" ht="15.75">
      <c r="A211" s="87"/>
      <c r="B211" s="78" t="s">
        <v>97</v>
      </c>
      <c r="C211" s="54"/>
      <c r="D211" s="54"/>
      <c r="E211" s="54"/>
      <c r="F211" s="25"/>
      <c r="G211" s="25"/>
      <c r="H211" s="25"/>
      <c r="I211" s="25"/>
      <c r="J211" s="25"/>
      <c r="K211" s="25"/>
      <c r="L211" s="25"/>
      <c r="M211" s="25"/>
      <c r="N211" s="25"/>
      <c r="O211" s="25"/>
      <c r="P211" s="25"/>
      <c r="Q211" s="25"/>
      <c r="R211" s="25"/>
      <c r="S211" s="88">
        <v>0</v>
      </c>
      <c r="T211" s="25"/>
      <c r="U211" s="82"/>
      <c r="V211" s="149"/>
      <c r="W211" s="117"/>
    </row>
    <row r="212" spans="1:23" ht="15.75">
      <c r="A212" s="90"/>
      <c r="B212" s="130" t="s">
        <v>98</v>
      </c>
      <c r="C212" s="78"/>
      <c r="D212" s="78"/>
      <c r="E212" s="78"/>
      <c r="F212" s="25"/>
      <c r="G212" s="25"/>
      <c r="H212" s="25"/>
      <c r="I212" s="25"/>
      <c r="J212" s="25"/>
      <c r="K212" s="25"/>
      <c r="L212" s="25"/>
      <c r="M212" s="25"/>
      <c r="N212" s="25"/>
      <c r="O212" s="25"/>
      <c r="P212" s="25"/>
      <c r="Q212" s="25"/>
      <c r="R212" s="25"/>
      <c r="S212" s="88"/>
      <c r="T212" s="25"/>
      <c r="U212" s="82"/>
      <c r="V212" s="91"/>
      <c r="W212" s="5"/>
    </row>
    <row r="213" spans="1:23" ht="15.75">
      <c r="A213" s="90"/>
      <c r="B213" s="78" t="s">
        <v>99</v>
      </c>
      <c r="C213" s="78"/>
      <c r="D213" s="78"/>
      <c r="E213" s="78"/>
      <c r="F213" s="25"/>
      <c r="G213" s="25"/>
      <c r="H213" s="25"/>
      <c r="I213" s="25"/>
      <c r="J213" s="25"/>
      <c r="K213" s="25"/>
      <c r="L213" s="25"/>
      <c r="M213" s="25"/>
      <c r="N213" s="25"/>
      <c r="O213" s="25"/>
      <c r="P213" s="25"/>
      <c r="Q213" s="25"/>
      <c r="R213" s="25">
        <v>0</v>
      </c>
      <c r="S213" s="88">
        <v>0</v>
      </c>
      <c r="T213" s="25"/>
      <c r="U213" s="82"/>
      <c r="V213" s="91"/>
      <c r="W213" s="5"/>
    </row>
    <row r="214" spans="1:23" ht="15.75">
      <c r="A214" s="87"/>
      <c r="B214" s="78" t="s">
        <v>100</v>
      </c>
      <c r="C214" s="92"/>
      <c r="D214" s="92"/>
      <c r="E214" s="93"/>
      <c r="F214" s="25"/>
      <c r="G214" s="25"/>
      <c r="H214" s="25"/>
      <c r="I214" s="25"/>
      <c r="J214" s="25"/>
      <c r="K214" s="25"/>
      <c r="L214" s="25"/>
      <c r="M214" s="25"/>
      <c r="N214" s="25"/>
      <c r="O214" s="25"/>
      <c r="P214" s="25"/>
      <c r="Q214" s="25"/>
      <c r="R214" s="25"/>
      <c r="S214" s="63">
        <v>0</v>
      </c>
      <c r="T214" s="25"/>
      <c r="U214" s="82"/>
      <c r="V214" s="91"/>
      <c r="W214" s="5"/>
    </row>
    <row r="215" spans="1:23" ht="15.75">
      <c r="A215" s="87"/>
      <c r="B215" s="78" t="s">
        <v>101</v>
      </c>
      <c r="C215" s="92"/>
      <c r="D215" s="92"/>
      <c r="E215" s="93"/>
      <c r="F215" s="25"/>
      <c r="G215" s="25"/>
      <c r="H215" s="25"/>
      <c r="I215" s="25"/>
      <c r="J215" s="25"/>
      <c r="K215" s="25"/>
      <c r="L215" s="25"/>
      <c r="M215" s="25"/>
      <c r="N215" s="25"/>
      <c r="O215" s="25"/>
      <c r="P215" s="25"/>
      <c r="Q215" s="25"/>
      <c r="R215" s="25"/>
      <c r="S215" s="63">
        <v>0</v>
      </c>
      <c r="T215" s="25"/>
      <c r="U215" s="82"/>
      <c r="V215" s="91"/>
      <c r="W215" s="5"/>
    </row>
    <row r="216" spans="1:23" ht="15.75">
      <c r="A216" s="87"/>
      <c r="B216" s="78" t="s">
        <v>102</v>
      </c>
      <c r="C216" s="94"/>
      <c r="D216" s="92"/>
      <c r="E216" s="93"/>
      <c r="F216" s="25"/>
      <c r="G216" s="25"/>
      <c r="H216" s="25"/>
      <c r="I216" s="25"/>
      <c r="J216" s="25"/>
      <c r="K216" s="25"/>
      <c r="L216" s="25"/>
      <c r="M216" s="25"/>
      <c r="N216" s="25"/>
      <c r="O216" s="25"/>
      <c r="P216" s="25"/>
      <c r="Q216" s="25"/>
      <c r="R216" s="25"/>
      <c r="S216" s="95">
        <v>0</v>
      </c>
      <c r="T216" s="25"/>
      <c r="U216" s="82"/>
      <c r="V216" s="91"/>
      <c r="W216" s="5"/>
    </row>
    <row r="217" spans="1:23" ht="15.75">
      <c r="A217" s="87"/>
      <c r="B217" s="78"/>
      <c r="C217" s="94"/>
      <c r="D217" s="92"/>
      <c r="E217" s="93"/>
      <c r="F217" s="25"/>
      <c r="G217" s="25"/>
      <c r="H217" s="25"/>
      <c r="I217" s="25"/>
      <c r="J217" s="25"/>
      <c r="K217" s="25"/>
      <c r="L217" s="25"/>
      <c r="M217" s="25"/>
      <c r="N217" s="25"/>
      <c r="O217" s="25"/>
      <c r="P217" s="25"/>
      <c r="Q217" s="25"/>
      <c r="R217" s="25"/>
      <c r="S217" s="95"/>
      <c r="T217" s="25"/>
      <c r="U217" s="82"/>
      <c r="V217" s="91"/>
      <c r="W217" s="5"/>
    </row>
    <row r="218" spans="1:23" ht="18.75">
      <c r="A218" s="87"/>
      <c r="B218" s="183"/>
      <c r="C218" s="94"/>
      <c r="D218" s="92"/>
      <c r="E218" s="93"/>
      <c r="F218" s="25"/>
      <c r="G218" s="25"/>
      <c r="H218" s="25"/>
      <c r="I218" s="25"/>
      <c r="J218" s="25"/>
      <c r="K218" s="25"/>
      <c r="L218" s="25"/>
      <c r="M218" s="25"/>
      <c r="N218" s="25"/>
      <c r="O218" s="25"/>
      <c r="P218" s="25"/>
      <c r="Q218" s="25"/>
      <c r="R218" s="25"/>
      <c r="S218" s="95"/>
      <c r="T218" s="25"/>
      <c r="U218" s="82"/>
      <c r="V218" s="91"/>
      <c r="W218" s="5"/>
    </row>
    <row r="219" spans="1:23" ht="15.75">
      <c r="A219" s="87"/>
      <c r="B219" s="78"/>
      <c r="C219" s="94"/>
      <c r="D219" s="92"/>
      <c r="E219" s="93"/>
      <c r="F219" s="25"/>
      <c r="G219" s="25"/>
      <c r="H219" s="25"/>
      <c r="I219" s="25"/>
      <c r="J219" s="25"/>
      <c r="K219" s="25"/>
      <c r="L219" s="25"/>
      <c r="M219" s="25"/>
      <c r="N219" s="25"/>
      <c r="O219" s="25"/>
      <c r="P219" s="25"/>
      <c r="Q219" s="25"/>
      <c r="R219" s="25"/>
      <c r="S219" s="95"/>
      <c r="T219" s="25"/>
      <c r="U219" s="82"/>
      <c r="V219" s="91"/>
      <c r="W219" s="5"/>
    </row>
    <row r="220" spans="1:23" ht="15.75">
      <c r="A220" s="6"/>
      <c r="B220" s="14" t="s">
        <v>287</v>
      </c>
      <c r="C220" s="85"/>
      <c r="D220" s="84"/>
      <c r="E220" s="85"/>
      <c r="F220" s="84"/>
      <c r="G220" s="86"/>
      <c r="H220" s="17"/>
      <c r="I220" s="17"/>
      <c r="J220" s="17"/>
      <c r="K220" s="17"/>
      <c r="L220" s="17"/>
      <c r="M220" s="17"/>
      <c r="N220" s="17"/>
      <c r="O220" s="17"/>
      <c r="P220" s="17"/>
      <c r="Q220" s="86" t="s">
        <v>124</v>
      </c>
      <c r="R220" s="17" t="s">
        <v>125</v>
      </c>
      <c r="S220" s="86" t="s">
        <v>134</v>
      </c>
      <c r="T220" s="17" t="s">
        <v>125</v>
      </c>
      <c r="U220" s="8"/>
      <c r="V220" s="96"/>
      <c r="W220" s="5"/>
    </row>
    <row r="221" spans="1:23" ht="15.75">
      <c r="A221" s="24"/>
      <c r="B221" s="54" t="s">
        <v>104</v>
      </c>
      <c r="C221" s="54"/>
      <c r="D221" s="97"/>
      <c r="E221" s="25"/>
      <c r="F221" s="97"/>
      <c r="G221" s="54"/>
      <c r="H221" s="97"/>
      <c r="I221" s="97"/>
      <c r="J221" s="97"/>
      <c r="K221" s="97"/>
      <c r="L221" s="97"/>
      <c r="M221" s="97"/>
      <c r="N221" s="97"/>
      <c r="O221" s="97"/>
      <c r="P221" s="97"/>
      <c r="Q221" s="54">
        <v>6372</v>
      </c>
      <c r="R221" s="99">
        <f aca="true" t="shared" si="0" ref="R221:R228">Q221/$Q$230</f>
        <v>0.987906976744186</v>
      </c>
      <c r="S221" s="53">
        <v>622926</v>
      </c>
      <c r="T221" s="154">
        <f aca="true" t="shared" si="1" ref="T221:T228">S221/$S$230</f>
        <v>0.9900836823408804</v>
      </c>
      <c r="U221" s="82"/>
      <c r="V221" s="91"/>
      <c r="W221" s="5"/>
    </row>
    <row r="222" spans="1:23" ht="15.75">
      <c r="A222" s="24"/>
      <c r="B222" s="54" t="s">
        <v>105</v>
      </c>
      <c r="C222" s="54"/>
      <c r="D222" s="97"/>
      <c r="E222" s="25"/>
      <c r="F222" s="99"/>
      <c r="G222" s="54"/>
      <c r="H222" s="97"/>
      <c r="I222" s="97"/>
      <c r="J222" s="97"/>
      <c r="K222" s="97"/>
      <c r="L222" s="97"/>
      <c r="M222" s="97"/>
      <c r="N222" s="97"/>
      <c r="O222" s="97"/>
      <c r="P222" s="97"/>
      <c r="Q222" s="54">
        <v>42</v>
      </c>
      <c r="R222" s="99">
        <f t="shared" si="0"/>
        <v>0.0065116279069767444</v>
      </c>
      <c r="S222" s="53">
        <v>3303</v>
      </c>
      <c r="T222" s="154">
        <f t="shared" si="1"/>
        <v>0.005249815231298626</v>
      </c>
      <c r="U222" s="82"/>
      <c r="V222" s="91"/>
      <c r="W222" s="5"/>
    </row>
    <row r="223" spans="1:23" ht="15.75">
      <c r="A223" s="24"/>
      <c r="B223" s="54" t="s">
        <v>106</v>
      </c>
      <c r="C223" s="54"/>
      <c r="D223" s="97"/>
      <c r="E223" s="25"/>
      <c r="F223" s="99"/>
      <c r="G223" s="54"/>
      <c r="H223" s="97"/>
      <c r="I223" s="97"/>
      <c r="J223" s="97"/>
      <c r="K223" s="97"/>
      <c r="L223" s="97"/>
      <c r="M223" s="97"/>
      <c r="N223" s="97"/>
      <c r="O223" s="97"/>
      <c r="P223" s="97"/>
      <c r="Q223" s="54">
        <v>11</v>
      </c>
      <c r="R223" s="99">
        <f t="shared" si="0"/>
        <v>0.0017054263565891472</v>
      </c>
      <c r="S223" s="53">
        <v>1297</v>
      </c>
      <c r="T223" s="154">
        <f t="shared" si="1"/>
        <v>0.0020614624144699722</v>
      </c>
      <c r="U223" s="82"/>
      <c r="V223" s="91"/>
      <c r="W223" s="5"/>
    </row>
    <row r="224" spans="1:23" ht="15.75">
      <c r="A224" s="24"/>
      <c r="B224" s="54" t="s">
        <v>279</v>
      </c>
      <c r="C224" s="54"/>
      <c r="D224" s="97"/>
      <c r="E224" s="25"/>
      <c r="F224" s="99"/>
      <c r="G224" s="54"/>
      <c r="H224" s="97"/>
      <c r="I224" s="97"/>
      <c r="J224" s="97"/>
      <c r="K224" s="97"/>
      <c r="L224" s="97"/>
      <c r="M224" s="97"/>
      <c r="N224" s="97"/>
      <c r="O224" s="97"/>
      <c r="P224" s="97"/>
      <c r="Q224" s="54">
        <v>7</v>
      </c>
      <c r="R224" s="99">
        <f t="shared" si="0"/>
        <v>0.0010852713178294573</v>
      </c>
      <c r="S224" s="53">
        <v>506</v>
      </c>
      <c r="T224" s="154">
        <f t="shared" si="1"/>
        <v>0.0008042405410345457</v>
      </c>
      <c r="U224" s="82"/>
      <c r="V224" s="91"/>
      <c r="W224" s="5"/>
    </row>
    <row r="225" spans="1:23" ht="15.75">
      <c r="A225" s="24"/>
      <c r="B225" s="54" t="s">
        <v>280</v>
      </c>
      <c r="C225" s="54"/>
      <c r="D225" s="97"/>
      <c r="E225" s="25"/>
      <c r="F225" s="99"/>
      <c r="G225" s="54"/>
      <c r="H225" s="97"/>
      <c r="I225" s="97"/>
      <c r="J225" s="97"/>
      <c r="K225" s="97"/>
      <c r="L225" s="97"/>
      <c r="M225" s="97"/>
      <c r="N225" s="97"/>
      <c r="O225" s="97"/>
      <c r="P225" s="97"/>
      <c r="Q225" s="54">
        <v>16</v>
      </c>
      <c r="R225" s="99">
        <f t="shared" si="0"/>
        <v>0.00248062015503876</v>
      </c>
      <c r="S225" s="53">
        <v>891</v>
      </c>
      <c r="T225" s="154">
        <f t="shared" si="1"/>
        <v>0.0014161626918217003</v>
      </c>
      <c r="U225" s="82"/>
      <c r="V225" s="91"/>
      <c r="W225" s="5"/>
    </row>
    <row r="226" spans="1:23" ht="15.75">
      <c r="A226" s="24"/>
      <c r="B226" s="54" t="s">
        <v>281</v>
      </c>
      <c r="C226" s="54"/>
      <c r="D226" s="97"/>
      <c r="E226" s="25"/>
      <c r="F226" s="99"/>
      <c r="G226" s="54"/>
      <c r="H226" s="97"/>
      <c r="I226" s="97"/>
      <c r="J226" s="97"/>
      <c r="K226" s="97"/>
      <c r="L226" s="97"/>
      <c r="M226" s="97"/>
      <c r="N226" s="97"/>
      <c r="O226" s="97"/>
      <c r="P226" s="97"/>
      <c r="Q226" s="54">
        <v>1</v>
      </c>
      <c r="R226" s="99">
        <f t="shared" si="0"/>
        <v>0.0001550387596899225</v>
      </c>
      <c r="S226" s="53">
        <v>185</v>
      </c>
      <c r="T226" s="154">
        <f t="shared" si="1"/>
        <v>0.00029404051401460667</v>
      </c>
      <c r="U226" s="82"/>
      <c r="V226" s="91"/>
      <c r="W226" s="5"/>
    </row>
    <row r="227" spans="1:23" ht="15.75">
      <c r="A227" s="24"/>
      <c r="B227" s="54" t="s">
        <v>282</v>
      </c>
      <c r="C227" s="54"/>
      <c r="D227" s="97"/>
      <c r="E227" s="25"/>
      <c r="F227" s="99"/>
      <c r="G227" s="54"/>
      <c r="H227" s="97"/>
      <c r="I227" s="97"/>
      <c r="J227" s="97"/>
      <c r="K227" s="97"/>
      <c r="L227" s="97"/>
      <c r="M227" s="97"/>
      <c r="N227" s="97"/>
      <c r="O227" s="97"/>
      <c r="P227" s="97"/>
      <c r="Q227" s="54">
        <v>0</v>
      </c>
      <c r="R227" s="99">
        <f t="shared" si="0"/>
        <v>0</v>
      </c>
      <c r="S227" s="53">
        <v>0</v>
      </c>
      <c r="T227" s="154">
        <f t="shared" si="1"/>
        <v>0</v>
      </c>
      <c r="U227" s="82"/>
      <c r="V227" s="91"/>
      <c r="W227" s="5"/>
    </row>
    <row r="228" spans="1:23" ht="15.75">
      <c r="A228" s="24"/>
      <c r="B228" s="54" t="s">
        <v>283</v>
      </c>
      <c r="C228" s="54"/>
      <c r="D228" s="97"/>
      <c r="E228" s="25"/>
      <c r="F228" s="99"/>
      <c r="G228" s="54"/>
      <c r="H228" s="97"/>
      <c r="I228" s="97"/>
      <c r="J228" s="97"/>
      <c r="K228" s="97"/>
      <c r="L228" s="97"/>
      <c r="M228" s="97"/>
      <c r="N228" s="97"/>
      <c r="O228" s="97"/>
      <c r="P228" s="97"/>
      <c r="Q228" s="54">
        <v>1</v>
      </c>
      <c r="R228" s="99">
        <f t="shared" si="0"/>
        <v>0.0001550387596899225</v>
      </c>
      <c r="S228" s="53">
        <v>57</v>
      </c>
      <c r="T228" s="154">
        <f t="shared" si="1"/>
        <v>9.059626648017611E-05</v>
      </c>
      <c r="U228" s="82"/>
      <c r="V228" s="91"/>
      <c r="W228" s="5"/>
    </row>
    <row r="229" spans="1:23" ht="15.75">
      <c r="A229" s="24"/>
      <c r="B229" s="54"/>
      <c r="C229" s="54"/>
      <c r="D229" s="97"/>
      <c r="E229" s="25"/>
      <c r="F229" s="99"/>
      <c r="G229" s="54"/>
      <c r="H229" s="97"/>
      <c r="I229" s="97"/>
      <c r="J229" s="97"/>
      <c r="K229" s="97"/>
      <c r="L229" s="97"/>
      <c r="M229" s="97"/>
      <c r="N229" s="97"/>
      <c r="O229" s="97"/>
      <c r="P229" s="97"/>
      <c r="Q229" s="54"/>
      <c r="R229" s="99"/>
      <c r="S229" s="53"/>
      <c r="T229" s="154"/>
      <c r="U229" s="82"/>
      <c r="V229" s="91"/>
      <c r="W229" s="5"/>
    </row>
    <row r="230" spans="1:23" ht="15.75">
      <c r="A230" s="24"/>
      <c r="B230" s="25"/>
      <c r="C230" s="25"/>
      <c r="D230" s="25"/>
      <c r="E230" s="25"/>
      <c r="F230" s="25"/>
      <c r="G230" s="34"/>
      <c r="H230" s="100"/>
      <c r="I230" s="100"/>
      <c r="J230" s="100"/>
      <c r="K230" s="100"/>
      <c r="L230" s="100"/>
      <c r="M230" s="100"/>
      <c r="N230" s="100"/>
      <c r="O230" s="100"/>
      <c r="P230" s="100"/>
      <c r="Q230" s="34">
        <f>SUM(Q221:Q229)</f>
        <v>6450</v>
      </c>
      <c r="R230" s="100">
        <f>SUM(R221:R229)</f>
        <v>1</v>
      </c>
      <c r="S230" s="53">
        <f>SUM(S221:S229)</f>
        <v>629165</v>
      </c>
      <c r="T230" s="100">
        <f>SUM(T221:T229)</f>
        <v>1</v>
      </c>
      <c r="U230" s="25"/>
      <c r="V230" s="25"/>
      <c r="W230" s="5"/>
    </row>
    <row r="231" spans="1:23" ht="15.75">
      <c r="A231" s="24"/>
      <c r="B231" s="25"/>
      <c r="C231" s="25"/>
      <c r="D231" s="25"/>
      <c r="E231" s="25"/>
      <c r="F231" s="25"/>
      <c r="G231" s="34"/>
      <c r="H231" s="100"/>
      <c r="I231" s="100"/>
      <c r="J231" s="100"/>
      <c r="K231" s="100"/>
      <c r="L231" s="100"/>
      <c r="M231" s="100"/>
      <c r="N231" s="100"/>
      <c r="O231" s="100"/>
      <c r="P231" s="100"/>
      <c r="Q231" s="34"/>
      <c r="R231" s="100"/>
      <c r="S231" s="53"/>
      <c r="T231" s="100"/>
      <c r="U231" s="25"/>
      <c r="V231" s="25"/>
      <c r="W231" s="5"/>
    </row>
    <row r="232" spans="1:23" ht="15.75">
      <c r="A232" s="160"/>
      <c r="B232" s="14" t="s">
        <v>289</v>
      </c>
      <c r="C232" s="85"/>
      <c r="D232" s="84"/>
      <c r="E232" s="85"/>
      <c r="F232" s="84"/>
      <c r="G232" s="86"/>
      <c r="H232" s="17"/>
      <c r="I232" s="17"/>
      <c r="J232" s="17"/>
      <c r="K232" s="17"/>
      <c r="L232" s="17"/>
      <c r="M232" s="17"/>
      <c r="N232" s="17"/>
      <c r="O232" s="17"/>
      <c r="P232" s="17"/>
      <c r="Q232" s="86" t="s">
        <v>124</v>
      </c>
      <c r="R232" s="17" t="s">
        <v>125</v>
      </c>
      <c r="S232" s="86" t="s">
        <v>134</v>
      </c>
      <c r="T232" s="17" t="s">
        <v>125</v>
      </c>
      <c r="U232" s="158"/>
      <c r="V232" s="159"/>
      <c r="W232" s="5"/>
    </row>
    <row r="233" spans="1:23" ht="15.75">
      <c r="A233" s="24"/>
      <c r="B233" s="54" t="s">
        <v>104</v>
      </c>
      <c r="C233" s="54"/>
      <c r="D233" s="97"/>
      <c r="E233" s="25"/>
      <c r="F233" s="97"/>
      <c r="G233" s="54"/>
      <c r="H233" s="97"/>
      <c r="I233" s="97"/>
      <c r="J233" s="97"/>
      <c r="K233" s="97"/>
      <c r="L233" s="97"/>
      <c r="M233" s="97"/>
      <c r="N233" s="97"/>
      <c r="O233" s="97"/>
      <c r="P233" s="97"/>
      <c r="Q233" s="54">
        <v>1</v>
      </c>
      <c r="R233" s="99">
        <f aca="true" t="shared" si="2" ref="R233:R240">Q233/$Q$242</f>
        <v>0.047619047619047616</v>
      </c>
      <c r="S233" s="53">
        <v>31</v>
      </c>
      <c r="T233" s="154">
        <f aca="true" t="shared" si="3" ref="T233:T240">S233/$S$242</f>
        <v>0.008104575163398693</v>
      </c>
      <c r="U233" s="25"/>
      <c r="V233" s="25"/>
      <c r="W233" s="5"/>
    </row>
    <row r="234" spans="1:23" ht="15.75">
      <c r="A234" s="24"/>
      <c r="B234" s="54" t="s">
        <v>105</v>
      </c>
      <c r="C234" s="54"/>
      <c r="D234" s="97"/>
      <c r="E234" s="25"/>
      <c r="F234" s="99"/>
      <c r="G234" s="54"/>
      <c r="H234" s="97"/>
      <c r="I234" s="97"/>
      <c r="J234" s="97"/>
      <c r="K234" s="97"/>
      <c r="L234" s="97"/>
      <c r="M234" s="97"/>
      <c r="N234" s="97"/>
      <c r="O234" s="97"/>
      <c r="P234" s="97"/>
      <c r="Q234" s="54">
        <v>3</v>
      </c>
      <c r="R234" s="99">
        <f t="shared" si="2"/>
        <v>0.14285714285714285</v>
      </c>
      <c r="S234" s="53">
        <v>975</v>
      </c>
      <c r="T234" s="154">
        <f t="shared" si="3"/>
        <v>0.2549019607843137</v>
      </c>
      <c r="U234" s="25"/>
      <c r="V234" s="25"/>
      <c r="W234" s="5"/>
    </row>
    <row r="235" spans="1:23" ht="15.75">
      <c r="A235" s="24"/>
      <c r="B235" s="54" t="s">
        <v>106</v>
      </c>
      <c r="C235" s="54"/>
      <c r="D235" s="97"/>
      <c r="E235" s="25"/>
      <c r="F235" s="99"/>
      <c r="G235" s="54"/>
      <c r="H235" s="97"/>
      <c r="I235" s="97"/>
      <c r="J235" s="97"/>
      <c r="K235" s="97"/>
      <c r="L235" s="97"/>
      <c r="M235" s="97"/>
      <c r="N235" s="97"/>
      <c r="O235" s="97"/>
      <c r="P235" s="97"/>
      <c r="Q235" s="54">
        <v>2</v>
      </c>
      <c r="R235" s="99">
        <f t="shared" si="2"/>
        <v>0.09523809523809523</v>
      </c>
      <c r="S235" s="53">
        <v>395</v>
      </c>
      <c r="T235" s="154">
        <f t="shared" si="3"/>
        <v>0.10326797385620914</v>
      </c>
      <c r="U235" s="25"/>
      <c r="V235" s="25"/>
      <c r="W235" s="5"/>
    </row>
    <row r="236" spans="1:23" ht="15.75">
      <c r="A236" s="24"/>
      <c r="B236" s="54" t="s">
        <v>279</v>
      </c>
      <c r="C236" s="54"/>
      <c r="D236" s="97"/>
      <c r="E236" s="25"/>
      <c r="F236" s="99"/>
      <c r="G236" s="54"/>
      <c r="H236" s="97"/>
      <c r="I236" s="97"/>
      <c r="J236" s="97"/>
      <c r="K236" s="97"/>
      <c r="L236" s="97"/>
      <c r="M236" s="97"/>
      <c r="N236" s="97"/>
      <c r="O236" s="97"/>
      <c r="P236" s="97"/>
      <c r="Q236" s="54">
        <v>0</v>
      </c>
      <c r="R236" s="99">
        <f t="shared" si="2"/>
        <v>0</v>
      </c>
      <c r="S236" s="53">
        <v>0</v>
      </c>
      <c r="T236" s="154">
        <f t="shared" si="3"/>
        <v>0</v>
      </c>
      <c r="U236" s="25"/>
      <c r="V236" s="25"/>
      <c r="W236" s="5"/>
    </row>
    <row r="237" spans="1:23" ht="15.75">
      <c r="A237" s="24"/>
      <c r="B237" s="54" t="s">
        <v>280</v>
      </c>
      <c r="C237" s="54"/>
      <c r="D237" s="97"/>
      <c r="E237" s="25"/>
      <c r="F237" s="99"/>
      <c r="G237" s="54"/>
      <c r="H237" s="97"/>
      <c r="I237" s="97"/>
      <c r="J237" s="97"/>
      <c r="K237" s="97"/>
      <c r="L237" s="97"/>
      <c r="M237" s="97"/>
      <c r="N237" s="97"/>
      <c r="O237" s="97"/>
      <c r="P237" s="97"/>
      <c r="Q237" s="54">
        <v>0</v>
      </c>
      <c r="R237" s="99">
        <f t="shared" si="2"/>
        <v>0</v>
      </c>
      <c r="S237" s="53">
        <v>0</v>
      </c>
      <c r="T237" s="154">
        <f t="shared" si="3"/>
        <v>0</v>
      </c>
      <c r="U237" s="25"/>
      <c r="V237" s="25"/>
      <c r="W237" s="5"/>
    </row>
    <row r="238" spans="1:23" ht="15.75">
      <c r="A238" s="24"/>
      <c r="B238" s="54" t="s">
        <v>281</v>
      </c>
      <c r="C238" s="54"/>
      <c r="D238" s="97"/>
      <c r="E238" s="25"/>
      <c r="F238" s="99"/>
      <c r="G238" s="54"/>
      <c r="H238" s="97"/>
      <c r="I238" s="97"/>
      <c r="J238" s="97"/>
      <c r="K238" s="97"/>
      <c r="L238" s="97"/>
      <c r="M238" s="97"/>
      <c r="N238" s="97"/>
      <c r="O238" s="97"/>
      <c r="P238" s="97"/>
      <c r="Q238" s="54">
        <v>0</v>
      </c>
      <c r="R238" s="99">
        <f t="shared" si="2"/>
        <v>0</v>
      </c>
      <c r="S238" s="53">
        <v>0</v>
      </c>
      <c r="T238" s="154">
        <f t="shared" si="3"/>
        <v>0</v>
      </c>
      <c r="U238" s="25"/>
      <c r="V238" s="25"/>
      <c r="W238" s="5"/>
    </row>
    <row r="239" spans="1:23" ht="15.75">
      <c r="A239" s="24"/>
      <c r="B239" s="54" t="s">
        <v>282</v>
      </c>
      <c r="C239" s="54"/>
      <c r="D239" s="97"/>
      <c r="E239" s="25"/>
      <c r="F239" s="99"/>
      <c r="G239" s="54"/>
      <c r="H239" s="97"/>
      <c r="I239" s="97"/>
      <c r="J239" s="97"/>
      <c r="K239" s="97"/>
      <c r="L239" s="97"/>
      <c r="M239" s="97"/>
      <c r="N239" s="97"/>
      <c r="O239" s="97"/>
      <c r="P239" s="97"/>
      <c r="Q239" s="54">
        <v>15</v>
      </c>
      <c r="R239" s="99">
        <f t="shared" si="2"/>
        <v>0.7142857142857143</v>
      </c>
      <c r="S239" s="53">
        <v>2424</v>
      </c>
      <c r="T239" s="154">
        <f t="shared" si="3"/>
        <v>0.6337254901960784</v>
      </c>
      <c r="U239" s="25"/>
      <c r="V239" s="25"/>
      <c r="W239" s="5"/>
    </row>
    <row r="240" spans="1:23" ht="15.75">
      <c r="A240" s="24"/>
      <c r="B240" s="54" t="s">
        <v>283</v>
      </c>
      <c r="C240" s="54"/>
      <c r="D240" s="97"/>
      <c r="E240" s="25"/>
      <c r="F240" s="99"/>
      <c r="G240" s="54"/>
      <c r="H240" s="97"/>
      <c r="I240" s="97"/>
      <c r="J240" s="97"/>
      <c r="K240" s="97"/>
      <c r="L240" s="97"/>
      <c r="M240" s="97"/>
      <c r="N240" s="97"/>
      <c r="O240" s="97"/>
      <c r="P240" s="97"/>
      <c r="Q240" s="54">
        <v>0</v>
      </c>
      <c r="R240" s="99">
        <f t="shared" si="2"/>
        <v>0</v>
      </c>
      <c r="S240" s="53">
        <v>0</v>
      </c>
      <c r="T240" s="154">
        <f t="shared" si="3"/>
        <v>0</v>
      </c>
      <c r="U240" s="25"/>
      <c r="V240" s="25"/>
      <c r="W240" s="5"/>
    </row>
    <row r="241" spans="1:23" ht="15.75">
      <c r="A241" s="161"/>
      <c r="B241" s="54"/>
      <c r="C241" s="54"/>
      <c r="D241" s="97"/>
      <c r="E241" s="25"/>
      <c r="F241" s="99"/>
      <c r="G241" s="54"/>
      <c r="H241" s="97"/>
      <c r="I241" s="97"/>
      <c r="J241" s="97"/>
      <c r="K241" s="97"/>
      <c r="L241" s="97"/>
      <c r="M241" s="97"/>
      <c r="N241" s="97"/>
      <c r="O241" s="97"/>
      <c r="P241" s="97"/>
      <c r="Q241" s="54"/>
      <c r="R241" s="99"/>
      <c r="S241" s="53"/>
      <c r="T241" s="154"/>
      <c r="U241" s="162"/>
      <c r="V241" s="163"/>
      <c r="W241" s="5"/>
    </row>
    <row r="242" spans="1:23" ht="15.75">
      <c r="A242" s="164"/>
      <c r="B242" s="162"/>
      <c r="C242" s="162"/>
      <c r="D242" s="162"/>
      <c r="E242" s="162"/>
      <c r="F242" s="162"/>
      <c r="G242" s="165"/>
      <c r="H242" s="166"/>
      <c r="I242" s="166"/>
      <c r="J242" s="166"/>
      <c r="K242" s="166"/>
      <c r="L242" s="166"/>
      <c r="M242" s="166"/>
      <c r="N242" s="166"/>
      <c r="O242" s="166"/>
      <c r="P242" s="166"/>
      <c r="Q242" s="165">
        <f>SUM(Q233:Q241)</f>
        <v>21</v>
      </c>
      <c r="R242" s="166">
        <f>SUM(R233:R241)</f>
        <v>1</v>
      </c>
      <c r="S242" s="167">
        <f>SUM(S233:S241)</f>
        <v>3825</v>
      </c>
      <c r="T242" s="166">
        <f>SUM(T233:T241)</f>
        <v>0.9999999999999999</v>
      </c>
      <c r="U242" s="168"/>
      <c r="V242" s="169"/>
      <c r="W242" s="5"/>
    </row>
    <row r="243" spans="1:23" ht="15.75">
      <c r="A243" s="170"/>
      <c r="B243" s="171"/>
      <c r="C243" s="171"/>
      <c r="D243" s="171"/>
      <c r="E243" s="171"/>
      <c r="F243" s="171"/>
      <c r="G243" s="172"/>
      <c r="H243" s="173"/>
      <c r="I243" s="173"/>
      <c r="J243" s="173"/>
      <c r="K243" s="173"/>
      <c r="L243" s="173"/>
      <c r="M243" s="173"/>
      <c r="N243" s="173"/>
      <c r="O243" s="173"/>
      <c r="P243" s="173"/>
      <c r="Q243" s="172"/>
      <c r="R243" s="173"/>
      <c r="S243" s="174"/>
      <c r="T243" s="173"/>
      <c r="U243" s="175"/>
      <c r="V243" s="175"/>
      <c r="W243" s="5"/>
    </row>
    <row r="244" spans="1:23" ht="15.75">
      <c r="A244" s="160"/>
      <c r="B244" s="14" t="s">
        <v>288</v>
      </c>
      <c r="C244" s="85"/>
      <c r="D244" s="84"/>
      <c r="E244" s="85"/>
      <c r="F244" s="84"/>
      <c r="G244" s="86"/>
      <c r="H244" s="17"/>
      <c r="I244" s="17"/>
      <c r="J244" s="17"/>
      <c r="K244" s="17"/>
      <c r="L244" s="17"/>
      <c r="M244" s="17"/>
      <c r="N244" s="17"/>
      <c r="O244" s="17"/>
      <c r="P244" s="17"/>
      <c r="Q244" s="86" t="s">
        <v>124</v>
      </c>
      <c r="R244" s="17" t="s">
        <v>125</v>
      </c>
      <c r="S244" s="86" t="s">
        <v>134</v>
      </c>
      <c r="T244" s="17" t="s">
        <v>125</v>
      </c>
      <c r="U244" s="175"/>
      <c r="V244" s="175"/>
      <c r="W244" s="5"/>
    </row>
    <row r="245" spans="1:23" ht="15.75">
      <c r="A245" s="24"/>
      <c r="B245" s="54" t="s">
        <v>104</v>
      </c>
      <c r="C245" s="54"/>
      <c r="D245" s="97"/>
      <c r="E245" s="25"/>
      <c r="F245" s="97"/>
      <c r="G245" s="54"/>
      <c r="H245" s="97"/>
      <c r="I245" s="97"/>
      <c r="J245" s="97"/>
      <c r="K245" s="97"/>
      <c r="L245" s="97"/>
      <c r="M245" s="97"/>
      <c r="N245" s="97"/>
      <c r="O245" s="97"/>
      <c r="P245" s="97"/>
      <c r="Q245" s="54">
        <v>0</v>
      </c>
      <c r="R245" s="99">
        <v>0</v>
      </c>
      <c r="S245" s="53">
        <v>0</v>
      </c>
      <c r="T245" s="154">
        <v>0</v>
      </c>
      <c r="U245" s="179"/>
      <c r="V245" s="180"/>
      <c r="W245" s="5"/>
    </row>
    <row r="246" spans="1:23" ht="15.75">
      <c r="A246" s="24"/>
      <c r="B246" s="54" t="s">
        <v>105</v>
      </c>
      <c r="C246" s="54"/>
      <c r="D246" s="97"/>
      <c r="E246" s="25"/>
      <c r="F246" s="99"/>
      <c r="G246" s="54"/>
      <c r="H246" s="97"/>
      <c r="I246" s="97"/>
      <c r="J246" s="97"/>
      <c r="K246" s="97"/>
      <c r="L246" s="97"/>
      <c r="M246" s="97"/>
      <c r="N246" s="97"/>
      <c r="O246" s="97"/>
      <c r="P246" s="97"/>
      <c r="Q246" s="54">
        <v>0</v>
      </c>
      <c r="R246" s="99">
        <v>0</v>
      </c>
      <c r="S246" s="53">
        <v>0</v>
      </c>
      <c r="T246" s="154">
        <v>0</v>
      </c>
      <c r="U246" s="179"/>
      <c r="V246" s="180"/>
      <c r="W246" s="5"/>
    </row>
    <row r="247" spans="1:23" ht="15.75">
      <c r="A247" s="24"/>
      <c r="B247" s="54" t="s">
        <v>106</v>
      </c>
      <c r="C247" s="54"/>
      <c r="D247" s="97"/>
      <c r="E247" s="25"/>
      <c r="F247" s="99"/>
      <c r="G247" s="54"/>
      <c r="H247" s="97"/>
      <c r="I247" s="97"/>
      <c r="J247" s="97"/>
      <c r="K247" s="97"/>
      <c r="L247" s="97"/>
      <c r="M247" s="97"/>
      <c r="N247" s="97"/>
      <c r="O247" s="97"/>
      <c r="P247" s="97"/>
      <c r="Q247" s="54">
        <v>0</v>
      </c>
      <c r="R247" s="99">
        <v>0</v>
      </c>
      <c r="S247" s="53">
        <v>0</v>
      </c>
      <c r="T247" s="154">
        <v>0</v>
      </c>
      <c r="U247" s="179"/>
      <c r="V247" s="180"/>
      <c r="W247" s="5"/>
    </row>
    <row r="248" spans="1:23" ht="15.75">
      <c r="A248" s="24"/>
      <c r="B248" s="54" t="s">
        <v>279</v>
      </c>
      <c r="C248" s="54"/>
      <c r="D248" s="97"/>
      <c r="E248" s="25"/>
      <c r="F248" s="99"/>
      <c r="G248" s="54"/>
      <c r="H248" s="97"/>
      <c r="I248" s="97"/>
      <c r="J248" s="97"/>
      <c r="K248" s="97"/>
      <c r="L248" s="97"/>
      <c r="M248" s="97"/>
      <c r="N248" s="97"/>
      <c r="O248" s="97"/>
      <c r="P248" s="97"/>
      <c r="Q248" s="54">
        <v>0</v>
      </c>
      <c r="R248" s="99">
        <v>0</v>
      </c>
      <c r="S248" s="53">
        <v>0</v>
      </c>
      <c r="T248" s="154">
        <v>0</v>
      </c>
      <c r="U248" s="179"/>
      <c r="V248" s="180"/>
      <c r="W248" s="5"/>
    </row>
    <row r="249" spans="1:23" ht="15.75">
      <c r="A249" s="24"/>
      <c r="B249" s="54" t="s">
        <v>280</v>
      </c>
      <c r="C249" s="54"/>
      <c r="D249" s="97"/>
      <c r="E249" s="25"/>
      <c r="F249" s="99"/>
      <c r="G249" s="54"/>
      <c r="H249" s="97"/>
      <c r="I249" s="97"/>
      <c r="J249" s="97"/>
      <c r="K249" s="97"/>
      <c r="L249" s="97"/>
      <c r="M249" s="97"/>
      <c r="N249" s="97"/>
      <c r="O249" s="97"/>
      <c r="P249" s="97"/>
      <c r="Q249" s="54">
        <v>0</v>
      </c>
      <c r="R249" s="99">
        <v>0</v>
      </c>
      <c r="S249" s="53">
        <v>0</v>
      </c>
      <c r="T249" s="154">
        <v>0</v>
      </c>
      <c r="U249" s="179"/>
      <c r="V249" s="180"/>
      <c r="W249" s="5"/>
    </row>
    <row r="250" spans="1:23" ht="15.75">
      <c r="A250" s="24"/>
      <c r="B250" s="54" t="s">
        <v>281</v>
      </c>
      <c r="C250" s="54"/>
      <c r="D250" s="97"/>
      <c r="E250" s="25"/>
      <c r="F250" s="99"/>
      <c r="G250" s="54"/>
      <c r="H250" s="97"/>
      <c r="I250" s="97"/>
      <c r="J250" s="97"/>
      <c r="K250" s="97"/>
      <c r="L250" s="97"/>
      <c r="M250" s="97"/>
      <c r="N250" s="97"/>
      <c r="O250" s="97"/>
      <c r="P250" s="97"/>
      <c r="Q250" s="54">
        <v>0</v>
      </c>
      <c r="R250" s="99">
        <v>0</v>
      </c>
      <c r="S250" s="53">
        <v>0</v>
      </c>
      <c r="T250" s="154">
        <v>0</v>
      </c>
      <c r="U250" s="179"/>
      <c r="V250" s="180"/>
      <c r="W250" s="5"/>
    </row>
    <row r="251" spans="1:23" ht="15.75">
      <c r="A251" s="24"/>
      <c r="B251" s="54" t="s">
        <v>282</v>
      </c>
      <c r="C251" s="54"/>
      <c r="D251" s="97"/>
      <c r="E251" s="25"/>
      <c r="F251" s="99"/>
      <c r="G251" s="54"/>
      <c r="H251" s="97"/>
      <c r="I251" s="97"/>
      <c r="J251" s="97"/>
      <c r="K251" s="97"/>
      <c r="L251" s="97"/>
      <c r="M251" s="97"/>
      <c r="N251" s="97"/>
      <c r="O251" s="97"/>
      <c r="P251" s="97"/>
      <c r="Q251" s="54">
        <v>0</v>
      </c>
      <c r="R251" s="99">
        <v>0</v>
      </c>
      <c r="S251" s="53">
        <v>0</v>
      </c>
      <c r="T251" s="154">
        <v>0</v>
      </c>
      <c r="U251" s="179"/>
      <c r="V251" s="180"/>
      <c r="W251" s="5"/>
    </row>
    <row r="252" spans="1:23" ht="15.75">
      <c r="A252" s="176"/>
      <c r="B252" s="54" t="s">
        <v>283</v>
      </c>
      <c r="C252" s="54"/>
      <c r="D252" s="97"/>
      <c r="E252" s="25"/>
      <c r="F252" s="99"/>
      <c r="G252" s="54"/>
      <c r="H252" s="97"/>
      <c r="I252" s="97"/>
      <c r="J252" s="97"/>
      <c r="K252" s="97"/>
      <c r="L252" s="97"/>
      <c r="M252" s="97"/>
      <c r="N252" s="97"/>
      <c r="O252" s="97"/>
      <c r="P252" s="97"/>
      <c r="Q252" s="54">
        <v>0</v>
      </c>
      <c r="R252" s="99">
        <v>0</v>
      </c>
      <c r="S252" s="53">
        <v>0</v>
      </c>
      <c r="T252" s="154">
        <v>0</v>
      </c>
      <c r="U252" s="179"/>
      <c r="V252" s="180"/>
      <c r="W252" s="5"/>
    </row>
    <row r="253" spans="1:23" ht="15.75">
      <c r="A253" s="178"/>
      <c r="B253" s="54"/>
      <c r="C253" s="54"/>
      <c r="D253" s="97"/>
      <c r="E253" s="25"/>
      <c r="F253" s="99"/>
      <c r="G253" s="54"/>
      <c r="H253" s="97"/>
      <c r="I253" s="97"/>
      <c r="J253" s="97"/>
      <c r="K253" s="97"/>
      <c r="L253" s="97"/>
      <c r="M253" s="97"/>
      <c r="N253" s="97"/>
      <c r="O253" s="97"/>
      <c r="P253" s="97"/>
      <c r="Q253" s="54"/>
      <c r="R253" s="99"/>
      <c r="S253" s="53"/>
      <c r="T253" s="154"/>
      <c r="U253" s="179"/>
      <c r="V253" s="180"/>
      <c r="W253" s="5"/>
    </row>
    <row r="254" spans="1:23" ht="15.75">
      <c r="A254" s="177"/>
      <c r="B254" s="162"/>
      <c r="C254" s="162"/>
      <c r="D254" s="162"/>
      <c r="E254" s="162"/>
      <c r="F254" s="162"/>
      <c r="G254" s="165"/>
      <c r="H254" s="166"/>
      <c r="I254" s="166"/>
      <c r="J254" s="166"/>
      <c r="K254" s="166"/>
      <c r="L254" s="166"/>
      <c r="M254" s="166"/>
      <c r="N254" s="166"/>
      <c r="O254" s="166"/>
      <c r="P254" s="166"/>
      <c r="Q254" s="165">
        <f>SUM(Q245:Q253)</f>
        <v>0</v>
      </c>
      <c r="R254" s="166">
        <f>SUM(R245:R253)</f>
        <v>0</v>
      </c>
      <c r="S254" s="167">
        <f>SUM(S245:S253)</f>
        <v>0</v>
      </c>
      <c r="T254" s="166">
        <f>SUM(T245:T253)</f>
        <v>0</v>
      </c>
      <c r="U254" s="179"/>
      <c r="V254" s="180"/>
      <c r="W254" s="5"/>
    </row>
    <row r="255" spans="1:23" ht="15.75">
      <c r="A255" s="170"/>
      <c r="B255" s="171"/>
      <c r="C255" s="171"/>
      <c r="D255" s="171"/>
      <c r="E255" s="171"/>
      <c r="F255" s="171"/>
      <c r="G255" s="172"/>
      <c r="H255" s="173"/>
      <c r="I255" s="173"/>
      <c r="J255" s="173"/>
      <c r="K255" s="173"/>
      <c r="L255" s="173"/>
      <c r="M255" s="173"/>
      <c r="N255" s="173"/>
      <c r="O255" s="173"/>
      <c r="P255" s="173"/>
      <c r="Q255" s="172"/>
      <c r="R255" s="173"/>
      <c r="S255" s="174"/>
      <c r="T255" s="173"/>
      <c r="U255" s="175"/>
      <c r="V255" s="175"/>
      <c r="W255" s="5"/>
    </row>
    <row r="256" spans="1:23" ht="15.75">
      <c r="A256" s="146"/>
      <c r="B256" s="13" t="s">
        <v>284</v>
      </c>
      <c r="C256" s="105"/>
      <c r="D256" s="13"/>
      <c r="E256" s="13"/>
      <c r="F256" s="104"/>
      <c r="G256" s="104"/>
      <c r="H256" s="141"/>
      <c r="I256" s="141"/>
      <c r="J256" s="141"/>
      <c r="K256" s="141"/>
      <c r="L256" s="141"/>
      <c r="M256" s="141"/>
      <c r="N256" s="141"/>
      <c r="O256" s="141"/>
      <c r="P256" s="141"/>
      <c r="Q256" s="141"/>
      <c r="R256" s="141"/>
      <c r="S256" s="141"/>
      <c r="T256" s="141"/>
      <c r="U256" s="141"/>
      <c r="V256" s="141"/>
      <c r="W256" s="5"/>
    </row>
    <row r="257" spans="1:23" ht="15.75">
      <c r="A257" s="146"/>
      <c r="B257" s="13" t="s">
        <v>285</v>
      </c>
      <c r="C257" s="105"/>
      <c r="D257" s="13"/>
      <c r="E257" s="13"/>
      <c r="F257" s="104"/>
      <c r="G257" s="104"/>
      <c r="H257" s="141"/>
      <c r="I257" s="141"/>
      <c r="J257" s="141"/>
      <c r="K257" s="141"/>
      <c r="L257" s="141"/>
      <c r="M257" s="141"/>
      <c r="N257" s="141"/>
      <c r="O257" s="141"/>
      <c r="P257" s="141"/>
      <c r="Q257" s="141"/>
      <c r="R257" s="141"/>
      <c r="S257" s="141"/>
      <c r="T257" s="141"/>
      <c r="U257" s="141"/>
      <c r="V257" s="141"/>
      <c r="W257" s="5"/>
    </row>
    <row r="258" spans="1:23" ht="15.75">
      <c r="A258" s="146"/>
      <c r="B258" s="13"/>
      <c r="C258" s="105"/>
      <c r="D258" s="13"/>
      <c r="E258" s="13"/>
      <c r="F258" s="104"/>
      <c r="G258" s="104"/>
      <c r="H258" s="141"/>
      <c r="I258" s="141"/>
      <c r="J258" s="141"/>
      <c r="K258" s="141"/>
      <c r="L258" s="141"/>
      <c r="M258" s="141"/>
      <c r="N258" s="141"/>
      <c r="O258" s="141"/>
      <c r="P258" s="141"/>
      <c r="Q258" s="141"/>
      <c r="R258" s="141"/>
      <c r="S258" s="141"/>
      <c r="T258" s="141"/>
      <c r="U258" s="141"/>
      <c r="V258" s="141"/>
      <c r="W258" s="5"/>
    </row>
    <row r="259" spans="1:23" ht="15.75">
      <c r="A259" s="146"/>
      <c r="B259" s="13"/>
      <c r="C259" s="105"/>
      <c r="D259" s="13"/>
      <c r="E259" s="13"/>
      <c r="F259" s="104"/>
      <c r="G259" s="104"/>
      <c r="H259" s="141"/>
      <c r="I259" s="141"/>
      <c r="J259" s="141"/>
      <c r="K259" s="141"/>
      <c r="L259" s="141"/>
      <c r="M259" s="141"/>
      <c r="N259" s="141"/>
      <c r="O259" s="141"/>
      <c r="P259" s="141"/>
      <c r="Q259" s="141"/>
      <c r="R259" s="141"/>
      <c r="S259" s="141"/>
      <c r="T259" s="141"/>
      <c r="U259" s="141"/>
      <c r="V259" s="141"/>
      <c r="W259" s="5"/>
    </row>
    <row r="260" spans="1:23" ht="19.5" thickBot="1">
      <c r="A260" s="146"/>
      <c r="B260" s="49" t="str">
        <f>B180</f>
        <v>PM6 INVESTOR REPORT QUARTER ENDING MAY 2005</v>
      </c>
      <c r="C260" s="105"/>
      <c r="D260" s="13"/>
      <c r="E260" s="13"/>
      <c r="F260" s="104"/>
      <c r="G260" s="104"/>
      <c r="H260" s="141"/>
      <c r="I260" s="141"/>
      <c r="J260" s="141"/>
      <c r="K260" s="141"/>
      <c r="L260" s="141"/>
      <c r="M260" s="141"/>
      <c r="N260" s="141"/>
      <c r="O260" s="141"/>
      <c r="P260" s="141"/>
      <c r="Q260" s="141"/>
      <c r="R260" s="141"/>
      <c r="S260" s="141"/>
      <c r="T260" s="141"/>
      <c r="U260" s="141"/>
      <c r="V260" s="141"/>
      <c r="W260" s="5"/>
    </row>
    <row r="261" spans="1:22" ht="15">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row>
    <row r="263" ht="15">
      <c r="G263" s="115"/>
    </row>
  </sheetData>
  <printOptions horizontalCentered="1" verticalCentered="1"/>
  <pageMargins left="0.1968503937007874" right="0.1968503937007874" top="0.2755905511811024" bottom="0.2755905511811024" header="0" footer="0"/>
  <pageSetup horizontalDpi="600" verticalDpi="600" orientation="landscape" scale="35" r:id="rId2"/>
  <rowBreaks count="3" manualBreakCount="3">
    <brk id="65" max="14" man="1"/>
    <brk id="130" max="14" man="1"/>
    <brk id="180" max="14" man="1"/>
  </rowBreaks>
  <drawing r:id="rId1"/>
</worksheet>
</file>

<file path=xl/worksheets/sheet8.xml><?xml version="1.0" encoding="utf-8"?>
<worksheet xmlns="http://schemas.openxmlformats.org/spreadsheetml/2006/main" xmlns:r="http://schemas.openxmlformats.org/officeDocument/2006/relationships">
  <sheetPr>
    <tabColor indexed="54"/>
  </sheetPr>
  <dimension ref="A1:X266"/>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24.777343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8.75">
      <c r="A9" s="6"/>
      <c r="B9" s="182" t="s">
        <v>292</v>
      </c>
      <c r="C9" s="8"/>
      <c r="D9" s="8"/>
      <c r="E9" s="8"/>
      <c r="F9" s="8"/>
      <c r="G9" s="8"/>
      <c r="H9" s="8"/>
      <c r="I9" s="185" t="s">
        <v>294</v>
      </c>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38614</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117989.64319999999</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117989.64319999999</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632989.6432</v>
      </c>
      <c r="V35" s="34"/>
      <c r="W35" s="5"/>
      <c r="X35" s="152"/>
    </row>
    <row r="36" spans="1:23" ht="15.75">
      <c r="A36" s="28"/>
      <c r="B36" s="29" t="s">
        <v>243</v>
      </c>
      <c r="C36" s="139">
        <f>+C32*C38</f>
        <v>0</v>
      </c>
      <c r="D36" s="36"/>
      <c r="E36" s="35">
        <f>154960*E38</f>
        <v>100106.79431999999</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100106.79431999999</v>
      </c>
      <c r="F37" s="35"/>
      <c r="G37" s="35">
        <v>188500</v>
      </c>
      <c r="H37" s="35"/>
      <c r="I37" s="35">
        <v>115000</v>
      </c>
      <c r="J37" s="35"/>
      <c r="K37" s="35">
        <v>140000</v>
      </c>
      <c r="L37" s="35"/>
      <c r="M37" s="35">
        <v>15000</v>
      </c>
      <c r="N37" s="35"/>
      <c r="O37" s="35">
        <v>15500</v>
      </c>
      <c r="P37" s="35"/>
      <c r="Q37" s="35">
        <v>41000</v>
      </c>
      <c r="R37" s="35"/>
      <c r="S37" s="35"/>
      <c r="T37" s="37"/>
      <c r="U37" s="35">
        <f>SUM(C37:Q37)</f>
        <v>615106.79432</v>
      </c>
      <c r="V37" s="34"/>
      <c r="W37" s="5"/>
    </row>
    <row r="38" spans="1:23" ht="15.75">
      <c r="A38" s="28"/>
      <c r="B38" s="130" t="s">
        <v>237</v>
      </c>
      <c r="C38" s="138">
        <v>0</v>
      </c>
      <c r="D38" s="135"/>
      <c r="E38" s="138">
        <v>0.646017</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0.76142</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0.0508125</v>
      </c>
      <c r="F41" s="39"/>
      <c r="G41" s="38">
        <v>0.0376</v>
      </c>
      <c r="H41" s="39"/>
      <c r="I41" s="38">
        <v>0.0521125</v>
      </c>
      <c r="J41" s="39"/>
      <c r="K41" s="38">
        <v>0.02461</v>
      </c>
      <c r="L41" s="39"/>
      <c r="M41" s="38">
        <v>0.0481</v>
      </c>
      <c r="N41" s="39"/>
      <c r="O41" s="38">
        <v>0.0626125</v>
      </c>
      <c r="P41" s="39"/>
      <c r="Q41" s="38">
        <v>0.03511</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v>0.0508125</v>
      </c>
      <c r="F43" s="39"/>
      <c r="G43" s="38">
        <v>0.0526525</v>
      </c>
      <c r="H43" s="39"/>
      <c r="I43" s="38">
        <v>0.0521125</v>
      </c>
      <c r="J43" s="39"/>
      <c r="K43" s="38">
        <v>0.0526125</v>
      </c>
      <c r="L43" s="39"/>
      <c r="M43" s="38">
        <v>0.0643915</v>
      </c>
      <c r="N43" s="39"/>
      <c r="O43" s="38">
        <v>0.0626125</v>
      </c>
      <c r="P43" s="39"/>
      <c r="Q43" s="38">
        <v>0.0642125</v>
      </c>
      <c r="R43" s="39"/>
      <c r="S43" s="38"/>
      <c r="T43" s="142"/>
      <c r="U43" s="39">
        <f>SUMPRODUCT(C43:Q43,C35:Q35)/U35</f>
        <v>0.0534734045157281</v>
      </c>
      <c r="V43" s="25"/>
      <c r="W43" s="5"/>
    </row>
    <row r="44" spans="1:23" ht="15.75">
      <c r="A44" s="24"/>
      <c r="B44" s="25" t="s">
        <v>14</v>
      </c>
      <c r="C44" s="38">
        <v>0</v>
      </c>
      <c r="D44" s="25"/>
      <c r="E44" s="38">
        <v>0.0520875</v>
      </c>
      <c r="F44" s="39"/>
      <c r="G44" s="38">
        <v>0.0336</v>
      </c>
      <c r="H44" s="39"/>
      <c r="I44" s="38">
        <v>0.0533875</v>
      </c>
      <c r="J44" s="39"/>
      <c r="K44" s="38">
        <v>0.02485</v>
      </c>
      <c r="L44" s="39"/>
      <c r="M44" s="38">
        <v>0.0441</v>
      </c>
      <c r="N44" s="39"/>
      <c r="O44" s="38">
        <v>0.0638875</v>
      </c>
      <c r="P44" s="39"/>
      <c r="Q44" s="38">
        <v>0.03535</v>
      </c>
      <c r="R44" s="39"/>
      <c r="S44" s="38"/>
      <c r="T44" s="142"/>
      <c r="U44" s="142"/>
      <c r="V44" s="25"/>
      <c r="W44" s="5"/>
    </row>
    <row r="45" spans="1:23" ht="15.75">
      <c r="A45" s="24"/>
      <c r="B45" s="25" t="s">
        <v>207</v>
      </c>
      <c r="C45" s="38">
        <v>0</v>
      </c>
      <c r="D45" s="25"/>
      <c r="E45" s="38">
        <v>0.0520875</v>
      </c>
      <c r="F45" s="39"/>
      <c r="G45" s="38">
        <v>0.0539275</v>
      </c>
      <c r="H45" s="39"/>
      <c r="I45" s="38">
        <v>0.0533875</v>
      </c>
      <c r="J45" s="39"/>
      <c r="K45" s="38">
        <v>0.0538875</v>
      </c>
      <c r="L45" s="39"/>
      <c r="M45" s="38">
        <v>0.0656665</v>
      </c>
      <c r="N45" s="39"/>
      <c r="O45" s="38">
        <v>0.0638875</v>
      </c>
      <c r="P45" s="39"/>
      <c r="Q45" s="38">
        <v>0.0654875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0.13152889321304317</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201</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38610</v>
      </c>
      <c r="V57" s="25"/>
      <c r="W57" s="5"/>
    </row>
    <row r="58" spans="1:23" ht="15.75">
      <c r="A58" s="24"/>
      <c r="B58" s="25" t="s">
        <v>204</v>
      </c>
      <c r="C58" s="25"/>
      <c r="D58" s="25"/>
      <c r="E58" s="25"/>
      <c r="F58" s="25"/>
      <c r="G58" s="25"/>
      <c r="H58" s="58"/>
      <c r="I58" s="58"/>
      <c r="J58" s="58"/>
      <c r="K58" s="58"/>
      <c r="L58" s="58"/>
      <c r="M58" s="58"/>
      <c r="N58" s="58"/>
      <c r="O58" s="58"/>
      <c r="P58" s="58"/>
      <c r="Q58" s="25">
        <f>+U58-S58+1</f>
        <v>92</v>
      </c>
      <c r="R58" s="25"/>
      <c r="S58" s="45">
        <v>38426</v>
      </c>
      <c r="T58" s="46"/>
      <c r="U58" s="45">
        <v>38517</v>
      </c>
      <c r="V58" s="25"/>
      <c r="W58" s="5"/>
    </row>
    <row r="59" spans="1:23" ht="15.75">
      <c r="A59" s="24"/>
      <c r="B59" s="25" t="s">
        <v>205</v>
      </c>
      <c r="C59" s="25"/>
      <c r="D59" s="25"/>
      <c r="E59" s="25"/>
      <c r="F59" s="25"/>
      <c r="G59" s="25"/>
      <c r="H59" s="25"/>
      <c r="I59" s="25"/>
      <c r="J59" s="25"/>
      <c r="K59" s="25"/>
      <c r="L59" s="25"/>
      <c r="M59" s="25"/>
      <c r="N59" s="25"/>
      <c r="O59" s="25"/>
      <c r="P59" s="25"/>
      <c r="Q59" s="25">
        <f>+U59-S59+1</f>
        <v>92</v>
      </c>
      <c r="R59" s="25"/>
      <c r="S59" s="45">
        <v>38518</v>
      </c>
      <c r="T59" s="46"/>
      <c r="U59" s="45">
        <v>38609</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38596</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291</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632990</v>
      </c>
      <c r="N70" s="34"/>
      <c r="O70" s="34">
        <f>17883+34+55+6597</f>
        <v>24569</v>
      </c>
      <c r="P70" s="34"/>
      <c r="Q70" s="34">
        <f>34+55+6597</f>
        <v>6686</v>
      </c>
      <c r="R70" s="34"/>
      <c r="S70" s="34">
        <v>0</v>
      </c>
      <c r="T70" s="34"/>
      <c r="U70" s="53">
        <f>+M70-O70+Q70-S70</f>
        <v>615107</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632990</v>
      </c>
      <c r="N73" s="34"/>
      <c r="O73" s="34">
        <f>SUM(O70:O72)</f>
        <v>24569</v>
      </c>
      <c r="P73" s="34"/>
      <c r="Q73" s="34">
        <f>SUM(Q70:Q72)</f>
        <v>6686</v>
      </c>
      <c r="R73" s="34"/>
      <c r="S73" s="34">
        <f>SUM(S70:S72)</f>
        <v>0</v>
      </c>
      <c r="T73" s="34"/>
      <c r="U73" s="54">
        <f>SUM(U70:U72)</f>
        <v>615107</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632990</v>
      </c>
      <c r="N84" s="34"/>
      <c r="O84" s="34"/>
      <c r="P84" s="34"/>
      <c r="Q84" s="34"/>
      <c r="R84" s="34"/>
      <c r="S84" s="54"/>
      <c r="T84" s="34"/>
      <c r="U84" s="54">
        <f>SUM(U73:U83)</f>
        <v>615107</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38595</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v>24569</v>
      </c>
      <c r="T88" s="25"/>
      <c r="U88" s="53"/>
      <c r="V88" s="25"/>
      <c r="W88" s="5"/>
    </row>
    <row r="89" spans="1:23" ht="15.75">
      <c r="A89" s="24"/>
      <c r="B89" s="25" t="s">
        <v>34</v>
      </c>
      <c r="C89" s="25"/>
      <c r="D89" s="25"/>
      <c r="E89" s="25"/>
      <c r="F89" s="25"/>
      <c r="G89" s="25"/>
      <c r="H89" s="25"/>
      <c r="I89" s="25"/>
      <c r="J89" s="25"/>
      <c r="K89" s="25"/>
      <c r="L89" s="25"/>
      <c r="M89" s="25"/>
      <c r="N89" s="25"/>
      <c r="O89" s="25"/>
      <c r="P89" s="25"/>
      <c r="Q89" s="25"/>
      <c r="R89" s="25"/>
      <c r="S89" s="34"/>
      <c r="T89" s="25"/>
      <c r="U89" s="53">
        <v>10524</v>
      </c>
      <c r="V89" s="25"/>
      <c r="W89" s="5"/>
    </row>
    <row r="90" spans="1:23" ht="15.75">
      <c r="A90" s="24"/>
      <c r="B90" s="25" t="s">
        <v>253</v>
      </c>
      <c r="C90" s="25"/>
      <c r="D90" s="25"/>
      <c r="E90" s="25"/>
      <c r="F90" s="25"/>
      <c r="G90" s="25"/>
      <c r="H90" s="25"/>
      <c r="I90" s="25"/>
      <c r="J90" s="25"/>
      <c r="K90" s="25"/>
      <c r="L90" s="25"/>
      <c r="M90" s="25"/>
      <c r="N90" s="25"/>
      <c r="O90" s="25"/>
      <c r="P90" s="25"/>
      <c r="Q90" s="25"/>
      <c r="R90" s="25"/>
      <c r="S90" s="34"/>
      <c r="T90" s="25"/>
      <c r="U90" s="53">
        <v>0</v>
      </c>
      <c r="V90" s="25"/>
      <c r="W90" s="5"/>
    </row>
    <row r="91" spans="1:23" ht="15.75">
      <c r="A91" s="24"/>
      <c r="B91" s="25" t="s">
        <v>256</v>
      </c>
      <c r="C91" s="25"/>
      <c r="D91" s="25"/>
      <c r="E91" s="25"/>
      <c r="F91" s="25"/>
      <c r="G91" s="25"/>
      <c r="H91" s="25"/>
      <c r="I91" s="25"/>
      <c r="J91" s="25"/>
      <c r="K91" s="25"/>
      <c r="L91" s="25"/>
      <c r="M91" s="25"/>
      <c r="N91" s="25"/>
      <c r="O91" s="25"/>
      <c r="P91" s="25"/>
      <c r="Q91" s="25"/>
      <c r="R91" s="25"/>
      <c r="S91" s="34"/>
      <c r="T91" s="25"/>
      <c r="U91" s="53">
        <v>0</v>
      </c>
      <c r="V91" s="25"/>
      <c r="W91" s="5"/>
    </row>
    <row r="92" spans="1:23" ht="15.75">
      <c r="A92" s="24"/>
      <c r="B92" s="25" t="s">
        <v>35</v>
      </c>
      <c r="C92" s="25"/>
      <c r="D92" s="25"/>
      <c r="E92" s="25"/>
      <c r="F92" s="25"/>
      <c r="G92" s="25"/>
      <c r="H92" s="25"/>
      <c r="I92" s="25"/>
      <c r="J92" s="25"/>
      <c r="K92" s="25"/>
      <c r="L92" s="25"/>
      <c r="M92" s="25"/>
      <c r="N92" s="25"/>
      <c r="O92" s="25"/>
      <c r="P92" s="25"/>
      <c r="Q92" s="25"/>
      <c r="R92" s="25"/>
      <c r="S92" s="34">
        <f>SUM(S88:S91)</f>
        <v>24569</v>
      </c>
      <c r="T92" s="25"/>
      <c r="U92" s="54">
        <f>SUM(U88:U91)</f>
        <v>10524</v>
      </c>
      <c r="V92" s="25"/>
      <c r="W92" s="5"/>
    </row>
    <row r="93" spans="1:23" ht="15.75">
      <c r="A93" s="24"/>
      <c r="B93" s="25" t="s">
        <v>36</v>
      </c>
      <c r="C93" s="25"/>
      <c r="D93" s="25"/>
      <c r="E93" s="25"/>
      <c r="F93" s="25"/>
      <c r="G93" s="25"/>
      <c r="H93" s="25"/>
      <c r="I93" s="25"/>
      <c r="J93" s="25"/>
      <c r="K93" s="25"/>
      <c r="L93" s="25"/>
      <c r="M93" s="25"/>
      <c r="N93" s="25"/>
      <c r="O93" s="25"/>
      <c r="P93" s="25"/>
      <c r="Q93" s="25"/>
      <c r="R93" s="25"/>
      <c r="S93" s="34">
        <v>0</v>
      </c>
      <c r="T93" s="25"/>
      <c r="U93" s="53">
        <v>0</v>
      </c>
      <c r="V93" s="25"/>
      <c r="W93" s="5"/>
    </row>
    <row r="94" spans="1:23" ht="15.75">
      <c r="A94" s="24"/>
      <c r="B94" s="25" t="s">
        <v>37</v>
      </c>
      <c r="C94" s="25"/>
      <c r="D94" s="25"/>
      <c r="E94" s="25"/>
      <c r="F94" s="25"/>
      <c r="G94" s="25"/>
      <c r="H94" s="25"/>
      <c r="I94" s="25"/>
      <c r="J94" s="25"/>
      <c r="K94" s="25"/>
      <c r="L94" s="25"/>
      <c r="M94" s="25"/>
      <c r="N94" s="25"/>
      <c r="O94" s="25"/>
      <c r="P94" s="25"/>
      <c r="Q94" s="25"/>
      <c r="R94" s="25"/>
      <c r="S94" s="34">
        <f>S92+S93</f>
        <v>24569</v>
      </c>
      <c r="T94" s="25"/>
      <c r="U94" s="54">
        <f>U92+U93</f>
        <v>10524</v>
      </c>
      <c r="V94" s="25"/>
      <c r="W94" s="5"/>
    </row>
    <row r="95" spans="1:23" ht="15.75">
      <c r="A95" s="24"/>
      <c r="B95" s="126" t="s">
        <v>38</v>
      </c>
      <c r="C95" s="25"/>
      <c r="D95" s="25"/>
      <c r="E95" s="25"/>
      <c r="F95" s="25"/>
      <c r="G95" s="25"/>
      <c r="H95" s="25"/>
      <c r="I95" s="25"/>
      <c r="J95" s="25"/>
      <c r="K95" s="25"/>
      <c r="L95" s="25"/>
      <c r="M95" s="25"/>
      <c r="N95" s="25"/>
      <c r="O95" s="25"/>
      <c r="P95" s="25"/>
      <c r="Q95" s="25"/>
      <c r="R95" s="25"/>
      <c r="S95" s="34"/>
      <c r="T95" s="25"/>
      <c r="U95" s="53"/>
      <c r="V95" s="25"/>
      <c r="W95" s="5"/>
    </row>
    <row r="96" spans="1:23" ht="15.75">
      <c r="A96" s="24">
        <v>1</v>
      </c>
      <c r="B96" s="25" t="s">
        <v>39</v>
      </c>
      <c r="C96" s="25"/>
      <c r="D96" s="25"/>
      <c r="E96" s="25"/>
      <c r="F96" s="25"/>
      <c r="G96" s="25"/>
      <c r="H96" s="25"/>
      <c r="I96" s="25"/>
      <c r="J96" s="25"/>
      <c r="K96" s="25"/>
      <c r="L96" s="25"/>
      <c r="M96" s="25"/>
      <c r="N96" s="25"/>
      <c r="O96" s="25"/>
      <c r="P96" s="25"/>
      <c r="Q96" s="25"/>
      <c r="R96" s="25"/>
      <c r="S96" s="25"/>
      <c r="T96" s="25"/>
      <c r="U96" s="53">
        <v>0</v>
      </c>
      <c r="V96" s="25"/>
      <c r="W96" s="5"/>
    </row>
    <row r="97" spans="1:23" ht="15.75">
      <c r="A97" s="24">
        <f>+A96+1</f>
        <v>2</v>
      </c>
      <c r="B97" s="25" t="s">
        <v>40</v>
      </c>
      <c r="C97" s="25"/>
      <c r="D97" s="25"/>
      <c r="E97" s="25"/>
      <c r="F97" s="25"/>
      <c r="G97" s="25"/>
      <c r="H97" s="25"/>
      <c r="I97" s="25"/>
      <c r="J97" s="25"/>
      <c r="K97" s="25"/>
      <c r="L97" s="25"/>
      <c r="M97" s="25"/>
      <c r="N97" s="25"/>
      <c r="O97" s="25"/>
      <c r="P97" s="25"/>
      <c r="Q97" s="25"/>
      <c r="R97" s="25"/>
      <c r="S97" s="25"/>
      <c r="T97" s="25"/>
      <c r="U97" s="53">
        <v>-2</v>
      </c>
      <c r="V97" s="25"/>
      <c r="W97" s="5"/>
    </row>
    <row r="98" spans="1:23" ht="15.75">
      <c r="A98" s="24">
        <f>+A97+1</f>
        <v>3</v>
      </c>
      <c r="B98" s="25" t="s">
        <v>229</v>
      </c>
      <c r="C98" s="25"/>
      <c r="D98" s="25"/>
      <c r="E98" s="25"/>
      <c r="F98" s="25"/>
      <c r="G98" s="25"/>
      <c r="H98" s="25"/>
      <c r="I98" s="25"/>
      <c r="J98" s="25"/>
      <c r="K98" s="25"/>
      <c r="L98" s="25"/>
      <c r="M98" s="25"/>
      <c r="N98" s="25"/>
      <c r="O98" s="25"/>
      <c r="P98" s="25"/>
      <c r="Q98" s="25"/>
      <c r="R98" s="25"/>
      <c r="S98" s="25"/>
      <c r="T98" s="25"/>
      <c r="U98" s="53">
        <f>-479-24-12</f>
        <v>-515</v>
      </c>
      <c r="V98" s="25"/>
      <c r="W98" s="5"/>
    </row>
    <row r="99" spans="1:23" ht="15.75">
      <c r="A99" s="24" t="s">
        <v>230</v>
      </c>
      <c r="B99" s="25" t="s">
        <v>144</v>
      </c>
      <c r="C99" s="25"/>
      <c r="D99" s="25"/>
      <c r="E99" s="25"/>
      <c r="F99" s="25"/>
      <c r="G99" s="25"/>
      <c r="H99" s="25"/>
      <c r="I99" s="25"/>
      <c r="J99" s="25"/>
      <c r="K99" s="25"/>
      <c r="L99" s="25"/>
      <c r="M99" s="25"/>
      <c r="N99" s="25"/>
      <c r="O99" s="25"/>
      <c r="P99" s="25"/>
      <c r="Q99" s="25"/>
      <c r="R99" s="25"/>
      <c r="S99" s="25"/>
      <c r="T99" s="25"/>
      <c r="U99" s="53">
        <v>5</v>
      </c>
      <c r="V99" s="25"/>
      <c r="W99" s="5"/>
    </row>
    <row r="100" spans="1:23" ht="15.75">
      <c r="A100" s="24" t="s">
        <v>231</v>
      </c>
      <c r="B100" s="25" t="s">
        <v>216</v>
      </c>
      <c r="C100" s="25"/>
      <c r="D100" s="25"/>
      <c r="E100" s="25"/>
      <c r="F100" s="25"/>
      <c r="G100" s="25"/>
      <c r="H100" s="25"/>
      <c r="I100" s="25"/>
      <c r="J100" s="25"/>
      <c r="K100" s="25"/>
      <c r="L100" s="25"/>
      <c r="M100" s="25"/>
      <c r="N100" s="25"/>
      <c r="O100" s="25"/>
      <c r="P100" s="25"/>
      <c r="Q100" s="25"/>
      <c r="R100" s="25"/>
      <c r="S100" s="25"/>
      <c r="T100" s="25"/>
      <c r="U100" s="53">
        <v>0</v>
      </c>
      <c r="V100" s="25"/>
      <c r="W100" s="5"/>
    </row>
    <row r="101" spans="1:24" ht="15.75">
      <c r="A101" s="24" t="s">
        <v>232</v>
      </c>
      <c r="B101" s="25" t="s">
        <v>217</v>
      </c>
      <c r="C101" s="25"/>
      <c r="D101" s="25"/>
      <c r="E101" s="25"/>
      <c r="F101" s="25"/>
      <c r="G101" s="25"/>
      <c r="H101" s="25"/>
      <c r="I101" s="25"/>
      <c r="J101" s="25"/>
      <c r="K101" s="25"/>
      <c r="L101" s="25"/>
      <c r="M101" s="25"/>
      <c r="N101" s="25"/>
      <c r="O101" s="25"/>
      <c r="P101" s="25"/>
      <c r="Q101" s="25"/>
      <c r="R101" s="25"/>
      <c r="S101" s="25"/>
      <c r="T101" s="25"/>
      <c r="U101" s="53">
        <v>-1511</v>
      </c>
      <c r="V101" s="25"/>
      <c r="W101" s="5"/>
      <c r="X101" s="115"/>
    </row>
    <row r="102" spans="1:23" ht="15.75">
      <c r="A102" s="24" t="s">
        <v>233</v>
      </c>
      <c r="B102" s="25" t="s">
        <v>218</v>
      </c>
      <c r="C102" s="25"/>
      <c r="D102" s="25"/>
      <c r="E102" s="25"/>
      <c r="F102" s="25"/>
      <c r="G102" s="25"/>
      <c r="H102" s="25"/>
      <c r="I102" s="25"/>
      <c r="J102" s="25"/>
      <c r="K102" s="25"/>
      <c r="L102" s="25"/>
      <c r="M102" s="25"/>
      <c r="N102" s="25"/>
      <c r="O102" s="25"/>
      <c r="P102" s="25"/>
      <c r="Q102" s="25"/>
      <c r="R102" s="25"/>
      <c r="S102" s="25"/>
      <c r="T102" s="25"/>
      <c r="U102" s="53">
        <v>-2502</v>
      </c>
      <c r="V102" s="25"/>
      <c r="W102" s="5"/>
    </row>
    <row r="103" spans="1:24" ht="15.75">
      <c r="A103" s="24" t="s">
        <v>234</v>
      </c>
      <c r="B103" s="25" t="s">
        <v>219</v>
      </c>
      <c r="C103" s="25"/>
      <c r="D103" s="25"/>
      <c r="E103" s="25"/>
      <c r="F103" s="25"/>
      <c r="G103" s="25"/>
      <c r="H103" s="25"/>
      <c r="I103" s="25"/>
      <c r="J103" s="25"/>
      <c r="K103" s="25"/>
      <c r="L103" s="25"/>
      <c r="M103" s="25"/>
      <c r="N103" s="25"/>
      <c r="O103" s="25"/>
      <c r="P103" s="25"/>
      <c r="Q103" s="25"/>
      <c r="R103" s="25"/>
      <c r="S103" s="25"/>
      <c r="T103" s="25"/>
      <c r="U103" s="53">
        <v>-1510</v>
      </c>
      <c r="V103" s="25"/>
      <c r="W103" s="5"/>
      <c r="X103" s="115"/>
    </row>
    <row r="104" spans="1:24" ht="15.75">
      <c r="A104" s="24" t="s">
        <v>235</v>
      </c>
      <c r="B104" s="25" t="s">
        <v>220</v>
      </c>
      <c r="C104" s="25"/>
      <c r="D104" s="25"/>
      <c r="E104" s="25"/>
      <c r="F104" s="25"/>
      <c r="G104" s="25"/>
      <c r="H104" s="25"/>
      <c r="I104" s="25"/>
      <c r="J104" s="25"/>
      <c r="K104" s="25"/>
      <c r="L104" s="25"/>
      <c r="M104" s="25"/>
      <c r="N104" s="25"/>
      <c r="O104" s="25"/>
      <c r="P104" s="25"/>
      <c r="Q104" s="25"/>
      <c r="R104" s="25"/>
      <c r="S104" s="25"/>
      <c r="T104" s="25"/>
      <c r="U104" s="53">
        <v>-1857</v>
      </c>
      <c r="V104" s="25"/>
      <c r="W104" s="5"/>
      <c r="X104" s="115"/>
    </row>
    <row r="105" spans="1:23" ht="15.75">
      <c r="A105" s="24" t="s">
        <v>224</v>
      </c>
      <c r="B105" s="25" t="s">
        <v>221</v>
      </c>
      <c r="C105" s="25"/>
      <c r="D105" s="25"/>
      <c r="E105" s="25"/>
      <c r="F105" s="25"/>
      <c r="G105" s="25"/>
      <c r="H105" s="25"/>
      <c r="I105" s="25"/>
      <c r="J105" s="25"/>
      <c r="K105" s="25"/>
      <c r="L105" s="25"/>
      <c r="M105" s="25"/>
      <c r="N105" s="25"/>
      <c r="O105" s="25"/>
      <c r="P105" s="25"/>
      <c r="Q105" s="25"/>
      <c r="R105" s="25"/>
      <c r="S105" s="25"/>
      <c r="T105" s="25"/>
      <c r="U105" s="53">
        <v>-243</v>
      </c>
      <c r="V105" s="25"/>
      <c r="W105" s="5"/>
    </row>
    <row r="106" spans="1:23" ht="15.75">
      <c r="A106" s="24" t="s">
        <v>225</v>
      </c>
      <c r="B106" s="25" t="s">
        <v>222</v>
      </c>
      <c r="C106" s="25"/>
      <c r="D106" s="25"/>
      <c r="E106" s="25"/>
      <c r="F106" s="25"/>
      <c r="G106" s="25"/>
      <c r="H106" s="25"/>
      <c r="I106" s="25"/>
      <c r="J106" s="25"/>
      <c r="K106" s="25"/>
      <c r="L106" s="25"/>
      <c r="M106" s="25"/>
      <c r="N106" s="25"/>
      <c r="O106" s="25"/>
      <c r="P106" s="25"/>
      <c r="Q106" s="25"/>
      <c r="R106" s="25"/>
      <c r="S106" s="25"/>
      <c r="T106" s="25"/>
      <c r="U106" s="53">
        <v>-245</v>
      </c>
      <c r="V106" s="25"/>
      <c r="W106" s="5"/>
    </row>
    <row r="107" spans="1:24" ht="15.75">
      <c r="A107" s="24" t="s">
        <v>226</v>
      </c>
      <c r="B107" s="25" t="s">
        <v>223</v>
      </c>
      <c r="C107" s="25"/>
      <c r="D107" s="25"/>
      <c r="E107" s="25"/>
      <c r="F107" s="25"/>
      <c r="G107" s="25"/>
      <c r="H107" s="25"/>
      <c r="I107" s="25"/>
      <c r="J107" s="25"/>
      <c r="K107" s="25"/>
      <c r="L107" s="25"/>
      <c r="M107" s="25"/>
      <c r="N107" s="25"/>
      <c r="O107" s="25"/>
      <c r="P107" s="25"/>
      <c r="Q107" s="25"/>
      <c r="R107" s="25"/>
      <c r="S107" s="25"/>
      <c r="T107" s="25"/>
      <c r="U107" s="53">
        <v>-664</v>
      </c>
      <c r="V107" s="25"/>
      <c r="W107" s="5"/>
      <c r="X107" s="115"/>
    </row>
    <row r="108" spans="1:23" ht="15.75">
      <c r="A108" s="24">
        <v>6</v>
      </c>
      <c r="B108" s="25" t="s">
        <v>41</v>
      </c>
      <c r="C108" s="25"/>
      <c r="D108" s="25"/>
      <c r="E108" s="25"/>
      <c r="F108" s="25"/>
      <c r="G108" s="25"/>
      <c r="H108" s="25"/>
      <c r="I108" s="25"/>
      <c r="J108" s="25"/>
      <c r="K108" s="25"/>
      <c r="L108" s="25"/>
      <c r="M108" s="25"/>
      <c r="N108" s="25"/>
      <c r="O108" s="25"/>
      <c r="P108" s="25"/>
      <c r="Q108" s="25"/>
      <c r="R108" s="25"/>
      <c r="S108" s="25"/>
      <c r="T108" s="25"/>
      <c r="U108" s="53">
        <v>-7</v>
      </c>
      <c r="V108" s="25"/>
      <c r="W108" s="5"/>
    </row>
    <row r="109" spans="1:23" ht="15.75">
      <c r="A109" s="24">
        <f>+A108+1</f>
        <v>7</v>
      </c>
      <c r="B109" s="25" t="s">
        <v>53</v>
      </c>
      <c r="C109" s="25"/>
      <c r="D109" s="25"/>
      <c r="E109" s="25"/>
      <c r="F109" s="25"/>
      <c r="G109" s="25"/>
      <c r="H109" s="25"/>
      <c r="I109" s="25"/>
      <c r="J109" s="25"/>
      <c r="K109" s="25"/>
      <c r="L109" s="25"/>
      <c r="M109" s="25"/>
      <c r="N109" s="25"/>
      <c r="O109" s="25"/>
      <c r="P109" s="25"/>
      <c r="Q109" s="25"/>
      <c r="R109" s="25"/>
      <c r="S109" s="25"/>
      <c r="T109" s="25"/>
      <c r="U109" s="53">
        <v>0</v>
      </c>
      <c r="V109" s="25"/>
      <c r="W109" s="5"/>
    </row>
    <row r="110" spans="1:23" ht="15.75">
      <c r="A110" s="24">
        <f>+A109+1</f>
        <v>8</v>
      </c>
      <c r="B110" s="25" t="s">
        <v>227</v>
      </c>
      <c r="C110" s="25"/>
      <c r="D110" s="25"/>
      <c r="E110" s="25"/>
      <c r="F110" s="25"/>
      <c r="G110" s="25"/>
      <c r="H110" s="25"/>
      <c r="I110" s="25"/>
      <c r="J110" s="25"/>
      <c r="K110" s="25"/>
      <c r="L110" s="25"/>
      <c r="M110" s="25"/>
      <c r="N110" s="25"/>
      <c r="O110" s="25"/>
      <c r="P110" s="25"/>
      <c r="Q110" s="25"/>
      <c r="R110" s="25"/>
      <c r="S110" s="25"/>
      <c r="T110" s="25"/>
      <c r="U110" s="53">
        <v>0</v>
      </c>
      <c r="V110" s="25"/>
      <c r="W110" s="5"/>
    </row>
    <row r="111" spans="1:23" ht="15.75">
      <c r="A111" s="24">
        <f>+A110+1</f>
        <v>9</v>
      </c>
      <c r="B111" s="25" t="s">
        <v>42</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10</v>
      </c>
      <c r="B112" s="25" t="s">
        <v>43</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11</v>
      </c>
      <c r="B113" s="25" t="s">
        <v>228</v>
      </c>
      <c r="C113" s="25"/>
      <c r="D113" s="25"/>
      <c r="E113" s="25"/>
      <c r="F113" s="25"/>
      <c r="G113" s="25"/>
      <c r="H113" s="25"/>
      <c r="I113" s="25"/>
      <c r="J113" s="25"/>
      <c r="K113" s="25"/>
      <c r="L113" s="25"/>
      <c r="M113" s="25"/>
      <c r="N113" s="25"/>
      <c r="O113" s="25"/>
      <c r="P113" s="25"/>
      <c r="Q113" s="25"/>
      <c r="R113" s="25"/>
      <c r="S113" s="25"/>
      <c r="T113" s="25"/>
      <c r="U113" s="53">
        <f>-U94-SUM(U96:U112)</f>
        <v>-1473</v>
      </c>
      <c r="V113" s="25"/>
      <c r="W113" s="5"/>
    </row>
    <row r="114" spans="1:23" ht="15.75">
      <c r="A114" s="24"/>
      <c r="B114" s="126" t="s">
        <v>44</v>
      </c>
      <c r="C114" s="25"/>
      <c r="D114" s="25"/>
      <c r="E114" s="25"/>
      <c r="F114" s="25"/>
      <c r="G114" s="25"/>
      <c r="H114" s="25"/>
      <c r="I114" s="25"/>
      <c r="J114" s="25"/>
      <c r="K114" s="25"/>
      <c r="L114" s="25"/>
      <c r="M114" s="25"/>
      <c r="N114" s="25"/>
      <c r="O114" s="25"/>
      <c r="P114" s="25"/>
      <c r="Q114" s="25"/>
      <c r="R114" s="25"/>
      <c r="S114" s="25"/>
      <c r="T114" s="25"/>
      <c r="U114" s="59"/>
      <c r="V114" s="25"/>
      <c r="W114" s="5"/>
    </row>
    <row r="115" spans="1:23" ht="15.75">
      <c r="A115" s="24"/>
      <c r="B115" s="25" t="s">
        <v>45</v>
      </c>
      <c r="C115" s="25"/>
      <c r="D115" s="25"/>
      <c r="E115" s="25"/>
      <c r="F115" s="25"/>
      <c r="G115" s="25"/>
      <c r="H115" s="25"/>
      <c r="I115" s="25"/>
      <c r="J115" s="25"/>
      <c r="K115" s="25"/>
      <c r="L115" s="25"/>
      <c r="M115" s="25"/>
      <c r="N115" s="25"/>
      <c r="O115" s="25"/>
      <c r="P115" s="25"/>
      <c r="Q115" s="25"/>
      <c r="R115" s="25"/>
      <c r="S115" s="34">
        <f>-S167</f>
        <v>-55</v>
      </c>
      <c r="T115" s="34"/>
      <c r="U115" s="53"/>
      <c r="V115" s="25"/>
      <c r="W115" s="5"/>
    </row>
    <row r="116" spans="1:23" ht="15.75">
      <c r="A116" s="24"/>
      <c r="B116" s="25" t="s">
        <v>46</v>
      </c>
      <c r="C116" s="25"/>
      <c r="D116" s="25"/>
      <c r="E116" s="25"/>
      <c r="F116" s="25"/>
      <c r="G116" s="25"/>
      <c r="H116" s="25"/>
      <c r="I116" s="25"/>
      <c r="J116" s="25"/>
      <c r="K116" s="25"/>
      <c r="L116" s="25"/>
      <c r="M116" s="25"/>
      <c r="N116" s="25"/>
      <c r="O116" s="25"/>
      <c r="P116" s="25"/>
      <c r="Q116" s="25"/>
      <c r="R116" s="25"/>
      <c r="S116" s="34">
        <f>-R167</f>
        <v>-6631</v>
      </c>
      <c r="T116" s="34"/>
      <c r="U116" s="53"/>
      <c r="V116" s="25"/>
      <c r="W116" s="5"/>
    </row>
    <row r="117" spans="1:23" ht="15.75">
      <c r="A117" s="24"/>
      <c r="B117" s="25" t="s">
        <v>246</v>
      </c>
      <c r="C117" s="25"/>
      <c r="D117" s="25"/>
      <c r="E117" s="25"/>
      <c r="F117" s="25"/>
      <c r="G117" s="25"/>
      <c r="H117" s="25"/>
      <c r="I117" s="25"/>
      <c r="J117" s="25"/>
      <c r="K117" s="25"/>
      <c r="L117" s="25"/>
      <c r="M117" s="25"/>
      <c r="N117" s="25"/>
      <c r="O117" s="25"/>
      <c r="P117" s="25"/>
      <c r="Q117" s="25"/>
      <c r="R117" s="25"/>
      <c r="S117" s="34">
        <v>0</v>
      </c>
      <c r="T117" s="34"/>
      <c r="U117" s="53"/>
      <c r="V117" s="25"/>
      <c r="W117" s="5"/>
    </row>
    <row r="118" spans="1:23" ht="15.75">
      <c r="A118" s="24"/>
      <c r="B118" s="25" t="s">
        <v>269</v>
      </c>
      <c r="C118" s="25"/>
      <c r="D118" s="25"/>
      <c r="E118" s="25"/>
      <c r="F118" s="25"/>
      <c r="G118" s="25"/>
      <c r="H118" s="25"/>
      <c r="I118" s="25"/>
      <c r="J118" s="25"/>
      <c r="K118" s="25"/>
      <c r="L118" s="25"/>
      <c r="M118" s="25"/>
      <c r="N118" s="25"/>
      <c r="O118" s="25"/>
      <c r="P118" s="25"/>
      <c r="Q118" s="25"/>
      <c r="R118" s="25"/>
      <c r="S118" s="34">
        <v>0</v>
      </c>
      <c r="T118" s="34"/>
      <c r="U118" s="53"/>
      <c r="V118" s="25"/>
      <c r="W118" s="153"/>
    </row>
    <row r="119" spans="1:23" ht="15.75">
      <c r="A119" s="24"/>
      <c r="B119" s="25" t="s">
        <v>188</v>
      </c>
      <c r="C119" s="25"/>
      <c r="D119" s="25"/>
      <c r="E119" s="25"/>
      <c r="F119" s="25"/>
      <c r="G119" s="25"/>
      <c r="H119" s="25"/>
      <c r="I119" s="25"/>
      <c r="J119" s="25"/>
      <c r="K119" s="25"/>
      <c r="L119" s="25"/>
      <c r="M119" s="25"/>
      <c r="N119" s="25"/>
      <c r="O119" s="25"/>
      <c r="P119" s="25"/>
      <c r="Q119" s="25"/>
      <c r="R119" s="25"/>
      <c r="S119" s="34">
        <v>-17883</v>
      </c>
      <c r="T119" s="34"/>
      <c r="U119" s="53"/>
      <c r="V119" s="25"/>
      <c r="W119" s="5"/>
    </row>
    <row r="120" spans="1:23" ht="15.75">
      <c r="A120" s="24"/>
      <c r="B120" s="25" t="s">
        <v>247</v>
      </c>
      <c r="C120" s="25"/>
      <c r="D120" s="25"/>
      <c r="E120" s="25"/>
      <c r="F120" s="25"/>
      <c r="G120" s="25"/>
      <c r="H120" s="25"/>
      <c r="I120" s="25"/>
      <c r="J120" s="25"/>
      <c r="K120" s="25"/>
      <c r="L120" s="25"/>
      <c r="M120" s="25"/>
      <c r="N120" s="25"/>
      <c r="O120" s="25"/>
      <c r="P120" s="25"/>
      <c r="Q120" s="25"/>
      <c r="R120" s="25"/>
      <c r="S120" s="34">
        <v>0</v>
      </c>
      <c r="T120" s="34"/>
      <c r="U120" s="53"/>
      <c r="V120" s="25"/>
      <c r="W120" s="5"/>
    </row>
    <row r="121" spans="1:23" ht="15.75">
      <c r="A121" s="24"/>
      <c r="B121" s="25" t="s">
        <v>249</v>
      </c>
      <c r="C121" s="25"/>
      <c r="D121" s="25"/>
      <c r="E121" s="25"/>
      <c r="F121" s="25"/>
      <c r="G121" s="25"/>
      <c r="H121" s="25"/>
      <c r="I121" s="25"/>
      <c r="J121" s="25"/>
      <c r="K121" s="25"/>
      <c r="L121" s="25"/>
      <c r="M121" s="25"/>
      <c r="N121" s="25"/>
      <c r="O121" s="25"/>
      <c r="P121" s="25"/>
      <c r="Q121" s="25"/>
      <c r="R121" s="25"/>
      <c r="S121" s="34">
        <v>0</v>
      </c>
      <c r="T121" s="34"/>
      <c r="U121" s="53"/>
      <c r="V121" s="25"/>
      <c r="W121" s="5"/>
    </row>
    <row r="122" spans="1:23" ht="15.75">
      <c r="A122" s="24"/>
      <c r="B122" s="25" t="s">
        <v>248</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250</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251</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252</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47</v>
      </c>
      <c r="C126" s="25"/>
      <c r="D126" s="25"/>
      <c r="E126" s="25"/>
      <c r="F126" s="25"/>
      <c r="G126" s="25"/>
      <c r="H126" s="25"/>
      <c r="I126" s="25"/>
      <c r="J126" s="25"/>
      <c r="K126" s="25"/>
      <c r="L126" s="25"/>
      <c r="M126" s="25"/>
      <c r="N126" s="25"/>
      <c r="O126" s="25"/>
      <c r="P126" s="25"/>
      <c r="Q126" s="25"/>
      <c r="R126" s="25"/>
      <c r="S126" s="34">
        <f>SUM(S95:S125)</f>
        <v>-24569</v>
      </c>
      <c r="T126" s="34"/>
      <c r="U126" s="34">
        <f>SUM(U95:U125)</f>
        <v>-10524</v>
      </c>
      <c r="V126" s="25"/>
      <c r="W126" s="5"/>
    </row>
    <row r="127" spans="1:23" ht="15.75">
      <c r="A127" s="24"/>
      <c r="B127" s="25" t="s">
        <v>271</v>
      </c>
      <c r="C127" s="25"/>
      <c r="D127" s="25"/>
      <c r="E127" s="25"/>
      <c r="F127" s="25"/>
      <c r="G127" s="25"/>
      <c r="H127" s="25"/>
      <c r="I127" s="25"/>
      <c r="J127" s="25"/>
      <c r="K127" s="25"/>
      <c r="L127" s="25"/>
      <c r="M127" s="25"/>
      <c r="N127" s="25"/>
      <c r="O127" s="25"/>
      <c r="P127" s="25"/>
      <c r="Q127" s="25"/>
      <c r="R127" s="25"/>
      <c r="S127" s="34">
        <f>S94+S126</f>
        <v>0</v>
      </c>
      <c r="T127" s="34"/>
      <c r="U127" s="34">
        <f>U94+U126</f>
        <v>0</v>
      </c>
      <c r="V127" s="25"/>
      <c r="W127" s="5"/>
    </row>
    <row r="128" spans="1:23" ht="15.75">
      <c r="A128" s="24"/>
      <c r="B128" s="25"/>
      <c r="C128" s="25"/>
      <c r="D128" s="25"/>
      <c r="E128" s="25"/>
      <c r="F128" s="25"/>
      <c r="G128" s="25"/>
      <c r="H128" s="25"/>
      <c r="I128" s="25"/>
      <c r="J128" s="25"/>
      <c r="K128" s="25"/>
      <c r="L128" s="25"/>
      <c r="M128" s="25"/>
      <c r="N128" s="25"/>
      <c r="O128" s="25"/>
      <c r="P128" s="25"/>
      <c r="Q128" s="25"/>
      <c r="R128" s="25"/>
      <c r="S128" s="34"/>
      <c r="T128" s="34"/>
      <c r="U128" s="34"/>
      <c r="V128" s="25"/>
      <c r="W128" s="5"/>
    </row>
    <row r="129" spans="1:23" ht="15.75">
      <c r="A129" s="6"/>
      <c r="B129" s="8"/>
      <c r="C129" s="8"/>
      <c r="D129" s="8"/>
      <c r="E129" s="8"/>
      <c r="F129" s="8"/>
      <c r="G129" s="8"/>
      <c r="H129" s="8"/>
      <c r="I129" s="8"/>
      <c r="J129" s="8"/>
      <c r="K129" s="8"/>
      <c r="L129" s="8"/>
      <c r="M129" s="8"/>
      <c r="N129" s="8"/>
      <c r="O129" s="8"/>
      <c r="P129" s="8"/>
      <c r="Q129" s="8"/>
      <c r="R129" s="8"/>
      <c r="S129" s="8"/>
      <c r="T129" s="8"/>
      <c r="U129" s="52"/>
      <c r="V129" s="8"/>
      <c r="W129" s="5"/>
    </row>
    <row r="130" spans="1:23" ht="19.5" thickBot="1">
      <c r="A130" s="107"/>
      <c r="B130" s="108" t="str">
        <f>B65</f>
        <v>PM6 INVESTOR REPORT QUARTER ENDING AUGUST 2005</v>
      </c>
      <c r="C130" s="109"/>
      <c r="D130" s="109"/>
      <c r="E130" s="109"/>
      <c r="F130" s="109"/>
      <c r="G130" s="109"/>
      <c r="H130" s="109"/>
      <c r="I130" s="109"/>
      <c r="J130" s="109"/>
      <c r="K130" s="109"/>
      <c r="L130" s="109"/>
      <c r="M130" s="109"/>
      <c r="N130" s="109"/>
      <c r="O130" s="109"/>
      <c r="P130" s="109"/>
      <c r="Q130" s="109"/>
      <c r="R130" s="109"/>
      <c r="S130" s="109"/>
      <c r="T130" s="109"/>
      <c r="U130" s="112"/>
      <c r="V130" s="111"/>
      <c r="W130" s="5"/>
    </row>
    <row r="131" spans="1:23" ht="15.75">
      <c r="A131" s="2"/>
      <c r="B131" s="60" t="s">
        <v>49</v>
      </c>
      <c r="C131" s="4"/>
      <c r="D131" s="4"/>
      <c r="E131" s="4"/>
      <c r="F131" s="4"/>
      <c r="G131" s="4"/>
      <c r="H131" s="4"/>
      <c r="I131" s="4"/>
      <c r="J131" s="4"/>
      <c r="K131" s="4"/>
      <c r="L131" s="4"/>
      <c r="M131" s="4"/>
      <c r="N131" s="4"/>
      <c r="O131" s="4"/>
      <c r="P131" s="4"/>
      <c r="Q131" s="4"/>
      <c r="R131" s="4"/>
      <c r="S131" s="4"/>
      <c r="T131" s="4"/>
      <c r="U131" s="50"/>
      <c r="V131" s="4"/>
      <c r="W131" s="5"/>
    </row>
    <row r="132" spans="1:23" ht="15.75">
      <c r="A132" s="6"/>
      <c r="B132" s="21"/>
      <c r="C132" s="8"/>
      <c r="D132" s="8"/>
      <c r="E132" s="8"/>
      <c r="F132" s="8"/>
      <c r="G132" s="8"/>
      <c r="H132" s="8"/>
      <c r="I132" s="8"/>
      <c r="J132" s="8"/>
      <c r="K132" s="8"/>
      <c r="L132" s="8"/>
      <c r="M132" s="8"/>
      <c r="N132" s="8"/>
      <c r="O132" s="8"/>
      <c r="P132" s="8"/>
      <c r="Q132" s="8"/>
      <c r="R132" s="8"/>
      <c r="S132" s="8"/>
      <c r="T132" s="8"/>
      <c r="U132" s="52"/>
      <c r="V132" s="8"/>
      <c r="W132" s="5"/>
    </row>
    <row r="133" spans="1:23" ht="15.75">
      <c r="A133" s="6"/>
      <c r="B133" s="127" t="s">
        <v>50</v>
      </c>
      <c r="C133" s="8"/>
      <c r="D133" s="8"/>
      <c r="E133" s="8"/>
      <c r="F133" s="8"/>
      <c r="G133" s="8"/>
      <c r="H133" s="8"/>
      <c r="I133" s="8"/>
      <c r="J133" s="8"/>
      <c r="K133" s="8"/>
      <c r="L133" s="8"/>
      <c r="M133" s="8"/>
      <c r="N133" s="8"/>
      <c r="O133" s="8"/>
      <c r="P133" s="8"/>
      <c r="Q133" s="8"/>
      <c r="R133" s="8"/>
      <c r="S133" s="8"/>
      <c r="T133" s="8"/>
      <c r="U133" s="52"/>
      <c r="V133" s="8"/>
      <c r="W133" s="5"/>
    </row>
    <row r="134" spans="1:23" ht="15.75">
      <c r="A134" s="24"/>
      <c r="B134" s="25" t="s">
        <v>51</v>
      </c>
      <c r="C134" s="25"/>
      <c r="D134" s="25"/>
      <c r="E134" s="25"/>
      <c r="F134" s="25"/>
      <c r="G134" s="25"/>
      <c r="H134" s="25"/>
      <c r="I134" s="25"/>
      <c r="J134" s="25"/>
      <c r="K134" s="25"/>
      <c r="L134" s="25"/>
      <c r="M134" s="25"/>
      <c r="N134" s="25"/>
      <c r="O134" s="25"/>
      <c r="P134" s="25"/>
      <c r="Q134" s="25"/>
      <c r="R134" s="25"/>
      <c r="S134" s="25"/>
      <c r="T134" s="25"/>
      <c r="U134" s="53">
        <v>19305</v>
      </c>
      <c r="V134" s="25"/>
      <c r="W134" s="5"/>
    </row>
    <row r="135" spans="1:23" ht="15.75">
      <c r="A135" s="24"/>
      <c r="B135" s="25" t="s">
        <v>52</v>
      </c>
      <c r="C135" s="25"/>
      <c r="D135" s="25"/>
      <c r="E135" s="25"/>
      <c r="F135" s="25"/>
      <c r="G135" s="25"/>
      <c r="H135" s="25"/>
      <c r="I135" s="25"/>
      <c r="J135" s="25"/>
      <c r="K135" s="25"/>
      <c r="L135" s="25"/>
      <c r="M135" s="25"/>
      <c r="N135" s="25"/>
      <c r="O135" s="25"/>
      <c r="P135" s="25"/>
      <c r="Q135" s="25"/>
      <c r="R135" s="25"/>
      <c r="S135" s="25"/>
      <c r="T135" s="25"/>
      <c r="U135" s="53">
        <v>19305</v>
      </c>
      <c r="V135" s="25"/>
      <c r="W135" s="5"/>
    </row>
    <row r="136" spans="1:23" ht="15.75">
      <c r="A136" s="24"/>
      <c r="B136" s="25" t="s">
        <v>254</v>
      </c>
      <c r="C136" s="25"/>
      <c r="D136" s="25"/>
      <c r="E136" s="25"/>
      <c r="F136" s="25"/>
      <c r="G136" s="25"/>
      <c r="H136" s="25"/>
      <c r="I136" s="25"/>
      <c r="J136" s="25"/>
      <c r="K136" s="25"/>
      <c r="L136" s="25"/>
      <c r="M136" s="25"/>
      <c r="N136" s="25"/>
      <c r="O136" s="25"/>
      <c r="P136" s="25"/>
      <c r="Q136" s="25"/>
      <c r="R136" s="25"/>
      <c r="S136" s="25"/>
      <c r="T136" s="25"/>
      <c r="U136" s="53">
        <v>0</v>
      </c>
      <c r="V136" s="25"/>
      <c r="W136" s="5"/>
    </row>
    <row r="137" spans="1:23" ht="15.75">
      <c r="A137" s="24"/>
      <c r="B137" s="25" t="s">
        <v>209</v>
      </c>
      <c r="C137" s="25"/>
      <c r="D137" s="25"/>
      <c r="E137" s="25"/>
      <c r="F137" s="25"/>
      <c r="G137" s="25"/>
      <c r="H137" s="25"/>
      <c r="I137" s="25"/>
      <c r="J137" s="25"/>
      <c r="K137" s="25"/>
      <c r="L137" s="25"/>
      <c r="M137" s="25"/>
      <c r="N137" s="25"/>
      <c r="O137" s="25"/>
      <c r="P137" s="25"/>
      <c r="Q137" s="25"/>
      <c r="R137" s="25"/>
      <c r="S137" s="25"/>
      <c r="T137" s="25"/>
      <c r="U137" s="53">
        <v>0</v>
      </c>
      <c r="V137" s="25"/>
      <c r="W137" s="5"/>
    </row>
    <row r="138" spans="1:23" ht="15.75">
      <c r="A138" s="24"/>
      <c r="B138" s="25" t="s">
        <v>210</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53</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236</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4" ht="15.75">
      <c r="A141" s="24"/>
      <c r="B141" s="25" t="s">
        <v>255</v>
      </c>
      <c r="C141" s="25"/>
      <c r="D141" s="25"/>
      <c r="E141" s="25"/>
      <c r="F141" s="25"/>
      <c r="G141" s="25"/>
      <c r="H141" s="25"/>
      <c r="I141" s="25"/>
      <c r="J141" s="25"/>
      <c r="K141" s="25"/>
      <c r="L141" s="25"/>
      <c r="M141" s="25"/>
      <c r="N141" s="25"/>
      <c r="O141" s="25"/>
      <c r="P141" s="25"/>
      <c r="Q141" s="25"/>
      <c r="R141" s="25"/>
      <c r="S141" s="25"/>
      <c r="T141" s="25"/>
      <c r="U141" s="53">
        <v>0</v>
      </c>
      <c r="V141" s="25"/>
      <c r="W141" s="5"/>
      <c r="X141" s="115"/>
    </row>
    <row r="142" spans="1:23" ht="15.75">
      <c r="A142" s="24"/>
      <c r="B142" s="25" t="s">
        <v>54</v>
      </c>
      <c r="C142" s="25"/>
      <c r="D142" s="25"/>
      <c r="E142" s="25"/>
      <c r="F142" s="25"/>
      <c r="G142" s="25"/>
      <c r="H142" s="25"/>
      <c r="I142" s="25"/>
      <c r="J142" s="25"/>
      <c r="K142" s="25"/>
      <c r="L142" s="25"/>
      <c r="M142" s="25"/>
      <c r="N142" s="25"/>
      <c r="O142" s="25"/>
      <c r="P142" s="25"/>
      <c r="Q142" s="25"/>
      <c r="R142" s="25"/>
      <c r="S142" s="25"/>
      <c r="T142" s="25"/>
      <c r="U142" s="53">
        <f>SUM(U135:U141)</f>
        <v>19305</v>
      </c>
      <c r="V142" s="25"/>
      <c r="W142" s="5"/>
    </row>
    <row r="143" spans="1:23" ht="15.75">
      <c r="A143" s="24"/>
      <c r="B143" s="25"/>
      <c r="C143" s="25"/>
      <c r="D143" s="25"/>
      <c r="E143" s="25"/>
      <c r="F143" s="25"/>
      <c r="G143" s="25"/>
      <c r="H143" s="25"/>
      <c r="I143" s="25"/>
      <c r="J143" s="25"/>
      <c r="K143" s="25"/>
      <c r="L143" s="25"/>
      <c r="M143" s="25"/>
      <c r="N143" s="25"/>
      <c r="O143" s="25"/>
      <c r="P143" s="25"/>
      <c r="Q143" s="25"/>
      <c r="R143" s="25"/>
      <c r="S143" s="25"/>
      <c r="T143" s="25"/>
      <c r="U143" s="61"/>
      <c r="V143" s="25"/>
      <c r="W143" s="5"/>
    </row>
    <row r="144" spans="1:23" ht="15.75">
      <c r="A144" s="6"/>
      <c r="B144" s="127" t="s">
        <v>28</v>
      </c>
      <c r="C144" s="8"/>
      <c r="D144" s="8"/>
      <c r="E144" s="8"/>
      <c r="F144" s="8"/>
      <c r="G144" s="8"/>
      <c r="H144" s="8"/>
      <c r="I144" s="8"/>
      <c r="J144" s="8"/>
      <c r="K144" s="8"/>
      <c r="L144" s="8"/>
      <c r="M144" s="8"/>
      <c r="N144" s="8"/>
      <c r="O144" s="8"/>
      <c r="P144" s="8"/>
      <c r="Q144" s="8"/>
      <c r="R144" s="8"/>
      <c r="S144" s="8"/>
      <c r="T144" s="8"/>
      <c r="U144" s="52"/>
      <c r="V144" s="8"/>
      <c r="W144" s="5"/>
    </row>
    <row r="145" spans="1:23" ht="15.75">
      <c r="A145" s="24"/>
      <c r="B145" s="25" t="s">
        <v>55</v>
      </c>
      <c r="C145" s="62"/>
      <c r="D145" s="25"/>
      <c r="E145" s="25"/>
      <c r="F145" s="25"/>
      <c r="G145" s="25"/>
      <c r="H145" s="25"/>
      <c r="I145" s="25"/>
      <c r="J145" s="25"/>
      <c r="K145" s="25"/>
      <c r="L145" s="25"/>
      <c r="M145" s="25"/>
      <c r="N145" s="25"/>
      <c r="O145" s="25"/>
      <c r="P145" s="25"/>
      <c r="Q145" s="25"/>
      <c r="R145" s="25"/>
      <c r="S145" s="25"/>
      <c r="T145" s="25"/>
      <c r="U145" s="59" t="s">
        <v>177</v>
      </c>
      <c r="V145" s="25"/>
      <c r="W145" s="5"/>
    </row>
    <row r="146" spans="1:23" ht="15.75">
      <c r="A146" s="24"/>
      <c r="B146" s="25" t="s">
        <v>56</v>
      </c>
      <c r="C146" s="142"/>
      <c r="D146" s="142"/>
      <c r="E146" s="142"/>
      <c r="F146" s="142"/>
      <c r="G146" s="142"/>
      <c r="H146" s="142"/>
      <c r="I146" s="142"/>
      <c r="J146" s="142"/>
      <c r="K146" s="142"/>
      <c r="L146" s="142"/>
      <c r="M146" s="142"/>
      <c r="N146" s="142"/>
      <c r="O146" s="142"/>
      <c r="P146" s="142"/>
      <c r="Q146" s="142"/>
      <c r="R146" s="142"/>
      <c r="S146" s="142"/>
      <c r="T146" s="142"/>
      <c r="U146" s="59" t="s">
        <v>177</v>
      </c>
      <c r="V146" s="25"/>
      <c r="W146" s="5"/>
    </row>
    <row r="147" spans="1:23" ht="15.75">
      <c r="A147" s="24"/>
      <c r="B147" s="25" t="s">
        <v>57</v>
      </c>
      <c r="C147" s="25"/>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58</v>
      </c>
      <c r="C148" s="25"/>
      <c r="D148" s="25"/>
      <c r="E148" s="25"/>
      <c r="F148" s="25"/>
      <c r="G148" s="25"/>
      <c r="H148" s="25"/>
      <c r="I148" s="25"/>
      <c r="J148" s="25"/>
      <c r="K148" s="25"/>
      <c r="L148" s="25"/>
      <c r="M148" s="25"/>
      <c r="N148" s="25"/>
      <c r="O148" s="25"/>
      <c r="P148" s="25"/>
      <c r="Q148" s="25"/>
      <c r="R148" s="25"/>
      <c r="S148" s="25"/>
      <c r="T148" s="25"/>
      <c r="U148" s="59" t="s">
        <v>177</v>
      </c>
      <c r="V148" s="25"/>
      <c r="W148" s="5"/>
    </row>
    <row r="149" spans="1:23" ht="15.75">
      <c r="A149" s="24"/>
      <c r="B149" s="25"/>
      <c r="C149" s="25"/>
      <c r="D149" s="25"/>
      <c r="E149" s="25"/>
      <c r="F149" s="25"/>
      <c r="G149" s="25"/>
      <c r="H149" s="25"/>
      <c r="I149" s="25"/>
      <c r="J149" s="25"/>
      <c r="K149" s="25"/>
      <c r="L149" s="25"/>
      <c r="M149" s="25"/>
      <c r="N149" s="25"/>
      <c r="O149" s="25"/>
      <c r="P149" s="25"/>
      <c r="Q149" s="25"/>
      <c r="R149" s="25"/>
      <c r="S149" s="25"/>
      <c r="T149" s="25"/>
      <c r="U149" s="61"/>
      <c r="V149" s="25"/>
      <c r="W149" s="5"/>
    </row>
    <row r="150" spans="1:23" ht="15.75">
      <c r="A150" s="6"/>
      <c r="B150" s="127" t="s">
        <v>59</v>
      </c>
      <c r="C150" s="8"/>
      <c r="D150" s="8"/>
      <c r="E150" s="8"/>
      <c r="F150" s="8"/>
      <c r="G150" s="8"/>
      <c r="H150" s="8"/>
      <c r="I150" s="8"/>
      <c r="J150" s="8"/>
      <c r="K150" s="8"/>
      <c r="L150" s="8"/>
      <c r="M150" s="8"/>
      <c r="N150" s="8"/>
      <c r="O150" s="8"/>
      <c r="P150" s="8"/>
      <c r="Q150" s="8"/>
      <c r="R150" s="8"/>
      <c r="S150" s="8"/>
      <c r="T150" s="8"/>
      <c r="U150" s="64"/>
      <c r="V150" s="8"/>
      <c r="W150" s="5"/>
    </row>
    <row r="151" spans="1:23" ht="15.75">
      <c r="A151" s="24"/>
      <c r="B151" s="25" t="s">
        <v>60</v>
      </c>
      <c r="C151" s="25"/>
      <c r="D151" s="25"/>
      <c r="E151" s="25"/>
      <c r="F151" s="25"/>
      <c r="G151" s="25"/>
      <c r="H151" s="25"/>
      <c r="I151" s="25"/>
      <c r="J151" s="25"/>
      <c r="K151" s="25"/>
      <c r="L151" s="25"/>
      <c r="M151" s="25"/>
      <c r="N151" s="25"/>
      <c r="O151" s="25"/>
      <c r="P151" s="25"/>
      <c r="Q151" s="25"/>
      <c r="R151" s="25"/>
      <c r="S151" s="25"/>
      <c r="T151" s="25"/>
      <c r="U151" s="53">
        <v>0</v>
      </c>
      <c r="V151" s="25"/>
      <c r="W151" s="5"/>
    </row>
    <row r="152" spans="1:23" ht="15.75">
      <c r="A152" s="24"/>
      <c r="B152" s="25" t="s">
        <v>61</v>
      </c>
      <c r="C152" s="25"/>
      <c r="D152" s="25"/>
      <c r="E152" s="25"/>
      <c r="F152" s="25"/>
      <c r="G152" s="25"/>
      <c r="H152" s="25"/>
      <c r="I152" s="25"/>
      <c r="J152" s="25"/>
      <c r="K152" s="25"/>
      <c r="L152" s="25"/>
      <c r="M152" s="25"/>
      <c r="N152" s="25"/>
      <c r="O152" s="25"/>
      <c r="P152" s="25"/>
      <c r="Q152" s="25"/>
      <c r="R152" s="25"/>
      <c r="S152" s="25"/>
      <c r="T152" s="25"/>
      <c r="U152" s="53">
        <v>0</v>
      </c>
      <c r="V152" s="25"/>
      <c r="W152" s="5"/>
    </row>
    <row r="153" spans="1:23" ht="15.75">
      <c r="A153" s="24"/>
      <c r="B153" s="25" t="s">
        <v>62</v>
      </c>
      <c r="C153" s="25"/>
      <c r="D153" s="25"/>
      <c r="E153" s="25"/>
      <c r="F153" s="25"/>
      <c r="G153" s="25"/>
      <c r="H153" s="25"/>
      <c r="I153" s="25"/>
      <c r="J153" s="25"/>
      <c r="K153" s="25"/>
      <c r="L153" s="25"/>
      <c r="M153" s="25"/>
      <c r="N153" s="25"/>
      <c r="O153" s="25"/>
      <c r="P153" s="25"/>
      <c r="Q153" s="25"/>
      <c r="R153" s="25"/>
      <c r="S153" s="25"/>
      <c r="T153" s="25"/>
      <c r="U153" s="53">
        <f>U152+U151</f>
        <v>0</v>
      </c>
      <c r="V153" s="25"/>
      <c r="W153" s="5"/>
    </row>
    <row r="154" spans="1:23" ht="15.75">
      <c r="A154" s="24"/>
      <c r="B154" s="25" t="s">
        <v>245</v>
      </c>
      <c r="C154" s="25"/>
      <c r="D154" s="25"/>
      <c r="E154" s="25"/>
      <c r="F154" s="25"/>
      <c r="G154" s="65"/>
      <c r="H154" s="25"/>
      <c r="I154" s="25"/>
      <c r="J154" s="25"/>
      <c r="K154" s="25"/>
      <c r="L154" s="25"/>
      <c r="M154" s="25"/>
      <c r="N154" s="25"/>
      <c r="O154" s="25"/>
      <c r="P154" s="25"/>
      <c r="Q154" s="25"/>
      <c r="R154" s="25"/>
      <c r="S154" s="25"/>
      <c r="T154" s="25"/>
      <c r="U154" s="53">
        <f>U110</f>
        <v>0</v>
      </c>
      <c r="V154" s="25"/>
      <c r="W154" s="5"/>
    </row>
    <row r="155" spans="1:23" ht="15.75">
      <c r="A155" s="24"/>
      <c r="B155" s="25" t="s">
        <v>63</v>
      </c>
      <c r="C155" s="25"/>
      <c r="D155" s="25"/>
      <c r="E155" s="25"/>
      <c r="F155" s="25"/>
      <c r="G155" s="25"/>
      <c r="H155" s="25"/>
      <c r="I155" s="25"/>
      <c r="J155" s="25"/>
      <c r="K155" s="25"/>
      <c r="L155" s="25"/>
      <c r="M155" s="25"/>
      <c r="N155" s="25"/>
      <c r="O155" s="25"/>
      <c r="P155" s="25"/>
      <c r="Q155" s="25"/>
      <c r="R155" s="25"/>
      <c r="S155" s="25"/>
      <c r="T155" s="25"/>
      <c r="U155" s="53">
        <f>U153+U154</f>
        <v>0</v>
      </c>
      <c r="V155" s="25"/>
      <c r="W155" s="5"/>
    </row>
    <row r="156" spans="1:23" ht="16.5" thickBot="1">
      <c r="A156" s="24"/>
      <c r="B156" s="25"/>
      <c r="C156" s="25"/>
      <c r="D156" s="25"/>
      <c r="E156" s="25"/>
      <c r="F156" s="25"/>
      <c r="G156" s="25"/>
      <c r="H156" s="25"/>
      <c r="I156" s="25"/>
      <c r="J156" s="25"/>
      <c r="K156" s="25"/>
      <c r="L156" s="25"/>
      <c r="M156" s="25"/>
      <c r="N156" s="25"/>
      <c r="O156" s="25"/>
      <c r="P156" s="25"/>
      <c r="Q156" s="25"/>
      <c r="R156" s="25"/>
      <c r="S156" s="25"/>
      <c r="T156" s="25"/>
      <c r="U156" s="61"/>
      <c r="V156" s="25"/>
      <c r="W156" s="5"/>
    </row>
    <row r="157" spans="1:23" ht="15.75">
      <c r="A157" s="2"/>
      <c r="B157" s="4"/>
      <c r="C157" s="4"/>
      <c r="D157" s="4"/>
      <c r="E157" s="4"/>
      <c r="F157" s="4"/>
      <c r="G157" s="4"/>
      <c r="H157" s="4"/>
      <c r="I157" s="4"/>
      <c r="J157" s="4"/>
      <c r="K157" s="4"/>
      <c r="L157" s="4"/>
      <c r="M157" s="4"/>
      <c r="N157" s="4"/>
      <c r="O157" s="4"/>
      <c r="P157" s="4"/>
      <c r="Q157" s="4"/>
      <c r="R157" s="4"/>
      <c r="S157" s="4"/>
      <c r="T157" s="4"/>
      <c r="U157" s="50"/>
      <c r="V157" s="4"/>
      <c r="W157" s="5"/>
    </row>
    <row r="158" spans="1:23" ht="15.75">
      <c r="A158" s="6"/>
      <c r="B158" s="127" t="s">
        <v>64</v>
      </c>
      <c r="C158" s="8"/>
      <c r="D158" s="8"/>
      <c r="E158" s="8"/>
      <c r="F158" s="8"/>
      <c r="G158" s="8"/>
      <c r="H158" s="8"/>
      <c r="I158" s="8"/>
      <c r="J158" s="8"/>
      <c r="K158" s="8"/>
      <c r="L158" s="8"/>
      <c r="M158" s="8"/>
      <c r="N158" s="8"/>
      <c r="O158" s="8"/>
      <c r="P158" s="8"/>
      <c r="Q158" s="8"/>
      <c r="R158" s="8"/>
      <c r="S158" s="8"/>
      <c r="T158" s="8"/>
      <c r="U158" s="52"/>
      <c r="V158" s="8"/>
      <c r="W158" s="5"/>
    </row>
    <row r="159" spans="1:23" ht="15.75">
      <c r="A159" s="6"/>
      <c r="B159" s="21"/>
      <c r="C159" s="8"/>
      <c r="D159" s="8"/>
      <c r="E159" s="8"/>
      <c r="F159" s="8"/>
      <c r="G159" s="8"/>
      <c r="H159" s="8"/>
      <c r="I159" s="8"/>
      <c r="J159" s="8"/>
      <c r="K159" s="8"/>
      <c r="L159" s="8"/>
      <c r="M159" s="8"/>
      <c r="N159" s="8"/>
      <c r="O159" s="8"/>
      <c r="P159" s="8"/>
      <c r="Q159" s="8"/>
      <c r="R159" s="8"/>
      <c r="S159" s="8"/>
      <c r="T159" s="8"/>
      <c r="U159" s="52"/>
      <c r="V159" s="8"/>
      <c r="W159" s="5"/>
    </row>
    <row r="160" spans="1:23" ht="15.75">
      <c r="A160" s="24"/>
      <c r="B160" s="25" t="s">
        <v>65</v>
      </c>
      <c r="C160" s="25"/>
      <c r="D160" s="25"/>
      <c r="E160" s="25"/>
      <c r="F160" s="25"/>
      <c r="G160" s="25"/>
      <c r="H160" s="25"/>
      <c r="I160" s="25"/>
      <c r="J160" s="25"/>
      <c r="K160" s="25"/>
      <c r="L160" s="25"/>
      <c r="M160" s="25"/>
      <c r="N160" s="25"/>
      <c r="O160" s="25"/>
      <c r="P160" s="25"/>
      <c r="Q160" s="25"/>
      <c r="R160" s="25"/>
      <c r="S160" s="25"/>
      <c r="T160" s="25"/>
      <c r="U160" s="53">
        <f>+U73</f>
        <v>615107</v>
      </c>
      <c r="V160" s="25"/>
      <c r="W160" s="5"/>
    </row>
    <row r="161" spans="1:23" ht="15.75">
      <c r="A161" s="24"/>
      <c r="B161" s="25" t="s">
        <v>66</v>
      </c>
      <c r="C161" s="25"/>
      <c r="D161" s="25"/>
      <c r="E161" s="25"/>
      <c r="F161" s="25"/>
      <c r="G161" s="25"/>
      <c r="H161" s="25"/>
      <c r="I161" s="25"/>
      <c r="J161" s="25"/>
      <c r="K161" s="25"/>
      <c r="L161" s="25"/>
      <c r="M161" s="25"/>
      <c r="N161" s="25"/>
      <c r="O161" s="25"/>
      <c r="P161" s="25"/>
      <c r="Q161" s="25"/>
      <c r="R161" s="25"/>
      <c r="S161" s="25"/>
      <c r="T161" s="25"/>
      <c r="U161" s="53">
        <f>+U84</f>
        <v>615107</v>
      </c>
      <c r="V161" s="25"/>
      <c r="W161" s="5"/>
    </row>
    <row r="162" spans="1:23" ht="16.5" thickBot="1">
      <c r="A162" s="24"/>
      <c r="B162" s="25"/>
      <c r="C162" s="25"/>
      <c r="D162" s="25"/>
      <c r="E162" s="25"/>
      <c r="F162" s="25"/>
      <c r="G162" s="25"/>
      <c r="H162" s="25"/>
      <c r="I162" s="25"/>
      <c r="J162" s="25"/>
      <c r="K162" s="25"/>
      <c r="L162" s="25"/>
      <c r="M162" s="25"/>
      <c r="N162" s="25"/>
      <c r="O162" s="25"/>
      <c r="P162" s="25"/>
      <c r="Q162" s="25"/>
      <c r="R162" s="25"/>
      <c r="S162" s="25"/>
      <c r="T162" s="25"/>
      <c r="U162" s="61"/>
      <c r="V162" s="25"/>
      <c r="W162" s="5"/>
    </row>
    <row r="163" spans="1:23" ht="15.75">
      <c r="A163" s="2"/>
      <c r="B163" s="4"/>
      <c r="C163" s="4"/>
      <c r="D163" s="4"/>
      <c r="E163" s="4"/>
      <c r="F163" s="4"/>
      <c r="G163" s="4"/>
      <c r="H163" s="4"/>
      <c r="I163" s="4"/>
      <c r="J163" s="4"/>
      <c r="K163" s="4"/>
      <c r="L163" s="4"/>
      <c r="M163" s="4"/>
      <c r="N163" s="4"/>
      <c r="O163" s="4"/>
      <c r="P163" s="4"/>
      <c r="Q163" s="4"/>
      <c r="R163" s="4"/>
      <c r="S163" s="4"/>
      <c r="T163" s="4"/>
      <c r="U163" s="50"/>
      <c r="V163" s="4"/>
      <c r="W163" s="5"/>
    </row>
    <row r="164" spans="1:23" ht="15.75">
      <c r="A164" s="6"/>
      <c r="B164" s="127" t="s">
        <v>67</v>
      </c>
      <c r="C164" s="125"/>
      <c r="D164" s="125"/>
      <c r="E164" s="125"/>
      <c r="F164" s="125"/>
      <c r="G164" s="128"/>
      <c r="H164" s="128"/>
      <c r="I164" s="128"/>
      <c r="J164" s="128"/>
      <c r="K164" s="128"/>
      <c r="L164" s="128"/>
      <c r="M164" s="128"/>
      <c r="N164" s="128"/>
      <c r="O164" s="128"/>
      <c r="P164" s="128"/>
      <c r="Q164" s="128"/>
      <c r="R164" s="128" t="s">
        <v>123</v>
      </c>
      <c r="S164" s="128" t="s">
        <v>132</v>
      </c>
      <c r="T164" s="119"/>
      <c r="U164" s="129" t="s">
        <v>142</v>
      </c>
      <c r="V164" s="10"/>
      <c r="W164" s="5"/>
    </row>
    <row r="165" spans="1:23" ht="15.75">
      <c r="A165" s="24"/>
      <c r="B165" s="25" t="s">
        <v>68</v>
      </c>
      <c r="C165" s="25"/>
      <c r="D165" s="25"/>
      <c r="E165" s="25"/>
      <c r="F165" s="25"/>
      <c r="G165" s="53"/>
      <c r="H165" s="25"/>
      <c r="I165" s="25"/>
      <c r="J165" s="25"/>
      <c r="K165" s="25"/>
      <c r="L165" s="25"/>
      <c r="M165" s="25"/>
      <c r="N165" s="25"/>
      <c r="O165" s="25"/>
      <c r="P165" s="25"/>
      <c r="Q165" s="25"/>
      <c r="R165" s="53">
        <v>115500</v>
      </c>
      <c r="S165" s="40">
        <v>0</v>
      </c>
      <c r="T165" s="25"/>
      <c r="U165" s="53"/>
      <c r="V165" s="25"/>
      <c r="W165" s="5"/>
    </row>
    <row r="166" spans="1:23" ht="15.75">
      <c r="A166" s="24"/>
      <c r="B166" s="25" t="s">
        <v>69</v>
      </c>
      <c r="C166" s="25"/>
      <c r="D166" s="25"/>
      <c r="E166" s="25"/>
      <c r="F166" s="25"/>
      <c r="G166" s="53"/>
      <c r="H166" s="25"/>
      <c r="I166" s="25"/>
      <c r="J166" s="25"/>
      <c r="K166" s="25"/>
      <c r="L166" s="25"/>
      <c r="M166" s="25"/>
      <c r="N166" s="25"/>
      <c r="O166" s="25"/>
      <c r="P166" s="25"/>
      <c r="Q166" s="25"/>
      <c r="R166" s="53">
        <f>+'May 05'!R168</f>
        <v>50343</v>
      </c>
      <c r="S166" s="53">
        <f>+'May 05'!S168</f>
        <v>5314</v>
      </c>
      <c r="T166" s="25"/>
      <c r="U166" s="53">
        <f>R166+S166</f>
        <v>55657</v>
      </c>
      <c r="V166" s="25"/>
      <c r="W166" s="5"/>
    </row>
    <row r="167" spans="1:23" ht="15.75">
      <c r="A167" s="24"/>
      <c r="B167" s="25" t="s">
        <v>70</v>
      </c>
      <c r="C167" s="25"/>
      <c r="D167" s="25"/>
      <c r="E167" s="25"/>
      <c r="F167" s="25"/>
      <c r="G167" s="25"/>
      <c r="H167" s="25"/>
      <c r="I167" s="25"/>
      <c r="J167" s="25"/>
      <c r="K167" s="25"/>
      <c r="L167" s="25"/>
      <c r="M167" s="25"/>
      <c r="N167" s="25"/>
      <c r="O167" s="25"/>
      <c r="P167" s="25"/>
      <c r="Q167" s="25"/>
      <c r="R167" s="34">
        <f>6597+34</f>
        <v>6631</v>
      </c>
      <c r="S167" s="34">
        <v>55</v>
      </c>
      <c r="T167" s="25"/>
      <c r="U167" s="53">
        <f>R167+S167</f>
        <v>6686</v>
      </c>
      <c r="V167" s="25"/>
      <c r="W167" s="5"/>
    </row>
    <row r="168" spans="1:23" ht="15.75">
      <c r="A168" s="24"/>
      <c r="B168" s="25" t="s">
        <v>71</v>
      </c>
      <c r="C168" s="25"/>
      <c r="D168" s="25"/>
      <c r="E168" s="25"/>
      <c r="F168" s="25"/>
      <c r="G168" s="53"/>
      <c r="H168" s="25"/>
      <c r="I168" s="25"/>
      <c r="J168" s="25"/>
      <c r="K168" s="25"/>
      <c r="L168" s="25"/>
      <c r="M168" s="25"/>
      <c r="N168" s="25"/>
      <c r="O168" s="25"/>
      <c r="P168" s="25"/>
      <c r="Q168" s="25"/>
      <c r="R168" s="53">
        <f>R166+R167</f>
        <v>56974</v>
      </c>
      <c r="S168" s="53">
        <f>S167+S166</f>
        <v>5369</v>
      </c>
      <c r="T168" s="25"/>
      <c r="U168" s="53">
        <f>R168+S168</f>
        <v>62343</v>
      </c>
      <c r="V168" s="25"/>
      <c r="W168" s="5"/>
    </row>
    <row r="169" spans="1:23" ht="15.75">
      <c r="A169" s="24"/>
      <c r="B169" s="25" t="s">
        <v>72</v>
      </c>
      <c r="C169" s="25"/>
      <c r="D169" s="25"/>
      <c r="E169" s="25"/>
      <c r="F169" s="25"/>
      <c r="G169" s="53"/>
      <c r="H169" s="25"/>
      <c r="I169" s="25"/>
      <c r="J169" s="25"/>
      <c r="K169" s="25"/>
      <c r="L169" s="25"/>
      <c r="M169" s="25"/>
      <c r="N169" s="25"/>
      <c r="O169" s="25"/>
      <c r="P169" s="25"/>
      <c r="Q169" s="25"/>
      <c r="R169" s="53">
        <f>R165-R168-S168</f>
        <v>53157</v>
      </c>
      <c r="S169" s="40">
        <v>0</v>
      </c>
      <c r="T169" s="25"/>
      <c r="U169" s="53"/>
      <c r="V169" s="25"/>
      <c r="W169" s="5"/>
    </row>
    <row r="170" spans="1:23" ht="16.5" thickBot="1">
      <c r="A170" s="24"/>
      <c r="B170" s="25"/>
      <c r="C170" s="25"/>
      <c r="D170" s="25"/>
      <c r="E170" s="25"/>
      <c r="F170" s="25"/>
      <c r="G170" s="25"/>
      <c r="H170" s="25"/>
      <c r="I170" s="25"/>
      <c r="J170" s="25"/>
      <c r="K170" s="25"/>
      <c r="L170" s="25"/>
      <c r="M170" s="25"/>
      <c r="N170" s="25"/>
      <c r="O170" s="25"/>
      <c r="P170" s="25"/>
      <c r="Q170" s="25"/>
      <c r="R170" s="25"/>
      <c r="S170" s="25"/>
      <c r="T170" s="25"/>
      <c r="U170" s="61"/>
      <c r="V170" s="25"/>
      <c r="W170" s="5"/>
    </row>
    <row r="171" spans="1:23" ht="15.75">
      <c r="A171" s="2"/>
      <c r="B171" s="4"/>
      <c r="C171" s="4"/>
      <c r="D171" s="4"/>
      <c r="E171" s="4"/>
      <c r="F171" s="4"/>
      <c r="G171" s="4"/>
      <c r="H171" s="4"/>
      <c r="I171" s="4"/>
      <c r="J171" s="4"/>
      <c r="K171" s="4"/>
      <c r="L171" s="4"/>
      <c r="M171" s="4"/>
      <c r="N171" s="4"/>
      <c r="O171" s="4"/>
      <c r="P171" s="4"/>
      <c r="Q171" s="4"/>
      <c r="R171" s="4"/>
      <c r="S171" s="4"/>
      <c r="T171" s="4"/>
      <c r="U171" s="50"/>
      <c r="V171" s="4"/>
      <c r="W171" s="5"/>
    </row>
    <row r="172" spans="1:23" ht="15.75">
      <c r="A172" s="6"/>
      <c r="B172" s="127" t="s">
        <v>73</v>
      </c>
      <c r="C172" s="8"/>
      <c r="D172" s="8"/>
      <c r="E172" s="8"/>
      <c r="F172" s="8"/>
      <c r="G172" s="8"/>
      <c r="H172" s="8"/>
      <c r="I172" s="8"/>
      <c r="J172" s="8"/>
      <c r="K172" s="8"/>
      <c r="L172" s="8"/>
      <c r="M172" s="8"/>
      <c r="N172" s="8"/>
      <c r="O172" s="8"/>
      <c r="P172" s="8"/>
      <c r="Q172" s="8"/>
      <c r="R172" s="8"/>
      <c r="S172" s="8"/>
      <c r="T172" s="8"/>
      <c r="U172" s="66"/>
      <c r="V172" s="8"/>
      <c r="W172" s="5"/>
    </row>
    <row r="173" spans="1:23" ht="15.75">
      <c r="A173" s="24"/>
      <c r="B173" s="25" t="s">
        <v>74</v>
      </c>
      <c r="C173" s="25"/>
      <c r="D173" s="25"/>
      <c r="E173" s="25"/>
      <c r="F173" s="25"/>
      <c r="G173" s="25"/>
      <c r="H173" s="25"/>
      <c r="I173" s="25"/>
      <c r="J173" s="25"/>
      <c r="K173" s="25"/>
      <c r="L173" s="25"/>
      <c r="M173" s="25"/>
      <c r="N173" s="25"/>
      <c r="O173" s="25"/>
      <c r="P173" s="25"/>
      <c r="Q173" s="25"/>
      <c r="R173" s="25"/>
      <c r="S173" s="25"/>
      <c r="T173" s="25"/>
      <c r="U173" s="59">
        <f>(U94+U96+U97+U98+U99)/-(U101+U102+U103+U104)</f>
        <v>1.3566395663956639</v>
      </c>
      <c r="V173" s="25" t="s">
        <v>143</v>
      </c>
      <c r="W173" s="5"/>
    </row>
    <row r="174" spans="1:23" ht="15.75">
      <c r="A174" s="24"/>
      <c r="B174" s="25" t="s">
        <v>75</v>
      </c>
      <c r="C174" s="25"/>
      <c r="D174" s="25"/>
      <c r="E174" s="25"/>
      <c r="F174" s="25"/>
      <c r="G174" s="25"/>
      <c r="H174" s="25"/>
      <c r="I174" s="25"/>
      <c r="J174" s="25"/>
      <c r="K174" s="25"/>
      <c r="L174" s="25"/>
      <c r="M174" s="25"/>
      <c r="N174" s="25"/>
      <c r="O174" s="25"/>
      <c r="P174" s="25"/>
      <c r="Q174" s="25"/>
      <c r="R174" s="25"/>
      <c r="S174" s="25"/>
      <c r="T174" s="25"/>
      <c r="U174" s="67">
        <v>1.35</v>
      </c>
      <c r="V174" s="25" t="s">
        <v>143</v>
      </c>
      <c r="W174" s="5"/>
    </row>
    <row r="175" spans="1:23" ht="15.75">
      <c r="A175" s="24"/>
      <c r="B175" s="25" t="s">
        <v>76</v>
      </c>
      <c r="C175" s="25"/>
      <c r="D175" s="25"/>
      <c r="E175" s="25"/>
      <c r="F175" s="25"/>
      <c r="G175" s="25"/>
      <c r="H175" s="25"/>
      <c r="I175" s="25"/>
      <c r="J175" s="25"/>
      <c r="K175" s="25"/>
      <c r="L175" s="25"/>
      <c r="M175" s="25"/>
      <c r="N175" s="25"/>
      <c r="O175" s="25"/>
      <c r="P175" s="25"/>
      <c r="Q175" s="25"/>
      <c r="R175" s="25"/>
      <c r="S175" s="25"/>
      <c r="T175" s="25"/>
      <c r="U175" s="59">
        <f>(U94+U96+U97+U98+U99+U101+U102+U103+U104)/-(U105+U106+U107)</f>
        <v>2.2847222222222223</v>
      </c>
      <c r="V175" s="25" t="s">
        <v>143</v>
      </c>
      <c r="W175" s="5"/>
    </row>
    <row r="176" spans="1:23" ht="15.75">
      <c r="A176" s="24"/>
      <c r="B176" s="25" t="s">
        <v>77</v>
      </c>
      <c r="C176" s="25"/>
      <c r="D176" s="25"/>
      <c r="E176" s="25"/>
      <c r="F176" s="25"/>
      <c r="G176" s="25"/>
      <c r="H176" s="25"/>
      <c r="I176" s="25"/>
      <c r="J176" s="25"/>
      <c r="K176" s="25"/>
      <c r="L176" s="25"/>
      <c r="M176" s="25"/>
      <c r="N176" s="25"/>
      <c r="O176" s="25"/>
      <c r="P176" s="25"/>
      <c r="Q176" s="25"/>
      <c r="R176" s="25"/>
      <c r="S176" s="25"/>
      <c r="T176" s="25"/>
      <c r="U176" s="68">
        <v>2.37</v>
      </c>
      <c r="V176" s="25" t="s">
        <v>143</v>
      </c>
      <c r="W176" s="5"/>
    </row>
    <row r="177" spans="1:23" ht="15.75">
      <c r="A177" s="24"/>
      <c r="B177" s="25"/>
      <c r="C177" s="25"/>
      <c r="D177" s="25"/>
      <c r="E177" s="25"/>
      <c r="F177" s="25"/>
      <c r="G177" s="25"/>
      <c r="H177" s="25"/>
      <c r="I177" s="25"/>
      <c r="J177" s="25"/>
      <c r="K177" s="25"/>
      <c r="L177" s="25"/>
      <c r="M177" s="25"/>
      <c r="N177" s="25"/>
      <c r="O177" s="25"/>
      <c r="P177" s="25"/>
      <c r="Q177" s="25"/>
      <c r="R177" s="25"/>
      <c r="S177" s="25"/>
      <c r="T177" s="25"/>
      <c r="U177" s="25"/>
      <c r="V177" s="25"/>
      <c r="W177" s="5"/>
    </row>
    <row r="178" spans="1:23" ht="15.75">
      <c r="A178" s="24"/>
      <c r="B178" s="25"/>
      <c r="C178" s="25"/>
      <c r="D178" s="25"/>
      <c r="E178" s="25"/>
      <c r="F178" s="25"/>
      <c r="G178" s="25"/>
      <c r="H178" s="25"/>
      <c r="I178" s="25"/>
      <c r="J178" s="25"/>
      <c r="K178" s="25"/>
      <c r="L178" s="25"/>
      <c r="M178" s="25"/>
      <c r="N178" s="25"/>
      <c r="O178" s="25"/>
      <c r="P178" s="25"/>
      <c r="Q178" s="25"/>
      <c r="R178" s="25"/>
      <c r="S178" s="25"/>
      <c r="T178" s="25"/>
      <c r="U178" s="25"/>
      <c r="V178" s="25"/>
      <c r="W178" s="5"/>
    </row>
    <row r="179" spans="1:23" ht="15.75">
      <c r="A179" s="6"/>
      <c r="B179" s="8"/>
      <c r="C179" s="8"/>
      <c r="D179" s="8"/>
      <c r="E179" s="8"/>
      <c r="F179" s="8"/>
      <c r="G179" s="8"/>
      <c r="H179" s="8"/>
      <c r="I179" s="8"/>
      <c r="J179" s="8"/>
      <c r="K179" s="8"/>
      <c r="L179" s="8"/>
      <c r="M179" s="8"/>
      <c r="N179" s="8"/>
      <c r="O179" s="8"/>
      <c r="P179" s="8"/>
      <c r="Q179" s="8"/>
      <c r="R179" s="8"/>
      <c r="S179" s="8"/>
      <c r="T179" s="8"/>
      <c r="U179" s="8"/>
      <c r="V179" s="8"/>
      <c r="W179" s="5"/>
    </row>
    <row r="180" spans="1:23" ht="19.5" thickBot="1">
      <c r="A180" s="107"/>
      <c r="B180" s="108" t="str">
        <f>B130</f>
        <v>PM6 INVESTOR REPORT QUARTER ENDING AUGUST 2005</v>
      </c>
      <c r="C180" s="144"/>
      <c r="D180" s="144"/>
      <c r="E180" s="144"/>
      <c r="F180" s="144"/>
      <c r="G180" s="144"/>
      <c r="H180" s="144"/>
      <c r="I180" s="144"/>
      <c r="J180" s="144"/>
      <c r="K180" s="144"/>
      <c r="L180" s="144"/>
      <c r="M180" s="144"/>
      <c r="N180" s="144"/>
      <c r="O180" s="144"/>
      <c r="P180" s="144"/>
      <c r="Q180" s="144"/>
      <c r="R180" s="144"/>
      <c r="S180" s="144"/>
      <c r="T180" s="144"/>
      <c r="U180" s="144"/>
      <c r="V180" s="145"/>
      <c r="W180" s="5"/>
    </row>
    <row r="181" spans="1:23" ht="15.75">
      <c r="A181" s="69"/>
      <c r="B181" s="60" t="s">
        <v>78</v>
      </c>
      <c r="C181" s="70"/>
      <c r="D181" s="70"/>
      <c r="E181" s="70"/>
      <c r="F181" s="71"/>
      <c r="G181" s="71"/>
      <c r="H181" s="71"/>
      <c r="I181" s="71"/>
      <c r="J181" s="71"/>
      <c r="K181" s="71"/>
      <c r="L181" s="71"/>
      <c r="M181" s="71"/>
      <c r="N181" s="71"/>
      <c r="O181" s="71"/>
      <c r="P181" s="71"/>
      <c r="Q181" s="71"/>
      <c r="R181" s="71"/>
      <c r="S181" s="72">
        <v>38595</v>
      </c>
      <c r="T181" s="4"/>
      <c r="U181" s="4"/>
      <c r="V181" s="4"/>
      <c r="W181" s="5"/>
    </row>
    <row r="182" spans="1:23" ht="15.75">
      <c r="A182" s="73"/>
      <c r="B182" s="74"/>
      <c r="C182" s="75"/>
      <c r="D182" s="75"/>
      <c r="E182" s="75"/>
      <c r="F182" s="76"/>
      <c r="G182" s="76"/>
      <c r="H182" s="76"/>
      <c r="I182" s="76"/>
      <c r="J182" s="76"/>
      <c r="K182" s="76"/>
      <c r="L182" s="76"/>
      <c r="M182" s="76"/>
      <c r="N182" s="76"/>
      <c r="O182" s="76"/>
      <c r="P182" s="76"/>
      <c r="Q182" s="76"/>
      <c r="R182" s="76"/>
      <c r="S182" s="76"/>
      <c r="T182" s="8"/>
      <c r="U182" s="8"/>
      <c r="V182" s="8"/>
      <c r="W182" s="5"/>
    </row>
    <row r="183" spans="1:23" ht="15.75">
      <c r="A183" s="77"/>
      <c r="B183" s="78" t="s">
        <v>79</v>
      </c>
      <c r="C183" s="79"/>
      <c r="D183" s="79"/>
      <c r="E183" s="79"/>
      <c r="F183" s="65"/>
      <c r="G183" s="65"/>
      <c r="H183" s="65"/>
      <c r="I183" s="65"/>
      <c r="J183" s="65"/>
      <c r="K183" s="65"/>
      <c r="L183" s="65"/>
      <c r="M183" s="65"/>
      <c r="N183" s="65"/>
      <c r="O183" s="65"/>
      <c r="P183" s="65"/>
      <c r="Q183" s="65"/>
      <c r="R183" s="65"/>
      <c r="S183" s="80">
        <v>0.05254</v>
      </c>
      <c r="T183" s="25"/>
      <c r="U183" s="25"/>
      <c r="V183" s="25"/>
      <c r="W183" s="5"/>
    </row>
    <row r="184" spans="1:23" ht="15.75">
      <c r="A184" s="77"/>
      <c r="B184" s="78" t="s">
        <v>80</v>
      </c>
      <c r="C184" s="79"/>
      <c r="D184" s="79"/>
      <c r="E184" s="79"/>
      <c r="F184" s="65"/>
      <c r="G184" s="65"/>
      <c r="H184" s="65"/>
      <c r="I184" s="65"/>
      <c r="J184" s="65"/>
      <c r="K184" s="65"/>
      <c r="L184" s="65"/>
      <c r="M184" s="65"/>
      <c r="N184" s="65"/>
      <c r="O184" s="65"/>
      <c r="P184" s="65"/>
      <c r="Q184" s="65"/>
      <c r="R184" s="65"/>
      <c r="S184" s="39">
        <v>0.0408</v>
      </c>
      <c r="T184" s="25"/>
      <c r="U184" s="25"/>
      <c r="V184" s="25"/>
      <c r="W184" s="5"/>
    </row>
    <row r="185" spans="1:23" ht="15.75">
      <c r="A185" s="77"/>
      <c r="B185" s="78" t="s">
        <v>81</v>
      </c>
      <c r="C185" s="79"/>
      <c r="D185" s="79"/>
      <c r="E185" s="79"/>
      <c r="F185" s="65"/>
      <c r="G185" s="65"/>
      <c r="H185" s="65"/>
      <c r="I185" s="65"/>
      <c r="J185" s="65"/>
      <c r="K185" s="65"/>
      <c r="L185" s="65"/>
      <c r="M185" s="65"/>
      <c r="N185" s="65"/>
      <c r="O185" s="65"/>
      <c r="P185" s="65"/>
      <c r="Q185" s="65"/>
      <c r="R185" s="65"/>
      <c r="S185" s="80">
        <f>S183-S184</f>
        <v>0.01174</v>
      </c>
      <c r="T185" s="25"/>
      <c r="U185" s="25"/>
      <c r="V185" s="25"/>
      <c r="W185" s="5"/>
    </row>
    <row r="186" spans="1:23" ht="15.75">
      <c r="A186" s="77"/>
      <c r="B186" s="78" t="s">
        <v>82</v>
      </c>
      <c r="C186" s="79"/>
      <c r="D186" s="79"/>
      <c r="E186" s="79"/>
      <c r="F186" s="65"/>
      <c r="G186" s="65"/>
      <c r="H186" s="65"/>
      <c r="I186" s="65"/>
      <c r="J186" s="65"/>
      <c r="K186" s="65"/>
      <c r="L186" s="65"/>
      <c r="M186" s="65"/>
      <c r="N186" s="65"/>
      <c r="O186" s="65"/>
      <c r="P186" s="65"/>
      <c r="Q186" s="65"/>
      <c r="R186" s="65"/>
      <c r="S186" s="80">
        <v>0.06191</v>
      </c>
      <c r="T186" s="25"/>
      <c r="U186" s="25"/>
      <c r="V186" s="25"/>
      <c r="W186" s="5"/>
    </row>
    <row r="187" spans="1:23" ht="15.75">
      <c r="A187" s="77"/>
      <c r="B187" s="78" t="s">
        <v>83</v>
      </c>
      <c r="C187" s="79"/>
      <c r="D187" s="79"/>
      <c r="E187" s="79"/>
      <c r="F187" s="65"/>
      <c r="G187" s="65"/>
      <c r="H187" s="65"/>
      <c r="I187" s="65"/>
      <c r="J187" s="65"/>
      <c r="K187" s="65"/>
      <c r="L187" s="65"/>
      <c r="M187" s="65"/>
      <c r="N187" s="65"/>
      <c r="O187" s="65"/>
      <c r="P187" s="65"/>
      <c r="Q187" s="65"/>
      <c r="R187" s="65"/>
      <c r="S187" s="80">
        <f>+U43</f>
        <v>0.0534734045157281</v>
      </c>
      <c r="T187" s="25"/>
      <c r="U187" s="25"/>
      <c r="V187" s="25"/>
      <c r="W187" s="5"/>
    </row>
    <row r="188" spans="1:23" ht="15.75">
      <c r="A188" s="77"/>
      <c r="B188" s="78" t="s">
        <v>84</v>
      </c>
      <c r="C188" s="79"/>
      <c r="D188" s="79"/>
      <c r="E188" s="79"/>
      <c r="F188" s="65"/>
      <c r="G188" s="65"/>
      <c r="H188" s="65"/>
      <c r="I188" s="65"/>
      <c r="J188" s="65"/>
      <c r="K188" s="65"/>
      <c r="L188" s="65"/>
      <c r="M188" s="65"/>
      <c r="N188" s="65"/>
      <c r="O188" s="65"/>
      <c r="P188" s="65"/>
      <c r="Q188" s="65"/>
      <c r="R188" s="65"/>
      <c r="S188" s="80">
        <f>S186-S187</f>
        <v>0.008436595484271898</v>
      </c>
      <c r="T188" s="25"/>
      <c r="U188" s="25"/>
      <c r="V188" s="25"/>
      <c r="W188" s="5"/>
    </row>
    <row r="189" spans="1:23" ht="15.75">
      <c r="A189" s="77"/>
      <c r="B189" s="78" t="s">
        <v>180</v>
      </c>
      <c r="C189" s="79"/>
      <c r="D189" s="79"/>
      <c r="E189" s="79"/>
      <c r="F189" s="65"/>
      <c r="G189" s="65"/>
      <c r="H189" s="65"/>
      <c r="I189" s="65"/>
      <c r="J189" s="65"/>
      <c r="K189" s="65"/>
      <c r="L189" s="65"/>
      <c r="M189" s="65"/>
      <c r="N189" s="65"/>
      <c r="O189" s="65"/>
      <c r="P189" s="65"/>
      <c r="Q189" s="65"/>
      <c r="R189" s="65"/>
      <c r="S189" s="116">
        <v>38245</v>
      </c>
      <c r="T189" s="25"/>
      <c r="U189" s="25"/>
      <c r="V189" s="25"/>
      <c r="W189" s="5"/>
    </row>
    <row r="190" spans="1:23" ht="15.75">
      <c r="A190" s="77"/>
      <c r="B190" s="78" t="s">
        <v>181</v>
      </c>
      <c r="C190" s="79"/>
      <c r="D190" s="79"/>
      <c r="E190" s="79"/>
      <c r="F190" s="65"/>
      <c r="G190" s="65"/>
      <c r="H190" s="65"/>
      <c r="I190" s="65"/>
      <c r="J190" s="65"/>
      <c r="K190" s="65"/>
      <c r="L190" s="65"/>
      <c r="M190" s="65"/>
      <c r="N190" s="65"/>
      <c r="O190" s="65"/>
      <c r="P190" s="65"/>
      <c r="Q190" s="65"/>
      <c r="R190" s="65"/>
      <c r="S190" s="116">
        <v>47557</v>
      </c>
      <c r="T190" s="25"/>
      <c r="U190" s="25"/>
      <c r="V190" s="25"/>
      <c r="W190" s="5"/>
    </row>
    <row r="191" spans="1:23" ht="15.75">
      <c r="A191" s="77"/>
      <c r="B191" s="78" t="s">
        <v>182</v>
      </c>
      <c r="C191" s="79"/>
      <c r="D191" s="79"/>
      <c r="E191" s="79"/>
      <c r="F191" s="65"/>
      <c r="G191" s="65"/>
      <c r="H191" s="65"/>
      <c r="I191" s="65"/>
      <c r="J191" s="65"/>
      <c r="K191" s="65"/>
      <c r="L191" s="65"/>
      <c r="M191" s="65"/>
      <c r="N191" s="65"/>
      <c r="O191" s="65"/>
      <c r="P191" s="65"/>
      <c r="Q191" s="65"/>
      <c r="R191" s="65"/>
      <c r="S191" s="116">
        <v>47557</v>
      </c>
      <c r="T191" s="25"/>
      <c r="U191" s="25"/>
      <c r="V191" s="25"/>
      <c r="W191" s="5"/>
    </row>
    <row r="192" spans="1:23" ht="15.75">
      <c r="A192" s="77"/>
      <c r="B192" s="78" t="s">
        <v>183</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184</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185</v>
      </c>
      <c r="C194" s="79"/>
      <c r="D194" s="79"/>
      <c r="E194" s="79"/>
      <c r="F194" s="65"/>
      <c r="G194" s="65"/>
      <c r="H194" s="65"/>
      <c r="I194" s="65"/>
      <c r="J194" s="65"/>
      <c r="K194" s="65"/>
      <c r="L194" s="65"/>
      <c r="M194" s="65"/>
      <c r="N194" s="65"/>
      <c r="O194" s="65"/>
      <c r="P194" s="65"/>
      <c r="Q194" s="65"/>
      <c r="R194" s="65"/>
      <c r="S194" s="116">
        <v>50663</v>
      </c>
      <c r="T194" s="25"/>
      <c r="U194" s="25"/>
      <c r="V194" s="25"/>
      <c r="W194" s="5"/>
    </row>
    <row r="195" spans="1:23" ht="15.75">
      <c r="A195" s="77"/>
      <c r="B195" s="78" t="s">
        <v>186</v>
      </c>
      <c r="C195" s="79"/>
      <c r="D195" s="79"/>
      <c r="E195" s="79"/>
      <c r="F195" s="65"/>
      <c r="G195" s="65"/>
      <c r="H195" s="65"/>
      <c r="I195" s="65"/>
      <c r="J195" s="65"/>
      <c r="K195" s="65"/>
      <c r="L195" s="65"/>
      <c r="M195" s="65"/>
      <c r="N195" s="65"/>
      <c r="O195" s="65"/>
      <c r="P195" s="65"/>
      <c r="Q195" s="65"/>
      <c r="R195" s="65"/>
      <c r="S195" s="116">
        <v>50663</v>
      </c>
      <c r="T195" s="25"/>
      <c r="U195" s="25"/>
      <c r="V195" s="25"/>
      <c r="W195" s="5"/>
    </row>
    <row r="196" spans="1:23" ht="15.75">
      <c r="A196" s="77"/>
      <c r="B196" s="78" t="s">
        <v>187</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85</v>
      </c>
      <c r="C197" s="79"/>
      <c r="D197" s="79"/>
      <c r="E197" s="79"/>
      <c r="F197" s="65"/>
      <c r="G197" s="65"/>
      <c r="H197" s="65"/>
      <c r="I197" s="65"/>
      <c r="J197" s="65"/>
      <c r="K197" s="65"/>
      <c r="L197" s="65"/>
      <c r="M197" s="65"/>
      <c r="N197" s="65"/>
      <c r="O197" s="65"/>
      <c r="P197" s="65"/>
      <c r="Q197" s="65"/>
      <c r="R197" s="65"/>
      <c r="S197" s="155">
        <v>22.07</v>
      </c>
      <c r="T197" s="25" t="s">
        <v>136</v>
      </c>
      <c r="U197" s="25"/>
      <c r="V197" s="25"/>
      <c r="W197" s="5"/>
    </row>
    <row r="198" spans="1:23" ht="15.75">
      <c r="A198" s="77"/>
      <c r="B198" s="78" t="s">
        <v>86</v>
      </c>
      <c r="C198" s="79"/>
      <c r="D198" s="79"/>
      <c r="E198" s="79"/>
      <c r="F198" s="65"/>
      <c r="G198" s="65"/>
      <c r="H198" s="65"/>
      <c r="I198" s="65"/>
      <c r="J198" s="65"/>
      <c r="K198" s="65"/>
      <c r="L198" s="65"/>
      <c r="M198" s="65"/>
      <c r="N198" s="65"/>
      <c r="O198" s="65"/>
      <c r="P198" s="65"/>
      <c r="Q198" s="65"/>
      <c r="R198" s="65"/>
      <c r="S198" s="155">
        <v>20.37</v>
      </c>
      <c r="T198" s="25" t="s">
        <v>136</v>
      </c>
      <c r="U198" s="25"/>
      <c r="V198" s="25"/>
      <c r="W198" s="5"/>
    </row>
    <row r="199" spans="1:23" ht="15.75">
      <c r="A199" s="77"/>
      <c r="B199" s="78" t="s">
        <v>87</v>
      </c>
      <c r="C199" s="79"/>
      <c r="D199" s="79"/>
      <c r="E199" s="79"/>
      <c r="F199" s="65"/>
      <c r="G199" s="65"/>
      <c r="H199" s="65"/>
      <c r="I199" s="65"/>
      <c r="J199" s="65"/>
      <c r="K199" s="65"/>
      <c r="L199" s="65"/>
      <c r="M199" s="65"/>
      <c r="N199" s="65"/>
      <c r="O199" s="65"/>
      <c r="P199" s="65"/>
      <c r="Q199" s="65"/>
      <c r="R199" s="65"/>
      <c r="S199" s="80">
        <f>+O73/M73</f>
        <v>0.038814199276449864</v>
      </c>
      <c r="T199" s="25"/>
      <c r="U199" s="25"/>
      <c r="V199" s="25"/>
      <c r="W199" s="5"/>
    </row>
    <row r="200" spans="1:23" ht="15.75">
      <c r="A200" s="77"/>
      <c r="B200" s="78" t="s">
        <v>88</v>
      </c>
      <c r="C200" s="79"/>
      <c r="D200" s="79"/>
      <c r="E200" s="79"/>
      <c r="F200" s="65"/>
      <c r="G200" s="65"/>
      <c r="H200" s="65"/>
      <c r="I200" s="65"/>
      <c r="J200" s="65"/>
      <c r="K200" s="65"/>
      <c r="L200" s="65"/>
      <c r="M200" s="65"/>
      <c r="N200" s="65"/>
      <c r="O200" s="65"/>
      <c r="P200" s="65"/>
      <c r="Q200" s="65"/>
      <c r="R200" s="65"/>
      <c r="S200" s="80">
        <v>0.1152</v>
      </c>
      <c r="T200" s="25"/>
      <c r="U200" s="25"/>
      <c r="V200" s="25"/>
      <c r="W200" s="5"/>
    </row>
    <row r="201" spans="1:23" ht="15.75">
      <c r="A201" s="77"/>
      <c r="B201" s="78"/>
      <c r="C201" s="78"/>
      <c r="D201" s="78"/>
      <c r="E201" s="78"/>
      <c r="F201" s="25"/>
      <c r="G201" s="25"/>
      <c r="H201" s="25"/>
      <c r="I201" s="25"/>
      <c r="J201" s="25"/>
      <c r="K201" s="25"/>
      <c r="L201" s="25"/>
      <c r="M201" s="25"/>
      <c r="N201" s="25"/>
      <c r="O201" s="25"/>
      <c r="P201" s="25"/>
      <c r="Q201" s="25"/>
      <c r="R201" s="25"/>
      <c r="S201" s="61"/>
      <c r="T201" s="25"/>
      <c r="U201" s="82"/>
      <c r="V201" s="25"/>
      <c r="W201" s="5"/>
    </row>
    <row r="202" spans="1:23" ht="15.75">
      <c r="A202" s="83"/>
      <c r="B202" s="14" t="s">
        <v>89</v>
      </c>
      <c r="C202" s="85"/>
      <c r="D202" s="84"/>
      <c r="E202" s="85"/>
      <c r="F202" s="84"/>
      <c r="G202" s="85"/>
      <c r="H202" s="17"/>
      <c r="I202" s="17"/>
      <c r="J202" s="17"/>
      <c r="K202" s="17"/>
      <c r="L202" s="17"/>
      <c r="M202" s="17"/>
      <c r="N202" s="17"/>
      <c r="O202" s="17"/>
      <c r="P202" s="17"/>
      <c r="Q202" s="17"/>
      <c r="R202" s="17" t="s">
        <v>124</v>
      </c>
      <c r="S202" s="86" t="s">
        <v>133</v>
      </c>
      <c r="T202" s="8"/>
      <c r="U202" s="8"/>
      <c r="V202" s="8"/>
      <c r="W202" s="5"/>
    </row>
    <row r="203" spans="1:23" ht="15.75">
      <c r="A203" s="87"/>
      <c r="B203" s="78" t="s">
        <v>90</v>
      </c>
      <c r="C203" s="54"/>
      <c r="D203" s="54"/>
      <c r="E203" s="25"/>
      <c r="F203" s="25"/>
      <c r="G203" s="25"/>
      <c r="H203" s="30"/>
      <c r="I203" s="30"/>
      <c r="J203" s="30"/>
      <c r="K203" s="30"/>
      <c r="L203" s="30"/>
      <c r="M203" s="30"/>
      <c r="N203" s="30"/>
      <c r="O203" s="30"/>
      <c r="P203" s="30"/>
      <c r="Q203" s="30"/>
      <c r="R203" s="30">
        <v>1</v>
      </c>
      <c r="S203" s="88">
        <v>64</v>
      </c>
      <c r="T203" s="25"/>
      <c r="U203" s="82"/>
      <c r="V203" s="89"/>
      <c r="W203" s="5"/>
    </row>
    <row r="204" spans="1:23" ht="15.75">
      <c r="A204" s="87"/>
      <c r="B204" s="78" t="s">
        <v>262</v>
      </c>
      <c r="C204" s="54"/>
      <c r="D204" s="54"/>
      <c r="E204" s="25"/>
      <c r="F204" s="25"/>
      <c r="G204" s="25"/>
      <c r="H204" s="30"/>
      <c r="I204" s="30"/>
      <c r="J204" s="30"/>
      <c r="K204" s="30"/>
      <c r="L204" s="30"/>
      <c r="M204" s="30"/>
      <c r="N204" s="30"/>
      <c r="O204" s="30"/>
      <c r="P204" s="30"/>
      <c r="Q204" s="30"/>
      <c r="R204" s="181">
        <f>+Q242</f>
        <v>45</v>
      </c>
      <c r="S204" s="88">
        <f>+S242</f>
        <v>5251</v>
      </c>
      <c r="T204" s="25"/>
      <c r="U204" s="82"/>
      <c r="V204" s="89"/>
      <c r="W204" s="5"/>
    </row>
    <row r="205" spans="1:23" ht="15.75">
      <c r="A205" s="87"/>
      <c r="B205" s="78" t="s">
        <v>91</v>
      </c>
      <c r="C205" s="54"/>
      <c r="D205" s="54"/>
      <c r="E205" s="25"/>
      <c r="F205" s="25"/>
      <c r="G205" s="25"/>
      <c r="H205" s="30"/>
      <c r="I205" s="30"/>
      <c r="J205" s="30"/>
      <c r="K205" s="30"/>
      <c r="L205" s="30"/>
      <c r="M205" s="30"/>
      <c r="N205" s="30"/>
      <c r="O205" s="30"/>
      <c r="P205" s="30"/>
      <c r="Q205" s="30"/>
      <c r="R205" s="181">
        <f>+Q254</f>
        <v>0</v>
      </c>
      <c r="S205" s="88">
        <f>+S254</f>
        <v>0</v>
      </c>
      <c r="T205" s="25"/>
      <c r="U205" s="82"/>
      <c r="V205" s="150"/>
      <c r="W205" s="117"/>
    </row>
    <row r="206" spans="1:23" ht="15.75">
      <c r="A206" s="87"/>
      <c r="B206" s="130" t="s">
        <v>92</v>
      </c>
      <c r="C206" s="54"/>
      <c r="D206" s="54"/>
      <c r="E206" s="25"/>
      <c r="F206" s="25"/>
      <c r="G206" s="25"/>
      <c r="H206" s="25"/>
      <c r="I206" s="25"/>
      <c r="J206" s="25"/>
      <c r="K206" s="25"/>
      <c r="L206" s="25"/>
      <c r="M206" s="25"/>
      <c r="N206" s="25"/>
      <c r="O206" s="25"/>
      <c r="P206" s="25"/>
      <c r="Q206" s="25"/>
      <c r="R206" s="25"/>
      <c r="S206" s="88">
        <v>0</v>
      </c>
      <c r="T206" s="25"/>
      <c r="U206" s="82"/>
      <c r="V206" s="150"/>
      <c r="W206" s="117"/>
    </row>
    <row r="207" spans="1:23" ht="15.75">
      <c r="A207" s="87"/>
      <c r="B207" s="130" t="s">
        <v>263</v>
      </c>
      <c r="C207" s="54"/>
      <c r="D207" s="54"/>
      <c r="E207" s="25"/>
      <c r="F207" s="25"/>
      <c r="G207" s="25"/>
      <c r="H207" s="25"/>
      <c r="I207" s="25"/>
      <c r="J207" s="25"/>
      <c r="K207" s="25"/>
      <c r="L207" s="25"/>
      <c r="M207" s="25"/>
      <c r="N207" s="25"/>
      <c r="O207" s="25"/>
      <c r="P207" s="25"/>
      <c r="Q207" s="25"/>
      <c r="R207" s="25"/>
      <c r="S207" s="88">
        <v>97866</v>
      </c>
      <c r="T207" s="25"/>
      <c r="U207" s="82"/>
      <c r="V207" s="150"/>
      <c r="W207" s="117"/>
    </row>
    <row r="208" spans="1:23" ht="15.75">
      <c r="A208" s="90"/>
      <c r="B208" s="130" t="s">
        <v>94</v>
      </c>
      <c r="C208" s="78"/>
      <c r="D208" s="78"/>
      <c r="E208" s="78"/>
      <c r="F208" s="25"/>
      <c r="G208" s="25"/>
      <c r="H208" s="25"/>
      <c r="I208" s="25"/>
      <c r="J208" s="25"/>
      <c r="K208" s="25"/>
      <c r="L208" s="25"/>
      <c r="M208" s="25"/>
      <c r="N208" s="25"/>
      <c r="O208" s="25"/>
      <c r="P208" s="25"/>
      <c r="Q208" s="25"/>
      <c r="R208" s="25"/>
      <c r="S208" s="88"/>
      <c r="T208" s="25"/>
      <c r="U208" s="82"/>
      <c r="V208" s="151"/>
      <c r="W208" s="117"/>
    </row>
    <row r="209" spans="1:23" ht="15.75">
      <c r="A209" s="90"/>
      <c r="B209" s="78" t="s">
        <v>95</v>
      </c>
      <c r="C209" s="78"/>
      <c r="D209" s="78"/>
      <c r="E209" s="78"/>
      <c r="F209" s="25"/>
      <c r="G209" s="25"/>
      <c r="H209" s="25"/>
      <c r="I209" s="25"/>
      <c r="J209" s="25"/>
      <c r="K209" s="25"/>
      <c r="L209" s="25"/>
      <c r="M209" s="25"/>
      <c r="N209" s="25"/>
      <c r="O209" s="25"/>
      <c r="P209" s="25"/>
      <c r="Q209" s="25"/>
      <c r="R209" s="25">
        <v>0</v>
      </c>
      <c r="S209" s="88">
        <f>U152</f>
        <v>0</v>
      </c>
      <c r="T209" s="25"/>
      <c r="U209" s="82"/>
      <c r="V209" s="151"/>
      <c r="W209" s="117"/>
    </row>
    <row r="210" spans="1:23" ht="15.75">
      <c r="A210" s="87"/>
      <c r="B210" s="78" t="s">
        <v>96</v>
      </c>
      <c r="C210" s="54"/>
      <c r="D210" s="54"/>
      <c r="E210" s="54"/>
      <c r="F210" s="25"/>
      <c r="G210" s="25"/>
      <c r="H210" s="25"/>
      <c r="I210" s="25"/>
      <c r="J210" s="25"/>
      <c r="K210" s="25"/>
      <c r="L210" s="25"/>
      <c r="M210" s="25"/>
      <c r="N210" s="25"/>
      <c r="O210" s="25"/>
      <c r="P210" s="25"/>
      <c r="Q210" s="25"/>
      <c r="R210" s="25">
        <v>0</v>
      </c>
      <c r="S210" s="88">
        <f>+'May 05'!S210+S209</f>
        <v>0</v>
      </c>
      <c r="T210" s="25"/>
      <c r="U210" s="82"/>
      <c r="V210" s="151"/>
      <c r="W210" s="117"/>
    </row>
    <row r="211" spans="1:23" ht="15.75">
      <c r="A211" s="87"/>
      <c r="B211" s="78" t="s">
        <v>97</v>
      </c>
      <c r="C211" s="54"/>
      <c r="D211" s="54"/>
      <c r="E211" s="54"/>
      <c r="F211" s="25"/>
      <c r="G211" s="25"/>
      <c r="H211" s="25"/>
      <c r="I211" s="25"/>
      <c r="J211" s="25"/>
      <c r="K211" s="25"/>
      <c r="L211" s="25"/>
      <c r="M211" s="25"/>
      <c r="N211" s="25"/>
      <c r="O211" s="25"/>
      <c r="P211" s="25"/>
      <c r="Q211" s="25"/>
      <c r="R211" s="25"/>
      <c r="S211" s="88">
        <v>0</v>
      </c>
      <c r="T211" s="25"/>
      <c r="U211" s="82"/>
      <c r="V211" s="149"/>
      <c r="W211" s="117"/>
    </row>
    <row r="212" spans="1:23" ht="15.75">
      <c r="A212" s="90"/>
      <c r="B212" s="130" t="s">
        <v>98</v>
      </c>
      <c r="C212" s="78"/>
      <c r="D212" s="78"/>
      <c r="E212" s="78"/>
      <c r="F212" s="25"/>
      <c r="G212" s="25"/>
      <c r="H212" s="25"/>
      <c r="I212" s="25"/>
      <c r="J212" s="25"/>
      <c r="K212" s="25"/>
      <c r="L212" s="25"/>
      <c r="M212" s="25"/>
      <c r="N212" s="25"/>
      <c r="O212" s="25"/>
      <c r="P212" s="25"/>
      <c r="Q212" s="25"/>
      <c r="R212" s="25"/>
      <c r="S212" s="88"/>
      <c r="T212" s="25"/>
      <c r="U212" s="82"/>
      <c r="V212" s="91"/>
      <c r="W212" s="5"/>
    </row>
    <row r="213" spans="1:23" ht="15.75">
      <c r="A213" s="90"/>
      <c r="B213" s="78" t="s">
        <v>99</v>
      </c>
      <c r="C213" s="78"/>
      <c r="D213" s="78"/>
      <c r="E213" s="78"/>
      <c r="F213" s="25"/>
      <c r="G213" s="25"/>
      <c r="H213" s="25"/>
      <c r="I213" s="25"/>
      <c r="J213" s="25"/>
      <c r="K213" s="25"/>
      <c r="L213" s="25"/>
      <c r="M213" s="25"/>
      <c r="N213" s="25"/>
      <c r="O213" s="25"/>
      <c r="P213" s="25"/>
      <c r="Q213" s="25"/>
      <c r="R213" s="25">
        <v>0</v>
      </c>
      <c r="S213" s="88">
        <v>0</v>
      </c>
      <c r="T213" s="25"/>
      <c r="U213" s="82"/>
      <c r="V213" s="91"/>
      <c r="W213" s="5"/>
    </row>
    <row r="214" spans="1:23" ht="15.75">
      <c r="A214" s="87"/>
      <c r="B214" s="78" t="s">
        <v>100</v>
      </c>
      <c r="C214" s="92"/>
      <c r="D214" s="92"/>
      <c r="E214" s="93"/>
      <c r="F214" s="25"/>
      <c r="G214" s="25"/>
      <c r="H214" s="25"/>
      <c r="I214" s="25"/>
      <c r="J214" s="25"/>
      <c r="K214" s="25"/>
      <c r="L214" s="25"/>
      <c r="M214" s="25"/>
      <c r="N214" s="25"/>
      <c r="O214" s="25"/>
      <c r="P214" s="25"/>
      <c r="Q214" s="25"/>
      <c r="R214" s="25"/>
      <c r="S214" s="63">
        <v>0</v>
      </c>
      <c r="T214" s="25"/>
      <c r="U214" s="82"/>
      <c r="V214" s="91"/>
      <c r="W214" s="5"/>
    </row>
    <row r="215" spans="1:23" ht="15.75">
      <c r="A215" s="87"/>
      <c r="B215" s="78" t="s">
        <v>101</v>
      </c>
      <c r="C215" s="92"/>
      <c r="D215" s="92"/>
      <c r="E215" s="93"/>
      <c r="F215" s="25"/>
      <c r="G215" s="25"/>
      <c r="H215" s="25"/>
      <c r="I215" s="25"/>
      <c r="J215" s="25"/>
      <c r="K215" s="25"/>
      <c r="L215" s="25"/>
      <c r="M215" s="25"/>
      <c r="N215" s="25"/>
      <c r="O215" s="25"/>
      <c r="P215" s="25"/>
      <c r="Q215" s="25"/>
      <c r="R215" s="25"/>
      <c r="S215" s="63">
        <v>0</v>
      </c>
      <c r="T215" s="25"/>
      <c r="U215" s="82"/>
      <c r="V215" s="91"/>
      <c r="W215" s="5"/>
    </row>
    <row r="216" spans="1:23" ht="15.75">
      <c r="A216" s="87"/>
      <c r="B216" s="78" t="s">
        <v>102</v>
      </c>
      <c r="C216" s="94"/>
      <c r="D216" s="92"/>
      <c r="E216" s="93"/>
      <c r="F216" s="25"/>
      <c r="G216" s="25"/>
      <c r="H216" s="25"/>
      <c r="I216" s="25"/>
      <c r="J216" s="25"/>
      <c r="K216" s="25"/>
      <c r="L216" s="25"/>
      <c r="M216" s="25"/>
      <c r="N216" s="25"/>
      <c r="O216" s="25"/>
      <c r="P216" s="25"/>
      <c r="Q216" s="25"/>
      <c r="R216" s="25"/>
      <c r="S216" s="95">
        <v>0</v>
      </c>
      <c r="T216" s="25"/>
      <c r="U216" s="82"/>
      <c r="V216" s="91"/>
      <c r="W216" s="5"/>
    </row>
    <row r="217" spans="1:23" ht="15.75">
      <c r="A217" s="87"/>
      <c r="B217" s="78"/>
      <c r="C217" s="94"/>
      <c r="D217" s="92"/>
      <c r="E217" s="93"/>
      <c r="F217" s="25"/>
      <c r="G217" s="25"/>
      <c r="H217" s="25"/>
      <c r="I217" s="25"/>
      <c r="J217" s="25"/>
      <c r="K217" s="25"/>
      <c r="L217" s="25"/>
      <c r="M217" s="25"/>
      <c r="N217" s="25"/>
      <c r="O217" s="25"/>
      <c r="P217" s="25"/>
      <c r="Q217" s="25"/>
      <c r="R217" s="25"/>
      <c r="S217" s="95"/>
      <c r="T217" s="25"/>
      <c r="U217" s="82"/>
      <c r="V217" s="91"/>
      <c r="W217" s="5"/>
    </row>
    <row r="218" spans="1:23" ht="18.75">
      <c r="A218" s="87"/>
      <c r="B218" s="183" t="s">
        <v>293</v>
      </c>
      <c r="C218" s="94"/>
      <c r="D218" s="92"/>
      <c r="E218" s="93"/>
      <c r="F218" s="25"/>
      <c r="G218" s="25"/>
      <c r="H218" s="25"/>
      <c r="I218" s="25"/>
      <c r="J218" s="25"/>
      <c r="K218" s="184" t="s">
        <v>294</v>
      </c>
      <c r="L218" s="25"/>
      <c r="M218" s="25"/>
      <c r="N218" s="25"/>
      <c r="O218" s="25"/>
      <c r="P218" s="25"/>
      <c r="Q218" s="25"/>
      <c r="R218" s="25"/>
      <c r="S218" s="95"/>
      <c r="T218" s="25"/>
      <c r="U218" s="82"/>
      <c r="V218" s="91"/>
      <c r="W218" s="5"/>
    </row>
    <row r="219" spans="1:23" ht="15.75">
      <c r="A219" s="87"/>
      <c r="B219" s="78"/>
      <c r="C219" s="94"/>
      <c r="D219" s="92"/>
      <c r="E219" s="93"/>
      <c r="F219" s="25"/>
      <c r="G219" s="25"/>
      <c r="H219" s="25"/>
      <c r="I219" s="25"/>
      <c r="J219" s="25"/>
      <c r="K219" s="25"/>
      <c r="L219" s="25"/>
      <c r="M219" s="25"/>
      <c r="N219" s="25"/>
      <c r="O219" s="25"/>
      <c r="P219" s="25"/>
      <c r="Q219" s="25"/>
      <c r="R219" s="25"/>
      <c r="S219" s="95"/>
      <c r="T219" s="25"/>
      <c r="U219" s="82"/>
      <c r="V219" s="91"/>
      <c r="W219" s="5"/>
    </row>
    <row r="220" spans="1:23" ht="15.75">
      <c r="A220" s="6"/>
      <c r="B220" s="14" t="s">
        <v>287</v>
      </c>
      <c r="C220" s="85"/>
      <c r="D220" s="84"/>
      <c r="E220" s="85"/>
      <c r="F220" s="84"/>
      <c r="G220" s="86"/>
      <c r="H220" s="17"/>
      <c r="I220" s="17"/>
      <c r="J220" s="17"/>
      <c r="K220" s="17"/>
      <c r="L220" s="17"/>
      <c r="M220" s="17"/>
      <c r="N220" s="17"/>
      <c r="O220" s="17"/>
      <c r="P220" s="17"/>
      <c r="Q220" s="86" t="s">
        <v>124</v>
      </c>
      <c r="R220" s="17" t="s">
        <v>125</v>
      </c>
      <c r="S220" s="86" t="s">
        <v>134</v>
      </c>
      <c r="T220" s="17" t="s">
        <v>125</v>
      </c>
      <c r="U220" s="8"/>
      <c r="V220" s="96"/>
      <c r="W220" s="5"/>
    </row>
    <row r="221" spans="1:23" ht="15.75">
      <c r="A221" s="24"/>
      <c r="B221" s="54" t="s">
        <v>104</v>
      </c>
      <c r="C221" s="54"/>
      <c r="D221" s="97"/>
      <c r="E221" s="25"/>
      <c r="F221" s="97"/>
      <c r="G221" s="54"/>
      <c r="H221" s="97"/>
      <c r="I221" s="97"/>
      <c r="J221" s="97"/>
      <c r="K221" s="97"/>
      <c r="L221" s="97"/>
      <c r="M221" s="97"/>
      <c r="N221" s="97"/>
      <c r="O221" s="97"/>
      <c r="P221" s="97"/>
      <c r="Q221" s="54">
        <v>6084</v>
      </c>
      <c r="R221" s="99">
        <f aca="true" t="shared" si="0" ref="R221:R228">Q221/$Q$230</f>
        <v>0.990073230268511</v>
      </c>
      <c r="S221" s="53">
        <v>601464</v>
      </c>
      <c r="T221" s="154">
        <f aca="true" t="shared" si="1" ref="T221:T228">S221/$S$230</f>
        <v>0.9862393745408752</v>
      </c>
      <c r="U221" s="82"/>
      <c r="V221" s="91"/>
      <c r="W221" s="5"/>
    </row>
    <row r="222" spans="1:23" ht="15.75">
      <c r="A222" s="24"/>
      <c r="B222" s="54" t="s">
        <v>105</v>
      </c>
      <c r="C222" s="54"/>
      <c r="D222" s="97"/>
      <c r="E222" s="25"/>
      <c r="F222" s="99"/>
      <c r="G222" s="54"/>
      <c r="H222" s="97"/>
      <c r="I222" s="97"/>
      <c r="J222" s="97"/>
      <c r="K222" s="97"/>
      <c r="L222" s="97"/>
      <c r="M222" s="97"/>
      <c r="N222" s="97"/>
      <c r="O222" s="97"/>
      <c r="P222" s="97"/>
      <c r="Q222" s="54">
        <v>29</v>
      </c>
      <c r="R222" s="99">
        <f t="shared" si="0"/>
        <v>0.004719283970707893</v>
      </c>
      <c r="S222" s="53">
        <v>4555</v>
      </c>
      <c r="T222" s="154">
        <f t="shared" si="1"/>
        <v>0.007468976282925806</v>
      </c>
      <c r="U222" s="82"/>
      <c r="V222" s="91"/>
      <c r="W222" s="5"/>
    </row>
    <row r="223" spans="1:23" ht="15.75">
      <c r="A223" s="24"/>
      <c r="B223" s="54" t="s">
        <v>106</v>
      </c>
      <c r="C223" s="54"/>
      <c r="D223" s="97"/>
      <c r="E223" s="25"/>
      <c r="F223" s="99"/>
      <c r="G223" s="54"/>
      <c r="H223" s="97"/>
      <c r="I223" s="97"/>
      <c r="J223" s="97"/>
      <c r="K223" s="97"/>
      <c r="L223" s="97"/>
      <c r="M223" s="97"/>
      <c r="N223" s="97"/>
      <c r="O223" s="97"/>
      <c r="P223" s="97"/>
      <c r="Q223" s="54">
        <v>10</v>
      </c>
      <c r="R223" s="99">
        <f t="shared" si="0"/>
        <v>0.0016273393002441008</v>
      </c>
      <c r="S223" s="53">
        <v>1005</v>
      </c>
      <c r="T223" s="154">
        <f t="shared" si="1"/>
        <v>0.0016479300031482843</v>
      </c>
      <c r="U223" s="82"/>
      <c r="V223" s="91"/>
      <c r="W223" s="5"/>
    </row>
    <row r="224" spans="1:23" ht="15.75">
      <c r="A224" s="24"/>
      <c r="B224" s="54" t="s">
        <v>279</v>
      </c>
      <c r="C224" s="54"/>
      <c r="D224" s="97"/>
      <c r="E224" s="25"/>
      <c r="F224" s="99"/>
      <c r="G224" s="54"/>
      <c r="H224" s="97"/>
      <c r="I224" s="97"/>
      <c r="J224" s="97"/>
      <c r="K224" s="97"/>
      <c r="L224" s="97"/>
      <c r="M224" s="97"/>
      <c r="N224" s="97"/>
      <c r="O224" s="97"/>
      <c r="P224" s="97"/>
      <c r="Q224" s="54">
        <v>11</v>
      </c>
      <c r="R224" s="99">
        <f t="shared" si="0"/>
        <v>0.001790073230268511</v>
      </c>
      <c r="S224" s="53">
        <v>1367</v>
      </c>
      <c r="T224" s="154">
        <f t="shared" si="1"/>
        <v>0.0022415127505509497</v>
      </c>
      <c r="U224" s="82"/>
      <c r="V224" s="91"/>
      <c r="W224" s="5"/>
    </row>
    <row r="225" spans="1:23" ht="15.75">
      <c r="A225" s="24"/>
      <c r="B225" s="54" t="s">
        <v>280</v>
      </c>
      <c r="C225" s="54"/>
      <c r="D225" s="97"/>
      <c r="E225" s="25"/>
      <c r="F225" s="99"/>
      <c r="G225" s="54"/>
      <c r="H225" s="97"/>
      <c r="I225" s="97"/>
      <c r="J225" s="97"/>
      <c r="K225" s="97"/>
      <c r="L225" s="97"/>
      <c r="M225" s="97"/>
      <c r="N225" s="97"/>
      <c r="O225" s="97"/>
      <c r="P225" s="97"/>
      <c r="Q225" s="54">
        <v>0</v>
      </c>
      <c r="R225" s="99">
        <f t="shared" si="0"/>
        <v>0</v>
      </c>
      <c r="S225" s="53">
        <v>0</v>
      </c>
      <c r="T225" s="154">
        <f t="shared" si="1"/>
        <v>0</v>
      </c>
      <c r="U225" s="82"/>
      <c r="V225" s="91"/>
      <c r="W225" s="5"/>
    </row>
    <row r="226" spans="1:23" ht="15.75">
      <c r="A226" s="24"/>
      <c r="B226" s="54" t="s">
        <v>281</v>
      </c>
      <c r="C226" s="54"/>
      <c r="D226" s="97"/>
      <c r="E226" s="25"/>
      <c r="F226" s="99"/>
      <c r="G226" s="54"/>
      <c r="H226" s="97"/>
      <c r="I226" s="97"/>
      <c r="J226" s="97"/>
      <c r="K226" s="97"/>
      <c r="L226" s="97"/>
      <c r="M226" s="97"/>
      <c r="N226" s="97"/>
      <c r="O226" s="97"/>
      <c r="P226" s="97"/>
      <c r="Q226" s="54">
        <v>4</v>
      </c>
      <c r="R226" s="99">
        <f t="shared" si="0"/>
        <v>0.0006509357200976403</v>
      </c>
      <c r="S226" s="53">
        <v>463</v>
      </c>
      <c r="T226" s="154">
        <f t="shared" si="1"/>
        <v>0.0007591956133907021</v>
      </c>
      <c r="U226" s="82"/>
      <c r="V226" s="91"/>
      <c r="W226" s="5"/>
    </row>
    <row r="227" spans="1:23" ht="15.75">
      <c r="A227" s="24"/>
      <c r="B227" s="54" t="s">
        <v>282</v>
      </c>
      <c r="C227" s="54"/>
      <c r="D227" s="97"/>
      <c r="E227" s="25"/>
      <c r="F227" s="99"/>
      <c r="G227" s="54"/>
      <c r="H227" s="97"/>
      <c r="I227" s="97"/>
      <c r="J227" s="97"/>
      <c r="K227" s="97"/>
      <c r="L227" s="97"/>
      <c r="M227" s="97"/>
      <c r="N227" s="97"/>
      <c r="O227" s="97"/>
      <c r="P227" s="97"/>
      <c r="Q227" s="54">
        <v>4</v>
      </c>
      <c r="R227" s="99">
        <f t="shared" si="0"/>
        <v>0.0006509357200976403</v>
      </c>
      <c r="S227" s="53">
        <v>573</v>
      </c>
      <c r="T227" s="154">
        <f t="shared" si="1"/>
        <v>0.0009395660614964844</v>
      </c>
      <c r="U227" s="82"/>
      <c r="V227" s="91"/>
      <c r="W227" s="5"/>
    </row>
    <row r="228" spans="1:23" ht="15.75">
      <c r="A228" s="24"/>
      <c r="B228" s="54" t="s">
        <v>283</v>
      </c>
      <c r="C228" s="54"/>
      <c r="D228" s="97"/>
      <c r="E228" s="25"/>
      <c r="F228" s="99"/>
      <c r="G228" s="54"/>
      <c r="H228" s="97"/>
      <c r="I228" s="97"/>
      <c r="J228" s="97"/>
      <c r="K228" s="97"/>
      <c r="L228" s="97"/>
      <c r="M228" s="97"/>
      <c r="N228" s="97"/>
      <c r="O228" s="97"/>
      <c r="P228" s="97"/>
      <c r="Q228" s="54">
        <v>3</v>
      </c>
      <c r="R228" s="99">
        <f t="shared" si="0"/>
        <v>0.00048820179007323027</v>
      </c>
      <c r="S228" s="53">
        <v>429</v>
      </c>
      <c r="T228" s="154">
        <f t="shared" si="1"/>
        <v>0.0007034447476125512</v>
      </c>
      <c r="U228" s="82"/>
      <c r="V228" s="91"/>
      <c r="W228" s="5"/>
    </row>
    <row r="229" spans="1:23" ht="15.75">
      <c r="A229" s="24"/>
      <c r="B229" s="54"/>
      <c r="C229" s="54"/>
      <c r="D229" s="97"/>
      <c r="E229" s="25"/>
      <c r="F229" s="99"/>
      <c r="G229" s="54"/>
      <c r="H229" s="97"/>
      <c r="I229" s="97"/>
      <c r="J229" s="97"/>
      <c r="K229" s="97"/>
      <c r="L229" s="97"/>
      <c r="M229" s="97"/>
      <c r="N229" s="97"/>
      <c r="O229" s="97"/>
      <c r="P229" s="97"/>
      <c r="Q229" s="54"/>
      <c r="R229" s="99"/>
      <c r="S229" s="53"/>
      <c r="T229" s="154"/>
      <c r="U229" s="82"/>
      <c r="V229" s="91"/>
      <c r="W229" s="5"/>
    </row>
    <row r="230" spans="1:23" ht="15.75">
      <c r="A230" s="24"/>
      <c r="B230" s="25"/>
      <c r="C230" s="25"/>
      <c r="D230" s="25"/>
      <c r="E230" s="25"/>
      <c r="F230" s="25"/>
      <c r="G230" s="34"/>
      <c r="H230" s="100"/>
      <c r="I230" s="100"/>
      <c r="J230" s="100"/>
      <c r="K230" s="100"/>
      <c r="L230" s="100"/>
      <c r="M230" s="100"/>
      <c r="N230" s="100"/>
      <c r="O230" s="100"/>
      <c r="P230" s="100"/>
      <c r="Q230" s="34">
        <f>SUM(Q221:Q229)</f>
        <v>6145</v>
      </c>
      <c r="R230" s="100">
        <f>SUM(R221:R229)</f>
        <v>1</v>
      </c>
      <c r="S230" s="53">
        <f>SUM(S221:S229)</f>
        <v>609856</v>
      </c>
      <c r="T230" s="100">
        <f>SUM(T221:T229)</f>
        <v>0.9999999999999999</v>
      </c>
      <c r="U230" s="25"/>
      <c r="V230" s="25"/>
      <c r="W230" s="5"/>
    </row>
    <row r="231" spans="1:23" ht="15.75">
      <c r="A231" s="24"/>
      <c r="B231" s="25"/>
      <c r="C231" s="25"/>
      <c r="D231" s="25"/>
      <c r="E231" s="25"/>
      <c r="F231" s="25"/>
      <c r="G231" s="34"/>
      <c r="H231" s="100"/>
      <c r="I231" s="100"/>
      <c r="J231" s="100"/>
      <c r="K231" s="100"/>
      <c r="L231" s="100"/>
      <c r="M231" s="100"/>
      <c r="N231" s="100"/>
      <c r="O231" s="100"/>
      <c r="P231" s="100"/>
      <c r="Q231" s="34"/>
      <c r="R231" s="100"/>
      <c r="S231" s="53"/>
      <c r="T231" s="100"/>
      <c r="U231" s="25"/>
      <c r="V231" s="25"/>
      <c r="W231" s="5"/>
    </row>
    <row r="232" spans="1:23" ht="15.75">
      <c r="A232" s="160"/>
      <c r="B232" s="14" t="s">
        <v>289</v>
      </c>
      <c r="C232" s="85"/>
      <c r="D232" s="84"/>
      <c r="E232" s="85"/>
      <c r="F232" s="84"/>
      <c r="G232" s="86"/>
      <c r="H232" s="17"/>
      <c r="I232" s="17"/>
      <c r="J232" s="17"/>
      <c r="K232" s="17"/>
      <c r="L232" s="17"/>
      <c r="M232" s="17"/>
      <c r="N232" s="17"/>
      <c r="O232" s="17"/>
      <c r="P232" s="17"/>
      <c r="Q232" s="86" t="s">
        <v>124</v>
      </c>
      <c r="R232" s="17" t="s">
        <v>125</v>
      </c>
      <c r="S232" s="86" t="s">
        <v>134</v>
      </c>
      <c r="T232" s="17" t="s">
        <v>125</v>
      </c>
      <c r="U232" s="158"/>
      <c r="V232" s="159"/>
      <c r="W232" s="5"/>
    </row>
    <row r="233" spans="1:23" ht="15.75">
      <c r="A233" s="24"/>
      <c r="B233" s="54" t="s">
        <v>104</v>
      </c>
      <c r="C233" s="54"/>
      <c r="D233" s="97"/>
      <c r="E233" s="25"/>
      <c r="F233" s="97"/>
      <c r="G233" s="54"/>
      <c r="H233" s="97"/>
      <c r="I233" s="97"/>
      <c r="J233" s="97"/>
      <c r="K233" s="97"/>
      <c r="L233" s="97"/>
      <c r="M233" s="97"/>
      <c r="N233" s="97"/>
      <c r="O233" s="97"/>
      <c r="P233" s="97"/>
      <c r="Q233" s="54">
        <v>4</v>
      </c>
      <c r="R233" s="99">
        <f aca="true" t="shared" si="2" ref="R233:R240">Q233/$Q$242</f>
        <v>0.08888888888888889</v>
      </c>
      <c r="S233" s="53">
        <v>137</v>
      </c>
      <c r="T233" s="154">
        <f aca="true" t="shared" si="3" ref="T233:T240">S233/$S$242</f>
        <v>0.026090268520281852</v>
      </c>
      <c r="U233" s="25"/>
      <c r="V233" s="25"/>
      <c r="W233" s="5"/>
    </row>
    <row r="234" spans="1:23" ht="15.75">
      <c r="A234" s="24"/>
      <c r="B234" s="54" t="s">
        <v>105</v>
      </c>
      <c r="C234" s="54"/>
      <c r="D234" s="97"/>
      <c r="E234" s="25"/>
      <c r="F234" s="99"/>
      <c r="G234" s="54"/>
      <c r="H234" s="97"/>
      <c r="I234" s="97"/>
      <c r="J234" s="97"/>
      <c r="K234" s="97"/>
      <c r="L234" s="97"/>
      <c r="M234" s="97"/>
      <c r="N234" s="97"/>
      <c r="O234" s="97"/>
      <c r="P234" s="97"/>
      <c r="Q234" s="54">
        <v>4</v>
      </c>
      <c r="R234" s="99">
        <f t="shared" si="2"/>
        <v>0.08888888888888889</v>
      </c>
      <c r="S234" s="53">
        <v>301</v>
      </c>
      <c r="T234" s="154">
        <f t="shared" si="3"/>
        <v>0.0573224147781375</v>
      </c>
      <c r="U234" s="25"/>
      <c r="V234" s="25"/>
      <c r="W234" s="5"/>
    </row>
    <row r="235" spans="1:23" ht="15.75">
      <c r="A235" s="24"/>
      <c r="B235" s="54" t="s">
        <v>106</v>
      </c>
      <c r="C235" s="54"/>
      <c r="D235" s="97"/>
      <c r="E235" s="25"/>
      <c r="F235" s="99"/>
      <c r="G235" s="54"/>
      <c r="H235" s="97"/>
      <c r="I235" s="97"/>
      <c r="J235" s="97"/>
      <c r="K235" s="97"/>
      <c r="L235" s="97"/>
      <c r="M235" s="97"/>
      <c r="N235" s="97"/>
      <c r="O235" s="97"/>
      <c r="P235" s="97"/>
      <c r="Q235" s="54">
        <v>7</v>
      </c>
      <c r="R235" s="99">
        <f t="shared" si="2"/>
        <v>0.15555555555555556</v>
      </c>
      <c r="S235" s="53">
        <v>991</v>
      </c>
      <c r="T235" s="154">
        <f t="shared" si="3"/>
        <v>0.18872595696057895</v>
      </c>
      <c r="U235" s="25"/>
      <c r="V235" s="25"/>
      <c r="W235" s="5"/>
    </row>
    <row r="236" spans="1:23" ht="15.75">
      <c r="A236" s="24"/>
      <c r="B236" s="54" t="s">
        <v>279</v>
      </c>
      <c r="C236" s="54"/>
      <c r="D236" s="97"/>
      <c r="E236" s="25"/>
      <c r="F236" s="99"/>
      <c r="G236" s="54"/>
      <c r="H236" s="97"/>
      <c r="I236" s="97"/>
      <c r="J236" s="97"/>
      <c r="K236" s="97"/>
      <c r="L236" s="97"/>
      <c r="M236" s="97"/>
      <c r="N236" s="97"/>
      <c r="O236" s="97"/>
      <c r="P236" s="97"/>
      <c r="Q236" s="54">
        <v>6</v>
      </c>
      <c r="R236" s="99">
        <f t="shared" si="2"/>
        <v>0.13333333333333333</v>
      </c>
      <c r="S236" s="53">
        <v>985</v>
      </c>
      <c r="T236" s="154">
        <f t="shared" si="3"/>
        <v>0.1875833174633403</v>
      </c>
      <c r="U236" s="25"/>
      <c r="V236" s="25"/>
      <c r="W236" s="5"/>
    </row>
    <row r="237" spans="1:23" ht="15.75">
      <c r="A237" s="24"/>
      <c r="B237" s="54" t="s">
        <v>280</v>
      </c>
      <c r="C237" s="54"/>
      <c r="D237" s="97"/>
      <c r="E237" s="25"/>
      <c r="F237" s="99"/>
      <c r="G237" s="54"/>
      <c r="H237" s="97"/>
      <c r="I237" s="97"/>
      <c r="J237" s="97"/>
      <c r="K237" s="97"/>
      <c r="L237" s="97"/>
      <c r="M237" s="97"/>
      <c r="N237" s="97"/>
      <c r="O237" s="97"/>
      <c r="P237" s="97"/>
      <c r="Q237" s="54">
        <v>2</v>
      </c>
      <c r="R237" s="99">
        <f t="shared" si="2"/>
        <v>0.044444444444444446</v>
      </c>
      <c r="S237" s="53">
        <v>467</v>
      </c>
      <c r="T237" s="154">
        <f t="shared" si="3"/>
        <v>0.08893544086840602</v>
      </c>
      <c r="U237" s="25"/>
      <c r="V237" s="25"/>
      <c r="W237" s="5"/>
    </row>
    <row r="238" spans="1:23" ht="15.75">
      <c r="A238" s="24"/>
      <c r="B238" s="54" t="s">
        <v>281</v>
      </c>
      <c r="C238" s="54"/>
      <c r="D238" s="97"/>
      <c r="E238" s="25"/>
      <c r="F238" s="99"/>
      <c r="G238" s="54"/>
      <c r="H238" s="97"/>
      <c r="I238" s="97"/>
      <c r="J238" s="97"/>
      <c r="K238" s="97"/>
      <c r="L238" s="97"/>
      <c r="M238" s="97"/>
      <c r="N238" s="97"/>
      <c r="O238" s="97"/>
      <c r="P238" s="97"/>
      <c r="Q238" s="54">
        <v>1</v>
      </c>
      <c r="R238" s="99">
        <f t="shared" si="2"/>
        <v>0.022222222222222223</v>
      </c>
      <c r="S238" s="53">
        <v>123</v>
      </c>
      <c r="T238" s="154">
        <f t="shared" si="3"/>
        <v>0.023424109693391735</v>
      </c>
      <c r="U238" s="25"/>
      <c r="V238" s="25"/>
      <c r="W238" s="5"/>
    </row>
    <row r="239" spans="1:23" ht="15.75">
      <c r="A239" s="24"/>
      <c r="B239" s="54" t="s">
        <v>282</v>
      </c>
      <c r="C239" s="54"/>
      <c r="D239" s="97"/>
      <c r="E239" s="25"/>
      <c r="F239" s="99"/>
      <c r="G239" s="54"/>
      <c r="H239" s="97"/>
      <c r="I239" s="97"/>
      <c r="J239" s="97"/>
      <c r="K239" s="97"/>
      <c r="L239" s="97"/>
      <c r="M239" s="97"/>
      <c r="N239" s="97"/>
      <c r="O239" s="97"/>
      <c r="P239" s="97"/>
      <c r="Q239" s="54">
        <v>21</v>
      </c>
      <c r="R239" s="99">
        <f t="shared" si="2"/>
        <v>0.4666666666666667</v>
      </c>
      <c r="S239" s="53">
        <v>2247</v>
      </c>
      <c r="T239" s="154">
        <f t="shared" si="3"/>
        <v>0.42791849171586366</v>
      </c>
      <c r="U239" s="25"/>
      <c r="V239" s="25"/>
      <c r="W239" s="5"/>
    </row>
    <row r="240" spans="1:23" ht="15.75">
      <c r="A240" s="24"/>
      <c r="B240" s="54" t="s">
        <v>283</v>
      </c>
      <c r="C240" s="54"/>
      <c r="D240" s="97"/>
      <c r="E240" s="25"/>
      <c r="F240" s="99"/>
      <c r="G240" s="54"/>
      <c r="H240" s="97"/>
      <c r="I240" s="97"/>
      <c r="J240" s="97"/>
      <c r="K240" s="97"/>
      <c r="L240" s="97"/>
      <c r="M240" s="97"/>
      <c r="N240" s="97"/>
      <c r="O240" s="97"/>
      <c r="P240" s="97"/>
      <c r="Q240" s="54">
        <v>0</v>
      </c>
      <c r="R240" s="99">
        <f t="shared" si="2"/>
        <v>0</v>
      </c>
      <c r="S240" s="53">
        <v>0</v>
      </c>
      <c r="T240" s="154">
        <f t="shared" si="3"/>
        <v>0</v>
      </c>
      <c r="U240" s="25"/>
      <c r="V240" s="25"/>
      <c r="W240" s="5"/>
    </row>
    <row r="241" spans="1:23" ht="15.75">
      <c r="A241" s="161"/>
      <c r="B241" s="54"/>
      <c r="C241" s="54"/>
      <c r="D241" s="97"/>
      <c r="E241" s="25"/>
      <c r="F241" s="99"/>
      <c r="G241" s="54"/>
      <c r="H241" s="97"/>
      <c r="I241" s="97"/>
      <c r="J241" s="97"/>
      <c r="K241" s="97"/>
      <c r="L241" s="97"/>
      <c r="M241" s="97"/>
      <c r="N241" s="97"/>
      <c r="O241" s="97"/>
      <c r="P241" s="97"/>
      <c r="Q241" s="54"/>
      <c r="R241" s="99"/>
      <c r="S241" s="53"/>
      <c r="T241" s="154"/>
      <c r="U241" s="162"/>
      <c r="V241" s="163"/>
      <c r="W241" s="5"/>
    </row>
    <row r="242" spans="1:23" ht="15.75">
      <c r="A242" s="164"/>
      <c r="B242" s="162"/>
      <c r="C242" s="162"/>
      <c r="D242" s="162"/>
      <c r="E242" s="162"/>
      <c r="F242" s="162"/>
      <c r="G242" s="165"/>
      <c r="H242" s="166"/>
      <c r="I242" s="166"/>
      <c r="J242" s="166"/>
      <c r="K242" s="166"/>
      <c r="L242" s="166"/>
      <c r="M242" s="166"/>
      <c r="N242" s="166"/>
      <c r="O242" s="166"/>
      <c r="P242" s="166"/>
      <c r="Q242" s="165">
        <f>SUM(Q233:Q241)</f>
        <v>45</v>
      </c>
      <c r="R242" s="166">
        <f>SUM(R233:R241)</f>
        <v>1</v>
      </c>
      <c r="S242" s="167">
        <f>SUM(S233:S241)</f>
        <v>5251</v>
      </c>
      <c r="T242" s="166">
        <f>SUM(T233:T241)</f>
        <v>1</v>
      </c>
      <c r="U242" s="168"/>
      <c r="V242" s="169"/>
      <c r="W242" s="5"/>
    </row>
    <row r="243" spans="1:23" ht="15.75">
      <c r="A243" s="170"/>
      <c r="B243" s="171"/>
      <c r="C243" s="171"/>
      <c r="D243" s="171"/>
      <c r="E243" s="171"/>
      <c r="F243" s="171"/>
      <c r="G243" s="172"/>
      <c r="H243" s="173"/>
      <c r="I243" s="173"/>
      <c r="J243" s="173"/>
      <c r="K243" s="173"/>
      <c r="L243" s="173"/>
      <c r="M243" s="173"/>
      <c r="N243" s="173"/>
      <c r="O243" s="173"/>
      <c r="P243" s="173"/>
      <c r="Q243" s="172"/>
      <c r="R243" s="173"/>
      <c r="S243" s="174"/>
      <c r="T243" s="173"/>
      <c r="U243" s="175"/>
      <c r="V243" s="175"/>
      <c r="W243" s="5"/>
    </row>
    <row r="244" spans="1:23" ht="15.75">
      <c r="A244" s="160"/>
      <c r="B244" s="14" t="s">
        <v>288</v>
      </c>
      <c r="C244" s="85"/>
      <c r="D244" s="84"/>
      <c r="E244" s="85"/>
      <c r="F244" s="84"/>
      <c r="G244" s="86"/>
      <c r="H244" s="17"/>
      <c r="I244" s="17"/>
      <c r="J244" s="17"/>
      <c r="K244" s="17"/>
      <c r="L244" s="17"/>
      <c r="M244" s="17"/>
      <c r="N244" s="17"/>
      <c r="O244" s="17"/>
      <c r="P244" s="17"/>
      <c r="Q244" s="86" t="s">
        <v>124</v>
      </c>
      <c r="R244" s="17" t="s">
        <v>125</v>
      </c>
      <c r="S244" s="86" t="s">
        <v>134</v>
      </c>
      <c r="T244" s="17" t="s">
        <v>125</v>
      </c>
      <c r="U244" s="175"/>
      <c r="V244" s="175"/>
      <c r="W244" s="5"/>
    </row>
    <row r="245" spans="1:23" ht="15.75">
      <c r="A245" s="24"/>
      <c r="B245" s="54" t="s">
        <v>104</v>
      </c>
      <c r="C245" s="54"/>
      <c r="D245" s="97"/>
      <c r="E245" s="25"/>
      <c r="F245" s="97"/>
      <c r="G245" s="54"/>
      <c r="H245" s="97"/>
      <c r="I245" s="97"/>
      <c r="J245" s="97"/>
      <c r="K245" s="97"/>
      <c r="L245" s="97"/>
      <c r="M245" s="97"/>
      <c r="N245" s="97"/>
      <c r="O245" s="97"/>
      <c r="P245" s="97"/>
      <c r="Q245" s="54">
        <v>0</v>
      </c>
      <c r="R245" s="99">
        <v>0</v>
      </c>
      <c r="S245" s="53">
        <v>0</v>
      </c>
      <c r="T245" s="154">
        <v>0</v>
      </c>
      <c r="U245" s="179"/>
      <c r="V245" s="180"/>
      <c r="W245" s="5"/>
    </row>
    <row r="246" spans="1:23" ht="15.75">
      <c r="A246" s="24"/>
      <c r="B246" s="54" t="s">
        <v>105</v>
      </c>
      <c r="C246" s="54"/>
      <c r="D246" s="97"/>
      <c r="E246" s="25"/>
      <c r="F246" s="99"/>
      <c r="G246" s="54"/>
      <c r="H246" s="97"/>
      <c r="I246" s="97"/>
      <c r="J246" s="97"/>
      <c r="K246" s="97"/>
      <c r="L246" s="97"/>
      <c r="M246" s="97"/>
      <c r="N246" s="97"/>
      <c r="O246" s="97"/>
      <c r="P246" s="97"/>
      <c r="Q246" s="54">
        <v>0</v>
      </c>
      <c r="R246" s="99">
        <v>0</v>
      </c>
      <c r="S246" s="53">
        <v>0</v>
      </c>
      <c r="T246" s="154">
        <v>0</v>
      </c>
      <c r="U246" s="179"/>
      <c r="V246" s="180"/>
      <c r="W246" s="5"/>
    </row>
    <row r="247" spans="1:23" ht="15.75">
      <c r="A247" s="24"/>
      <c r="B247" s="54" t="s">
        <v>106</v>
      </c>
      <c r="C247" s="54"/>
      <c r="D247" s="97"/>
      <c r="E247" s="25"/>
      <c r="F247" s="99"/>
      <c r="G247" s="54"/>
      <c r="H247" s="97"/>
      <c r="I247" s="97"/>
      <c r="J247" s="97"/>
      <c r="K247" s="97"/>
      <c r="L247" s="97"/>
      <c r="M247" s="97"/>
      <c r="N247" s="97"/>
      <c r="O247" s="97"/>
      <c r="P247" s="97"/>
      <c r="Q247" s="54">
        <v>0</v>
      </c>
      <c r="R247" s="99">
        <v>0</v>
      </c>
      <c r="S247" s="53">
        <v>0</v>
      </c>
      <c r="T247" s="154">
        <v>0</v>
      </c>
      <c r="U247" s="179"/>
      <c r="V247" s="180"/>
      <c r="W247" s="5"/>
    </row>
    <row r="248" spans="1:23" ht="15.75">
      <c r="A248" s="24"/>
      <c r="B248" s="54" t="s">
        <v>279</v>
      </c>
      <c r="C248" s="54"/>
      <c r="D248" s="97"/>
      <c r="E248" s="25"/>
      <c r="F248" s="99"/>
      <c r="G248" s="54"/>
      <c r="H248" s="97"/>
      <c r="I248" s="97"/>
      <c r="J248" s="97"/>
      <c r="K248" s="97"/>
      <c r="L248" s="97"/>
      <c r="M248" s="97"/>
      <c r="N248" s="97"/>
      <c r="O248" s="97"/>
      <c r="P248" s="97"/>
      <c r="Q248" s="54">
        <v>0</v>
      </c>
      <c r="R248" s="99">
        <v>0</v>
      </c>
      <c r="S248" s="53">
        <v>0</v>
      </c>
      <c r="T248" s="154">
        <v>0</v>
      </c>
      <c r="U248" s="179"/>
      <c r="V248" s="180"/>
      <c r="W248" s="5"/>
    </row>
    <row r="249" spans="1:23" ht="15.75">
      <c r="A249" s="24"/>
      <c r="B249" s="54" t="s">
        <v>280</v>
      </c>
      <c r="C249" s="54"/>
      <c r="D249" s="97"/>
      <c r="E249" s="25"/>
      <c r="F249" s="99"/>
      <c r="G249" s="54"/>
      <c r="H249" s="97"/>
      <c r="I249" s="97"/>
      <c r="J249" s="97"/>
      <c r="K249" s="97"/>
      <c r="L249" s="97"/>
      <c r="M249" s="97"/>
      <c r="N249" s="97"/>
      <c r="O249" s="97"/>
      <c r="P249" s="97"/>
      <c r="Q249" s="54">
        <v>0</v>
      </c>
      <c r="R249" s="99">
        <v>0</v>
      </c>
      <c r="S249" s="53">
        <v>0</v>
      </c>
      <c r="T249" s="154">
        <v>0</v>
      </c>
      <c r="U249" s="179"/>
      <c r="V249" s="180"/>
      <c r="W249" s="5"/>
    </row>
    <row r="250" spans="1:23" ht="15.75">
      <c r="A250" s="24"/>
      <c r="B250" s="54" t="s">
        <v>281</v>
      </c>
      <c r="C250" s="54"/>
      <c r="D250" s="97"/>
      <c r="E250" s="25"/>
      <c r="F250" s="99"/>
      <c r="G250" s="54"/>
      <c r="H250" s="97"/>
      <c r="I250" s="97"/>
      <c r="J250" s="97"/>
      <c r="K250" s="97"/>
      <c r="L250" s="97"/>
      <c r="M250" s="97"/>
      <c r="N250" s="97"/>
      <c r="O250" s="97"/>
      <c r="P250" s="97"/>
      <c r="Q250" s="54">
        <v>0</v>
      </c>
      <c r="R250" s="99">
        <v>0</v>
      </c>
      <c r="S250" s="53">
        <v>0</v>
      </c>
      <c r="T250" s="154">
        <v>0</v>
      </c>
      <c r="U250" s="179"/>
      <c r="V250" s="180"/>
      <c r="W250" s="5"/>
    </row>
    <row r="251" spans="1:23" ht="15.75">
      <c r="A251" s="24"/>
      <c r="B251" s="54" t="s">
        <v>282</v>
      </c>
      <c r="C251" s="54"/>
      <c r="D251" s="97"/>
      <c r="E251" s="25"/>
      <c r="F251" s="99"/>
      <c r="G251" s="54"/>
      <c r="H251" s="97"/>
      <c r="I251" s="97"/>
      <c r="J251" s="97"/>
      <c r="K251" s="97"/>
      <c r="L251" s="97"/>
      <c r="M251" s="97"/>
      <c r="N251" s="97"/>
      <c r="O251" s="97"/>
      <c r="P251" s="97"/>
      <c r="Q251" s="54">
        <v>0</v>
      </c>
      <c r="R251" s="99">
        <v>0</v>
      </c>
      <c r="S251" s="53">
        <v>0</v>
      </c>
      <c r="T251" s="154">
        <v>0</v>
      </c>
      <c r="U251" s="179"/>
      <c r="V251" s="180"/>
      <c r="W251" s="5"/>
    </row>
    <row r="252" spans="1:23" ht="15.75">
      <c r="A252" s="176"/>
      <c r="B252" s="54" t="s">
        <v>283</v>
      </c>
      <c r="C252" s="54"/>
      <c r="D252" s="97"/>
      <c r="E252" s="25"/>
      <c r="F252" s="99"/>
      <c r="G252" s="54"/>
      <c r="H252" s="97"/>
      <c r="I252" s="97"/>
      <c r="J252" s="97"/>
      <c r="K252" s="97"/>
      <c r="L252" s="97"/>
      <c r="M252" s="97"/>
      <c r="N252" s="97"/>
      <c r="O252" s="97"/>
      <c r="P252" s="97"/>
      <c r="Q252" s="54">
        <v>0</v>
      </c>
      <c r="R252" s="99">
        <v>0</v>
      </c>
      <c r="S252" s="53">
        <v>0</v>
      </c>
      <c r="T252" s="154">
        <v>0</v>
      </c>
      <c r="U252" s="179"/>
      <c r="V252" s="180"/>
      <c r="W252" s="5"/>
    </row>
    <row r="253" spans="1:23" ht="15.75">
      <c r="A253" s="178"/>
      <c r="B253" s="54"/>
      <c r="C253" s="54"/>
      <c r="D253" s="97"/>
      <c r="E253" s="25"/>
      <c r="F253" s="99"/>
      <c r="G253" s="54"/>
      <c r="H253" s="97"/>
      <c r="I253" s="97"/>
      <c r="J253" s="97"/>
      <c r="K253" s="97"/>
      <c r="L253" s="97"/>
      <c r="M253" s="97"/>
      <c r="N253" s="97"/>
      <c r="O253" s="97"/>
      <c r="P253" s="97"/>
      <c r="Q253" s="54"/>
      <c r="R253" s="99"/>
      <c r="S253" s="53"/>
      <c r="T253" s="154"/>
      <c r="U253" s="179"/>
      <c r="V253" s="180"/>
      <c r="W253" s="5"/>
    </row>
    <row r="254" spans="1:23" ht="15.75">
      <c r="A254" s="177"/>
      <c r="B254" s="162"/>
      <c r="C254" s="162"/>
      <c r="D254" s="162"/>
      <c r="E254" s="162"/>
      <c r="F254" s="162"/>
      <c r="G254" s="165"/>
      <c r="H254" s="166"/>
      <c r="I254" s="166"/>
      <c r="J254" s="166"/>
      <c r="K254" s="166"/>
      <c r="L254" s="166"/>
      <c r="M254" s="166"/>
      <c r="N254" s="166"/>
      <c r="O254" s="166"/>
      <c r="P254" s="166"/>
      <c r="Q254" s="165">
        <f>SUM(Q245:Q253)</f>
        <v>0</v>
      </c>
      <c r="R254" s="166">
        <f>SUM(R245:R253)</f>
        <v>0</v>
      </c>
      <c r="S254" s="167">
        <f>SUM(S245:S253)</f>
        <v>0</v>
      </c>
      <c r="T254" s="166">
        <f>SUM(T245:T253)</f>
        <v>0</v>
      </c>
      <c r="U254" s="179"/>
      <c r="V254" s="180"/>
      <c r="W254" s="5"/>
    </row>
    <row r="255" spans="1:23" ht="15.75">
      <c r="A255" s="170"/>
      <c r="B255" s="158"/>
      <c r="C255" s="158"/>
      <c r="D255" s="158"/>
      <c r="E255" s="158"/>
      <c r="F255" s="158"/>
      <c r="G255" s="187"/>
      <c r="H255" s="188"/>
      <c r="I255" s="188"/>
      <c r="J255" s="188"/>
      <c r="K255" s="188"/>
      <c r="L255" s="188"/>
      <c r="M255" s="188"/>
      <c r="N255" s="188"/>
      <c r="O255" s="188"/>
      <c r="P255" s="188"/>
      <c r="Q255" s="187"/>
      <c r="R255" s="188"/>
      <c r="S255" s="189"/>
      <c r="T255" s="188"/>
      <c r="U255" s="175"/>
      <c r="V255" s="191"/>
      <c r="W255" s="5"/>
    </row>
    <row r="256" spans="1:23" ht="15.75">
      <c r="A256" s="186"/>
      <c r="B256" s="190" t="s">
        <v>142</v>
      </c>
      <c r="C256" s="158"/>
      <c r="D256" s="158"/>
      <c r="E256" s="158"/>
      <c r="F256" s="158"/>
      <c r="G256" s="187"/>
      <c r="H256" s="188"/>
      <c r="I256" s="188"/>
      <c r="J256" s="188"/>
      <c r="K256" s="188"/>
      <c r="L256" s="188"/>
      <c r="M256" s="188"/>
      <c r="N256" s="188"/>
      <c r="O256" s="188"/>
      <c r="P256" s="188"/>
      <c r="Q256" s="187">
        <f>+Q254+Q242+Q230</f>
        <v>6190</v>
      </c>
      <c r="R256" s="188"/>
      <c r="S256" s="189">
        <f>+S254+S242+S230</f>
        <v>615107</v>
      </c>
      <c r="T256" s="188"/>
      <c r="U256" s="168"/>
      <c r="V256" s="169"/>
      <c r="W256" s="5"/>
    </row>
    <row r="257" spans="1:23" ht="15.75">
      <c r="A257" s="170"/>
      <c r="B257" s="171"/>
      <c r="C257" s="171"/>
      <c r="D257" s="171"/>
      <c r="E257" s="171"/>
      <c r="F257" s="171"/>
      <c r="G257" s="172"/>
      <c r="H257" s="173"/>
      <c r="I257" s="173"/>
      <c r="J257" s="173"/>
      <c r="K257" s="173"/>
      <c r="L257" s="173"/>
      <c r="M257" s="173"/>
      <c r="N257" s="173"/>
      <c r="O257" s="173"/>
      <c r="P257" s="173"/>
      <c r="Q257" s="172"/>
      <c r="R257" s="173"/>
      <c r="S257" s="174"/>
      <c r="T257" s="173"/>
      <c r="U257" s="175"/>
      <c r="V257" s="175"/>
      <c r="W257" s="5"/>
    </row>
    <row r="258" spans="1:23" ht="15.75">
      <c r="A258" s="170"/>
      <c r="B258" s="171"/>
      <c r="C258" s="171"/>
      <c r="D258" s="171"/>
      <c r="E258" s="171"/>
      <c r="F258" s="171"/>
      <c r="G258" s="172"/>
      <c r="H258" s="173"/>
      <c r="I258" s="173"/>
      <c r="J258" s="173"/>
      <c r="K258" s="173"/>
      <c r="L258" s="173"/>
      <c r="M258" s="173"/>
      <c r="N258" s="173"/>
      <c r="O258" s="173"/>
      <c r="P258" s="173"/>
      <c r="Q258" s="172"/>
      <c r="R258" s="173"/>
      <c r="S258" s="174"/>
      <c r="T258" s="173"/>
      <c r="U258" s="175"/>
      <c r="V258" s="175"/>
      <c r="W258" s="5"/>
    </row>
    <row r="259" spans="1:23" ht="15.75">
      <c r="A259" s="146"/>
      <c r="B259" s="13" t="s">
        <v>284</v>
      </c>
      <c r="C259" s="105"/>
      <c r="D259" s="13"/>
      <c r="E259" s="13"/>
      <c r="F259" s="104"/>
      <c r="G259" s="104"/>
      <c r="H259" s="141"/>
      <c r="I259" s="141"/>
      <c r="J259" s="141"/>
      <c r="K259" s="141"/>
      <c r="L259" s="141"/>
      <c r="M259" s="141"/>
      <c r="N259" s="141"/>
      <c r="O259" s="141"/>
      <c r="P259" s="141"/>
      <c r="Q259" s="141"/>
      <c r="R259" s="141"/>
      <c r="S259" s="141"/>
      <c r="T259" s="141"/>
      <c r="U259" s="141"/>
      <c r="V259" s="141"/>
      <c r="W259" s="5"/>
    </row>
    <row r="260" spans="1:23" ht="15.75">
      <c r="A260" s="146"/>
      <c r="B260" s="13" t="s">
        <v>285</v>
      </c>
      <c r="C260" s="105"/>
      <c r="D260" s="13"/>
      <c r="E260" s="13"/>
      <c r="F260" s="104"/>
      <c r="G260" s="104"/>
      <c r="H260" s="141"/>
      <c r="I260" s="141"/>
      <c r="J260" s="141"/>
      <c r="K260" s="141"/>
      <c r="L260" s="141"/>
      <c r="M260" s="141"/>
      <c r="N260" s="141"/>
      <c r="O260" s="141"/>
      <c r="P260" s="141"/>
      <c r="Q260" s="141"/>
      <c r="R260" s="141"/>
      <c r="S260" s="141"/>
      <c r="T260" s="141"/>
      <c r="U260" s="141"/>
      <c r="V260" s="141"/>
      <c r="W260" s="5"/>
    </row>
    <row r="261" spans="1:23" ht="15.75">
      <c r="A261" s="146"/>
      <c r="B261" s="13"/>
      <c r="C261" s="105"/>
      <c r="D261" s="13"/>
      <c r="E261" s="13"/>
      <c r="F261" s="104"/>
      <c r="G261" s="104"/>
      <c r="H261" s="141"/>
      <c r="I261" s="141"/>
      <c r="J261" s="141"/>
      <c r="K261" s="141"/>
      <c r="L261" s="141"/>
      <c r="M261" s="141"/>
      <c r="N261" s="141"/>
      <c r="O261" s="141"/>
      <c r="P261" s="141"/>
      <c r="Q261" s="141"/>
      <c r="R261" s="141"/>
      <c r="S261" s="141"/>
      <c r="T261" s="141"/>
      <c r="U261" s="141"/>
      <c r="V261" s="141"/>
      <c r="W261" s="5"/>
    </row>
    <row r="262" spans="1:23" ht="15.75">
      <c r="A262" s="146"/>
      <c r="B262" s="13"/>
      <c r="C262" s="105"/>
      <c r="D262" s="13"/>
      <c r="E262" s="13"/>
      <c r="F262" s="104"/>
      <c r="G262" s="104"/>
      <c r="H262" s="141"/>
      <c r="I262" s="141"/>
      <c r="J262" s="141"/>
      <c r="K262" s="141"/>
      <c r="L262" s="141"/>
      <c r="M262" s="141"/>
      <c r="N262" s="141"/>
      <c r="O262" s="141"/>
      <c r="P262" s="141"/>
      <c r="Q262" s="141"/>
      <c r="R262" s="141"/>
      <c r="S262" s="141"/>
      <c r="T262" s="141"/>
      <c r="U262" s="141"/>
      <c r="V262" s="141"/>
      <c r="W262" s="5"/>
    </row>
    <row r="263" spans="1:23" ht="19.5" thickBot="1">
      <c r="A263" s="146"/>
      <c r="B263" s="49" t="str">
        <f>B180</f>
        <v>PM6 INVESTOR REPORT QUARTER ENDING AUGUST 2005</v>
      </c>
      <c r="C263" s="105"/>
      <c r="D263" s="13"/>
      <c r="E263" s="13"/>
      <c r="F263" s="104"/>
      <c r="G263" s="104"/>
      <c r="H263" s="141"/>
      <c r="I263" s="141"/>
      <c r="J263" s="141"/>
      <c r="K263" s="141"/>
      <c r="L263" s="141"/>
      <c r="M263" s="141"/>
      <c r="N263" s="141"/>
      <c r="O263" s="141"/>
      <c r="P263" s="141"/>
      <c r="Q263" s="141"/>
      <c r="R263" s="141"/>
      <c r="S263" s="141"/>
      <c r="T263" s="141"/>
      <c r="U263" s="141"/>
      <c r="V263" s="141"/>
      <c r="W263" s="5"/>
    </row>
    <row r="264" spans="1:22" ht="15">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row>
    <row r="266" ht="15">
      <c r="G266" s="115"/>
    </row>
  </sheetData>
  <hyperlinks>
    <hyperlink ref="K218" r:id="rId1" display="http://www.paragon-group.co.uk"/>
    <hyperlink ref="I9" r:id="rId2" display="http://www.paragon-group.co.uk"/>
  </hyperlinks>
  <printOptions horizontalCentered="1" verticalCentered="1"/>
  <pageMargins left="0.1968503937007874" right="0.1968503937007874" top="0.2755905511811024" bottom="0.2755905511811024" header="0" footer="0"/>
  <pageSetup horizontalDpi="600" verticalDpi="600" orientation="landscape" scale="35" r:id="rId4"/>
  <rowBreaks count="3" manualBreakCount="3">
    <brk id="65" max="14" man="1"/>
    <brk id="130" max="14" man="1"/>
    <brk id="180" max="14" man="1"/>
  </rowBreaks>
  <drawing r:id="rId3"/>
</worksheet>
</file>

<file path=xl/worksheets/sheet9.xml><?xml version="1.0" encoding="utf-8"?>
<worksheet xmlns="http://schemas.openxmlformats.org/spreadsheetml/2006/main" xmlns:r="http://schemas.openxmlformats.org/officeDocument/2006/relationships">
  <sheetPr>
    <tabColor indexed="52"/>
  </sheetPr>
  <dimension ref="A1:Y273"/>
  <sheetViews>
    <sheetView showOutlineSymbols="0" zoomScale="70" zoomScaleNormal="70" workbookViewId="0" topLeftCell="A1">
      <selection activeCell="A1" sqref="A1"/>
    </sheetView>
  </sheetViews>
  <sheetFormatPr defaultColWidth="8.88671875" defaultRowHeight="15"/>
  <cols>
    <col min="1" max="1" width="3.99609375" style="1" customWidth="1"/>
    <col min="2" max="2" width="71.21484375" style="1" customWidth="1"/>
    <col min="3" max="3" width="17.88671875" style="1" bestFit="1" customWidth="1"/>
    <col min="4" max="4" width="2.21484375" style="1" customWidth="1"/>
    <col min="5" max="5" width="19.3359375" style="1" customWidth="1"/>
    <col min="6" max="6" width="2.21484375" style="1" customWidth="1"/>
    <col min="7" max="7" width="24.77734375" style="1" customWidth="1"/>
    <col min="8" max="8" width="2.21484375" style="1" customWidth="1"/>
    <col min="9" max="9" width="26.77734375" style="1" customWidth="1"/>
    <col min="10" max="10" width="2.21484375" style="1" customWidth="1"/>
    <col min="11" max="11" width="14.4453125" style="1" bestFit="1" customWidth="1"/>
    <col min="12" max="12" width="2.21484375" style="1" customWidth="1"/>
    <col min="13" max="13" width="14.88671875" style="1" customWidth="1"/>
    <col min="14" max="14" width="2.3359375" style="1" customWidth="1"/>
    <col min="15" max="15" width="15.5546875" style="1" customWidth="1"/>
    <col min="16" max="16" width="2.21484375" style="1" customWidth="1"/>
    <col min="17" max="17" width="15.5546875" style="1" customWidth="1"/>
    <col min="18" max="19" width="12.6640625" style="1" customWidth="1"/>
    <col min="20" max="20" width="7.77734375" style="1" customWidth="1"/>
    <col min="21" max="21" width="14.6640625" style="1" customWidth="1"/>
    <col min="22" max="22" width="13.77734375" style="1" customWidth="1"/>
    <col min="23" max="16384" width="9.6640625" style="1" customWidth="1"/>
  </cols>
  <sheetData>
    <row r="1" spans="1:23" ht="20.25">
      <c r="A1" s="2"/>
      <c r="B1" s="3" t="s">
        <v>257</v>
      </c>
      <c r="C1" s="4"/>
      <c r="D1" s="4"/>
      <c r="E1" s="4"/>
      <c r="F1" s="4"/>
      <c r="G1" s="4"/>
      <c r="H1" s="4"/>
      <c r="I1" s="4"/>
      <c r="J1" s="4"/>
      <c r="K1" s="4"/>
      <c r="L1" s="4"/>
      <c r="M1" s="4"/>
      <c r="N1" s="4"/>
      <c r="O1" s="4"/>
      <c r="P1" s="4"/>
      <c r="Q1" s="4"/>
      <c r="R1" s="4"/>
      <c r="S1" s="4"/>
      <c r="T1" s="4"/>
      <c r="U1" s="4"/>
      <c r="V1" s="4"/>
      <c r="W1" s="5"/>
    </row>
    <row r="2" spans="1:23" ht="15.75">
      <c r="A2" s="6"/>
      <c r="B2" s="7"/>
      <c r="C2" s="8"/>
      <c r="D2" s="8"/>
      <c r="E2" s="8"/>
      <c r="F2" s="8"/>
      <c r="G2" s="8"/>
      <c r="H2" s="8"/>
      <c r="I2" s="8"/>
      <c r="J2" s="8"/>
      <c r="K2" s="8"/>
      <c r="L2" s="8"/>
      <c r="M2" s="8"/>
      <c r="N2" s="8"/>
      <c r="O2" s="8"/>
      <c r="P2" s="8"/>
      <c r="Q2" s="8"/>
      <c r="R2" s="8"/>
      <c r="S2" s="8"/>
      <c r="T2" s="8"/>
      <c r="U2" s="8"/>
      <c r="V2" s="8"/>
      <c r="W2" s="5"/>
    </row>
    <row r="3" spans="1:23" ht="15.75">
      <c r="A3" s="9"/>
      <c r="B3" s="119" t="s">
        <v>146</v>
      </c>
      <c r="C3" s="8"/>
      <c r="D3" s="8"/>
      <c r="E3" s="8"/>
      <c r="F3" s="8"/>
      <c r="G3" s="8"/>
      <c r="H3" s="8"/>
      <c r="I3" s="8"/>
      <c r="J3" s="8"/>
      <c r="K3" s="8"/>
      <c r="L3" s="8"/>
      <c r="M3" s="8"/>
      <c r="N3" s="8"/>
      <c r="O3" s="8"/>
      <c r="P3" s="8"/>
      <c r="Q3" s="8"/>
      <c r="R3" s="8"/>
      <c r="S3" s="8"/>
      <c r="T3" s="8"/>
      <c r="U3" s="8"/>
      <c r="V3" s="8"/>
      <c r="W3" s="5"/>
    </row>
    <row r="4" spans="1:23" ht="15.75">
      <c r="A4" s="6"/>
      <c r="B4" s="7"/>
      <c r="C4" s="8"/>
      <c r="D4" s="8"/>
      <c r="E4" s="8"/>
      <c r="F4" s="8"/>
      <c r="G4" s="8"/>
      <c r="H4" s="8"/>
      <c r="I4" s="8"/>
      <c r="J4" s="8"/>
      <c r="K4" s="8"/>
      <c r="L4" s="8"/>
      <c r="M4" s="8"/>
      <c r="N4" s="8"/>
      <c r="O4" s="8"/>
      <c r="P4" s="8"/>
      <c r="Q4" s="8"/>
      <c r="R4" s="8"/>
      <c r="S4" s="8"/>
      <c r="T4" s="8"/>
      <c r="U4" s="8"/>
      <c r="V4" s="8"/>
      <c r="W4" s="5"/>
    </row>
    <row r="5" spans="1:23" ht="15.75">
      <c r="A5" s="6"/>
      <c r="B5" s="11" t="s">
        <v>189</v>
      </c>
      <c r="C5" s="8"/>
      <c r="D5" s="8"/>
      <c r="E5" s="8"/>
      <c r="F5" s="8"/>
      <c r="G5" s="8"/>
      <c r="H5" s="8"/>
      <c r="I5" s="8"/>
      <c r="J5" s="8"/>
      <c r="K5" s="8"/>
      <c r="L5" s="8"/>
      <c r="M5" s="8"/>
      <c r="N5" s="8"/>
      <c r="O5" s="8"/>
      <c r="P5" s="8"/>
      <c r="Q5" s="8"/>
      <c r="R5" s="8"/>
      <c r="S5" s="8"/>
      <c r="T5" s="8"/>
      <c r="U5" s="8"/>
      <c r="V5" s="8"/>
      <c r="W5" s="5"/>
    </row>
    <row r="6" spans="1:23" ht="15.75">
      <c r="A6" s="6"/>
      <c r="B6" s="11" t="s">
        <v>190</v>
      </c>
      <c r="C6" s="8"/>
      <c r="D6" s="8"/>
      <c r="E6" s="8"/>
      <c r="F6" s="8"/>
      <c r="G6" s="8"/>
      <c r="H6" s="8"/>
      <c r="I6" s="8"/>
      <c r="J6" s="8"/>
      <c r="K6" s="8"/>
      <c r="L6" s="8"/>
      <c r="M6" s="8"/>
      <c r="N6" s="8"/>
      <c r="O6" s="8"/>
      <c r="P6" s="8"/>
      <c r="Q6" s="8"/>
      <c r="R6" s="8"/>
      <c r="S6" s="8"/>
      <c r="T6" s="8"/>
      <c r="U6" s="8"/>
      <c r="V6" s="8"/>
      <c r="W6" s="5"/>
    </row>
    <row r="7" spans="1:23" ht="15.75">
      <c r="A7" s="6"/>
      <c r="B7" s="11" t="s">
        <v>191</v>
      </c>
      <c r="C7" s="8"/>
      <c r="D7" s="8"/>
      <c r="E7" s="8"/>
      <c r="F7" s="8"/>
      <c r="G7" s="8"/>
      <c r="H7" s="8"/>
      <c r="I7" s="8"/>
      <c r="J7" s="8"/>
      <c r="K7" s="8"/>
      <c r="L7" s="8"/>
      <c r="M7" s="8"/>
      <c r="N7" s="8"/>
      <c r="O7" s="8"/>
      <c r="P7" s="8"/>
      <c r="Q7" s="8"/>
      <c r="R7" s="8"/>
      <c r="S7" s="8"/>
      <c r="T7" s="8"/>
      <c r="U7" s="8"/>
      <c r="V7" s="8"/>
      <c r="W7" s="5"/>
    </row>
    <row r="8" spans="1:23" ht="15.75">
      <c r="A8" s="6"/>
      <c r="B8" s="11"/>
      <c r="C8" s="8"/>
      <c r="D8" s="8"/>
      <c r="E8" s="8"/>
      <c r="F8" s="8"/>
      <c r="G8" s="8"/>
      <c r="H8" s="8"/>
      <c r="I8" s="8"/>
      <c r="J8" s="8"/>
      <c r="K8" s="8"/>
      <c r="L8" s="8"/>
      <c r="M8" s="8"/>
      <c r="N8" s="8"/>
      <c r="O8" s="8"/>
      <c r="P8" s="8"/>
      <c r="Q8" s="8"/>
      <c r="R8" s="8"/>
      <c r="S8" s="8"/>
      <c r="T8" s="8"/>
      <c r="U8" s="8"/>
      <c r="V8" s="8"/>
      <c r="W8" s="5"/>
    </row>
    <row r="9" spans="1:23" ht="18.75">
      <c r="A9" s="6"/>
      <c r="B9" s="182" t="s">
        <v>292</v>
      </c>
      <c r="C9" s="8"/>
      <c r="D9" s="8"/>
      <c r="E9" s="8"/>
      <c r="F9" s="8"/>
      <c r="G9" s="8"/>
      <c r="H9" s="8"/>
      <c r="I9" s="185" t="s">
        <v>294</v>
      </c>
      <c r="J9" s="8"/>
      <c r="K9" s="8"/>
      <c r="L9" s="8"/>
      <c r="M9" s="8"/>
      <c r="N9" s="8"/>
      <c r="O9" s="8"/>
      <c r="P9" s="8"/>
      <c r="Q9" s="8"/>
      <c r="R9" s="8"/>
      <c r="S9" s="8"/>
      <c r="T9" s="8"/>
      <c r="U9" s="8"/>
      <c r="V9" s="8"/>
      <c r="W9" s="5"/>
    </row>
    <row r="10" spans="1:23" ht="15.75">
      <c r="A10" s="6"/>
      <c r="B10" s="11"/>
      <c r="C10" s="13"/>
      <c r="D10" s="13"/>
      <c r="E10" s="8"/>
      <c r="F10" s="8"/>
      <c r="G10" s="8"/>
      <c r="H10" s="8"/>
      <c r="I10" s="8"/>
      <c r="J10" s="8"/>
      <c r="K10" s="8"/>
      <c r="L10" s="8"/>
      <c r="M10" s="8"/>
      <c r="N10" s="8"/>
      <c r="O10" s="8"/>
      <c r="P10" s="8"/>
      <c r="Q10" s="8"/>
      <c r="R10" s="8"/>
      <c r="S10" s="8"/>
      <c r="T10" s="8"/>
      <c r="U10" s="8"/>
      <c r="V10" s="8"/>
      <c r="W10" s="5"/>
    </row>
    <row r="11" spans="1:23" ht="15.75">
      <c r="A11" s="6"/>
      <c r="B11" s="14" t="s">
        <v>0</v>
      </c>
      <c r="C11" s="8"/>
      <c r="D11" s="8"/>
      <c r="E11" s="8"/>
      <c r="F11" s="8"/>
      <c r="G11" s="8"/>
      <c r="H11" s="8"/>
      <c r="I11" s="8"/>
      <c r="J11" s="8"/>
      <c r="K11" s="8"/>
      <c r="L11" s="8"/>
      <c r="M11" s="8"/>
      <c r="N11" s="8"/>
      <c r="O11" s="8"/>
      <c r="P11" s="8"/>
      <c r="Q11" s="8"/>
      <c r="R11" s="8"/>
      <c r="S11" s="8"/>
      <c r="T11" s="8"/>
      <c r="U11" s="8"/>
      <c r="V11" s="8"/>
      <c r="W11" s="5"/>
    </row>
    <row r="12" spans="1:23" ht="16.5" thickBot="1">
      <c r="A12" s="6"/>
      <c r="B12" s="13"/>
      <c r="C12" s="8"/>
      <c r="D12" s="8"/>
      <c r="E12" s="8"/>
      <c r="F12" s="8"/>
      <c r="G12" s="8"/>
      <c r="H12" s="8"/>
      <c r="I12" s="8"/>
      <c r="J12" s="8"/>
      <c r="K12" s="8"/>
      <c r="L12" s="8"/>
      <c r="M12" s="8"/>
      <c r="N12" s="8"/>
      <c r="O12" s="8"/>
      <c r="P12" s="8"/>
      <c r="Q12" s="8"/>
      <c r="R12" s="8"/>
      <c r="S12" s="8"/>
      <c r="T12" s="8"/>
      <c r="U12" s="8"/>
      <c r="V12" s="8"/>
      <c r="W12" s="5"/>
    </row>
    <row r="13" spans="1:23" ht="15.75">
      <c r="A13" s="2"/>
      <c r="B13" s="4"/>
      <c r="C13" s="4"/>
      <c r="D13" s="4"/>
      <c r="E13" s="4"/>
      <c r="F13" s="4"/>
      <c r="G13" s="4"/>
      <c r="H13" s="4"/>
      <c r="I13" s="4"/>
      <c r="J13" s="4"/>
      <c r="K13" s="4"/>
      <c r="L13" s="4"/>
      <c r="M13" s="4"/>
      <c r="N13" s="4"/>
      <c r="O13" s="4"/>
      <c r="P13" s="4"/>
      <c r="Q13" s="4"/>
      <c r="R13" s="4"/>
      <c r="S13" s="4"/>
      <c r="T13" s="4"/>
      <c r="U13" s="4"/>
      <c r="V13" s="4"/>
      <c r="W13" s="5"/>
    </row>
    <row r="14" spans="1:23" ht="15.75">
      <c r="A14" s="6"/>
      <c r="B14" s="14" t="s">
        <v>1</v>
      </c>
      <c r="C14" s="15"/>
      <c r="D14" s="15"/>
      <c r="E14" s="15"/>
      <c r="F14" s="15"/>
      <c r="G14" s="15"/>
      <c r="H14" s="15"/>
      <c r="I14" s="15"/>
      <c r="J14" s="15"/>
      <c r="K14" s="15"/>
      <c r="L14" s="15"/>
      <c r="M14" s="15"/>
      <c r="N14" s="15"/>
      <c r="O14" s="15"/>
      <c r="P14" s="15"/>
      <c r="Q14" s="15"/>
      <c r="R14" s="15"/>
      <c r="S14" s="15"/>
      <c r="T14" s="15"/>
      <c r="U14" s="16" t="s">
        <v>147</v>
      </c>
      <c r="V14" s="15"/>
      <c r="W14" s="5"/>
    </row>
    <row r="15" spans="1:23" ht="15.75">
      <c r="A15" s="6"/>
      <c r="B15" s="14" t="s">
        <v>2</v>
      </c>
      <c r="C15" s="15"/>
      <c r="D15" s="15"/>
      <c r="E15" s="15"/>
      <c r="F15" s="15"/>
      <c r="G15" s="17"/>
      <c r="H15" s="18"/>
      <c r="I15" s="18"/>
      <c r="J15" s="18"/>
      <c r="K15" s="18"/>
      <c r="L15" s="18"/>
      <c r="M15" s="18"/>
      <c r="N15" s="18"/>
      <c r="O15" s="18"/>
      <c r="P15" s="18"/>
      <c r="Q15" s="18"/>
      <c r="R15" s="18"/>
      <c r="S15" s="17" t="s">
        <v>126</v>
      </c>
      <c r="T15" s="18">
        <v>1</v>
      </c>
      <c r="U15" s="16"/>
      <c r="V15" s="15"/>
      <c r="W15" s="5"/>
    </row>
    <row r="16" spans="1:23" ht="15.75">
      <c r="A16" s="6"/>
      <c r="B16" s="14" t="s">
        <v>3</v>
      </c>
      <c r="C16" s="15"/>
      <c r="D16" s="15"/>
      <c r="E16" s="15"/>
      <c r="F16" s="15"/>
      <c r="G16" s="17"/>
      <c r="H16" s="18"/>
      <c r="I16" s="18"/>
      <c r="J16" s="18"/>
      <c r="K16" s="18"/>
      <c r="L16" s="18"/>
      <c r="M16" s="18"/>
      <c r="N16" s="18"/>
      <c r="O16" s="18"/>
      <c r="P16" s="18"/>
      <c r="Q16" s="18"/>
      <c r="R16" s="18"/>
      <c r="S16" s="17" t="s">
        <v>126</v>
      </c>
      <c r="T16" s="18">
        <v>1</v>
      </c>
      <c r="U16" s="16"/>
      <c r="V16" s="15"/>
      <c r="W16" s="5"/>
    </row>
    <row r="17" spans="1:23" ht="15.75">
      <c r="A17" s="6"/>
      <c r="B17" s="14" t="s">
        <v>4</v>
      </c>
      <c r="C17" s="15"/>
      <c r="D17" s="15"/>
      <c r="E17" s="15"/>
      <c r="F17" s="15"/>
      <c r="G17" s="15"/>
      <c r="H17" s="15"/>
      <c r="I17" s="15"/>
      <c r="J17" s="15"/>
      <c r="K17" s="15"/>
      <c r="L17" s="15"/>
      <c r="M17" s="15"/>
      <c r="N17" s="15"/>
      <c r="O17" s="15"/>
      <c r="P17" s="15"/>
      <c r="Q17" s="15"/>
      <c r="R17" s="15"/>
      <c r="S17" s="15"/>
      <c r="T17" s="15"/>
      <c r="U17" s="19">
        <v>37908</v>
      </c>
      <c r="V17" s="15"/>
      <c r="W17" s="5"/>
    </row>
    <row r="18" spans="1:23" ht="15.75">
      <c r="A18" s="6"/>
      <c r="B18" s="14" t="s">
        <v>5</v>
      </c>
      <c r="C18" s="15"/>
      <c r="D18" s="15"/>
      <c r="E18" s="15"/>
      <c r="F18" s="15"/>
      <c r="G18" s="15"/>
      <c r="H18" s="15"/>
      <c r="I18" s="15"/>
      <c r="J18" s="15"/>
      <c r="K18" s="15"/>
      <c r="L18" s="15"/>
      <c r="M18" s="15"/>
      <c r="N18" s="15"/>
      <c r="O18" s="15"/>
      <c r="P18" s="15"/>
      <c r="Q18" s="15"/>
      <c r="R18" s="15"/>
      <c r="S18" s="15"/>
      <c r="T18" s="15"/>
      <c r="U18" s="19">
        <v>38705</v>
      </c>
      <c r="V18" s="15"/>
      <c r="W18" s="5"/>
    </row>
    <row r="19" spans="1:23" ht="15.75">
      <c r="A19" s="6"/>
      <c r="B19" s="8"/>
      <c r="C19" s="8"/>
      <c r="D19" s="8"/>
      <c r="E19" s="8"/>
      <c r="F19" s="8"/>
      <c r="G19" s="8"/>
      <c r="H19" s="8"/>
      <c r="I19" s="8"/>
      <c r="J19" s="8"/>
      <c r="K19" s="8"/>
      <c r="L19" s="8"/>
      <c r="M19" s="8"/>
      <c r="N19" s="8"/>
      <c r="O19" s="8"/>
      <c r="P19" s="8"/>
      <c r="Q19" s="8"/>
      <c r="R19" s="8"/>
      <c r="S19" s="8"/>
      <c r="T19" s="8"/>
      <c r="U19" s="20"/>
      <c r="V19" s="8"/>
      <c r="W19" s="5"/>
    </row>
    <row r="20" spans="1:23" ht="15.75">
      <c r="A20" s="6"/>
      <c r="B20" s="21" t="s">
        <v>6</v>
      </c>
      <c r="C20" s="8"/>
      <c r="D20" s="8"/>
      <c r="E20" s="8"/>
      <c r="F20" s="8"/>
      <c r="G20" s="8"/>
      <c r="H20" s="8"/>
      <c r="I20" s="8"/>
      <c r="J20" s="8"/>
      <c r="K20" s="8"/>
      <c r="L20" s="8"/>
      <c r="M20" s="8"/>
      <c r="N20" s="8"/>
      <c r="O20" s="8"/>
      <c r="P20" s="8"/>
      <c r="Q20" s="8"/>
      <c r="R20" s="8"/>
      <c r="S20" s="20" t="s">
        <v>127</v>
      </c>
      <c r="T20" s="8"/>
      <c r="U20" s="141"/>
      <c r="V20" s="8"/>
      <c r="W20" s="5"/>
    </row>
    <row r="21" spans="1:23" ht="15.75">
      <c r="A21" s="6"/>
      <c r="B21" s="8"/>
      <c r="C21" s="8"/>
      <c r="D21" s="8"/>
      <c r="E21" s="8"/>
      <c r="F21" s="8"/>
      <c r="G21" s="8"/>
      <c r="H21" s="8"/>
      <c r="I21" s="8"/>
      <c r="J21" s="8"/>
      <c r="K21" s="8"/>
      <c r="L21" s="8"/>
      <c r="M21" s="8"/>
      <c r="N21" s="8"/>
      <c r="O21" s="8"/>
      <c r="P21" s="8"/>
      <c r="Q21" s="8"/>
      <c r="R21" s="8"/>
      <c r="S21" s="8"/>
      <c r="T21" s="8"/>
      <c r="U21" s="22"/>
      <c r="V21" s="8"/>
      <c r="W21" s="5"/>
    </row>
    <row r="22" spans="1:23" ht="15.75">
      <c r="A22" s="6"/>
      <c r="B22" s="8"/>
      <c r="C22" s="120" t="s">
        <v>113</v>
      </c>
      <c r="D22" s="120"/>
      <c r="E22" s="120" t="s">
        <v>148</v>
      </c>
      <c r="F22" s="120"/>
      <c r="G22" s="120" t="s">
        <v>150</v>
      </c>
      <c r="H22" s="121"/>
      <c r="I22" s="120" t="s">
        <v>149</v>
      </c>
      <c r="J22" s="121"/>
      <c r="K22" s="120" t="s">
        <v>151</v>
      </c>
      <c r="L22" s="120"/>
      <c r="M22" s="120" t="s">
        <v>152</v>
      </c>
      <c r="N22" s="120"/>
      <c r="O22" s="120" t="s">
        <v>153</v>
      </c>
      <c r="P22" s="120"/>
      <c r="Q22" s="120" t="s">
        <v>154</v>
      </c>
      <c r="R22" s="121"/>
      <c r="S22" s="23"/>
      <c r="T22" s="141"/>
      <c r="U22" s="141"/>
      <c r="V22" s="8"/>
      <c r="W22" s="5"/>
    </row>
    <row r="23" spans="1:23" ht="15.75">
      <c r="A23" s="24"/>
      <c r="B23" s="25" t="s">
        <v>7</v>
      </c>
      <c r="C23" s="26" t="s">
        <v>161</v>
      </c>
      <c r="D23" s="26"/>
      <c r="E23" s="26" t="s">
        <v>162</v>
      </c>
      <c r="F23" s="26"/>
      <c r="G23" s="26" t="s">
        <v>162</v>
      </c>
      <c r="H23" s="26"/>
      <c r="I23" s="26" t="s">
        <v>162</v>
      </c>
      <c r="J23" s="26"/>
      <c r="K23" s="26" t="s">
        <v>162</v>
      </c>
      <c r="L23" s="26"/>
      <c r="M23" s="26" t="s">
        <v>163</v>
      </c>
      <c r="N23" s="26"/>
      <c r="O23" s="26" t="s">
        <v>163</v>
      </c>
      <c r="P23" s="26"/>
      <c r="Q23" s="26" t="s">
        <v>163</v>
      </c>
      <c r="R23" s="26"/>
      <c r="S23" s="26"/>
      <c r="T23" s="142"/>
      <c r="U23" s="142"/>
      <c r="V23" s="25"/>
      <c r="W23" s="5"/>
    </row>
    <row r="24" spans="1:23" ht="15.75">
      <c r="A24" s="24"/>
      <c r="B24" s="25" t="s">
        <v>8</v>
      </c>
      <c r="C24" s="26" t="s">
        <v>160</v>
      </c>
      <c r="D24" s="26"/>
      <c r="E24" s="26" t="s">
        <v>158</v>
      </c>
      <c r="F24" s="26"/>
      <c r="G24" s="26" t="s">
        <v>158</v>
      </c>
      <c r="H24" s="26"/>
      <c r="I24" s="26" t="s">
        <v>158</v>
      </c>
      <c r="J24" s="26"/>
      <c r="K24" s="26" t="s">
        <v>158</v>
      </c>
      <c r="L24" s="26"/>
      <c r="M24" s="26" t="s">
        <v>159</v>
      </c>
      <c r="N24" s="26"/>
      <c r="O24" s="26" t="s">
        <v>159</v>
      </c>
      <c r="P24" s="26"/>
      <c r="Q24" s="26" t="s">
        <v>159</v>
      </c>
      <c r="R24" s="26"/>
      <c r="S24" s="26"/>
      <c r="T24" s="142"/>
      <c r="U24" s="142"/>
      <c r="V24" s="25"/>
      <c r="W24" s="5"/>
    </row>
    <row r="25" spans="1:23" ht="15.75">
      <c r="A25" s="24"/>
      <c r="B25" s="25" t="s">
        <v>155</v>
      </c>
      <c r="C25" s="26" t="s">
        <v>157</v>
      </c>
      <c r="D25" s="26"/>
      <c r="E25" s="26" t="s">
        <v>158</v>
      </c>
      <c r="F25" s="26"/>
      <c r="G25" s="26" t="s">
        <v>158</v>
      </c>
      <c r="H25" s="26"/>
      <c r="I25" s="26" t="s">
        <v>158</v>
      </c>
      <c r="J25" s="26"/>
      <c r="K25" s="26" t="s">
        <v>158</v>
      </c>
      <c r="L25" s="26"/>
      <c r="M25" s="26" t="s">
        <v>159</v>
      </c>
      <c r="N25" s="26"/>
      <c r="O25" s="26" t="s">
        <v>159</v>
      </c>
      <c r="P25" s="26"/>
      <c r="Q25" s="26" t="s">
        <v>159</v>
      </c>
      <c r="R25" s="26"/>
      <c r="S25" s="26"/>
      <c r="T25" s="142"/>
      <c r="U25" s="142"/>
      <c r="V25" s="25"/>
      <c r="W25" s="5"/>
    </row>
    <row r="26" spans="1:23" ht="15.75">
      <c r="A26" s="28"/>
      <c r="B26" s="29" t="s">
        <v>9</v>
      </c>
      <c r="C26" s="131"/>
      <c r="D26" s="131"/>
      <c r="E26" s="131" t="s">
        <v>162</v>
      </c>
      <c r="F26" s="131"/>
      <c r="G26" s="131" t="s">
        <v>162</v>
      </c>
      <c r="H26" s="131"/>
      <c r="I26" s="131" t="s">
        <v>162</v>
      </c>
      <c r="J26" s="131"/>
      <c r="K26" s="131" t="s">
        <v>162</v>
      </c>
      <c r="L26" s="131"/>
      <c r="M26" s="131" t="s">
        <v>163</v>
      </c>
      <c r="N26" s="131"/>
      <c r="O26" s="131" t="s">
        <v>163</v>
      </c>
      <c r="P26" s="131"/>
      <c r="Q26" s="131" t="s">
        <v>163</v>
      </c>
      <c r="R26" s="131"/>
      <c r="S26" s="26"/>
      <c r="T26" s="142"/>
      <c r="U26" s="142"/>
      <c r="V26" s="25"/>
      <c r="W26" s="5"/>
    </row>
    <row r="27" spans="1:23" ht="15.75">
      <c r="A27" s="28"/>
      <c r="B27" s="29" t="s">
        <v>10</v>
      </c>
      <c r="C27" s="131"/>
      <c r="D27" s="131"/>
      <c r="E27" s="131" t="s">
        <v>158</v>
      </c>
      <c r="F27" s="131"/>
      <c r="G27" s="131" t="s">
        <v>158</v>
      </c>
      <c r="H27" s="131"/>
      <c r="I27" s="131" t="s">
        <v>158</v>
      </c>
      <c r="J27" s="131"/>
      <c r="K27" s="131" t="s">
        <v>158</v>
      </c>
      <c r="L27" s="131"/>
      <c r="M27" s="131" t="s">
        <v>159</v>
      </c>
      <c r="N27" s="131"/>
      <c r="O27" s="131" t="s">
        <v>159</v>
      </c>
      <c r="P27" s="131"/>
      <c r="Q27" s="131" t="s">
        <v>159</v>
      </c>
      <c r="R27" s="131"/>
      <c r="S27" s="26"/>
      <c r="T27" s="142"/>
      <c r="U27" s="142"/>
      <c r="V27" s="25"/>
      <c r="W27" s="5"/>
    </row>
    <row r="28" spans="1:23" ht="15.75">
      <c r="A28" s="28"/>
      <c r="B28" s="29" t="s">
        <v>156</v>
      </c>
      <c r="C28" s="131"/>
      <c r="D28" s="131"/>
      <c r="E28" s="131" t="s">
        <v>158</v>
      </c>
      <c r="F28" s="131"/>
      <c r="G28" s="131" t="s">
        <v>158</v>
      </c>
      <c r="H28" s="131"/>
      <c r="I28" s="131" t="s">
        <v>158</v>
      </c>
      <c r="J28" s="131"/>
      <c r="K28" s="131" t="s">
        <v>158</v>
      </c>
      <c r="L28" s="131"/>
      <c r="M28" s="131" t="s">
        <v>159</v>
      </c>
      <c r="N28" s="131"/>
      <c r="O28" s="131" t="s">
        <v>159</v>
      </c>
      <c r="P28" s="131"/>
      <c r="Q28" s="131" t="s">
        <v>159</v>
      </c>
      <c r="R28" s="131"/>
      <c r="S28" s="26"/>
      <c r="T28" s="142"/>
      <c r="U28" s="142"/>
      <c r="V28" s="25"/>
      <c r="W28" s="5"/>
    </row>
    <row r="29" spans="1:23" ht="15.75">
      <c r="A29" s="24"/>
      <c r="B29" s="25" t="s">
        <v>11</v>
      </c>
      <c r="C29" s="30" t="s">
        <v>164</v>
      </c>
      <c r="D29" s="26"/>
      <c r="E29" s="30" t="s">
        <v>165</v>
      </c>
      <c r="F29" s="26"/>
      <c r="G29" s="30" t="s">
        <v>166</v>
      </c>
      <c r="H29" s="26"/>
      <c r="I29" s="26" t="s">
        <v>167</v>
      </c>
      <c r="J29" s="26"/>
      <c r="K29" s="26" t="s">
        <v>168</v>
      </c>
      <c r="L29" s="26"/>
      <c r="M29" s="26" t="s">
        <v>169</v>
      </c>
      <c r="N29" s="26"/>
      <c r="O29" s="26" t="s">
        <v>170</v>
      </c>
      <c r="P29" s="26"/>
      <c r="Q29" s="26" t="s">
        <v>171</v>
      </c>
      <c r="R29" s="26"/>
      <c r="S29" s="30"/>
      <c r="T29" s="142"/>
      <c r="U29" s="142"/>
      <c r="V29" s="25"/>
      <c r="W29" s="5"/>
    </row>
    <row r="30" spans="1:23" ht="15.75">
      <c r="A30" s="24"/>
      <c r="B30" s="25" t="s">
        <v>11</v>
      </c>
      <c r="C30" s="30" t="s">
        <v>193</v>
      </c>
      <c r="D30" s="26"/>
      <c r="E30" s="30" t="s">
        <v>194</v>
      </c>
      <c r="F30" s="26"/>
      <c r="G30" s="30" t="s">
        <v>195</v>
      </c>
      <c r="H30" s="26"/>
      <c r="I30" s="30" t="s">
        <v>177</v>
      </c>
      <c r="J30" s="26"/>
      <c r="K30" s="30" t="s">
        <v>177</v>
      </c>
      <c r="L30" s="26"/>
      <c r="M30" s="30" t="s">
        <v>258</v>
      </c>
      <c r="N30" s="26"/>
      <c r="O30" s="30" t="s">
        <v>177</v>
      </c>
      <c r="P30" s="26"/>
      <c r="Q30" s="30" t="s">
        <v>177</v>
      </c>
      <c r="R30" s="26"/>
      <c r="S30" s="30"/>
      <c r="T30" s="142"/>
      <c r="U30" s="142"/>
      <c r="V30" s="25"/>
      <c r="W30" s="5"/>
    </row>
    <row r="31" spans="1:23" ht="15.75">
      <c r="A31" s="24"/>
      <c r="B31" s="25"/>
      <c r="C31" s="25"/>
      <c r="D31" s="26"/>
      <c r="E31" s="26"/>
      <c r="F31" s="26"/>
      <c r="G31" s="26"/>
      <c r="H31" s="26"/>
      <c r="I31" s="26"/>
      <c r="J31" s="26"/>
      <c r="K31" s="26"/>
      <c r="L31" s="26"/>
      <c r="M31" s="26"/>
      <c r="N31" s="26"/>
      <c r="O31" s="26"/>
      <c r="P31" s="26"/>
      <c r="Q31" s="26"/>
      <c r="R31" s="26"/>
      <c r="S31" s="26"/>
      <c r="T31" s="142"/>
      <c r="U31" s="142"/>
      <c r="V31" s="25"/>
      <c r="W31" s="5"/>
    </row>
    <row r="32" spans="1:23" ht="15.75">
      <c r="A32" s="24"/>
      <c r="B32" s="25" t="s">
        <v>241</v>
      </c>
      <c r="C32" s="140">
        <v>334000</v>
      </c>
      <c r="D32" s="32"/>
      <c r="E32" s="31">
        <v>200000</v>
      </c>
      <c r="F32" s="31"/>
      <c r="G32" s="31" t="s">
        <v>172</v>
      </c>
      <c r="H32" s="31"/>
      <c r="I32" s="31">
        <v>115000</v>
      </c>
      <c r="J32" s="31"/>
      <c r="K32" s="132">
        <v>200000</v>
      </c>
      <c r="L32" s="31"/>
      <c r="M32" s="31" t="s">
        <v>173</v>
      </c>
      <c r="N32" s="31"/>
      <c r="O32" s="31">
        <v>15500</v>
      </c>
      <c r="P32" s="31"/>
      <c r="Q32" s="132">
        <v>59000</v>
      </c>
      <c r="R32" s="31"/>
      <c r="S32" s="31"/>
      <c r="T32" s="143"/>
      <c r="U32" s="31"/>
      <c r="V32" s="34"/>
      <c r="W32" s="5"/>
    </row>
    <row r="33" spans="1:23" ht="15.75">
      <c r="A33" s="24"/>
      <c r="B33" s="25" t="s">
        <v>242</v>
      </c>
      <c r="C33" s="31">
        <v>200000</v>
      </c>
      <c r="D33" s="32"/>
      <c r="E33" s="31">
        <v>0</v>
      </c>
      <c r="F33" s="31"/>
      <c r="G33" s="31">
        <v>188500</v>
      </c>
      <c r="H33" s="31"/>
      <c r="I33" s="31">
        <v>115000</v>
      </c>
      <c r="J33" s="31"/>
      <c r="K33" s="31">
        <v>140000</v>
      </c>
      <c r="L33" s="31"/>
      <c r="M33" s="31">
        <v>15000</v>
      </c>
      <c r="N33" s="31"/>
      <c r="O33" s="31">
        <v>15500</v>
      </c>
      <c r="P33" s="31"/>
      <c r="Q33" s="31">
        <v>41000</v>
      </c>
      <c r="R33" s="31"/>
      <c r="S33" s="31"/>
      <c r="T33" s="143"/>
      <c r="U33" s="31">
        <f>SUM(C33:Q33)</f>
        <v>715000</v>
      </c>
      <c r="V33" s="34"/>
      <c r="W33" s="5"/>
    </row>
    <row r="34" spans="1:23" ht="15.75">
      <c r="A34" s="24"/>
      <c r="B34" s="25" t="s">
        <v>239</v>
      </c>
      <c r="C34" s="140">
        <v>0</v>
      </c>
      <c r="D34" s="32"/>
      <c r="E34" s="31">
        <f>154960*E39</f>
        <v>100106.79431999999</v>
      </c>
      <c r="F34" s="31"/>
      <c r="G34" s="140" t="str">
        <f>+G32</f>
        <v>$315,000</v>
      </c>
      <c r="H34" s="31"/>
      <c r="I34" s="148">
        <f>+I32</f>
        <v>115000</v>
      </c>
      <c r="J34" s="31"/>
      <c r="K34" s="140">
        <f>+K32</f>
        <v>200000</v>
      </c>
      <c r="L34" s="31"/>
      <c r="M34" s="140" t="str">
        <f>+M32</f>
        <v>$25,000</v>
      </c>
      <c r="N34" s="31"/>
      <c r="O34" s="148">
        <f>+O32</f>
        <v>15500</v>
      </c>
      <c r="P34" s="31"/>
      <c r="Q34" s="140">
        <f>+Q32</f>
        <v>59000</v>
      </c>
      <c r="R34" s="31"/>
      <c r="S34" s="31"/>
      <c r="T34" s="143"/>
      <c r="U34" s="31"/>
      <c r="V34" s="34"/>
      <c r="W34" s="5"/>
    </row>
    <row r="35" spans="1:24" ht="15.75">
      <c r="A35" s="24"/>
      <c r="B35" s="25" t="s">
        <v>240</v>
      </c>
      <c r="C35" s="31">
        <v>0</v>
      </c>
      <c r="D35" s="32"/>
      <c r="E35" s="31">
        <f>154960*E39</f>
        <v>100106.79431999999</v>
      </c>
      <c r="F35" s="31"/>
      <c r="G35" s="31">
        <f>+G33</f>
        <v>188500</v>
      </c>
      <c r="H35" s="31"/>
      <c r="I35" s="31">
        <f>+I33</f>
        <v>115000</v>
      </c>
      <c r="J35" s="31"/>
      <c r="K35" s="31">
        <f>+K33</f>
        <v>140000</v>
      </c>
      <c r="L35" s="31"/>
      <c r="M35" s="31">
        <f>+M33</f>
        <v>15000</v>
      </c>
      <c r="N35" s="31"/>
      <c r="O35" s="31">
        <f>+O33</f>
        <v>15500</v>
      </c>
      <c r="P35" s="31"/>
      <c r="Q35" s="31">
        <f>+Q33</f>
        <v>41000</v>
      </c>
      <c r="R35" s="31"/>
      <c r="S35" s="31"/>
      <c r="T35" s="143"/>
      <c r="U35" s="31">
        <f>SUM(C35:Q35)</f>
        <v>615106.79432</v>
      </c>
      <c r="V35" s="34"/>
      <c r="W35" s="5"/>
      <c r="X35" s="152"/>
    </row>
    <row r="36" spans="1:23" ht="15.75">
      <c r="A36" s="28"/>
      <c r="B36" s="29" t="s">
        <v>243</v>
      </c>
      <c r="C36" s="139">
        <f>+C32*C38</f>
        <v>0</v>
      </c>
      <c r="D36" s="36"/>
      <c r="E36" s="35">
        <f>154960*E38</f>
        <v>85873.71832</v>
      </c>
      <c r="F36" s="35"/>
      <c r="G36" s="35" t="s">
        <v>172</v>
      </c>
      <c r="H36" s="35"/>
      <c r="I36" s="35">
        <v>115000</v>
      </c>
      <c r="J36" s="35"/>
      <c r="K36" s="133">
        <v>200000</v>
      </c>
      <c r="L36" s="35"/>
      <c r="M36" s="35" t="s">
        <v>173</v>
      </c>
      <c r="N36" s="35"/>
      <c r="O36" s="35">
        <v>15500</v>
      </c>
      <c r="P36" s="35"/>
      <c r="Q36" s="133">
        <v>59000</v>
      </c>
      <c r="R36" s="35"/>
      <c r="S36" s="35"/>
      <c r="T36" s="37"/>
      <c r="U36" s="35"/>
      <c r="V36" s="34"/>
      <c r="W36" s="5"/>
    </row>
    <row r="37" spans="1:23" ht="15.75">
      <c r="A37" s="28"/>
      <c r="B37" s="29" t="s">
        <v>244</v>
      </c>
      <c r="C37" s="35">
        <f>+C33*C38</f>
        <v>0</v>
      </c>
      <c r="D37" s="36"/>
      <c r="E37" s="35">
        <f>+E36</f>
        <v>85873.71832</v>
      </c>
      <c r="F37" s="35"/>
      <c r="G37" s="35">
        <v>188500</v>
      </c>
      <c r="H37" s="35"/>
      <c r="I37" s="35">
        <v>115000</v>
      </c>
      <c r="J37" s="35"/>
      <c r="K37" s="35">
        <v>140000</v>
      </c>
      <c r="L37" s="35"/>
      <c r="M37" s="35">
        <v>15000</v>
      </c>
      <c r="N37" s="35"/>
      <c r="O37" s="35">
        <v>15500</v>
      </c>
      <c r="P37" s="35"/>
      <c r="Q37" s="35">
        <v>41000</v>
      </c>
      <c r="R37" s="35"/>
      <c r="S37" s="35"/>
      <c r="T37" s="37"/>
      <c r="U37" s="35">
        <f>SUM(C37:Q37)</f>
        <v>600873.71832</v>
      </c>
      <c r="V37" s="34"/>
      <c r="W37" s="5"/>
    </row>
    <row r="38" spans="1:23" ht="15.75">
      <c r="A38" s="28"/>
      <c r="B38" s="130" t="s">
        <v>237</v>
      </c>
      <c r="C38" s="138">
        <v>0</v>
      </c>
      <c r="D38" s="135"/>
      <c r="E38" s="138">
        <v>0.554167</v>
      </c>
      <c r="F38" s="134"/>
      <c r="G38" s="137">
        <v>1</v>
      </c>
      <c r="H38" s="137"/>
      <c r="I38" s="137">
        <v>1</v>
      </c>
      <c r="J38" s="137"/>
      <c r="K38" s="137">
        <v>1</v>
      </c>
      <c r="L38" s="137"/>
      <c r="M38" s="137">
        <v>1</v>
      </c>
      <c r="N38" s="137"/>
      <c r="O38" s="137">
        <v>1</v>
      </c>
      <c r="P38" s="137"/>
      <c r="Q38" s="137">
        <v>1</v>
      </c>
      <c r="R38" s="31"/>
      <c r="S38" s="31"/>
      <c r="T38" s="143"/>
      <c r="U38" s="31"/>
      <c r="V38" s="34"/>
      <c r="W38" s="5"/>
    </row>
    <row r="39" spans="1:23" ht="15.75">
      <c r="A39" s="28"/>
      <c r="B39" s="130" t="s">
        <v>238</v>
      </c>
      <c r="C39" s="138">
        <v>0</v>
      </c>
      <c r="D39" s="135"/>
      <c r="E39" s="138">
        <v>0.646017</v>
      </c>
      <c r="F39" s="134"/>
      <c r="G39" s="137">
        <v>1</v>
      </c>
      <c r="H39" s="137"/>
      <c r="I39" s="137">
        <v>1</v>
      </c>
      <c r="J39" s="137"/>
      <c r="K39" s="137">
        <v>1</v>
      </c>
      <c r="L39" s="137"/>
      <c r="M39" s="137">
        <v>1</v>
      </c>
      <c r="N39" s="137"/>
      <c r="O39" s="137">
        <v>1</v>
      </c>
      <c r="P39" s="137"/>
      <c r="Q39" s="137">
        <v>1</v>
      </c>
      <c r="R39" s="137"/>
      <c r="S39" s="137"/>
      <c r="T39" s="143"/>
      <c r="U39" s="31"/>
      <c r="V39" s="34"/>
      <c r="W39" s="5"/>
    </row>
    <row r="40" spans="1:23" ht="15.75">
      <c r="A40" s="24"/>
      <c r="B40" s="25" t="s">
        <v>12</v>
      </c>
      <c r="C40" s="30" t="s">
        <v>174</v>
      </c>
      <c r="D40" s="25"/>
      <c r="E40" s="30" t="s">
        <v>114</v>
      </c>
      <c r="F40" s="30"/>
      <c r="G40" s="30" t="s">
        <v>175</v>
      </c>
      <c r="H40" s="30"/>
      <c r="I40" s="30" t="s">
        <v>175</v>
      </c>
      <c r="J40" s="30"/>
      <c r="K40" s="30" t="s">
        <v>175</v>
      </c>
      <c r="L40" s="30"/>
      <c r="M40" s="30" t="s">
        <v>176</v>
      </c>
      <c r="N40" s="30"/>
      <c r="O40" s="30" t="s">
        <v>176</v>
      </c>
      <c r="P40" s="30"/>
      <c r="Q40" s="30" t="s">
        <v>176</v>
      </c>
      <c r="R40" s="30"/>
      <c r="S40" s="30"/>
      <c r="T40" s="142"/>
      <c r="U40" s="142"/>
      <c r="V40" s="25"/>
      <c r="W40" s="5"/>
    </row>
    <row r="41" spans="1:23" ht="15.75">
      <c r="A41" s="24"/>
      <c r="B41" s="25" t="s">
        <v>13</v>
      </c>
      <c r="C41" s="38">
        <v>0</v>
      </c>
      <c r="D41" s="25"/>
      <c r="E41" s="38">
        <v>0.0482313</v>
      </c>
      <c r="F41" s="39"/>
      <c r="G41" s="38">
        <v>0.0422</v>
      </c>
      <c r="H41" s="39"/>
      <c r="I41" s="38">
        <v>0.0495313</v>
      </c>
      <c r="J41" s="39"/>
      <c r="K41" s="38">
        <v>0.02486</v>
      </c>
      <c r="L41" s="39"/>
      <c r="M41" s="38">
        <v>0.0527</v>
      </c>
      <c r="N41" s="39"/>
      <c r="O41" s="38">
        <v>0.0600313</v>
      </c>
      <c r="P41" s="39"/>
      <c r="Q41" s="38">
        <v>0.03536</v>
      </c>
      <c r="R41" s="39"/>
      <c r="S41" s="38"/>
      <c r="T41" s="142"/>
      <c r="U41" s="39"/>
      <c r="V41" s="25"/>
      <c r="W41" s="5"/>
    </row>
    <row r="42" spans="1:23" ht="15.75">
      <c r="A42" s="24"/>
      <c r="B42" s="25" t="s">
        <v>196</v>
      </c>
      <c r="C42" s="30" t="s">
        <v>174</v>
      </c>
      <c r="D42" s="25"/>
      <c r="E42" s="30" t="s">
        <v>177</v>
      </c>
      <c r="F42" s="30"/>
      <c r="G42" s="30" t="s">
        <v>211</v>
      </c>
      <c r="H42" s="30"/>
      <c r="I42" s="30" t="s">
        <v>177</v>
      </c>
      <c r="J42" s="30"/>
      <c r="K42" s="30" t="s">
        <v>211</v>
      </c>
      <c r="L42" s="30"/>
      <c r="M42" s="30" t="s">
        <v>212</v>
      </c>
      <c r="N42" s="30"/>
      <c r="O42" s="30" t="s">
        <v>177</v>
      </c>
      <c r="P42" s="30"/>
      <c r="Q42" s="30" t="s">
        <v>259</v>
      </c>
      <c r="R42" s="39"/>
      <c r="S42" s="38"/>
      <c r="T42" s="142"/>
      <c r="U42" s="39"/>
      <c r="V42" s="25"/>
      <c r="W42" s="5"/>
    </row>
    <row r="43" spans="1:23" ht="15.75">
      <c r="A43" s="24"/>
      <c r="B43" s="25" t="s">
        <v>206</v>
      </c>
      <c r="C43" s="38">
        <v>0</v>
      </c>
      <c r="D43" s="25"/>
      <c r="E43" s="38">
        <v>0.0482313</v>
      </c>
      <c r="F43" s="39"/>
      <c r="G43" s="38">
        <v>0.0500713</v>
      </c>
      <c r="H43" s="39"/>
      <c r="I43" s="38">
        <v>0.0495313</v>
      </c>
      <c r="J43" s="39"/>
      <c r="K43" s="38">
        <v>0.0500313</v>
      </c>
      <c r="L43" s="39"/>
      <c r="M43" s="38">
        <v>0.0618103</v>
      </c>
      <c r="N43" s="39"/>
      <c r="O43" s="38">
        <v>0.0600313</v>
      </c>
      <c r="P43" s="39"/>
      <c r="Q43" s="38">
        <v>0.0616313</v>
      </c>
      <c r="R43" s="39"/>
      <c r="S43" s="38"/>
      <c r="T43" s="142"/>
      <c r="U43" s="39">
        <f>SUMPRODUCT(C43:Q43,C35:Q35)/U35</f>
        <v>0.05096956433971035</v>
      </c>
      <c r="V43" s="25"/>
      <c r="W43" s="5"/>
    </row>
    <row r="44" spans="1:23" ht="15.75">
      <c r="A44" s="24"/>
      <c r="B44" s="25" t="s">
        <v>14</v>
      </c>
      <c r="C44" s="38">
        <v>0</v>
      </c>
      <c r="D44" s="25"/>
      <c r="E44" s="38">
        <v>0.0508125</v>
      </c>
      <c r="F44" s="39"/>
      <c r="G44" s="38">
        <v>0.0376</v>
      </c>
      <c r="H44" s="39"/>
      <c r="I44" s="38">
        <v>0.0521125</v>
      </c>
      <c r="J44" s="39"/>
      <c r="K44" s="38">
        <v>0.02461</v>
      </c>
      <c r="L44" s="39"/>
      <c r="M44" s="38">
        <v>0.0481</v>
      </c>
      <c r="N44" s="39"/>
      <c r="O44" s="38">
        <v>0.0626125</v>
      </c>
      <c r="P44" s="39"/>
      <c r="Q44" s="38">
        <v>0.03511</v>
      </c>
      <c r="R44" s="39"/>
      <c r="S44" s="38"/>
      <c r="T44" s="142"/>
      <c r="U44" s="142"/>
      <c r="V44" s="25"/>
      <c r="W44" s="5"/>
    </row>
    <row r="45" spans="1:23" ht="15.75">
      <c r="A45" s="24"/>
      <c r="B45" s="25" t="s">
        <v>207</v>
      </c>
      <c r="C45" s="38">
        <v>0</v>
      </c>
      <c r="D45" s="25"/>
      <c r="E45" s="38">
        <v>0.0508125</v>
      </c>
      <c r="F45" s="39"/>
      <c r="G45" s="38">
        <v>0.0526525</v>
      </c>
      <c r="H45" s="39"/>
      <c r="I45" s="38">
        <v>0.0521125</v>
      </c>
      <c r="J45" s="39"/>
      <c r="K45" s="38">
        <v>0.0526125</v>
      </c>
      <c r="L45" s="39"/>
      <c r="M45" s="38">
        <v>0.0643915</v>
      </c>
      <c r="N45" s="39"/>
      <c r="O45" s="38">
        <v>0.0626125</v>
      </c>
      <c r="P45" s="39"/>
      <c r="Q45" s="38">
        <v>0.0642125</v>
      </c>
      <c r="R45" s="39"/>
      <c r="S45" s="38"/>
      <c r="T45" s="142"/>
      <c r="U45" s="142"/>
      <c r="V45" s="25"/>
      <c r="W45" s="5"/>
    </row>
    <row r="46" spans="1:23" ht="15.75">
      <c r="A46" s="24"/>
      <c r="B46" s="25" t="s">
        <v>15</v>
      </c>
      <c r="C46" s="116" t="s">
        <v>177</v>
      </c>
      <c r="D46" s="116"/>
      <c r="E46" s="116">
        <v>38975</v>
      </c>
      <c r="F46" s="116"/>
      <c r="G46" s="116">
        <v>38975</v>
      </c>
      <c r="H46" s="30"/>
      <c r="I46" s="116">
        <v>38975</v>
      </c>
      <c r="J46" s="30"/>
      <c r="K46" s="116">
        <v>38975</v>
      </c>
      <c r="L46" s="30"/>
      <c r="M46" s="116">
        <v>38975</v>
      </c>
      <c r="N46" s="30"/>
      <c r="O46" s="116">
        <v>38975</v>
      </c>
      <c r="P46" s="30"/>
      <c r="Q46" s="116">
        <v>38975</v>
      </c>
      <c r="R46" s="30"/>
      <c r="S46" s="30"/>
      <c r="T46" s="142"/>
      <c r="U46" s="142"/>
      <c r="V46" s="25"/>
      <c r="W46" s="5"/>
    </row>
    <row r="47" spans="1:23" ht="15.75">
      <c r="A47" s="24"/>
      <c r="B47" s="25" t="s">
        <v>16</v>
      </c>
      <c r="C47" s="116" t="s">
        <v>177</v>
      </c>
      <c r="D47" s="116"/>
      <c r="E47" s="116">
        <v>39340</v>
      </c>
      <c r="F47" s="116"/>
      <c r="G47" s="116">
        <v>39340</v>
      </c>
      <c r="H47" s="30"/>
      <c r="I47" s="116">
        <v>39340</v>
      </c>
      <c r="J47" s="30"/>
      <c r="K47" s="116">
        <v>39340</v>
      </c>
      <c r="L47" s="30"/>
      <c r="M47" s="116">
        <v>39340</v>
      </c>
      <c r="N47" s="30"/>
      <c r="O47" s="116">
        <v>39340</v>
      </c>
      <c r="P47" s="30"/>
      <c r="Q47" s="116">
        <v>39340</v>
      </c>
      <c r="R47" s="30"/>
      <c r="S47" s="30"/>
      <c r="T47" s="142"/>
      <c r="U47" s="142"/>
      <c r="V47" s="25"/>
      <c r="W47" s="5"/>
    </row>
    <row r="48" spans="1:23" ht="15.75">
      <c r="A48" s="24"/>
      <c r="B48" s="25" t="s">
        <v>197</v>
      </c>
      <c r="C48" s="30" t="s">
        <v>177</v>
      </c>
      <c r="D48" s="25"/>
      <c r="E48" s="30" t="s">
        <v>115</v>
      </c>
      <c r="F48" s="30"/>
      <c r="G48" s="30" t="s">
        <v>178</v>
      </c>
      <c r="H48" s="30"/>
      <c r="I48" s="30" t="s">
        <v>178</v>
      </c>
      <c r="J48" s="30"/>
      <c r="K48" s="30" t="s">
        <v>178</v>
      </c>
      <c r="L48" s="30"/>
      <c r="M48" s="30" t="s">
        <v>179</v>
      </c>
      <c r="N48" s="30"/>
      <c r="O48" s="30" t="s">
        <v>179</v>
      </c>
      <c r="P48" s="30"/>
      <c r="Q48" s="30" t="s">
        <v>179</v>
      </c>
      <c r="R48" s="30"/>
      <c r="S48" s="30"/>
      <c r="T48" s="142"/>
      <c r="U48" s="142"/>
      <c r="V48" s="25"/>
      <c r="W48" s="5"/>
    </row>
    <row r="49" spans="1:23" ht="15.75">
      <c r="A49" s="24"/>
      <c r="B49" s="25" t="s">
        <v>215</v>
      </c>
      <c r="C49" s="30" t="s">
        <v>177</v>
      </c>
      <c r="D49" s="25"/>
      <c r="E49" s="30" t="s">
        <v>177</v>
      </c>
      <c r="F49" s="30"/>
      <c r="G49" s="30" t="s">
        <v>213</v>
      </c>
      <c r="H49" s="30"/>
      <c r="I49" s="30" t="s">
        <v>177</v>
      </c>
      <c r="J49" s="30"/>
      <c r="K49" s="30" t="s">
        <v>213</v>
      </c>
      <c r="L49" s="30"/>
      <c r="M49" s="30" t="s">
        <v>214</v>
      </c>
      <c r="N49" s="30"/>
      <c r="O49" s="30" t="s">
        <v>177</v>
      </c>
      <c r="P49" s="30"/>
      <c r="Q49" s="30" t="s">
        <v>260</v>
      </c>
      <c r="R49" s="30"/>
      <c r="S49" s="30"/>
      <c r="T49" s="142"/>
      <c r="U49" s="142"/>
      <c r="V49" s="25"/>
      <c r="W49" s="5"/>
    </row>
    <row r="50" spans="1:23" ht="15.75">
      <c r="A50" s="24"/>
      <c r="B50" s="25"/>
      <c r="C50" s="30"/>
      <c r="D50" s="25"/>
      <c r="E50" s="30"/>
      <c r="F50" s="30"/>
      <c r="G50" s="30"/>
      <c r="H50" s="40"/>
      <c r="I50" s="40"/>
      <c r="J50" s="40"/>
      <c r="K50" s="40"/>
      <c r="L50" s="40"/>
      <c r="M50" s="40"/>
      <c r="N50" s="40"/>
      <c r="O50" s="40"/>
      <c r="P50" s="40"/>
      <c r="Q50" s="40"/>
      <c r="R50" s="40"/>
      <c r="S50" s="40"/>
      <c r="T50" s="40"/>
      <c r="U50" s="40"/>
      <c r="V50" s="25"/>
      <c r="W50" s="5"/>
    </row>
    <row r="51" spans="1:23" ht="15.75">
      <c r="A51" s="24"/>
      <c r="B51" s="25" t="s">
        <v>17</v>
      </c>
      <c r="C51" s="25"/>
      <c r="D51" s="25"/>
      <c r="E51" s="41"/>
      <c r="F51" s="25"/>
      <c r="G51" s="41"/>
      <c r="H51" s="25"/>
      <c r="I51" s="25"/>
      <c r="J51" s="25"/>
      <c r="K51" s="41"/>
      <c r="L51" s="25"/>
      <c r="M51" s="41"/>
      <c r="N51" s="25"/>
      <c r="O51" s="41"/>
      <c r="P51" s="25"/>
      <c r="Q51" s="41"/>
      <c r="R51" s="25"/>
      <c r="S51" s="25"/>
      <c r="T51" s="25"/>
      <c r="U51" s="39">
        <f>SUM(M33:Q33)/SUM(C33:K33)</f>
        <v>0.1111111111111111</v>
      </c>
      <c r="V51" s="25"/>
      <c r="W51" s="5"/>
    </row>
    <row r="52" spans="1:23" ht="15.75">
      <c r="A52" s="24"/>
      <c r="B52" s="25" t="s">
        <v>18</v>
      </c>
      <c r="C52" s="25"/>
      <c r="D52" s="25"/>
      <c r="E52" s="41"/>
      <c r="F52" s="25"/>
      <c r="G52" s="41"/>
      <c r="H52" s="25"/>
      <c r="I52" s="25"/>
      <c r="J52" s="25"/>
      <c r="K52" s="147"/>
      <c r="L52" s="25"/>
      <c r="M52" s="147"/>
      <c r="N52" s="25"/>
      <c r="O52" s="147"/>
      <c r="P52" s="25"/>
      <c r="Q52" s="147"/>
      <c r="R52" s="25"/>
      <c r="S52" s="25"/>
      <c r="T52" s="25"/>
      <c r="U52" s="39">
        <f>SUM(M37:Q37)/SUM(C37:K37)</f>
        <v>0.13506526207404032</v>
      </c>
      <c r="V52" s="25"/>
      <c r="W52" s="5"/>
    </row>
    <row r="53" spans="1:23" ht="15.75">
      <c r="A53" s="24"/>
      <c r="B53" s="25" t="s">
        <v>19</v>
      </c>
      <c r="C53" s="25"/>
      <c r="D53" s="25"/>
      <c r="E53" s="25"/>
      <c r="F53" s="25"/>
      <c r="G53" s="25"/>
      <c r="H53" s="25"/>
      <c r="I53" s="25"/>
      <c r="J53" s="25"/>
      <c r="K53" s="25"/>
      <c r="L53" s="25"/>
      <c r="M53" s="25"/>
      <c r="N53" s="25"/>
      <c r="O53" s="25"/>
      <c r="P53" s="25"/>
      <c r="Q53" s="25"/>
      <c r="R53" s="25"/>
      <c r="S53" s="30" t="s">
        <v>128</v>
      </c>
      <c r="T53" s="30" t="s">
        <v>135</v>
      </c>
      <c r="U53" s="31">
        <f>+U33/2-SUM(M33:Q33)</f>
        <v>286000</v>
      </c>
      <c r="V53" s="25"/>
      <c r="W53" s="5"/>
    </row>
    <row r="54" spans="1:23" ht="15.75">
      <c r="A54" s="24"/>
      <c r="B54" s="25"/>
      <c r="C54" s="25"/>
      <c r="D54" s="25"/>
      <c r="E54" s="25"/>
      <c r="F54" s="25"/>
      <c r="G54" s="25"/>
      <c r="H54" s="25"/>
      <c r="I54" s="25"/>
      <c r="J54" s="25"/>
      <c r="K54" s="25"/>
      <c r="L54" s="25"/>
      <c r="M54" s="25"/>
      <c r="N54" s="25"/>
      <c r="O54" s="25"/>
      <c r="P54" s="25"/>
      <c r="Q54" s="25"/>
      <c r="R54" s="25"/>
      <c r="S54" s="25" t="s">
        <v>129</v>
      </c>
      <c r="T54" s="25"/>
      <c r="U54" s="42"/>
      <c r="V54" s="25"/>
      <c r="W54" s="5"/>
    </row>
    <row r="55" spans="1:23" ht="15.75">
      <c r="A55" s="24"/>
      <c r="B55" s="25" t="s">
        <v>202</v>
      </c>
      <c r="C55" s="25"/>
      <c r="D55" s="25"/>
      <c r="E55" s="25"/>
      <c r="F55" s="25"/>
      <c r="G55" s="25"/>
      <c r="H55" s="25"/>
      <c r="I55" s="25"/>
      <c r="J55" s="25"/>
      <c r="K55" s="25"/>
      <c r="L55" s="25"/>
      <c r="M55" s="25"/>
      <c r="N55" s="25"/>
      <c r="O55" s="25"/>
      <c r="P55" s="25"/>
      <c r="Q55" s="25"/>
      <c r="R55" s="25"/>
      <c r="S55" s="30"/>
      <c r="T55" s="30"/>
      <c r="U55" s="30" t="s">
        <v>302</v>
      </c>
      <c r="V55" s="25"/>
      <c r="W55" s="5"/>
    </row>
    <row r="56" spans="1:23" ht="15.75">
      <c r="A56" s="24"/>
      <c r="B56" s="25" t="s">
        <v>203</v>
      </c>
      <c r="C56" s="25"/>
      <c r="D56" s="25"/>
      <c r="E56" s="25"/>
      <c r="F56" s="25"/>
      <c r="G56" s="25"/>
      <c r="H56" s="25"/>
      <c r="I56" s="25"/>
      <c r="J56" s="25"/>
      <c r="K56" s="25"/>
      <c r="L56" s="25"/>
      <c r="M56" s="25"/>
      <c r="N56" s="25"/>
      <c r="O56" s="25"/>
      <c r="P56" s="25"/>
      <c r="Q56" s="25"/>
      <c r="R56" s="25"/>
      <c r="S56" s="30"/>
      <c r="T56" s="30"/>
      <c r="U56" s="30" t="s">
        <v>138</v>
      </c>
      <c r="V56" s="25"/>
      <c r="W56" s="5"/>
    </row>
    <row r="57" spans="1:23" ht="15.75">
      <c r="A57" s="24"/>
      <c r="B57" s="29" t="s">
        <v>208</v>
      </c>
      <c r="C57" s="29"/>
      <c r="D57" s="29"/>
      <c r="E57" s="29"/>
      <c r="F57" s="29"/>
      <c r="G57" s="29"/>
      <c r="H57" s="29"/>
      <c r="I57" s="29"/>
      <c r="J57" s="29"/>
      <c r="K57" s="29"/>
      <c r="L57" s="29"/>
      <c r="M57" s="29"/>
      <c r="N57" s="29"/>
      <c r="O57" s="29"/>
      <c r="P57" s="29"/>
      <c r="Q57" s="29"/>
      <c r="R57" s="29"/>
      <c r="S57" s="43"/>
      <c r="T57" s="43"/>
      <c r="U57" s="44">
        <v>38701</v>
      </c>
      <c r="V57" s="25"/>
      <c r="W57" s="5"/>
    </row>
    <row r="58" spans="1:23" ht="15.75">
      <c r="A58" s="24"/>
      <c r="B58" s="25" t="s">
        <v>204</v>
      </c>
      <c r="C58" s="25"/>
      <c r="D58" s="25"/>
      <c r="E58" s="25"/>
      <c r="F58" s="25"/>
      <c r="G58" s="25"/>
      <c r="H58" s="58"/>
      <c r="I58" s="58"/>
      <c r="J58" s="58"/>
      <c r="K58" s="58"/>
      <c r="L58" s="58"/>
      <c r="M58" s="58"/>
      <c r="N58" s="58"/>
      <c r="O58" s="58"/>
      <c r="P58" s="58"/>
      <c r="Q58" s="25">
        <f>+U58-S58+1</f>
        <v>92</v>
      </c>
      <c r="R58" s="25"/>
      <c r="S58" s="45">
        <v>38518</v>
      </c>
      <c r="T58" s="46"/>
      <c r="U58" s="45">
        <v>38609</v>
      </c>
      <c r="V58" s="25"/>
      <c r="W58" s="5"/>
    </row>
    <row r="59" spans="1:23" ht="15.75">
      <c r="A59" s="24"/>
      <c r="B59" s="25" t="s">
        <v>205</v>
      </c>
      <c r="C59" s="25"/>
      <c r="D59" s="25"/>
      <c r="E59" s="25"/>
      <c r="F59" s="25"/>
      <c r="G59" s="25"/>
      <c r="H59" s="25"/>
      <c r="I59" s="25"/>
      <c r="J59" s="25"/>
      <c r="K59" s="25"/>
      <c r="L59" s="25"/>
      <c r="M59" s="25"/>
      <c r="N59" s="25"/>
      <c r="O59" s="25"/>
      <c r="P59" s="25"/>
      <c r="Q59" s="25">
        <f>+U59-S59+1</f>
        <v>91</v>
      </c>
      <c r="R59" s="25"/>
      <c r="S59" s="45">
        <v>38610</v>
      </c>
      <c r="T59" s="46"/>
      <c r="U59" s="45">
        <v>38700</v>
      </c>
      <c r="V59" s="25"/>
      <c r="W59" s="5"/>
    </row>
    <row r="60" spans="1:23" ht="15.75">
      <c r="A60" s="24"/>
      <c r="B60" s="25" t="s">
        <v>198</v>
      </c>
      <c r="C60" s="25"/>
      <c r="D60" s="25"/>
      <c r="E60" s="25"/>
      <c r="F60" s="25"/>
      <c r="G60" s="25"/>
      <c r="H60" s="25"/>
      <c r="I60" s="25"/>
      <c r="J60" s="25"/>
      <c r="K60" s="25"/>
      <c r="L60" s="25"/>
      <c r="M60" s="25"/>
      <c r="N60" s="25"/>
      <c r="O60" s="25"/>
      <c r="P60" s="25"/>
      <c r="Q60" s="25"/>
      <c r="R60" s="25"/>
      <c r="S60" s="45"/>
      <c r="T60" s="46"/>
      <c r="U60" s="45" t="s">
        <v>199</v>
      </c>
      <c r="V60" s="25"/>
      <c r="W60" s="5"/>
    </row>
    <row r="61" spans="1:23" ht="15.75">
      <c r="A61" s="24"/>
      <c r="B61" s="25" t="s">
        <v>200</v>
      </c>
      <c r="C61" s="25"/>
      <c r="D61" s="25"/>
      <c r="E61" s="25"/>
      <c r="F61" s="25"/>
      <c r="G61" s="25"/>
      <c r="H61" s="25"/>
      <c r="I61" s="25"/>
      <c r="J61" s="25"/>
      <c r="K61" s="25"/>
      <c r="L61" s="25"/>
      <c r="M61" s="25"/>
      <c r="N61" s="25"/>
      <c r="O61" s="25"/>
      <c r="P61" s="25"/>
      <c r="Q61" s="25"/>
      <c r="R61" s="25"/>
      <c r="S61" s="45"/>
      <c r="T61" s="46"/>
      <c r="U61" s="45" t="s">
        <v>139</v>
      </c>
      <c r="V61" s="25"/>
      <c r="W61" s="5"/>
    </row>
    <row r="62" spans="1:23" ht="15.75">
      <c r="A62" s="24"/>
      <c r="B62" s="25" t="s">
        <v>20</v>
      </c>
      <c r="C62" s="25"/>
      <c r="D62" s="25"/>
      <c r="E62" s="25"/>
      <c r="F62" s="25"/>
      <c r="G62" s="25"/>
      <c r="H62" s="25"/>
      <c r="I62" s="25"/>
      <c r="J62" s="25"/>
      <c r="K62" s="25"/>
      <c r="L62" s="25"/>
      <c r="M62" s="25"/>
      <c r="N62" s="25"/>
      <c r="O62" s="25"/>
      <c r="P62" s="25"/>
      <c r="Q62" s="25"/>
      <c r="R62" s="25"/>
      <c r="S62" s="45"/>
      <c r="T62" s="46"/>
      <c r="U62" s="45">
        <v>38687</v>
      </c>
      <c r="V62" s="25"/>
      <c r="W62" s="5"/>
    </row>
    <row r="63" spans="1:23" ht="15.75">
      <c r="A63" s="24"/>
      <c r="B63" s="25"/>
      <c r="C63" s="25"/>
      <c r="D63" s="25"/>
      <c r="E63" s="25"/>
      <c r="F63" s="25"/>
      <c r="G63" s="25"/>
      <c r="H63" s="25"/>
      <c r="I63" s="25"/>
      <c r="J63" s="25"/>
      <c r="K63" s="25"/>
      <c r="L63" s="25"/>
      <c r="M63" s="25"/>
      <c r="N63" s="25"/>
      <c r="O63" s="25"/>
      <c r="P63" s="25"/>
      <c r="Q63" s="25"/>
      <c r="R63" s="25"/>
      <c r="S63" s="45"/>
      <c r="T63" s="46"/>
      <c r="U63" s="45"/>
      <c r="V63" s="25"/>
      <c r="W63" s="5"/>
    </row>
    <row r="64" spans="1:23" ht="15.75">
      <c r="A64" s="6"/>
      <c r="B64" s="8"/>
      <c r="C64" s="8"/>
      <c r="D64" s="8"/>
      <c r="E64" s="8"/>
      <c r="F64" s="8"/>
      <c r="G64" s="8"/>
      <c r="H64" s="8"/>
      <c r="I64" s="8"/>
      <c r="J64" s="8"/>
      <c r="K64" s="8"/>
      <c r="L64" s="8"/>
      <c r="M64" s="8"/>
      <c r="N64" s="8"/>
      <c r="O64" s="8"/>
      <c r="P64" s="8"/>
      <c r="Q64" s="8"/>
      <c r="R64" s="8"/>
      <c r="S64" s="47"/>
      <c r="T64" s="48"/>
      <c r="U64" s="47"/>
      <c r="V64" s="8"/>
      <c r="W64" s="5"/>
    </row>
    <row r="65" spans="1:23" ht="19.5" thickBot="1">
      <c r="A65" s="107"/>
      <c r="B65" s="108" t="s">
        <v>295</v>
      </c>
      <c r="C65" s="109"/>
      <c r="D65" s="109"/>
      <c r="E65" s="109"/>
      <c r="F65" s="109"/>
      <c r="G65" s="109"/>
      <c r="H65" s="109"/>
      <c r="I65" s="109"/>
      <c r="J65" s="109"/>
      <c r="K65" s="109"/>
      <c r="L65" s="109"/>
      <c r="M65" s="109"/>
      <c r="N65" s="109"/>
      <c r="O65" s="109"/>
      <c r="P65" s="109"/>
      <c r="Q65" s="109"/>
      <c r="R65" s="109"/>
      <c r="S65" s="109"/>
      <c r="T65" s="109"/>
      <c r="U65" s="110"/>
      <c r="V65" s="111"/>
      <c r="W65" s="5"/>
    </row>
    <row r="66" spans="1:23" ht="15.75">
      <c r="A66" s="2"/>
      <c r="B66" s="4"/>
      <c r="C66" s="4"/>
      <c r="D66" s="4"/>
      <c r="E66" s="4"/>
      <c r="F66" s="4"/>
      <c r="G66" s="4"/>
      <c r="H66" s="4"/>
      <c r="I66" s="4"/>
      <c r="J66" s="4"/>
      <c r="K66" s="4"/>
      <c r="L66" s="4"/>
      <c r="M66" s="4"/>
      <c r="N66" s="4"/>
      <c r="O66" s="4"/>
      <c r="P66" s="4"/>
      <c r="Q66" s="4"/>
      <c r="R66" s="4"/>
      <c r="S66" s="4"/>
      <c r="T66" s="4"/>
      <c r="U66" s="50"/>
      <c r="V66" s="4"/>
      <c r="W66" s="5"/>
    </row>
    <row r="67" spans="1:23" ht="15.75">
      <c r="A67" s="6"/>
      <c r="B67" s="51" t="s">
        <v>21</v>
      </c>
      <c r="C67" s="8"/>
      <c r="D67" s="8"/>
      <c r="E67" s="8"/>
      <c r="F67" s="8"/>
      <c r="G67" s="8"/>
      <c r="H67" s="8"/>
      <c r="I67" s="8"/>
      <c r="J67" s="8"/>
      <c r="K67" s="8"/>
      <c r="L67" s="8"/>
      <c r="M67" s="8"/>
      <c r="N67" s="8"/>
      <c r="O67" s="8"/>
      <c r="P67" s="8"/>
      <c r="Q67" s="8"/>
      <c r="R67" s="8"/>
      <c r="S67" s="8"/>
      <c r="T67" s="8"/>
      <c r="U67" s="52"/>
      <c r="V67" s="8"/>
      <c r="W67" s="5"/>
    </row>
    <row r="68" spans="1:23" ht="15.75">
      <c r="A68" s="6"/>
      <c r="B68" s="13"/>
      <c r="C68" s="8"/>
      <c r="D68" s="8"/>
      <c r="E68" s="8"/>
      <c r="F68" s="8"/>
      <c r="G68" s="8"/>
      <c r="H68" s="8"/>
      <c r="I68" s="8"/>
      <c r="J68" s="8"/>
      <c r="K68" s="8"/>
      <c r="L68" s="8"/>
      <c r="M68" s="8"/>
      <c r="N68" s="8"/>
      <c r="O68" s="8"/>
      <c r="P68" s="8"/>
      <c r="Q68" s="8"/>
      <c r="R68" s="8"/>
      <c r="S68" s="8"/>
      <c r="T68" s="8"/>
      <c r="U68" s="52"/>
      <c r="V68" s="8"/>
      <c r="W68" s="5"/>
    </row>
    <row r="69" spans="1:23" ht="47.25">
      <c r="A69" s="6"/>
      <c r="B69" s="122" t="s">
        <v>22</v>
      </c>
      <c r="C69" s="123"/>
      <c r="D69" s="123"/>
      <c r="E69" s="123"/>
      <c r="F69" s="123"/>
      <c r="G69" s="123"/>
      <c r="H69" s="123"/>
      <c r="I69" s="123"/>
      <c r="J69" s="123"/>
      <c r="K69" s="123" t="s">
        <v>111</v>
      </c>
      <c r="L69" s="123"/>
      <c r="M69" s="123" t="s">
        <v>116</v>
      </c>
      <c r="N69" s="123"/>
      <c r="O69" s="123" t="s">
        <v>118</v>
      </c>
      <c r="P69" s="123"/>
      <c r="Q69" s="123" t="s">
        <v>122</v>
      </c>
      <c r="R69" s="123"/>
      <c r="S69" s="123" t="s">
        <v>130</v>
      </c>
      <c r="T69" s="123"/>
      <c r="U69" s="124" t="s">
        <v>140</v>
      </c>
      <c r="V69" s="125"/>
      <c r="W69" s="5"/>
    </row>
    <row r="70" spans="1:24" ht="15.75">
      <c r="A70" s="24"/>
      <c r="B70" s="25" t="s">
        <v>23</v>
      </c>
      <c r="C70" s="53"/>
      <c r="D70" s="34"/>
      <c r="E70" s="34"/>
      <c r="F70" s="34"/>
      <c r="G70" s="34"/>
      <c r="H70" s="34"/>
      <c r="I70" s="34"/>
      <c r="J70" s="34"/>
      <c r="K70" s="34">
        <v>617098</v>
      </c>
      <c r="L70" s="34"/>
      <c r="M70" s="53">
        <v>615107</v>
      </c>
      <c r="N70" s="34"/>
      <c r="O70" s="34">
        <f>14233+24+36+5827</f>
        <v>20120</v>
      </c>
      <c r="P70" s="34"/>
      <c r="Q70" s="34">
        <f>24+36+5827</f>
        <v>5887</v>
      </c>
      <c r="R70" s="34"/>
      <c r="S70" s="34">
        <v>0</v>
      </c>
      <c r="T70" s="34"/>
      <c r="U70" s="53">
        <f>+M70-O70+Q70-S70</f>
        <v>600874</v>
      </c>
      <c r="V70" s="25"/>
      <c r="W70" s="5"/>
      <c r="X70" s="152"/>
    </row>
    <row r="71" spans="1:23" ht="15.75">
      <c r="A71" s="24"/>
      <c r="B71" s="25" t="s">
        <v>24</v>
      </c>
      <c r="C71" s="53"/>
      <c r="D71" s="34"/>
      <c r="E71" s="34"/>
      <c r="F71" s="34"/>
      <c r="G71" s="34"/>
      <c r="H71" s="34"/>
      <c r="I71" s="34"/>
      <c r="J71" s="34"/>
      <c r="K71" s="34">
        <v>16</v>
      </c>
      <c r="L71" s="34"/>
      <c r="M71" s="53">
        <v>0</v>
      </c>
      <c r="N71" s="34"/>
      <c r="O71" s="34">
        <v>0</v>
      </c>
      <c r="P71" s="34"/>
      <c r="Q71" s="34">
        <v>0</v>
      </c>
      <c r="R71" s="34"/>
      <c r="S71" s="34">
        <v>0</v>
      </c>
      <c r="T71" s="34"/>
      <c r="U71" s="53">
        <f>+M71-O71</f>
        <v>0</v>
      </c>
      <c r="V71" s="25"/>
      <c r="W71" s="5"/>
    </row>
    <row r="72" spans="1:23" ht="15.75">
      <c r="A72" s="24"/>
      <c r="B72" s="25"/>
      <c r="C72" s="53"/>
      <c r="D72" s="34"/>
      <c r="E72" s="34"/>
      <c r="F72" s="34"/>
      <c r="G72" s="34"/>
      <c r="H72" s="34"/>
      <c r="I72" s="34"/>
      <c r="J72" s="34"/>
      <c r="K72" s="34"/>
      <c r="L72" s="34"/>
      <c r="M72" s="53"/>
      <c r="N72" s="34"/>
      <c r="O72" s="34"/>
      <c r="P72" s="34"/>
      <c r="Q72" s="34"/>
      <c r="R72" s="34"/>
      <c r="S72" s="34"/>
      <c r="T72" s="34"/>
      <c r="U72" s="53"/>
      <c r="V72" s="25"/>
      <c r="W72" s="5"/>
    </row>
    <row r="73" spans="1:23" ht="15.75">
      <c r="A73" s="24"/>
      <c r="B73" s="25" t="s">
        <v>25</v>
      </c>
      <c r="C73" s="54"/>
      <c r="D73" s="34"/>
      <c r="E73" s="34"/>
      <c r="F73" s="34"/>
      <c r="G73" s="34"/>
      <c r="H73" s="34"/>
      <c r="I73" s="34"/>
      <c r="J73" s="34"/>
      <c r="K73" s="34">
        <f>SUM(K70:K72)</f>
        <v>617114</v>
      </c>
      <c r="L73" s="34"/>
      <c r="M73" s="54">
        <f>M70+M71</f>
        <v>615107</v>
      </c>
      <c r="N73" s="34"/>
      <c r="O73" s="34">
        <f>SUM(O70:O72)</f>
        <v>20120</v>
      </c>
      <c r="P73" s="34"/>
      <c r="Q73" s="34">
        <f>SUM(Q70:Q72)</f>
        <v>5887</v>
      </c>
      <c r="R73" s="34"/>
      <c r="S73" s="34">
        <f>SUM(S70:S72)</f>
        <v>0</v>
      </c>
      <c r="T73" s="34"/>
      <c r="U73" s="54">
        <f>SUM(U70:U72)</f>
        <v>600874</v>
      </c>
      <c r="V73" s="25"/>
      <c r="W73" s="5"/>
    </row>
    <row r="74" spans="1:23" ht="15.75">
      <c r="A74" s="24"/>
      <c r="B74" s="25"/>
      <c r="C74" s="34"/>
      <c r="D74" s="34"/>
      <c r="E74" s="34"/>
      <c r="F74" s="34"/>
      <c r="G74" s="34"/>
      <c r="H74" s="34"/>
      <c r="I74" s="34"/>
      <c r="J74" s="34"/>
      <c r="K74" s="34"/>
      <c r="L74" s="34"/>
      <c r="M74" s="34"/>
      <c r="N74" s="34"/>
      <c r="O74" s="34"/>
      <c r="P74" s="34"/>
      <c r="Q74" s="34"/>
      <c r="R74" s="34"/>
      <c r="S74" s="34"/>
      <c r="T74" s="34"/>
      <c r="U74" s="54"/>
      <c r="V74" s="25"/>
      <c r="W74" s="5"/>
    </row>
    <row r="75" spans="1:23" ht="15.75">
      <c r="A75" s="6"/>
      <c r="B75" s="119" t="s">
        <v>26</v>
      </c>
      <c r="C75" s="55"/>
      <c r="D75" s="55"/>
      <c r="E75" s="55"/>
      <c r="F75" s="55"/>
      <c r="G75" s="55"/>
      <c r="H75" s="55"/>
      <c r="I75" s="55"/>
      <c r="J75" s="55"/>
      <c r="K75" s="55"/>
      <c r="L75" s="55"/>
      <c r="M75" s="55"/>
      <c r="N75" s="55"/>
      <c r="O75" s="55"/>
      <c r="P75" s="55"/>
      <c r="Q75" s="55"/>
      <c r="R75" s="55"/>
      <c r="S75" s="55"/>
      <c r="T75" s="55"/>
      <c r="U75" s="56"/>
      <c r="V75" s="8"/>
      <c r="W75" s="5"/>
    </row>
    <row r="76" spans="1:23" ht="15.75">
      <c r="A76" s="6"/>
      <c r="B76" s="8"/>
      <c r="C76" s="55"/>
      <c r="D76" s="55"/>
      <c r="E76" s="55"/>
      <c r="F76" s="55"/>
      <c r="G76" s="55"/>
      <c r="H76" s="55"/>
      <c r="I76" s="55"/>
      <c r="J76" s="55"/>
      <c r="K76" s="55"/>
      <c r="L76" s="55"/>
      <c r="M76" s="55"/>
      <c r="N76" s="55"/>
      <c r="O76" s="55"/>
      <c r="P76" s="55"/>
      <c r="Q76" s="55"/>
      <c r="R76" s="55"/>
      <c r="S76" s="55"/>
      <c r="T76" s="55"/>
      <c r="U76" s="56"/>
      <c r="V76" s="8"/>
      <c r="W76" s="5"/>
    </row>
    <row r="77" spans="1:23" ht="15.75">
      <c r="A77" s="24"/>
      <c r="B77" s="25" t="s">
        <v>23</v>
      </c>
      <c r="C77" s="34"/>
      <c r="D77" s="34"/>
      <c r="E77" s="34"/>
      <c r="F77" s="34"/>
      <c r="G77" s="34"/>
      <c r="H77" s="34"/>
      <c r="I77" s="34"/>
      <c r="J77" s="34"/>
      <c r="K77" s="34"/>
      <c r="L77" s="34"/>
      <c r="M77" s="34"/>
      <c r="N77" s="34"/>
      <c r="O77" s="34"/>
      <c r="P77" s="34"/>
      <c r="Q77" s="34"/>
      <c r="R77" s="34"/>
      <c r="S77" s="34"/>
      <c r="T77" s="34"/>
      <c r="U77" s="54"/>
      <c r="V77" s="25"/>
      <c r="W77" s="5"/>
    </row>
    <row r="78" spans="1:23" ht="15.75">
      <c r="A78" s="24"/>
      <c r="B78" s="25" t="s">
        <v>24</v>
      </c>
      <c r="C78" s="34"/>
      <c r="D78" s="34"/>
      <c r="E78" s="34"/>
      <c r="F78" s="34"/>
      <c r="G78" s="34"/>
      <c r="H78" s="34"/>
      <c r="I78" s="34"/>
      <c r="J78" s="34"/>
      <c r="K78" s="34"/>
      <c r="L78" s="34"/>
      <c r="M78" s="34"/>
      <c r="N78" s="34"/>
      <c r="O78" s="34"/>
      <c r="P78" s="34"/>
      <c r="Q78" s="34"/>
      <c r="R78" s="34"/>
      <c r="S78" s="34"/>
      <c r="T78" s="34"/>
      <c r="U78" s="54"/>
      <c r="V78" s="25"/>
      <c r="W78" s="5"/>
    </row>
    <row r="79" spans="1:23" ht="15.75">
      <c r="A79" s="24"/>
      <c r="B79" s="25"/>
      <c r="C79" s="34"/>
      <c r="D79" s="34"/>
      <c r="E79" s="34"/>
      <c r="F79" s="34"/>
      <c r="G79" s="34"/>
      <c r="H79" s="34"/>
      <c r="I79" s="34"/>
      <c r="J79" s="34"/>
      <c r="K79" s="34"/>
      <c r="L79" s="34"/>
      <c r="M79" s="34"/>
      <c r="N79" s="34"/>
      <c r="O79" s="34"/>
      <c r="P79" s="34"/>
      <c r="Q79" s="34"/>
      <c r="R79" s="34"/>
      <c r="S79" s="34"/>
      <c r="T79" s="34"/>
      <c r="U79" s="54"/>
      <c r="V79" s="25"/>
      <c r="W79" s="5"/>
    </row>
    <row r="80" spans="1:23" ht="15.75">
      <c r="A80" s="24"/>
      <c r="B80" s="25" t="s">
        <v>25</v>
      </c>
      <c r="C80" s="34"/>
      <c r="D80" s="34"/>
      <c r="E80" s="34"/>
      <c r="F80" s="34"/>
      <c r="G80" s="34"/>
      <c r="H80" s="34"/>
      <c r="I80" s="34"/>
      <c r="J80" s="34"/>
      <c r="K80" s="34"/>
      <c r="L80" s="34"/>
      <c r="M80" s="34"/>
      <c r="N80" s="34"/>
      <c r="O80" s="34"/>
      <c r="P80" s="34"/>
      <c r="Q80" s="34"/>
      <c r="R80" s="34"/>
      <c r="S80" s="34"/>
      <c r="T80" s="34"/>
      <c r="U80" s="34"/>
      <c r="V80" s="25"/>
      <c r="W80" s="5"/>
    </row>
    <row r="81" spans="1:23" ht="15.75">
      <c r="A81" s="24"/>
      <c r="B81" s="25"/>
      <c r="C81" s="34"/>
      <c r="D81" s="34"/>
      <c r="E81" s="34"/>
      <c r="F81" s="34"/>
      <c r="G81" s="34"/>
      <c r="H81" s="34"/>
      <c r="I81" s="34"/>
      <c r="J81" s="34"/>
      <c r="K81" s="34"/>
      <c r="L81" s="34"/>
      <c r="M81" s="34"/>
      <c r="N81" s="34"/>
      <c r="O81" s="34"/>
      <c r="P81" s="34"/>
      <c r="Q81" s="34"/>
      <c r="R81" s="34"/>
      <c r="S81" s="34"/>
      <c r="T81" s="34"/>
      <c r="U81" s="34"/>
      <c r="V81" s="25"/>
      <c r="W81" s="5"/>
    </row>
    <row r="82" spans="1:23" ht="15.75">
      <c r="A82" s="24"/>
      <c r="B82" s="25" t="s">
        <v>145</v>
      </c>
      <c r="C82" s="34"/>
      <c r="D82" s="34"/>
      <c r="E82" s="34"/>
      <c r="F82" s="34"/>
      <c r="G82" s="34"/>
      <c r="H82" s="34"/>
      <c r="I82" s="34"/>
      <c r="J82" s="34"/>
      <c r="K82" s="34">
        <v>97886</v>
      </c>
      <c r="L82" s="34"/>
      <c r="M82" s="34">
        <v>0</v>
      </c>
      <c r="N82" s="34"/>
      <c r="O82" s="34"/>
      <c r="P82" s="34"/>
      <c r="Q82" s="34"/>
      <c r="R82" s="34"/>
      <c r="S82" s="34"/>
      <c r="T82" s="34"/>
      <c r="U82" s="54">
        <f>SUM(M82:Q82)</f>
        <v>0</v>
      </c>
      <c r="V82" s="25"/>
      <c r="W82" s="5"/>
    </row>
    <row r="83" spans="1:23" ht="15.75">
      <c r="A83" s="24"/>
      <c r="B83" s="25" t="s">
        <v>29</v>
      </c>
      <c r="C83" s="34"/>
      <c r="D83" s="34"/>
      <c r="E83" s="34"/>
      <c r="F83" s="34"/>
      <c r="G83" s="34"/>
      <c r="H83" s="34"/>
      <c r="I83" s="34"/>
      <c r="J83" s="34"/>
      <c r="K83" s="34">
        <v>0</v>
      </c>
      <c r="L83" s="34"/>
      <c r="M83" s="34">
        <v>0</v>
      </c>
      <c r="N83" s="34"/>
      <c r="O83" s="34"/>
      <c r="P83" s="34"/>
      <c r="Q83" s="34"/>
      <c r="R83" s="34"/>
      <c r="S83" s="34"/>
      <c r="T83" s="34"/>
      <c r="U83" s="54">
        <v>0</v>
      </c>
      <c r="V83" s="25"/>
      <c r="W83" s="5"/>
    </row>
    <row r="84" spans="1:23" ht="15.75">
      <c r="A84" s="24"/>
      <c r="B84" s="25" t="s">
        <v>30</v>
      </c>
      <c r="C84" s="54"/>
      <c r="D84" s="34"/>
      <c r="E84" s="54"/>
      <c r="F84" s="34"/>
      <c r="G84" s="54"/>
      <c r="H84" s="34"/>
      <c r="I84" s="34"/>
      <c r="J84" s="34"/>
      <c r="K84" s="54">
        <f>SUM(K73:K83)</f>
        <v>715000</v>
      </c>
      <c r="L84" s="54"/>
      <c r="M84" s="54">
        <f>SUM(M73:M83)</f>
        <v>615107</v>
      </c>
      <c r="N84" s="34"/>
      <c r="O84" s="34"/>
      <c r="P84" s="34"/>
      <c r="Q84" s="34"/>
      <c r="R84" s="34"/>
      <c r="S84" s="54"/>
      <c r="T84" s="34"/>
      <c r="U84" s="54">
        <f>SUM(U73:U83)</f>
        <v>600874</v>
      </c>
      <c r="V84" s="25"/>
      <c r="W84" s="5"/>
    </row>
    <row r="85" spans="1:23" ht="15.75">
      <c r="A85" s="24"/>
      <c r="B85" s="25"/>
      <c r="C85" s="34"/>
      <c r="D85" s="34"/>
      <c r="E85" s="34"/>
      <c r="F85" s="34"/>
      <c r="G85" s="34"/>
      <c r="H85" s="34"/>
      <c r="I85" s="34"/>
      <c r="J85" s="34"/>
      <c r="K85" s="34"/>
      <c r="L85" s="34"/>
      <c r="M85" s="34"/>
      <c r="N85" s="34"/>
      <c r="O85" s="34"/>
      <c r="P85" s="34"/>
      <c r="Q85" s="34"/>
      <c r="R85" s="34"/>
      <c r="S85" s="34"/>
      <c r="T85" s="34"/>
      <c r="U85" s="54"/>
      <c r="V85" s="25"/>
      <c r="W85" s="5"/>
    </row>
    <row r="86" spans="1:23" ht="15.75">
      <c r="A86" s="6"/>
      <c r="B86" s="8"/>
      <c r="C86" s="8"/>
      <c r="D86" s="8"/>
      <c r="E86" s="8"/>
      <c r="F86" s="8"/>
      <c r="G86" s="8"/>
      <c r="H86" s="8"/>
      <c r="I86" s="8"/>
      <c r="J86" s="8"/>
      <c r="K86" s="8"/>
      <c r="L86" s="8"/>
      <c r="M86" s="8"/>
      <c r="N86" s="8"/>
      <c r="O86" s="8"/>
      <c r="P86" s="8"/>
      <c r="Q86" s="8"/>
      <c r="R86" s="8"/>
      <c r="S86" s="8"/>
      <c r="T86" s="8"/>
      <c r="U86" s="8"/>
      <c r="V86" s="8"/>
      <c r="W86" s="5"/>
    </row>
    <row r="87" spans="1:23" ht="15.75">
      <c r="A87" s="6"/>
      <c r="B87" s="51" t="s">
        <v>31</v>
      </c>
      <c r="C87" s="14"/>
      <c r="D87" s="14"/>
      <c r="E87" s="14"/>
      <c r="F87" s="14"/>
      <c r="G87" s="14"/>
      <c r="H87" s="17"/>
      <c r="I87" s="17"/>
      <c r="J87" s="17"/>
      <c r="K87" s="156" t="s">
        <v>112</v>
      </c>
      <c r="L87" s="17"/>
      <c r="M87" s="157">
        <v>38686</v>
      </c>
      <c r="N87" s="17"/>
      <c r="O87" s="17"/>
      <c r="P87" s="17"/>
      <c r="Q87" s="17"/>
      <c r="R87" s="17"/>
      <c r="S87" s="17" t="s">
        <v>131</v>
      </c>
      <c r="T87" s="17"/>
      <c r="U87" s="17" t="s">
        <v>141</v>
      </c>
      <c r="V87" s="8"/>
      <c r="W87" s="5"/>
    </row>
    <row r="88" spans="1:23" ht="15.75">
      <c r="A88" s="24"/>
      <c r="B88" s="25" t="s">
        <v>33</v>
      </c>
      <c r="C88" s="58"/>
      <c r="D88" s="25"/>
      <c r="E88" s="25"/>
      <c r="F88" s="25"/>
      <c r="G88" s="25"/>
      <c r="H88" s="25"/>
      <c r="I88" s="25"/>
      <c r="J88" s="25"/>
      <c r="K88" s="40"/>
      <c r="L88" s="57"/>
      <c r="M88" s="136"/>
      <c r="N88" s="25"/>
      <c r="O88" s="25"/>
      <c r="P88" s="25"/>
      <c r="Q88" s="25"/>
      <c r="R88" s="25"/>
      <c r="S88" s="34">
        <v>20120</v>
      </c>
      <c r="T88" s="25"/>
      <c r="U88" s="53"/>
      <c r="V88" s="25"/>
      <c r="W88" s="5"/>
    </row>
    <row r="89" spans="1:23" ht="15.75">
      <c r="A89" s="24"/>
      <c r="B89" s="25" t="s">
        <v>303</v>
      </c>
      <c r="C89" s="58"/>
      <c r="D89" s="25"/>
      <c r="E89" s="25"/>
      <c r="F89" s="25"/>
      <c r="G89" s="25"/>
      <c r="H89" s="25"/>
      <c r="I89" s="25"/>
      <c r="J89" s="25"/>
      <c r="K89" s="40"/>
      <c r="L89" s="57"/>
      <c r="M89" s="136"/>
      <c r="N89" s="25"/>
      <c r="O89" s="25"/>
      <c r="P89" s="25"/>
      <c r="Q89" s="25"/>
      <c r="R89" s="25"/>
      <c r="S89" s="34"/>
      <c r="T89" s="25"/>
      <c r="U89" s="53">
        <f>3776+3364+3286-1262</f>
        <v>9164</v>
      </c>
      <c r="V89" s="25"/>
      <c r="W89" s="5"/>
    </row>
    <row r="90" spans="1:23" ht="15.75">
      <c r="A90" s="24"/>
      <c r="B90" s="25" t="s">
        <v>297</v>
      </c>
      <c r="C90" s="58"/>
      <c r="D90" s="25"/>
      <c r="E90" s="25"/>
      <c r="F90" s="25"/>
      <c r="G90" s="25"/>
      <c r="H90" s="25"/>
      <c r="I90" s="25"/>
      <c r="J90" s="25"/>
      <c r="K90" s="40"/>
      <c r="L90" s="57"/>
      <c r="M90" s="136"/>
      <c r="N90" s="25"/>
      <c r="O90" s="25"/>
      <c r="P90" s="25"/>
      <c r="Q90" s="25"/>
      <c r="R90" s="25"/>
      <c r="S90" s="34"/>
      <c r="T90" s="25"/>
      <c r="U90" s="53">
        <f>109+132+134</f>
        <v>375</v>
      </c>
      <c r="V90" s="25"/>
      <c r="W90" s="5"/>
    </row>
    <row r="91" spans="1:23" ht="15.75">
      <c r="A91" s="24"/>
      <c r="B91" s="25" t="s">
        <v>296</v>
      </c>
      <c r="C91" s="58"/>
      <c r="D91" s="25"/>
      <c r="E91" s="25"/>
      <c r="F91" s="25"/>
      <c r="G91" s="25"/>
      <c r="H91" s="25"/>
      <c r="I91" s="25"/>
      <c r="J91" s="25"/>
      <c r="K91" s="40"/>
      <c r="L91" s="57"/>
      <c r="M91" s="136"/>
      <c r="N91" s="25"/>
      <c r="O91" s="25"/>
      <c r="P91" s="25"/>
      <c r="Q91" s="25"/>
      <c r="R91" s="25"/>
      <c r="S91" s="34"/>
      <c r="T91" s="25"/>
      <c r="U91" s="53">
        <f>206+85+118</f>
        <v>409</v>
      </c>
      <c r="V91" s="25"/>
      <c r="W91" s="5"/>
    </row>
    <row r="92" spans="1:23" ht="15.75">
      <c r="A92" s="24"/>
      <c r="B92" s="25" t="s">
        <v>253</v>
      </c>
      <c r="C92" s="25"/>
      <c r="D92" s="25"/>
      <c r="E92" s="25"/>
      <c r="F92" s="25"/>
      <c r="G92" s="25"/>
      <c r="H92" s="25"/>
      <c r="I92" s="25"/>
      <c r="J92" s="25"/>
      <c r="K92" s="25"/>
      <c r="L92" s="25"/>
      <c r="M92" s="25"/>
      <c r="N92" s="25"/>
      <c r="O92" s="25"/>
      <c r="P92" s="25"/>
      <c r="Q92" s="25"/>
      <c r="R92" s="25"/>
      <c r="S92" s="34"/>
      <c r="T92" s="25"/>
      <c r="U92" s="53">
        <v>0</v>
      </c>
      <c r="V92" s="25"/>
      <c r="W92" s="5"/>
    </row>
    <row r="93" spans="1:23" ht="15.75">
      <c r="A93" s="24"/>
      <c r="B93" s="25" t="s">
        <v>256</v>
      </c>
      <c r="C93" s="25"/>
      <c r="D93" s="25"/>
      <c r="E93" s="25"/>
      <c r="F93" s="25"/>
      <c r="G93" s="25"/>
      <c r="H93" s="25"/>
      <c r="I93" s="25"/>
      <c r="J93" s="25"/>
      <c r="K93" s="25"/>
      <c r="L93" s="25"/>
      <c r="M93" s="25"/>
      <c r="N93" s="25"/>
      <c r="O93" s="25"/>
      <c r="P93" s="25"/>
      <c r="Q93" s="25"/>
      <c r="R93" s="25"/>
      <c r="S93" s="34"/>
      <c r="T93" s="25"/>
      <c r="U93" s="53">
        <v>0</v>
      </c>
      <c r="V93" s="25"/>
      <c r="W93" s="5"/>
    </row>
    <row r="94" spans="1:23" ht="15.75">
      <c r="A94" s="24"/>
      <c r="B94" s="25" t="s">
        <v>35</v>
      </c>
      <c r="C94" s="25"/>
      <c r="D94" s="25"/>
      <c r="E94" s="25"/>
      <c r="F94" s="25"/>
      <c r="G94" s="25"/>
      <c r="H94" s="25"/>
      <c r="I94" s="25"/>
      <c r="J94" s="25"/>
      <c r="K94" s="25"/>
      <c r="L94" s="25"/>
      <c r="M94" s="25"/>
      <c r="N94" s="25"/>
      <c r="O94" s="25"/>
      <c r="P94" s="25"/>
      <c r="Q94" s="25"/>
      <c r="R94" s="25"/>
      <c r="S94" s="34">
        <f>SUM(S88:S93)</f>
        <v>20120</v>
      </c>
      <c r="T94" s="25"/>
      <c r="U94" s="54">
        <f>SUM(U88:U93)</f>
        <v>9948</v>
      </c>
      <c r="V94" s="25"/>
      <c r="W94" s="5"/>
    </row>
    <row r="95" spans="1:23" ht="15.75">
      <c r="A95" s="24"/>
      <c r="B95" s="25" t="s">
        <v>36</v>
      </c>
      <c r="C95" s="25"/>
      <c r="D95" s="25"/>
      <c r="E95" s="25"/>
      <c r="F95" s="25"/>
      <c r="G95" s="25"/>
      <c r="H95" s="25"/>
      <c r="I95" s="25"/>
      <c r="J95" s="25"/>
      <c r="K95" s="25"/>
      <c r="L95" s="25"/>
      <c r="M95" s="25"/>
      <c r="N95" s="25"/>
      <c r="O95" s="25"/>
      <c r="P95" s="25"/>
      <c r="Q95" s="25"/>
      <c r="R95" s="25"/>
      <c r="S95" s="34">
        <v>0</v>
      </c>
      <c r="T95" s="25"/>
      <c r="U95" s="53">
        <v>0</v>
      </c>
      <c r="V95" s="25"/>
      <c r="W95" s="5"/>
    </row>
    <row r="96" spans="1:23" ht="15.75">
      <c r="A96" s="24"/>
      <c r="B96" s="25" t="s">
        <v>37</v>
      </c>
      <c r="C96" s="25"/>
      <c r="D96" s="25"/>
      <c r="E96" s="25"/>
      <c r="F96" s="25"/>
      <c r="G96" s="25"/>
      <c r="H96" s="25"/>
      <c r="I96" s="25"/>
      <c r="J96" s="25"/>
      <c r="K96" s="25"/>
      <c r="L96" s="25"/>
      <c r="M96" s="25"/>
      <c r="N96" s="25"/>
      <c r="O96" s="25"/>
      <c r="P96" s="25"/>
      <c r="Q96" s="25"/>
      <c r="R96" s="25"/>
      <c r="S96" s="34">
        <f>S94+S95</f>
        <v>20120</v>
      </c>
      <c r="T96" s="25"/>
      <c r="U96" s="54">
        <f>U94+U95</f>
        <v>9948</v>
      </c>
      <c r="V96" s="25"/>
      <c r="W96" s="5"/>
    </row>
    <row r="97" spans="1:23" ht="15.75">
      <c r="A97" s="24"/>
      <c r="B97" s="126" t="s">
        <v>38</v>
      </c>
      <c r="C97" s="25"/>
      <c r="D97" s="25"/>
      <c r="E97" s="25"/>
      <c r="F97" s="25"/>
      <c r="G97" s="25"/>
      <c r="H97" s="25"/>
      <c r="I97" s="25"/>
      <c r="J97" s="25"/>
      <c r="K97" s="25"/>
      <c r="L97" s="25"/>
      <c r="M97" s="25"/>
      <c r="N97" s="25"/>
      <c r="O97" s="25"/>
      <c r="P97" s="25"/>
      <c r="Q97" s="25"/>
      <c r="R97" s="25"/>
      <c r="S97" s="34"/>
      <c r="T97" s="25"/>
      <c r="U97" s="53"/>
      <c r="V97" s="25"/>
      <c r="W97" s="5"/>
    </row>
    <row r="98" spans="1:23" ht="15.75">
      <c r="A98" s="24">
        <v>1</v>
      </c>
      <c r="B98" s="25" t="s">
        <v>39</v>
      </c>
      <c r="C98" s="25"/>
      <c r="D98" s="25"/>
      <c r="E98" s="25"/>
      <c r="F98" s="25"/>
      <c r="G98" s="25"/>
      <c r="H98" s="25"/>
      <c r="I98" s="25"/>
      <c r="J98" s="25"/>
      <c r="K98" s="25"/>
      <c r="L98" s="25"/>
      <c r="M98" s="25"/>
      <c r="N98" s="25"/>
      <c r="O98" s="25"/>
      <c r="P98" s="25"/>
      <c r="Q98" s="25"/>
      <c r="R98" s="25"/>
      <c r="S98" s="25"/>
      <c r="T98" s="25"/>
      <c r="U98" s="53">
        <v>0</v>
      </c>
      <c r="V98" s="25"/>
      <c r="W98" s="5"/>
    </row>
    <row r="99" spans="1:23" ht="15.75">
      <c r="A99" s="24">
        <f>+A98+1</f>
        <v>2</v>
      </c>
      <c r="B99" s="25" t="s">
        <v>40</v>
      </c>
      <c r="C99" s="25"/>
      <c r="D99" s="25"/>
      <c r="E99" s="25"/>
      <c r="F99" s="25"/>
      <c r="G99" s="25"/>
      <c r="H99" s="25"/>
      <c r="I99" s="25"/>
      <c r="J99" s="25"/>
      <c r="K99" s="25"/>
      <c r="L99" s="25"/>
      <c r="M99" s="25"/>
      <c r="N99" s="25"/>
      <c r="O99" s="25"/>
      <c r="P99" s="25"/>
      <c r="Q99" s="25"/>
      <c r="R99" s="25"/>
      <c r="S99" s="25"/>
      <c r="T99" s="25"/>
      <c r="U99" s="53">
        <v>-2</v>
      </c>
      <c r="V99" s="25"/>
      <c r="W99" s="5"/>
    </row>
    <row r="100" spans="1:23" ht="15.75">
      <c r="A100" s="24">
        <f>+A99+1</f>
        <v>3</v>
      </c>
      <c r="B100" s="25" t="s">
        <v>229</v>
      </c>
      <c r="C100" s="25"/>
      <c r="D100" s="25"/>
      <c r="E100" s="25"/>
      <c r="F100" s="25"/>
      <c r="G100" s="25"/>
      <c r="H100" s="25"/>
      <c r="I100" s="25"/>
      <c r="J100" s="25"/>
      <c r="K100" s="25"/>
      <c r="L100" s="25"/>
      <c r="M100" s="25"/>
      <c r="N100" s="25"/>
      <c r="O100" s="25"/>
      <c r="P100" s="25"/>
      <c r="Q100" s="25"/>
      <c r="R100" s="25"/>
      <c r="S100" s="25"/>
      <c r="T100" s="25"/>
      <c r="U100" s="53">
        <f>-461-35-12</f>
        <v>-508</v>
      </c>
      <c r="V100" s="25"/>
      <c r="W100" s="5"/>
    </row>
    <row r="101" spans="1:23" ht="15.75">
      <c r="A101" s="24" t="s">
        <v>230</v>
      </c>
      <c r="B101" s="25" t="s">
        <v>144</v>
      </c>
      <c r="C101" s="25"/>
      <c r="D101" s="25"/>
      <c r="E101" s="25"/>
      <c r="F101" s="25"/>
      <c r="G101" s="25"/>
      <c r="H101" s="25"/>
      <c r="I101" s="25"/>
      <c r="J101" s="25"/>
      <c r="K101" s="25"/>
      <c r="L101" s="25"/>
      <c r="M101" s="25"/>
      <c r="N101" s="25"/>
      <c r="O101" s="25"/>
      <c r="P101" s="25"/>
      <c r="Q101" s="25"/>
      <c r="R101" s="25"/>
      <c r="S101" s="25"/>
      <c r="T101" s="25"/>
      <c r="U101" s="53">
        <v>-58</v>
      </c>
      <c r="V101" s="25"/>
      <c r="W101" s="5"/>
    </row>
    <row r="102" spans="1:23" ht="15.75">
      <c r="A102" s="24" t="s">
        <v>231</v>
      </c>
      <c r="B102" s="25" t="s">
        <v>216</v>
      </c>
      <c r="C102" s="25"/>
      <c r="D102" s="25"/>
      <c r="E102" s="25"/>
      <c r="F102" s="25"/>
      <c r="G102" s="25"/>
      <c r="H102" s="25"/>
      <c r="I102" s="25"/>
      <c r="J102" s="25"/>
      <c r="K102" s="25"/>
      <c r="L102" s="25"/>
      <c r="M102" s="25"/>
      <c r="N102" s="25"/>
      <c r="O102" s="25"/>
      <c r="P102" s="25"/>
      <c r="Q102" s="25"/>
      <c r="R102" s="25"/>
      <c r="S102" s="25"/>
      <c r="T102" s="25"/>
      <c r="U102" s="53">
        <v>0</v>
      </c>
      <c r="V102" s="25"/>
      <c r="W102" s="5"/>
    </row>
    <row r="103" spans="1:24" ht="15.75">
      <c r="A103" s="24" t="s">
        <v>232</v>
      </c>
      <c r="B103" s="25" t="s">
        <v>217</v>
      </c>
      <c r="C103" s="25"/>
      <c r="D103" s="25"/>
      <c r="E103" s="25"/>
      <c r="F103" s="25"/>
      <c r="G103" s="25"/>
      <c r="H103" s="25"/>
      <c r="I103" s="25"/>
      <c r="J103" s="25"/>
      <c r="K103" s="25"/>
      <c r="L103" s="25"/>
      <c r="M103" s="25"/>
      <c r="N103" s="25"/>
      <c r="O103" s="25"/>
      <c r="P103" s="25"/>
      <c r="Q103" s="25"/>
      <c r="R103" s="25"/>
      <c r="S103" s="25"/>
      <c r="T103" s="25"/>
      <c r="U103" s="53">
        <v>-1204</v>
      </c>
      <c r="V103" s="25"/>
      <c r="W103" s="5"/>
      <c r="X103" s="115"/>
    </row>
    <row r="104" spans="1:23" ht="15.75">
      <c r="A104" s="24" t="s">
        <v>233</v>
      </c>
      <c r="B104" s="25" t="s">
        <v>218</v>
      </c>
      <c r="C104" s="25"/>
      <c r="D104" s="25"/>
      <c r="E104" s="25"/>
      <c r="F104" s="25"/>
      <c r="G104" s="25"/>
      <c r="H104" s="25"/>
      <c r="I104" s="25"/>
      <c r="J104" s="25"/>
      <c r="K104" s="25"/>
      <c r="L104" s="25"/>
      <c r="M104" s="25"/>
      <c r="N104" s="25"/>
      <c r="O104" s="25"/>
      <c r="P104" s="25"/>
      <c r="Q104" s="25"/>
      <c r="R104" s="25"/>
      <c r="S104" s="25"/>
      <c r="T104" s="25"/>
      <c r="U104" s="53">
        <v>-2353</v>
      </c>
      <c r="V104" s="25"/>
      <c r="W104" s="5"/>
    </row>
    <row r="105" spans="1:24" ht="15.75">
      <c r="A105" s="24" t="s">
        <v>234</v>
      </c>
      <c r="B105" s="25" t="s">
        <v>219</v>
      </c>
      <c r="C105" s="25"/>
      <c r="D105" s="25"/>
      <c r="E105" s="25"/>
      <c r="F105" s="25"/>
      <c r="G105" s="25"/>
      <c r="H105" s="25"/>
      <c r="I105" s="25"/>
      <c r="J105" s="25"/>
      <c r="K105" s="25"/>
      <c r="L105" s="25"/>
      <c r="M105" s="25"/>
      <c r="N105" s="25"/>
      <c r="O105" s="25"/>
      <c r="P105" s="25"/>
      <c r="Q105" s="25"/>
      <c r="R105" s="25"/>
      <c r="S105" s="25"/>
      <c r="T105" s="25"/>
      <c r="U105" s="53">
        <v>-1420</v>
      </c>
      <c r="V105" s="25"/>
      <c r="W105" s="5"/>
      <c r="X105" s="115"/>
    </row>
    <row r="106" spans="1:24" ht="15.75">
      <c r="A106" s="24" t="s">
        <v>235</v>
      </c>
      <c r="B106" s="25" t="s">
        <v>220</v>
      </c>
      <c r="C106" s="25"/>
      <c r="D106" s="25"/>
      <c r="E106" s="25"/>
      <c r="F106" s="25"/>
      <c r="G106" s="25"/>
      <c r="H106" s="25"/>
      <c r="I106" s="25"/>
      <c r="J106" s="25"/>
      <c r="K106" s="25"/>
      <c r="L106" s="25"/>
      <c r="M106" s="25"/>
      <c r="N106" s="25"/>
      <c r="O106" s="25"/>
      <c r="P106" s="25"/>
      <c r="Q106" s="25"/>
      <c r="R106" s="25"/>
      <c r="S106" s="25"/>
      <c r="T106" s="25"/>
      <c r="U106" s="53">
        <v>-1746</v>
      </c>
      <c r="V106" s="25"/>
      <c r="W106" s="5"/>
      <c r="X106" s="115"/>
    </row>
    <row r="107" spans="1:24" ht="15.75">
      <c r="A107" s="24" t="s">
        <v>224</v>
      </c>
      <c r="B107" s="25" t="s">
        <v>221</v>
      </c>
      <c r="C107" s="25"/>
      <c r="D107" s="25"/>
      <c r="E107" s="25"/>
      <c r="F107" s="25"/>
      <c r="G107" s="25"/>
      <c r="H107" s="25"/>
      <c r="I107" s="25"/>
      <c r="J107" s="25"/>
      <c r="K107" s="25"/>
      <c r="L107" s="25"/>
      <c r="M107" s="25"/>
      <c r="N107" s="25"/>
      <c r="O107" s="25"/>
      <c r="P107" s="25"/>
      <c r="Q107" s="25"/>
      <c r="R107" s="25"/>
      <c r="S107" s="25"/>
      <c r="T107" s="25"/>
      <c r="U107" s="53">
        <v>-231</v>
      </c>
      <c r="V107" s="25"/>
      <c r="W107" s="5"/>
      <c r="X107" s="115"/>
    </row>
    <row r="108" spans="1:23" ht="15.75">
      <c r="A108" s="24" t="s">
        <v>225</v>
      </c>
      <c r="B108" s="25" t="s">
        <v>222</v>
      </c>
      <c r="C108" s="25"/>
      <c r="D108" s="25"/>
      <c r="E108" s="25"/>
      <c r="F108" s="25"/>
      <c r="G108" s="25"/>
      <c r="H108" s="25"/>
      <c r="I108" s="25"/>
      <c r="J108" s="25"/>
      <c r="K108" s="25"/>
      <c r="L108" s="25"/>
      <c r="M108" s="25"/>
      <c r="N108" s="25"/>
      <c r="O108" s="25"/>
      <c r="P108" s="25"/>
      <c r="Q108" s="25"/>
      <c r="R108" s="25"/>
      <c r="S108" s="25"/>
      <c r="T108" s="25"/>
      <c r="U108" s="53">
        <v>-232</v>
      </c>
      <c r="V108" s="25"/>
      <c r="W108" s="5"/>
    </row>
    <row r="109" spans="1:24" ht="15.75">
      <c r="A109" s="24" t="s">
        <v>226</v>
      </c>
      <c r="B109" s="25" t="s">
        <v>223</v>
      </c>
      <c r="C109" s="25"/>
      <c r="D109" s="25"/>
      <c r="E109" s="25"/>
      <c r="F109" s="25"/>
      <c r="G109" s="25"/>
      <c r="H109" s="25"/>
      <c r="I109" s="25"/>
      <c r="J109" s="25"/>
      <c r="K109" s="25"/>
      <c r="L109" s="25"/>
      <c r="M109" s="25"/>
      <c r="N109" s="25"/>
      <c r="O109" s="25"/>
      <c r="P109" s="25"/>
      <c r="Q109" s="25"/>
      <c r="R109" s="25"/>
      <c r="S109" s="25"/>
      <c r="T109" s="25"/>
      <c r="U109" s="53">
        <v>-630</v>
      </c>
      <c r="V109" s="25"/>
      <c r="W109" s="5"/>
      <c r="X109" s="115"/>
    </row>
    <row r="110" spans="1:23" ht="15.75">
      <c r="A110" s="24">
        <v>6</v>
      </c>
      <c r="B110" s="25" t="s">
        <v>41</v>
      </c>
      <c r="C110" s="25"/>
      <c r="D110" s="25"/>
      <c r="E110" s="25"/>
      <c r="F110" s="25"/>
      <c r="G110" s="25"/>
      <c r="H110" s="25"/>
      <c r="I110" s="25"/>
      <c r="J110" s="25"/>
      <c r="K110" s="25"/>
      <c r="L110" s="25"/>
      <c r="M110" s="25"/>
      <c r="N110" s="25"/>
      <c r="O110" s="25"/>
      <c r="P110" s="25"/>
      <c r="Q110" s="25"/>
      <c r="R110" s="25"/>
      <c r="S110" s="25"/>
      <c r="T110" s="25"/>
      <c r="U110" s="53">
        <v>-7</v>
      </c>
      <c r="V110" s="25"/>
      <c r="W110" s="5"/>
    </row>
    <row r="111" spans="1:23" ht="15.75">
      <c r="A111" s="24">
        <f>+A110+1</f>
        <v>7</v>
      </c>
      <c r="B111" s="25" t="s">
        <v>53</v>
      </c>
      <c r="C111" s="25"/>
      <c r="D111" s="25"/>
      <c r="E111" s="25"/>
      <c r="F111" s="25"/>
      <c r="G111" s="25"/>
      <c r="H111" s="25"/>
      <c r="I111" s="25"/>
      <c r="J111" s="25"/>
      <c r="K111" s="25"/>
      <c r="L111" s="25"/>
      <c r="M111" s="25"/>
      <c r="N111" s="25"/>
      <c r="O111" s="25"/>
      <c r="P111" s="25"/>
      <c r="Q111" s="25"/>
      <c r="R111" s="25"/>
      <c r="S111" s="25"/>
      <c r="T111" s="25"/>
      <c r="U111" s="53">
        <v>0</v>
      </c>
      <c r="V111" s="25"/>
      <c r="W111" s="5"/>
    </row>
    <row r="112" spans="1:23" ht="15.75">
      <c r="A112" s="24">
        <f>+A111+1</f>
        <v>8</v>
      </c>
      <c r="B112" s="25" t="s">
        <v>227</v>
      </c>
      <c r="C112" s="25"/>
      <c r="D112" s="25"/>
      <c r="E112" s="25"/>
      <c r="F112" s="25"/>
      <c r="G112" s="25"/>
      <c r="H112" s="25"/>
      <c r="I112" s="25"/>
      <c r="J112" s="25"/>
      <c r="K112" s="25"/>
      <c r="L112" s="25"/>
      <c r="M112" s="25"/>
      <c r="N112" s="25"/>
      <c r="O112" s="25"/>
      <c r="P112" s="25"/>
      <c r="Q112" s="25"/>
      <c r="R112" s="25"/>
      <c r="S112" s="25"/>
      <c r="T112" s="25"/>
      <c r="U112" s="53">
        <v>0</v>
      </c>
      <c r="V112" s="25"/>
      <c r="W112" s="5"/>
    </row>
    <row r="113" spans="1:23" ht="15.75">
      <c r="A113" s="24">
        <f>+A112+1</f>
        <v>9</v>
      </c>
      <c r="B113" s="25" t="s">
        <v>42</v>
      </c>
      <c r="C113" s="25"/>
      <c r="D113" s="25"/>
      <c r="E113" s="25"/>
      <c r="F113" s="25"/>
      <c r="G113" s="25"/>
      <c r="H113" s="25"/>
      <c r="I113" s="25"/>
      <c r="J113" s="25"/>
      <c r="K113" s="25"/>
      <c r="L113" s="25"/>
      <c r="M113" s="25"/>
      <c r="N113" s="25"/>
      <c r="O113" s="25"/>
      <c r="P113" s="25"/>
      <c r="Q113" s="25"/>
      <c r="R113" s="25"/>
      <c r="S113" s="25"/>
      <c r="T113" s="25"/>
      <c r="U113" s="53">
        <v>0</v>
      </c>
      <c r="V113" s="25"/>
      <c r="W113" s="5"/>
    </row>
    <row r="114" spans="1:23" ht="15.75">
      <c r="A114" s="24">
        <f>+A113+1</f>
        <v>10</v>
      </c>
      <c r="B114" s="25" t="s">
        <v>43</v>
      </c>
      <c r="C114" s="25"/>
      <c r="D114" s="25"/>
      <c r="E114" s="25"/>
      <c r="F114" s="25"/>
      <c r="G114" s="25"/>
      <c r="H114" s="25"/>
      <c r="I114" s="25"/>
      <c r="J114" s="25"/>
      <c r="K114" s="25"/>
      <c r="L114" s="25"/>
      <c r="M114" s="25"/>
      <c r="N114" s="25"/>
      <c r="O114" s="25"/>
      <c r="P114" s="25"/>
      <c r="Q114" s="25"/>
      <c r="R114" s="25"/>
      <c r="S114" s="25"/>
      <c r="T114" s="25"/>
      <c r="U114" s="53">
        <v>0</v>
      </c>
      <c r="V114" s="25"/>
      <c r="W114" s="5"/>
    </row>
    <row r="115" spans="1:23" ht="15.75">
      <c r="A115" s="24">
        <f>+A114+1</f>
        <v>11</v>
      </c>
      <c r="B115" s="25" t="s">
        <v>228</v>
      </c>
      <c r="C115" s="25"/>
      <c r="D115" s="25"/>
      <c r="E115" s="25"/>
      <c r="F115" s="25"/>
      <c r="G115" s="25"/>
      <c r="H115" s="25"/>
      <c r="I115" s="25"/>
      <c r="J115" s="25"/>
      <c r="K115" s="25"/>
      <c r="L115" s="25"/>
      <c r="M115" s="25"/>
      <c r="N115" s="25"/>
      <c r="O115" s="25"/>
      <c r="P115" s="25"/>
      <c r="Q115" s="25"/>
      <c r="R115" s="25"/>
      <c r="S115" s="25"/>
      <c r="T115" s="25"/>
      <c r="U115" s="53">
        <f>-U96-SUM(U98:U114)</f>
        <v>-1557</v>
      </c>
      <c r="V115" s="25"/>
      <c r="W115" s="5"/>
    </row>
    <row r="116" spans="1:23" ht="15.75">
      <c r="A116" s="24"/>
      <c r="B116" s="126" t="s">
        <v>44</v>
      </c>
      <c r="C116" s="25"/>
      <c r="D116" s="25"/>
      <c r="E116" s="25"/>
      <c r="F116" s="25"/>
      <c r="G116" s="25"/>
      <c r="H116" s="25"/>
      <c r="I116" s="25"/>
      <c r="J116" s="25"/>
      <c r="K116" s="25"/>
      <c r="L116" s="25"/>
      <c r="M116" s="25"/>
      <c r="N116" s="25"/>
      <c r="O116" s="25"/>
      <c r="P116" s="25"/>
      <c r="Q116" s="25"/>
      <c r="R116" s="25"/>
      <c r="S116" s="25"/>
      <c r="T116" s="25"/>
      <c r="U116" s="59"/>
      <c r="V116" s="25"/>
      <c r="W116" s="5"/>
    </row>
    <row r="117" spans="1:23" ht="15.75">
      <c r="A117" s="24"/>
      <c r="B117" s="25" t="s">
        <v>45</v>
      </c>
      <c r="C117" s="25"/>
      <c r="D117" s="25"/>
      <c r="E117" s="25"/>
      <c r="F117" s="25"/>
      <c r="G117" s="25"/>
      <c r="H117" s="25"/>
      <c r="I117" s="25"/>
      <c r="J117" s="25"/>
      <c r="K117" s="25"/>
      <c r="L117" s="25"/>
      <c r="M117" s="25"/>
      <c r="N117" s="25"/>
      <c r="O117" s="25"/>
      <c r="P117" s="25"/>
      <c r="Q117" s="25"/>
      <c r="R117" s="25"/>
      <c r="S117" s="34">
        <f>-S169</f>
        <v>-36</v>
      </c>
      <c r="T117" s="34"/>
      <c r="U117" s="53"/>
      <c r="V117" s="25"/>
      <c r="W117" s="5"/>
    </row>
    <row r="118" spans="1:23" ht="15.75">
      <c r="A118" s="24"/>
      <c r="B118" s="25" t="s">
        <v>46</v>
      </c>
      <c r="C118" s="25"/>
      <c r="D118" s="25"/>
      <c r="E118" s="25"/>
      <c r="F118" s="25"/>
      <c r="G118" s="25"/>
      <c r="H118" s="25"/>
      <c r="I118" s="25"/>
      <c r="J118" s="25"/>
      <c r="K118" s="25"/>
      <c r="L118" s="25"/>
      <c r="M118" s="25"/>
      <c r="N118" s="25"/>
      <c r="O118" s="25"/>
      <c r="P118" s="25"/>
      <c r="Q118" s="25"/>
      <c r="R118" s="25"/>
      <c r="S118" s="34">
        <f>-R169</f>
        <v>-5851</v>
      </c>
      <c r="T118" s="34"/>
      <c r="U118" s="53"/>
      <c r="V118" s="25"/>
      <c r="W118" s="5"/>
    </row>
    <row r="119" spans="1:23" ht="15.75">
      <c r="A119" s="24"/>
      <c r="B119" s="25" t="s">
        <v>246</v>
      </c>
      <c r="C119" s="25"/>
      <c r="D119" s="25"/>
      <c r="E119" s="25"/>
      <c r="F119" s="25"/>
      <c r="G119" s="25"/>
      <c r="H119" s="25"/>
      <c r="I119" s="25"/>
      <c r="J119" s="25"/>
      <c r="K119" s="25"/>
      <c r="L119" s="25"/>
      <c r="M119" s="25"/>
      <c r="N119" s="25"/>
      <c r="O119" s="25"/>
      <c r="P119" s="25"/>
      <c r="Q119" s="25"/>
      <c r="R119" s="25"/>
      <c r="S119" s="34">
        <v>0</v>
      </c>
      <c r="T119" s="34"/>
      <c r="U119" s="53"/>
      <c r="V119" s="25"/>
      <c r="W119" s="5"/>
    </row>
    <row r="120" spans="1:23" ht="15.75">
      <c r="A120" s="24"/>
      <c r="B120" s="25" t="s">
        <v>269</v>
      </c>
      <c r="C120" s="25"/>
      <c r="D120" s="25"/>
      <c r="E120" s="25"/>
      <c r="F120" s="25"/>
      <c r="G120" s="25"/>
      <c r="H120" s="25"/>
      <c r="I120" s="25"/>
      <c r="J120" s="25"/>
      <c r="K120" s="25"/>
      <c r="L120" s="25"/>
      <c r="M120" s="25"/>
      <c r="N120" s="25"/>
      <c r="O120" s="25"/>
      <c r="P120" s="25"/>
      <c r="Q120" s="25"/>
      <c r="R120" s="25"/>
      <c r="S120" s="34">
        <v>0</v>
      </c>
      <c r="T120" s="34"/>
      <c r="U120" s="53"/>
      <c r="V120" s="25"/>
      <c r="W120" s="153"/>
    </row>
    <row r="121" spans="1:23" ht="15.75">
      <c r="A121" s="24"/>
      <c r="B121" s="25" t="s">
        <v>188</v>
      </c>
      <c r="C121" s="25"/>
      <c r="D121" s="25"/>
      <c r="E121" s="25"/>
      <c r="F121" s="25"/>
      <c r="G121" s="25"/>
      <c r="H121" s="25"/>
      <c r="I121" s="25"/>
      <c r="J121" s="25"/>
      <c r="K121" s="25"/>
      <c r="L121" s="25"/>
      <c r="M121" s="25"/>
      <c r="N121" s="25"/>
      <c r="O121" s="25"/>
      <c r="P121" s="25"/>
      <c r="Q121" s="25"/>
      <c r="R121" s="25"/>
      <c r="S121" s="34">
        <v>-14233</v>
      </c>
      <c r="T121" s="34"/>
      <c r="U121" s="53"/>
      <c r="V121" s="25"/>
      <c r="W121" s="5"/>
    </row>
    <row r="122" spans="1:23" ht="15.75">
      <c r="A122" s="24"/>
      <c r="B122" s="25" t="s">
        <v>247</v>
      </c>
      <c r="C122" s="25"/>
      <c r="D122" s="25"/>
      <c r="E122" s="25"/>
      <c r="F122" s="25"/>
      <c r="G122" s="25"/>
      <c r="H122" s="25"/>
      <c r="I122" s="25"/>
      <c r="J122" s="25"/>
      <c r="K122" s="25"/>
      <c r="L122" s="25"/>
      <c r="M122" s="25"/>
      <c r="N122" s="25"/>
      <c r="O122" s="25"/>
      <c r="P122" s="25"/>
      <c r="Q122" s="25"/>
      <c r="R122" s="25"/>
      <c r="S122" s="34">
        <v>0</v>
      </c>
      <c r="T122" s="34"/>
      <c r="U122" s="53"/>
      <c r="V122" s="25"/>
      <c r="W122" s="5"/>
    </row>
    <row r="123" spans="1:23" ht="15.75">
      <c r="A123" s="24"/>
      <c r="B123" s="25" t="s">
        <v>249</v>
      </c>
      <c r="C123" s="25"/>
      <c r="D123" s="25"/>
      <c r="E123" s="25"/>
      <c r="F123" s="25"/>
      <c r="G123" s="25"/>
      <c r="H123" s="25"/>
      <c r="I123" s="25"/>
      <c r="J123" s="25"/>
      <c r="K123" s="25"/>
      <c r="L123" s="25"/>
      <c r="M123" s="25"/>
      <c r="N123" s="25"/>
      <c r="O123" s="25"/>
      <c r="P123" s="25"/>
      <c r="Q123" s="25"/>
      <c r="R123" s="25"/>
      <c r="S123" s="34">
        <v>0</v>
      </c>
      <c r="T123" s="34"/>
      <c r="U123" s="53"/>
      <c r="V123" s="25"/>
      <c r="W123" s="5"/>
    </row>
    <row r="124" spans="1:23" ht="15.75">
      <c r="A124" s="24"/>
      <c r="B124" s="25" t="s">
        <v>248</v>
      </c>
      <c r="C124" s="25"/>
      <c r="D124" s="25"/>
      <c r="E124" s="25"/>
      <c r="F124" s="25"/>
      <c r="G124" s="25"/>
      <c r="H124" s="25"/>
      <c r="I124" s="25"/>
      <c r="J124" s="25"/>
      <c r="K124" s="25"/>
      <c r="L124" s="25"/>
      <c r="M124" s="25"/>
      <c r="N124" s="25"/>
      <c r="O124" s="25"/>
      <c r="P124" s="25"/>
      <c r="Q124" s="25"/>
      <c r="R124" s="25"/>
      <c r="S124" s="34">
        <v>0</v>
      </c>
      <c r="T124" s="34"/>
      <c r="U124" s="53"/>
      <c r="V124" s="25"/>
      <c r="W124" s="5"/>
    </row>
    <row r="125" spans="1:23" ht="15.75">
      <c r="A125" s="24"/>
      <c r="B125" s="25" t="s">
        <v>250</v>
      </c>
      <c r="C125" s="25"/>
      <c r="D125" s="25"/>
      <c r="E125" s="25"/>
      <c r="F125" s="25"/>
      <c r="G125" s="25"/>
      <c r="H125" s="25"/>
      <c r="I125" s="25"/>
      <c r="J125" s="25"/>
      <c r="K125" s="25"/>
      <c r="L125" s="25"/>
      <c r="M125" s="25"/>
      <c r="N125" s="25"/>
      <c r="O125" s="25"/>
      <c r="P125" s="25"/>
      <c r="Q125" s="25"/>
      <c r="R125" s="25"/>
      <c r="S125" s="34">
        <v>0</v>
      </c>
      <c r="T125" s="34"/>
      <c r="U125" s="53"/>
      <c r="V125" s="25"/>
      <c r="W125" s="5"/>
    </row>
    <row r="126" spans="1:23" ht="15.75">
      <c r="A126" s="24"/>
      <c r="B126" s="25" t="s">
        <v>251</v>
      </c>
      <c r="C126" s="25"/>
      <c r="D126" s="25"/>
      <c r="E126" s="25"/>
      <c r="F126" s="25"/>
      <c r="G126" s="25"/>
      <c r="H126" s="25"/>
      <c r="I126" s="25"/>
      <c r="J126" s="25"/>
      <c r="K126" s="25"/>
      <c r="L126" s="25"/>
      <c r="M126" s="25"/>
      <c r="N126" s="25"/>
      <c r="O126" s="25"/>
      <c r="P126" s="25"/>
      <c r="Q126" s="25"/>
      <c r="R126" s="25"/>
      <c r="S126" s="34">
        <v>0</v>
      </c>
      <c r="T126" s="34"/>
      <c r="U126" s="53"/>
      <c r="V126" s="25"/>
      <c r="W126" s="5"/>
    </row>
    <row r="127" spans="1:23" ht="15.75">
      <c r="A127" s="24"/>
      <c r="B127" s="25" t="s">
        <v>252</v>
      </c>
      <c r="C127" s="25"/>
      <c r="D127" s="25"/>
      <c r="E127" s="25"/>
      <c r="F127" s="25"/>
      <c r="G127" s="25"/>
      <c r="H127" s="25"/>
      <c r="I127" s="25"/>
      <c r="J127" s="25"/>
      <c r="K127" s="25"/>
      <c r="L127" s="25"/>
      <c r="M127" s="25"/>
      <c r="N127" s="25"/>
      <c r="O127" s="25"/>
      <c r="P127" s="25"/>
      <c r="Q127" s="25"/>
      <c r="R127" s="25"/>
      <c r="S127" s="34">
        <v>0</v>
      </c>
      <c r="T127" s="34"/>
      <c r="U127" s="53"/>
      <c r="V127" s="25"/>
      <c r="W127" s="5"/>
    </row>
    <row r="128" spans="1:23" ht="15.75">
      <c r="A128" s="24"/>
      <c r="B128" s="25" t="s">
        <v>47</v>
      </c>
      <c r="C128" s="25"/>
      <c r="D128" s="25"/>
      <c r="E128" s="25"/>
      <c r="F128" s="25"/>
      <c r="G128" s="25"/>
      <c r="H128" s="25"/>
      <c r="I128" s="25"/>
      <c r="J128" s="25"/>
      <c r="K128" s="25"/>
      <c r="L128" s="25"/>
      <c r="M128" s="25"/>
      <c r="N128" s="25"/>
      <c r="O128" s="25"/>
      <c r="P128" s="25"/>
      <c r="Q128" s="25"/>
      <c r="R128" s="25"/>
      <c r="S128" s="34">
        <f>SUM(S97:S127)</f>
        <v>-20120</v>
      </c>
      <c r="T128" s="34"/>
      <c r="U128" s="34">
        <f>SUM(U97:U127)</f>
        <v>-9948</v>
      </c>
      <c r="V128" s="25"/>
      <c r="W128" s="5"/>
    </row>
    <row r="129" spans="1:23" ht="15.75">
      <c r="A129" s="24"/>
      <c r="B129" s="25" t="s">
        <v>271</v>
      </c>
      <c r="C129" s="25"/>
      <c r="D129" s="25"/>
      <c r="E129" s="25"/>
      <c r="F129" s="25"/>
      <c r="G129" s="25"/>
      <c r="H129" s="25"/>
      <c r="I129" s="25"/>
      <c r="J129" s="25"/>
      <c r="K129" s="25"/>
      <c r="L129" s="25"/>
      <c r="M129" s="25"/>
      <c r="N129" s="25"/>
      <c r="O129" s="25"/>
      <c r="P129" s="25"/>
      <c r="Q129" s="25"/>
      <c r="R129" s="25"/>
      <c r="S129" s="34">
        <f>S96+S128</f>
        <v>0</v>
      </c>
      <c r="T129" s="34"/>
      <c r="U129" s="34">
        <f>U96+U128</f>
        <v>0</v>
      </c>
      <c r="V129" s="25"/>
      <c r="W129" s="5"/>
    </row>
    <row r="130" spans="1:23" ht="15.75">
      <c r="A130" s="24"/>
      <c r="B130" s="25"/>
      <c r="C130" s="25"/>
      <c r="D130" s="25"/>
      <c r="E130" s="25"/>
      <c r="F130" s="25"/>
      <c r="G130" s="25"/>
      <c r="H130" s="25"/>
      <c r="I130" s="25"/>
      <c r="J130" s="25"/>
      <c r="K130" s="25"/>
      <c r="L130" s="25"/>
      <c r="M130" s="25"/>
      <c r="N130" s="25"/>
      <c r="O130" s="25"/>
      <c r="P130" s="25"/>
      <c r="Q130" s="25"/>
      <c r="R130" s="25"/>
      <c r="S130" s="34"/>
      <c r="T130" s="34"/>
      <c r="U130" s="34"/>
      <c r="V130" s="25"/>
      <c r="W130" s="5"/>
    </row>
    <row r="131" spans="1:23" ht="15.75">
      <c r="A131" s="6"/>
      <c r="B131" s="8"/>
      <c r="C131" s="8"/>
      <c r="D131" s="8"/>
      <c r="E131" s="8"/>
      <c r="F131" s="8"/>
      <c r="G131" s="8"/>
      <c r="H131" s="8"/>
      <c r="I131" s="8"/>
      <c r="J131" s="8"/>
      <c r="K131" s="8"/>
      <c r="L131" s="8"/>
      <c r="M131" s="8"/>
      <c r="N131" s="8"/>
      <c r="O131" s="8"/>
      <c r="P131" s="8"/>
      <c r="Q131" s="8"/>
      <c r="R131" s="8"/>
      <c r="S131" s="8"/>
      <c r="T131" s="8"/>
      <c r="U131" s="52"/>
      <c r="V131" s="8"/>
      <c r="W131" s="5"/>
    </row>
    <row r="132" spans="1:23" ht="19.5" thickBot="1">
      <c r="A132" s="107"/>
      <c r="B132" s="108" t="str">
        <f>B65</f>
        <v>PM6 INVESTOR REPORT QUARTER ENDING NOVEMBER 2005</v>
      </c>
      <c r="C132" s="109"/>
      <c r="D132" s="109"/>
      <c r="E132" s="109"/>
      <c r="F132" s="109"/>
      <c r="G132" s="109"/>
      <c r="H132" s="109"/>
      <c r="I132" s="109"/>
      <c r="J132" s="109"/>
      <c r="K132" s="109"/>
      <c r="L132" s="109"/>
      <c r="M132" s="109"/>
      <c r="N132" s="109"/>
      <c r="O132" s="109"/>
      <c r="P132" s="109"/>
      <c r="Q132" s="109"/>
      <c r="R132" s="109"/>
      <c r="S132" s="109"/>
      <c r="T132" s="109"/>
      <c r="U132" s="112"/>
      <c r="V132" s="111"/>
      <c r="W132" s="5"/>
    </row>
    <row r="133" spans="1:23" ht="15.75">
      <c r="A133" s="2"/>
      <c r="B133" s="60" t="s">
        <v>49</v>
      </c>
      <c r="C133" s="4"/>
      <c r="D133" s="4"/>
      <c r="E133" s="4"/>
      <c r="F133" s="4"/>
      <c r="G133" s="4"/>
      <c r="H133" s="4"/>
      <c r="I133" s="4"/>
      <c r="J133" s="4"/>
      <c r="K133" s="4"/>
      <c r="L133" s="4"/>
      <c r="M133" s="4"/>
      <c r="N133" s="4"/>
      <c r="O133" s="4"/>
      <c r="P133" s="4"/>
      <c r="Q133" s="4"/>
      <c r="R133" s="4"/>
      <c r="S133" s="4"/>
      <c r="T133" s="4"/>
      <c r="U133" s="50"/>
      <c r="V133" s="4"/>
      <c r="W133" s="5"/>
    </row>
    <row r="134" spans="1:23" ht="15.75">
      <c r="A134" s="6"/>
      <c r="B134" s="21"/>
      <c r="C134" s="8"/>
      <c r="D134" s="8"/>
      <c r="E134" s="8"/>
      <c r="F134" s="8"/>
      <c r="G134" s="8"/>
      <c r="H134" s="8"/>
      <c r="I134" s="8"/>
      <c r="J134" s="8"/>
      <c r="K134" s="8"/>
      <c r="L134" s="8"/>
      <c r="M134" s="8"/>
      <c r="N134" s="8"/>
      <c r="O134" s="8"/>
      <c r="P134" s="8"/>
      <c r="Q134" s="8"/>
      <c r="R134" s="8"/>
      <c r="S134" s="8"/>
      <c r="T134" s="8"/>
      <c r="U134" s="52"/>
      <c r="V134" s="8"/>
      <c r="W134" s="5"/>
    </row>
    <row r="135" spans="1:23" ht="15.75">
      <c r="A135" s="6"/>
      <c r="B135" s="127" t="s">
        <v>50</v>
      </c>
      <c r="C135" s="8"/>
      <c r="D135" s="8"/>
      <c r="E135" s="8"/>
      <c r="F135" s="8"/>
      <c r="G135" s="8"/>
      <c r="H135" s="8"/>
      <c r="I135" s="8"/>
      <c r="J135" s="8"/>
      <c r="K135" s="8"/>
      <c r="L135" s="8"/>
      <c r="M135" s="8"/>
      <c r="N135" s="8"/>
      <c r="O135" s="8"/>
      <c r="P135" s="8"/>
      <c r="Q135" s="8"/>
      <c r="R135" s="8"/>
      <c r="S135" s="8"/>
      <c r="T135" s="8"/>
      <c r="U135" s="52"/>
      <c r="V135" s="8"/>
      <c r="W135" s="5"/>
    </row>
    <row r="136" spans="1:23" ht="15.75">
      <c r="A136" s="24"/>
      <c r="B136" s="25" t="s">
        <v>51</v>
      </c>
      <c r="C136" s="25"/>
      <c r="D136" s="25"/>
      <c r="E136" s="25"/>
      <c r="F136" s="25"/>
      <c r="G136" s="25"/>
      <c r="H136" s="25"/>
      <c r="I136" s="25"/>
      <c r="J136" s="25"/>
      <c r="K136" s="25"/>
      <c r="L136" s="25"/>
      <c r="M136" s="25"/>
      <c r="N136" s="25"/>
      <c r="O136" s="25"/>
      <c r="P136" s="25"/>
      <c r="Q136" s="25"/>
      <c r="R136" s="25"/>
      <c r="S136" s="25"/>
      <c r="T136" s="25"/>
      <c r="U136" s="53">
        <v>19305</v>
      </c>
      <c r="V136" s="25"/>
      <c r="W136" s="5"/>
    </row>
    <row r="137" spans="1:23" ht="15.75">
      <c r="A137" s="24"/>
      <c r="B137" s="25" t="s">
        <v>52</v>
      </c>
      <c r="C137" s="25"/>
      <c r="D137" s="25"/>
      <c r="E137" s="25"/>
      <c r="F137" s="25"/>
      <c r="G137" s="25"/>
      <c r="H137" s="25"/>
      <c r="I137" s="25"/>
      <c r="J137" s="25"/>
      <c r="K137" s="25"/>
      <c r="L137" s="25"/>
      <c r="M137" s="25"/>
      <c r="N137" s="25"/>
      <c r="O137" s="25"/>
      <c r="P137" s="25"/>
      <c r="Q137" s="25"/>
      <c r="R137" s="25"/>
      <c r="S137" s="25"/>
      <c r="T137" s="25"/>
      <c r="U137" s="53">
        <v>19305</v>
      </c>
      <c r="V137" s="25"/>
      <c r="W137" s="5"/>
    </row>
    <row r="138" spans="1:23" ht="15.75">
      <c r="A138" s="24"/>
      <c r="B138" s="25" t="s">
        <v>254</v>
      </c>
      <c r="C138" s="25"/>
      <c r="D138" s="25"/>
      <c r="E138" s="25"/>
      <c r="F138" s="25"/>
      <c r="G138" s="25"/>
      <c r="H138" s="25"/>
      <c r="I138" s="25"/>
      <c r="J138" s="25"/>
      <c r="K138" s="25"/>
      <c r="L138" s="25"/>
      <c r="M138" s="25"/>
      <c r="N138" s="25"/>
      <c r="O138" s="25"/>
      <c r="P138" s="25"/>
      <c r="Q138" s="25"/>
      <c r="R138" s="25"/>
      <c r="S138" s="25"/>
      <c r="T138" s="25"/>
      <c r="U138" s="53">
        <v>0</v>
      </c>
      <c r="V138" s="25"/>
      <c r="W138" s="5"/>
    </row>
    <row r="139" spans="1:23" ht="15.75">
      <c r="A139" s="24"/>
      <c r="B139" s="25" t="s">
        <v>209</v>
      </c>
      <c r="C139" s="25"/>
      <c r="D139" s="25"/>
      <c r="E139" s="25"/>
      <c r="F139" s="25"/>
      <c r="G139" s="25"/>
      <c r="H139" s="25"/>
      <c r="I139" s="25"/>
      <c r="J139" s="25"/>
      <c r="K139" s="25"/>
      <c r="L139" s="25"/>
      <c r="M139" s="25"/>
      <c r="N139" s="25"/>
      <c r="O139" s="25"/>
      <c r="P139" s="25"/>
      <c r="Q139" s="25"/>
      <c r="R139" s="25"/>
      <c r="S139" s="25"/>
      <c r="T139" s="25"/>
      <c r="U139" s="53">
        <v>0</v>
      </c>
      <c r="V139" s="25"/>
      <c r="W139" s="5"/>
    </row>
    <row r="140" spans="1:23" ht="15.75">
      <c r="A140" s="24"/>
      <c r="B140" s="25" t="s">
        <v>210</v>
      </c>
      <c r="C140" s="25"/>
      <c r="D140" s="25"/>
      <c r="E140" s="25"/>
      <c r="F140" s="25"/>
      <c r="G140" s="25"/>
      <c r="H140" s="25"/>
      <c r="I140" s="25"/>
      <c r="J140" s="25"/>
      <c r="K140" s="25"/>
      <c r="L140" s="25"/>
      <c r="M140" s="25"/>
      <c r="N140" s="25"/>
      <c r="O140" s="25"/>
      <c r="P140" s="25"/>
      <c r="Q140" s="25"/>
      <c r="R140" s="25"/>
      <c r="S140" s="25"/>
      <c r="T140" s="25"/>
      <c r="U140" s="53">
        <v>0</v>
      </c>
      <c r="V140" s="25"/>
      <c r="W140" s="5"/>
    </row>
    <row r="141" spans="1:23" ht="15.75">
      <c r="A141" s="24"/>
      <c r="B141" s="25" t="s">
        <v>53</v>
      </c>
      <c r="C141" s="25"/>
      <c r="D141" s="25"/>
      <c r="E141" s="25"/>
      <c r="F141" s="25"/>
      <c r="G141" s="25"/>
      <c r="H141" s="25"/>
      <c r="I141" s="25"/>
      <c r="J141" s="25"/>
      <c r="K141" s="25"/>
      <c r="L141" s="25"/>
      <c r="M141" s="25"/>
      <c r="N141" s="25"/>
      <c r="O141" s="25"/>
      <c r="P141" s="25"/>
      <c r="Q141" s="25"/>
      <c r="R141" s="25"/>
      <c r="S141" s="25"/>
      <c r="T141" s="25"/>
      <c r="U141" s="53">
        <v>0</v>
      </c>
      <c r="V141" s="25"/>
      <c r="W141" s="5"/>
    </row>
    <row r="142" spans="1:23" ht="15.75">
      <c r="A142" s="24"/>
      <c r="B142" s="25" t="s">
        <v>236</v>
      </c>
      <c r="C142" s="25"/>
      <c r="D142" s="25"/>
      <c r="E142" s="25"/>
      <c r="F142" s="25"/>
      <c r="G142" s="25"/>
      <c r="H142" s="25"/>
      <c r="I142" s="25"/>
      <c r="J142" s="25"/>
      <c r="K142" s="25"/>
      <c r="L142" s="25"/>
      <c r="M142" s="25"/>
      <c r="N142" s="25"/>
      <c r="O142" s="25"/>
      <c r="P142" s="25"/>
      <c r="Q142" s="25"/>
      <c r="R142" s="25"/>
      <c r="S142" s="25"/>
      <c r="T142" s="25"/>
      <c r="U142" s="53">
        <v>0</v>
      </c>
      <c r="V142" s="25"/>
      <c r="W142" s="5"/>
    </row>
    <row r="143" spans="1:24" ht="15.75">
      <c r="A143" s="24"/>
      <c r="B143" s="25" t="s">
        <v>255</v>
      </c>
      <c r="C143" s="25"/>
      <c r="D143" s="25"/>
      <c r="E143" s="25"/>
      <c r="F143" s="25"/>
      <c r="G143" s="25"/>
      <c r="H143" s="25"/>
      <c r="I143" s="25"/>
      <c r="J143" s="25"/>
      <c r="K143" s="25"/>
      <c r="L143" s="25"/>
      <c r="M143" s="25"/>
      <c r="N143" s="25"/>
      <c r="O143" s="25"/>
      <c r="P143" s="25"/>
      <c r="Q143" s="25"/>
      <c r="R143" s="25"/>
      <c r="S143" s="25"/>
      <c r="T143" s="25"/>
      <c r="U143" s="53">
        <v>0</v>
      </c>
      <c r="V143" s="25"/>
      <c r="W143" s="5"/>
      <c r="X143" s="115"/>
    </row>
    <row r="144" spans="1:23" ht="15.75">
      <c r="A144" s="24"/>
      <c r="B144" s="25" t="s">
        <v>54</v>
      </c>
      <c r="C144" s="25"/>
      <c r="D144" s="25"/>
      <c r="E144" s="25"/>
      <c r="F144" s="25"/>
      <c r="G144" s="25"/>
      <c r="H144" s="25"/>
      <c r="I144" s="25"/>
      <c r="J144" s="25"/>
      <c r="K144" s="25"/>
      <c r="L144" s="25"/>
      <c r="M144" s="25"/>
      <c r="N144" s="25"/>
      <c r="O144" s="25"/>
      <c r="P144" s="25"/>
      <c r="Q144" s="25"/>
      <c r="R144" s="25"/>
      <c r="S144" s="25"/>
      <c r="T144" s="25"/>
      <c r="U144" s="53">
        <f>SUM(U137:U143)</f>
        <v>19305</v>
      </c>
      <c r="V144" s="25"/>
      <c r="W144" s="5"/>
    </row>
    <row r="145" spans="1:23" ht="15.75">
      <c r="A145" s="24"/>
      <c r="B145" s="25"/>
      <c r="C145" s="25"/>
      <c r="D145" s="25"/>
      <c r="E145" s="25"/>
      <c r="F145" s="25"/>
      <c r="G145" s="25"/>
      <c r="H145" s="25"/>
      <c r="I145" s="25"/>
      <c r="J145" s="25"/>
      <c r="K145" s="25"/>
      <c r="L145" s="25"/>
      <c r="M145" s="25"/>
      <c r="N145" s="25"/>
      <c r="O145" s="25"/>
      <c r="P145" s="25"/>
      <c r="Q145" s="25"/>
      <c r="R145" s="25"/>
      <c r="S145" s="25"/>
      <c r="T145" s="25"/>
      <c r="U145" s="61"/>
      <c r="V145" s="25"/>
      <c r="W145" s="5"/>
    </row>
    <row r="146" spans="1:23" ht="15.75">
      <c r="A146" s="6"/>
      <c r="B146" s="127" t="s">
        <v>28</v>
      </c>
      <c r="C146" s="8"/>
      <c r="D146" s="8"/>
      <c r="E146" s="8"/>
      <c r="F146" s="8"/>
      <c r="G146" s="8"/>
      <c r="H146" s="8"/>
      <c r="I146" s="8"/>
      <c r="J146" s="8"/>
      <c r="K146" s="8"/>
      <c r="L146" s="8"/>
      <c r="M146" s="8"/>
      <c r="N146" s="8"/>
      <c r="O146" s="8"/>
      <c r="P146" s="8"/>
      <c r="Q146" s="8"/>
      <c r="R146" s="8"/>
      <c r="S146" s="8"/>
      <c r="T146" s="8"/>
      <c r="U146" s="52"/>
      <c r="V146" s="8"/>
      <c r="W146" s="5"/>
    </row>
    <row r="147" spans="1:23" ht="15.75">
      <c r="A147" s="24"/>
      <c r="B147" s="25" t="s">
        <v>55</v>
      </c>
      <c r="C147" s="62"/>
      <c r="D147" s="25"/>
      <c r="E147" s="25"/>
      <c r="F147" s="25"/>
      <c r="G147" s="25"/>
      <c r="H147" s="25"/>
      <c r="I147" s="25"/>
      <c r="J147" s="25"/>
      <c r="K147" s="25"/>
      <c r="L147" s="25"/>
      <c r="M147" s="25"/>
      <c r="N147" s="25"/>
      <c r="O147" s="25"/>
      <c r="P147" s="25"/>
      <c r="Q147" s="25"/>
      <c r="R147" s="25"/>
      <c r="S147" s="25"/>
      <c r="T147" s="25"/>
      <c r="U147" s="59" t="s">
        <v>177</v>
      </c>
      <c r="V147" s="25"/>
      <c r="W147" s="5"/>
    </row>
    <row r="148" spans="1:23" ht="15.75">
      <c r="A148" s="24"/>
      <c r="B148" s="25" t="s">
        <v>56</v>
      </c>
      <c r="C148" s="142"/>
      <c r="D148" s="142"/>
      <c r="E148" s="142"/>
      <c r="F148" s="142"/>
      <c r="G148" s="142"/>
      <c r="H148" s="142"/>
      <c r="I148" s="142"/>
      <c r="J148" s="142"/>
      <c r="K148" s="142"/>
      <c r="L148" s="142"/>
      <c r="M148" s="142"/>
      <c r="N148" s="142"/>
      <c r="O148" s="142"/>
      <c r="P148" s="142"/>
      <c r="Q148" s="142"/>
      <c r="R148" s="142"/>
      <c r="S148" s="142"/>
      <c r="T148" s="142"/>
      <c r="U148" s="59" t="s">
        <v>177</v>
      </c>
      <c r="V148" s="25"/>
      <c r="W148" s="5"/>
    </row>
    <row r="149" spans="1:23" ht="15.75">
      <c r="A149" s="24"/>
      <c r="B149" s="25" t="s">
        <v>57</v>
      </c>
      <c r="C149" s="25"/>
      <c r="D149" s="25"/>
      <c r="E149" s="25"/>
      <c r="F149" s="25"/>
      <c r="G149" s="25"/>
      <c r="H149" s="25"/>
      <c r="I149" s="25"/>
      <c r="J149" s="25"/>
      <c r="K149" s="25"/>
      <c r="L149" s="25"/>
      <c r="M149" s="25"/>
      <c r="N149" s="25"/>
      <c r="O149" s="25"/>
      <c r="P149" s="25"/>
      <c r="Q149" s="25"/>
      <c r="R149" s="25"/>
      <c r="S149" s="25"/>
      <c r="T149" s="25"/>
      <c r="U149" s="59" t="s">
        <v>177</v>
      </c>
      <c r="V149" s="25"/>
      <c r="W149" s="5"/>
    </row>
    <row r="150" spans="1:23" ht="15.75">
      <c r="A150" s="24"/>
      <c r="B150" s="25" t="s">
        <v>58</v>
      </c>
      <c r="C150" s="25"/>
      <c r="D150" s="25"/>
      <c r="E150" s="25"/>
      <c r="F150" s="25"/>
      <c r="G150" s="25"/>
      <c r="H150" s="25"/>
      <c r="I150" s="25"/>
      <c r="J150" s="25"/>
      <c r="K150" s="25"/>
      <c r="L150" s="25"/>
      <c r="M150" s="25"/>
      <c r="N150" s="25"/>
      <c r="O150" s="25"/>
      <c r="P150" s="25"/>
      <c r="Q150" s="25"/>
      <c r="R150" s="25"/>
      <c r="S150" s="25"/>
      <c r="T150" s="25"/>
      <c r="U150" s="59" t="s">
        <v>177</v>
      </c>
      <c r="V150" s="25"/>
      <c r="W150" s="5"/>
    </row>
    <row r="151" spans="1:23" ht="15.75">
      <c r="A151" s="24"/>
      <c r="B151" s="25"/>
      <c r="C151" s="25"/>
      <c r="D151" s="25"/>
      <c r="E151" s="25"/>
      <c r="F151" s="25"/>
      <c r="G151" s="25"/>
      <c r="H151" s="25"/>
      <c r="I151" s="25"/>
      <c r="J151" s="25"/>
      <c r="K151" s="25"/>
      <c r="L151" s="25"/>
      <c r="M151" s="25"/>
      <c r="N151" s="25"/>
      <c r="O151" s="25"/>
      <c r="P151" s="25"/>
      <c r="Q151" s="25"/>
      <c r="R151" s="25"/>
      <c r="S151" s="25"/>
      <c r="T151" s="25"/>
      <c r="U151" s="61"/>
      <c r="V151" s="25"/>
      <c r="W151" s="5"/>
    </row>
    <row r="152" spans="1:23" ht="15.75">
      <c r="A152" s="6"/>
      <c r="B152" s="127" t="s">
        <v>59</v>
      </c>
      <c r="C152" s="8"/>
      <c r="D152" s="8"/>
      <c r="E152" s="8"/>
      <c r="F152" s="8"/>
      <c r="G152" s="8"/>
      <c r="H152" s="8"/>
      <c r="I152" s="8"/>
      <c r="J152" s="8"/>
      <c r="K152" s="8"/>
      <c r="L152" s="8"/>
      <c r="M152" s="8"/>
      <c r="N152" s="8"/>
      <c r="O152" s="8"/>
      <c r="P152" s="8"/>
      <c r="Q152" s="8"/>
      <c r="R152" s="8"/>
      <c r="S152" s="8"/>
      <c r="T152" s="8"/>
      <c r="U152" s="64"/>
      <c r="V152" s="8"/>
      <c r="W152" s="5"/>
    </row>
    <row r="153" spans="1:23" ht="15.75">
      <c r="A153" s="24"/>
      <c r="B153" s="25" t="s">
        <v>60</v>
      </c>
      <c r="C153" s="25"/>
      <c r="D153" s="25"/>
      <c r="E153" s="25"/>
      <c r="F153" s="25"/>
      <c r="G153" s="25"/>
      <c r="H153" s="25"/>
      <c r="I153" s="25"/>
      <c r="J153" s="25"/>
      <c r="K153" s="25"/>
      <c r="L153" s="25"/>
      <c r="M153" s="25"/>
      <c r="N153" s="25"/>
      <c r="O153" s="25"/>
      <c r="P153" s="25"/>
      <c r="Q153" s="25"/>
      <c r="R153" s="25"/>
      <c r="S153" s="25"/>
      <c r="T153" s="25"/>
      <c r="U153" s="53">
        <v>0</v>
      </c>
      <c r="V153" s="25"/>
      <c r="W153" s="5"/>
    </row>
    <row r="154" spans="1:23" ht="15.75">
      <c r="A154" s="24"/>
      <c r="B154" s="25" t="s">
        <v>61</v>
      </c>
      <c r="C154" s="25"/>
      <c r="D154" s="25"/>
      <c r="E154" s="25"/>
      <c r="F154" s="25"/>
      <c r="G154" s="25"/>
      <c r="H154" s="25"/>
      <c r="I154" s="25"/>
      <c r="J154" s="25"/>
      <c r="K154" s="25"/>
      <c r="L154" s="25"/>
      <c r="M154" s="25"/>
      <c r="N154" s="25"/>
      <c r="O154" s="25"/>
      <c r="P154" s="25"/>
      <c r="Q154" s="25"/>
      <c r="R154" s="25"/>
      <c r="S154" s="25"/>
      <c r="T154" s="25"/>
      <c r="U154" s="53">
        <v>0</v>
      </c>
      <c r="V154" s="25"/>
      <c r="W154" s="5"/>
    </row>
    <row r="155" spans="1:23" ht="15.75">
      <c r="A155" s="24"/>
      <c r="B155" s="25" t="s">
        <v>62</v>
      </c>
      <c r="C155" s="25"/>
      <c r="D155" s="25"/>
      <c r="E155" s="25"/>
      <c r="F155" s="25"/>
      <c r="G155" s="25"/>
      <c r="H155" s="25"/>
      <c r="I155" s="25"/>
      <c r="J155" s="25"/>
      <c r="K155" s="25"/>
      <c r="L155" s="25"/>
      <c r="M155" s="25"/>
      <c r="N155" s="25"/>
      <c r="O155" s="25"/>
      <c r="P155" s="25"/>
      <c r="Q155" s="25"/>
      <c r="R155" s="25"/>
      <c r="S155" s="25"/>
      <c r="T155" s="25"/>
      <c r="U155" s="53">
        <f>U154+U153</f>
        <v>0</v>
      </c>
      <c r="V155" s="25"/>
      <c r="W155" s="5"/>
    </row>
    <row r="156" spans="1:23" ht="15.75">
      <c r="A156" s="24"/>
      <c r="B156" s="25" t="s">
        <v>245</v>
      </c>
      <c r="C156" s="25"/>
      <c r="D156" s="25"/>
      <c r="E156" s="25"/>
      <c r="F156" s="25"/>
      <c r="G156" s="65"/>
      <c r="H156" s="25"/>
      <c r="I156" s="25"/>
      <c r="J156" s="25"/>
      <c r="K156" s="25"/>
      <c r="L156" s="25"/>
      <c r="M156" s="25"/>
      <c r="N156" s="25"/>
      <c r="O156" s="25"/>
      <c r="P156" s="25"/>
      <c r="Q156" s="25"/>
      <c r="R156" s="25"/>
      <c r="S156" s="25"/>
      <c r="T156" s="25"/>
      <c r="U156" s="53">
        <f>U112</f>
        <v>0</v>
      </c>
      <c r="V156" s="25"/>
      <c r="W156" s="5"/>
    </row>
    <row r="157" spans="1:23" ht="15.75">
      <c r="A157" s="24"/>
      <c r="B157" s="25" t="s">
        <v>63</v>
      </c>
      <c r="C157" s="25"/>
      <c r="D157" s="25"/>
      <c r="E157" s="25"/>
      <c r="F157" s="25"/>
      <c r="G157" s="25"/>
      <c r="H157" s="25"/>
      <c r="I157" s="25"/>
      <c r="J157" s="25"/>
      <c r="K157" s="25"/>
      <c r="L157" s="25"/>
      <c r="M157" s="25"/>
      <c r="N157" s="25"/>
      <c r="O157" s="25"/>
      <c r="P157" s="25"/>
      <c r="Q157" s="25"/>
      <c r="R157" s="25"/>
      <c r="S157" s="25"/>
      <c r="T157" s="25"/>
      <c r="U157" s="53">
        <f>U155+U156</f>
        <v>0</v>
      </c>
      <c r="V157" s="25"/>
      <c r="W157" s="5"/>
    </row>
    <row r="158" spans="1:23" ht="16.5" thickBot="1">
      <c r="A158" s="24"/>
      <c r="B158" s="25"/>
      <c r="C158" s="25"/>
      <c r="D158" s="25"/>
      <c r="E158" s="25"/>
      <c r="F158" s="25"/>
      <c r="G158" s="25"/>
      <c r="H158" s="25"/>
      <c r="I158" s="25"/>
      <c r="J158" s="25"/>
      <c r="K158" s="25"/>
      <c r="L158" s="25"/>
      <c r="M158" s="25"/>
      <c r="N158" s="25"/>
      <c r="O158" s="25"/>
      <c r="P158" s="25"/>
      <c r="Q158" s="25"/>
      <c r="R158" s="25"/>
      <c r="S158" s="25"/>
      <c r="T158" s="25"/>
      <c r="U158" s="61"/>
      <c r="V158" s="25"/>
      <c r="W158" s="5"/>
    </row>
    <row r="159" spans="1:23" ht="15.75">
      <c r="A159" s="2"/>
      <c r="B159" s="4"/>
      <c r="C159" s="4"/>
      <c r="D159" s="4"/>
      <c r="E159" s="4"/>
      <c r="F159" s="4"/>
      <c r="G159" s="4"/>
      <c r="H159" s="4"/>
      <c r="I159" s="4"/>
      <c r="J159" s="4"/>
      <c r="K159" s="4"/>
      <c r="L159" s="4"/>
      <c r="M159" s="4"/>
      <c r="N159" s="4"/>
      <c r="O159" s="4"/>
      <c r="P159" s="4"/>
      <c r="Q159" s="4"/>
      <c r="R159" s="4"/>
      <c r="S159" s="4"/>
      <c r="T159" s="4"/>
      <c r="U159" s="50"/>
      <c r="V159" s="4"/>
      <c r="W159" s="5"/>
    </row>
    <row r="160" spans="1:23" ht="15.75">
      <c r="A160" s="6"/>
      <c r="B160" s="127" t="s">
        <v>64</v>
      </c>
      <c r="C160" s="8"/>
      <c r="D160" s="8"/>
      <c r="E160" s="8"/>
      <c r="F160" s="8"/>
      <c r="G160" s="8"/>
      <c r="H160" s="8"/>
      <c r="I160" s="8"/>
      <c r="J160" s="8"/>
      <c r="K160" s="8"/>
      <c r="L160" s="8"/>
      <c r="M160" s="8"/>
      <c r="N160" s="8"/>
      <c r="O160" s="8"/>
      <c r="P160" s="8"/>
      <c r="Q160" s="8"/>
      <c r="R160" s="8"/>
      <c r="S160" s="8"/>
      <c r="T160" s="8"/>
      <c r="U160" s="52"/>
      <c r="V160" s="8"/>
      <c r="W160" s="5"/>
    </row>
    <row r="161" spans="1:23" ht="15.75">
      <c r="A161" s="6"/>
      <c r="B161" s="21"/>
      <c r="C161" s="8"/>
      <c r="D161" s="8"/>
      <c r="E161" s="8"/>
      <c r="F161" s="8"/>
      <c r="G161" s="8"/>
      <c r="H161" s="8"/>
      <c r="I161" s="8"/>
      <c r="J161" s="8"/>
      <c r="K161" s="8"/>
      <c r="L161" s="8"/>
      <c r="M161" s="8"/>
      <c r="N161" s="8"/>
      <c r="O161" s="8"/>
      <c r="P161" s="8"/>
      <c r="Q161" s="8"/>
      <c r="R161" s="8"/>
      <c r="S161" s="8"/>
      <c r="T161" s="8"/>
      <c r="U161" s="52"/>
      <c r="V161" s="8"/>
      <c r="W161" s="5"/>
    </row>
    <row r="162" spans="1:23" ht="15.75">
      <c r="A162" s="24"/>
      <c r="B162" s="25" t="s">
        <v>65</v>
      </c>
      <c r="C162" s="25"/>
      <c r="D162" s="25"/>
      <c r="E162" s="25"/>
      <c r="F162" s="25"/>
      <c r="G162" s="25"/>
      <c r="H162" s="25"/>
      <c r="I162" s="25"/>
      <c r="J162" s="25"/>
      <c r="K162" s="25"/>
      <c r="L162" s="25"/>
      <c r="M162" s="25"/>
      <c r="N162" s="25"/>
      <c r="O162" s="25"/>
      <c r="P162" s="25"/>
      <c r="Q162" s="25"/>
      <c r="R162" s="25"/>
      <c r="S162" s="25"/>
      <c r="T162" s="25"/>
      <c r="U162" s="53">
        <f>+U73</f>
        <v>600874</v>
      </c>
      <c r="V162" s="25"/>
      <c r="W162" s="5"/>
    </row>
    <row r="163" spans="1:23" ht="15.75">
      <c r="A163" s="24"/>
      <c r="B163" s="25" t="s">
        <v>66</v>
      </c>
      <c r="C163" s="25"/>
      <c r="D163" s="25"/>
      <c r="E163" s="25"/>
      <c r="F163" s="25"/>
      <c r="G163" s="25"/>
      <c r="H163" s="25"/>
      <c r="I163" s="25"/>
      <c r="J163" s="25"/>
      <c r="K163" s="25"/>
      <c r="L163" s="25"/>
      <c r="M163" s="25"/>
      <c r="N163" s="25"/>
      <c r="O163" s="25"/>
      <c r="P163" s="25"/>
      <c r="Q163" s="25"/>
      <c r="R163" s="25"/>
      <c r="S163" s="25"/>
      <c r="T163" s="25"/>
      <c r="U163" s="53">
        <f>+U84</f>
        <v>600874</v>
      </c>
      <c r="V163" s="25"/>
      <c r="W163" s="5"/>
    </row>
    <row r="164" spans="1:23" ht="16.5" thickBot="1">
      <c r="A164" s="24"/>
      <c r="B164" s="25"/>
      <c r="C164" s="25"/>
      <c r="D164" s="25"/>
      <c r="E164" s="25"/>
      <c r="F164" s="25"/>
      <c r="G164" s="25"/>
      <c r="H164" s="25"/>
      <c r="I164" s="25"/>
      <c r="J164" s="25"/>
      <c r="K164" s="25"/>
      <c r="L164" s="25"/>
      <c r="M164" s="25"/>
      <c r="N164" s="25"/>
      <c r="O164" s="25"/>
      <c r="P164" s="25"/>
      <c r="Q164" s="25"/>
      <c r="R164" s="25"/>
      <c r="S164" s="25"/>
      <c r="T164" s="25"/>
      <c r="U164" s="61"/>
      <c r="V164" s="25"/>
      <c r="W164" s="5"/>
    </row>
    <row r="165" spans="1:23" ht="15.75">
      <c r="A165" s="2"/>
      <c r="B165" s="4"/>
      <c r="C165" s="4"/>
      <c r="D165" s="4"/>
      <c r="E165" s="4"/>
      <c r="F165" s="4"/>
      <c r="G165" s="4"/>
      <c r="H165" s="4"/>
      <c r="I165" s="4"/>
      <c r="J165" s="4"/>
      <c r="K165" s="4"/>
      <c r="L165" s="4"/>
      <c r="M165" s="4"/>
      <c r="N165" s="4"/>
      <c r="O165" s="4"/>
      <c r="P165" s="4"/>
      <c r="Q165" s="4"/>
      <c r="R165" s="4"/>
      <c r="S165" s="4"/>
      <c r="T165" s="4"/>
      <c r="U165" s="50"/>
      <c r="V165" s="4"/>
      <c r="W165" s="5"/>
    </row>
    <row r="166" spans="1:23" ht="15.75">
      <c r="A166" s="6"/>
      <c r="B166" s="127" t="s">
        <v>67</v>
      </c>
      <c r="C166" s="125"/>
      <c r="D166" s="125"/>
      <c r="E166" s="125"/>
      <c r="F166" s="125"/>
      <c r="G166" s="128"/>
      <c r="H166" s="128"/>
      <c r="I166" s="128"/>
      <c r="J166" s="128"/>
      <c r="K166" s="128"/>
      <c r="L166" s="128"/>
      <c r="M166" s="128"/>
      <c r="N166" s="128"/>
      <c r="O166" s="128"/>
      <c r="P166" s="128"/>
      <c r="Q166" s="128"/>
      <c r="R166" s="128" t="s">
        <v>123</v>
      </c>
      <c r="S166" s="128" t="s">
        <v>132</v>
      </c>
      <c r="T166" s="119"/>
      <c r="U166" s="129" t="s">
        <v>142</v>
      </c>
      <c r="V166" s="10"/>
      <c r="W166" s="5"/>
    </row>
    <row r="167" spans="1:23" ht="15.75">
      <c r="A167" s="24"/>
      <c r="B167" s="25" t="s">
        <v>68</v>
      </c>
      <c r="C167" s="25"/>
      <c r="D167" s="25"/>
      <c r="E167" s="25"/>
      <c r="F167" s="25"/>
      <c r="G167" s="53"/>
      <c r="H167" s="25"/>
      <c r="I167" s="25"/>
      <c r="J167" s="25"/>
      <c r="K167" s="25"/>
      <c r="L167" s="25"/>
      <c r="M167" s="25"/>
      <c r="N167" s="25"/>
      <c r="O167" s="25"/>
      <c r="P167" s="25"/>
      <c r="Q167" s="25"/>
      <c r="R167" s="53">
        <v>115500</v>
      </c>
      <c r="S167" s="40">
        <v>0</v>
      </c>
      <c r="T167" s="25"/>
      <c r="U167" s="53"/>
      <c r="V167" s="25"/>
      <c r="W167" s="5"/>
    </row>
    <row r="168" spans="1:23" ht="15.75">
      <c r="A168" s="24"/>
      <c r="B168" s="25" t="s">
        <v>69</v>
      </c>
      <c r="C168" s="25"/>
      <c r="D168" s="25"/>
      <c r="E168" s="25"/>
      <c r="F168" s="25"/>
      <c r="G168" s="53"/>
      <c r="H168" s="25"/>
      <c r="I168" s="25"/>
      <c r="J168" s="25"/>
      <c r="K168" s="25"/>
      <c r="L168" s="25"/>
      <c r="M168" s="25"/>
      <c r="N168" s="25"/>
      <c r="O168" s="25"/>
      <c r="P168" s="25"/>
      <c r="Q168" s="25"/>
      <c r="R168" s="53">
        <f>+'Aug 05'!R168</f>
        <v>56974</v>
      </c>
      <c r="S168" s="53">
        <f>'Aug 05'!S168</f>
        <v>5369</v>
      </c>
      <c r="T168" s="25"/>
      <c r="U168" s="53">
        <f>R168+S168</f>
        <v>62343</v>
      </c>
      <c r="V168" s="25"/>
      <c r="W168" s="5"/>
    </row>
    <row r="169" spans="1:23" ht="15.75">
      <c r="A169" s="24"/>
      <c r="B169" s="25" t="s">
        <v>70</v>
      </c>
      <c r="C169" s="25"/>
      <c r="D169" s="25"/>
      <c r="E169" s="25"/>
      <c r="F169" s="25"/>
      <c r="G169" s="25"/>
      <c r="H169" s="25"/>
      <c r="I169" s="25"/>
      <c r="J169" s="25"/>
      <c r="K169" s="25"/>
      <c r="L169" s="25"/>
      <c r="M169" s="25"/>
      <c r="N169" s="25"/>
      <c r="O169" s="25"/>
      <c r="P169" s="25"/>
      <c r="Q169" s="25"/>
      <c r="R169" s="34">
        <f>24+5827</f>
        <v>5851</v>
      </c>
      <c r="S169" s="34">
        <v>36</v>
      </c>
      <c r="T169" s="25"/>
      <c r="U169" s="53">
        <f>R169+S169</f>
        <v>5887</v>
      </c>
      <c r="V169" s="25"/>
      <c r="W169" s="5"/>
    </row>
    <row r="170" spans="1:23" ht="15.75">
      <c r="A170" s="24"/>
      <c r="B170" s="25" t="s">
        <v>71</v>
      </c>
      <c r="C170" s="25"/>
      <c r="D170" s="25"/>
      <c r="E170" s="25"/>
      <c r="F170" s="25"/>
      <c r="G170" s="53"/>
      <c r="H170" s="25"/>
      <c r="I170" s="25"/>
      <c r="J170" s="25"/>
      <c r="K170" s="25"/>
      <c r="L170" s="25"/>
      <c r="M170" s="25"/>
      <c r="N170" s="25"/>
      <c r="O170" s="25"/>
      <c r="P170" s="25"/>
      <c r="Q170" s="25"/>
      <c r="R170" s="53">
        <f>R168+R169</f>
        <v>62825</v>
      </c>
      <c r="S170" s="53">
        <f>S169+S168</f>
        <v>5405</v>
      </c>
      <c r="T170" s="25"/>
      <c r="U170" s="53">
        <f>R170+S170</f>
        <v>68230</v>
      </c>
      <c r="V170" s="25"/>
      <c r="W170" s="5"/>
    </row>
    <row r="171" spans="1:23" ht="15.75">
      <c r="A171" s="24"/>
      <c r="B171" s="25" t="s">
        <v>72</v>
      </c>
      <c r="C171" s="25"/>
      <c r="D171" s="25"/>
      <c r="E171" s="25"/>
      <c r="F171" s="25"/>
      <c r="G171" s="53"/>
      <c r="H171" s="25"/>
      <c r="I171" s="25"/>
      <c r="J171" s="25"/>
      <c r="K171" s="25"/>
      <c r="L171" s="25"/>
      <c r="M171" s="25"/>
      <c r="N171" s="25"/>
      <c r="O171" s="25"/>
      <c r="P171" s="25"/>
      <c r="Q171" s="25"/>
      <c r="R171" s="53">
        <f>R167-R170-S170</f>
        <v>47270</v>
      </c>
      <c r="S171" s="40">
        <v>0</v>
      </c>
      <c r="T171" s="25"/>
      <c r="U171" s="53"/>
      <c r="V171" s="25"/>
      <c r="W171" s="5"/>
    </row>
    <row r="172" spans="1:23" ht="16.5" thickBot="1">
      <c r="A172" s="24"/>
      <c r="B172" s="25"/>
      <c r="C172" s="25"/>
      <c r="D172" s="25"/>
      <c r="E172" s="25"/>
      <c r="F172" s="25"/>
      <c r="G172" s="25"/>
      <c r="H172" s="25"/>
      <c r="I172" s="25"/>
      <c r="J172" s="25"/>
      <c r="K172" s="25"/>
      <c r="L172" s="25"/>
      <c r="M172" s="25"/>
      <c r="N172" s="25"/>
      <c r="O172" s="25"/>
      <c r="P172" s="25"/>
      <c r="Q172" s="25"/>
      <c r="R172" s="25"/>
      <c r="S172" s="25"/>
      <c r="T172" s="25"/>
      <c r="U172" s="61"/>
      <c r="V172" s="25"/>
      <c r="W172" s="5"/>
    </row>
    <row r="173" spans="1:23" ht="15.75">
      <c r="A173" s="2"/>
      <c r="B173" s="4"/>
      <c r="C173" s="4"/>
      <c r="D173" s="4"/>
      <c r="E173" s="4"/>
      <c r="F173" s="4"/>
      <c r="G173" s="4"/>
      <c r="H173" s="4"/>
      <c r="I173" s="4"/>
      <c r="J173" s="4"/>
      <c r="K173" s="4"/>
      <c r="L173" s="4"/>
      <c r="M173" s="4"/>
      <c r="N173" s="4"/>
      <c r="O173" s="4"/>
      <c r="P173" s="4"/>
      <c r="Q173" s="4"/>
      <c r="R173" s="4"/>
      <c r="S173" s="4"/>
      <c r="T173" s="4"/>
      <c r="U173" s="50"/>
      <c r="V173" s="4"/>
      <c r="W173" s="5"/>
    </row>
    <row r="174" spans="1:23" ht="15.75">
      <c r="A174" s="6"/>
      <c r="B174" s="127" t="s">
        <v>73</v>
      </c>
      <c r="C174" s="8"/>
      <c r="D174" s="8"/>
      <c r="E174" s="8"/>
      <c r="F174" s="8"/>
      <c r="G174" s="8"/>
      <c r="H174" s="8"/>
      <c r="I174" s="8"/>
      <c r="J174" s="8"/>
      <c r="K174" s="8"/>
      <c r="L174" s="8"/>
      <c r="M174" s="8"/>
      <c r="N174" s="8"/>
      <c r="O174" s="8"/>
      <c r="P174" s="8"/>
      <c r="Q174" s="8"/>
      <c r="R174" s="8"/>
      <c r="S174" s="8"/>
      <c r="T174" s="8"/>
      <c r="U174" s="66"/>
      <c r="V174" s="8"/>
      <c r="W174" s="5"/>
    </row>
    <row r="175" spans="1:23" ht="15.75">
      <c r="A175" s="24"/>
      <c r="B175" s="25" t="s">
        <v>74</v>
      </c>
      <c r="C175" s="25"/>
      <c r="D175" s="25"/>
      <c r="E175" s="25"/>
      <c r="F175" s="25"/>
      <c r="G175" s="25"/>
      <c r="H175" s="25"/>
      <c r="I175" s="25"/>
      <c r="J175" s="25"/>
      <c r="K175" s="25"/>
      <c r="L175" s="25"/>
      <c r="M175" s="25"/>
      <c r="N175" s="25"/>
      <c r="O175" s="25"/>
      <c r="P175" s="25"/>
      <c r="Q175" s="25"/>
      <c r="R175" s="25"/>
      <c r="S175" s="25"/>
      <c r="T175" s="25"/>
      <c r="U175" s="59">
        <f>(U96+U98+U99+U100+U101)/-(U103+U104+U105+U106)</f>
        <v>1.3952104715156923</v>
      </c>
      <c r="V175" s="25" t="s">
        <v>143</v>
      </c>
      <c r="W175" s="5"/>
    </row>
    <row r="176" spans="1:23" ht="15.75">
      <c r="A176" s="24"/>
      <c r="B176" s="25" t="s">
        <v>75</v>
      </c>
      <c r="C176" s="25"/>
      <c r="D176" s="25"/>
      <c r="E176" s="25"/>
      <c r="F176" s="25"/>
      <c r="G176" s="25"/>
      <c r="H176" s="25"/>
      <c r="I176" s="25"/>
      <c r="J176" s="25"/>
      <c r="K176" s="25"/>
      <c r="L176" s="25"/>
      <c r="M176" s="25"/>
      <c r="N176" s="25"/>
      <c r="O176" s="25"/>
      <c r="P176" s="25"/>
      <c r="Q176" s="25"/>
      <c r="R176" s="25"/>
      <c r="S176" s="25"/>
      <c r="T176" s="25"/>
      <c r="U176" s="67">
        <v>1.36</v>
      </c>
      <c r="V176" s="25" t="s">
        <v>143</v>
      </c>
      <c r="W176" s="5"/>
    </row>
    <row r="177" spans="1:23" ht="15.75">
      <c r="A177" s="24"/>
      <c r="B177" s="25" t="s">
        <v>76</v>
      </c>
      <c r="C177" s="25"/>
      <c r="D177" s="25"/>
      <c r="E177" s="25"/>
      <c r="F177" s="25"/>
      <c r="G177" s="25"/>
      <c r="H177" s="25"/>
      <c r="I177" s="25"/>
      <c r="J177" s="25"/>
      <c r="K177" s="25"/>
      <c r="L177" s="25"/>
      <c r="M177" s="25"/>
      <c r="N177" s="25"/>
      <c r="O177" s="25"/>
      <c r="P177" s="25"/>
      <c r="Q177" s="25"/>
      <c r="R177" s="25"/>
      <c r="S177" s="25"/>
      <c r="T177" s="25"/>
      <c r="U177" s="59">
        <f>(U96+U98+U99+U100+U101+U103+U104+U105+U106)/-(U107+U108+U109)</f>
        <v>2.4309240622140895</v>
      </c>
      <c r="V177" s="25" t="s">
        <v>143</v>
      </c>
      <c r="W177" s="5"/>
    </row>
    <row r="178" spans="1:23" ht="15.75">
      <c r="A178" s="24"/>
      <c r="B178" s="25" t="s">
        <v>77</v>
      </c>
      <c r="C178" s="25"/>
      <c r="D178" s="25"/>
      <c r="E178" s="25"/>
      <c r="F178" s="25"/>
      <c r="G178" s="25"/>
      <c r="H178" s="25"/>
      <c r="I178" s="25"/>
      <c r="J178" s="25"/>
      <c r="K178" s="25"/>
      <c r="L178" s="25"/>
      <c r="M178" s="25"/>
      <c r="N178" s="25"/>
      <c r="O178" s="25"/>
      <c r="P178" s="25"/>
      <c r="Q178" s="25"/>
      <c r="R178" s="25"/>
      <c r="S178" s="25"/>
      <c r="T178" s="25"/>
      <c r="U178" s="68">
        <v>2.38</v>
      </c>
      <c r="V178" s="25" t="s">
        <v>143</v>
      </c>
      <c r="W178" s="5"/>
    </row>
    <row r="179" spans="1:23" ht="15.75">
      <c r="A179" s="24"/>
      <c r="B179" s="25"/>
      <c r="C179" s="25"/>
      <c r="D179" s="25"/>
      <c r="E179" s="25"/>
      <c r="F179" s="25"/>
      <c r="G179" s="25"/>
      <c r="H179" s="25"/>
      <c r="I179" s="25"/>
      <c r="J179" s="25"/>
      <c r="K179" s="25"/>
      <c r="L179" s="25"/>
      <c r="M179" s="25"/>
      <c r="N179" s="25"/>
      <c r="O179" s="25"/>
      <c r="P179" s="25"/>
      <c r="Q179" s="25"/>
      <c r="R179" s="25"/>
      <c r="S179" s="25"/>
      <c r="T179" s="25"/>
      <c r="U179" s="25"/>
      <c r="V179" s="25"/>
      <c r="W179" s="5"/>
    </row>
    <row r="180" spans="1:23" ht="15.75">
      <c r="A180" s="24"/>
      <c r="B180" s="25"/>
      <c r="C180" s="25"/>
      <c r="D180" s="25"/>
      <c r="E180" s="25"/>
      <c r="F180" s="25"/>
      <c r="G180" s="25"/>
      <c r="H180" s="25"/>
      <c r="I180" s="25"/>
      <c r="J180" s="25"/>
      <c r="K180" s="25"/>
      <c r="L180" s="25"/>
      <c r="M180" s="25"/>
      <c r="N180" s="25"/>
      <c r="O180" s="25"/>
      <c r="P180" s="25"/>
      <c r="Q180" s="25"/>
      <c r="R180" s="25"/>
      <c r="S180" s="25"/>
      <c r="T180" s="25"/>
      <c r="U180" s="25"/>
      <c r="V180" s="25"/>
      <c r="W180" s="5"/>
    </row>
    <row r="181" spans="1:23" ht="15.75">
      <c r="A181" s="6"/>
      <c r="B181" s="8"/>
      <c r="C181" s="8"/>
      <c r="D181" s="8"/>
      <c r="E181" s="8"/>
      <c r="F181" s="8"/>
      <c r="G181" s="8"/>
      <c r="H181" s="8"/>
      <c r="I181" s="8"/>
      <c r="J181" s="8"/>
      <c r="K181" s="8"/>
      <c r="L181" s="8"/>
      <c r="M181" s="8"/>
      <c r="N181" s="8"/>
      <c r="O181" s="8"/>
      <c r="P181" s="8"/>
      <c r="Q181" s="8"/>
      <c r="R181" s="8"/>
      <c r="S181" s="8"/>
      <c r="T181" s="8"/>
      <c r="U181" s="8"/>
      <c r="V181" s="8"/>
      <c r="W181" s="5"/>
    </row>
    <row r="182" spans="1:23" ht="19.5" thickBot="1">
      <c r="A182" s="107"/>
      <c r="B182" s="108" t="str">
        <f>B132</f>
        <v>PM6 INVESTOR REPORT QUARTER ENDING NOVEMBER 2005</v>
      </c>
      <c r="C182" s="144"/>
      <c r="D182" s="144"/>
      <c r="E182" s="144"/>
      <c r="F182" s="144"/>
      <c r="G182" s="144"/>
      <c r="H182" s="144"/>
      <c r="I182" s="144"/>
      <c r="J182" s="144"/>
      <c r="K182" s="144"/>
      <c r="L182" s="144"/>
      <c r="M182" s="144"/>
      <c r="N182" s="144"/>
      <c r="O182" s="144"/>
      <c r="P182" s="144"/>
      <c r="Q182" s="144"/>
      <c r="R182" s="144"/>
      <c r="S182" s="144"/>
      <c r="T182" s="144"/>
      <c r="U182" s="144"/>
      <c r="V182" s="145"/>
      <c r="W182" s="5"/>
    </row>
    <row r="183" spans="1:23" ht="15.75">
      <c r="A183" s="69"/>
      <c r="B183" s="60" t="s">
        <v>78</v>
      </c>
      <c r="C183" s="70"/>
      <c r="D183" s="70"/>
      <c r="E183" s="70"/>
      <c r="F183" s="71"/>
      <c r="G183" s="71"/>
      <c r="H183" s="71"/>
      <c r="I183" s="71"/>
      <c r="J183" s="71"/>
      <c r="K183" s="71"/>
      <c r="L183" s="71"/>
      <c r="M183" s="71"/>
      <c r="N183" s="71"/>
      <c r="O183" s="71"/>
      <c r="P183" s="71"/>
      <c r="Q183" s="71"/>
      <c r="R183" s="71"/>
      <c r="S183" s="72">
        <v>38686</v>
      </c>
      <c r="T183" s="4"/>
      <c r="U183" s="4"/>
      <c r="V183" s="4"/>
      <c r="W183" s="5"/>
    </row>
    <row r="184" spans="1:23" ht="15.75">
      <c r="A184" s="73"/>
      <c r="B184" s="74"/>
      <c r="C184" s="75"/>
      <c r="D184" s="75"/>
      <c r="E184" s="75"/>
      <c r="F184" s="76"/>
      <c r="G184" s="76"/>
      <c r="H184" s="76"/>
      <c r="I184" s="76"/>
      <c r="J184" s="76"/>
      <c r="K184" s="76"/>
      <c r="L184" s="76"/>
      <c r="M184" s="76"/>
      <c r="N184" s="76"/>
      <c r="O184" s="76"/>
      <c r="P184" s="76"/>
      <c r="Q184" s="76"/>
      <c r="R184" s="76"/>
      <c r="S184" s="76"/>
      <c r="T184" s="8"/>
      <c r="U184" s="8"/>
      <c r="V184" s="8"/>
      <c r="W184" s="5"/>
    </row>
    <row r="185" spans="1:23" ht="15.75">
      <c r="A185" s="77"/>
      <c r="B185" s="78" t="s">
        <v>79</v>
      </c>
      <c r="C185" s="79"/>
      <c r="D185" s="79"/>
      <c r="E185" s="79"/>
      <c r="F185" s="65"/>
      <c r="G185" s="65"/>
      <c r="H185" s="65"/>
      <c r="I185" s="65"/>
      <c r="J185" s="65"/>
      <c r="K185" s="65"/>
      <c r="L185" s="65"/>
      <c r="M185" s="65"/>
      <c r="N185" s="65"/>
      <c r="O185" s="65"/>
      <c r="P185" s="65"/>
      <c r="Q185" s="65"/>
      <c r="R185" s="65"/>
      <c r="S185" s="80">
        <v>0.05254</v>
      </c>
      <c r="T185" s="25"/>
      <c r="U185" s="25"/>
      <c r="V185" s="25"/>
      <c r="W185" s="5"/>
    </row>
    <row r="186" spans="1:23" ht="15.75">
      <c r="A186" s="77"/>
      <c r="B186" s="78" t="s">
        <v>80</v>
      </c>
      <c r="C186" s="79"/>
      <c r="D186" s="79"/>
      <c r="E186" s="79"/>
      <c r="F186" s="65"/>
      <c r="G186" s="65"/>
      <c r="H186" s="65"/>
      <c r="I186" s="65"/>
      <c r="J186" s="65"/>
      <c r="K186" s="65"/>
      <c r="L186" s="65"/>
      <c r="M186" s="65"/>
      <c r="N186" s="65"/>
      <c r="O186" s="65"/>
      <c r="P186" s="65"/>
      <c r="Q186" s="65"/>
      <c r="R186" s="65"/>
      <c r="S186" s="39">
        <v>0.0408</v>
      </c>
      <c r="T186" s="25"/>
      <c r="U186" s="25"/>
      <c r="V186" s="25"/>
      <c r="W186" s="5"/>
    </row>
    <row r="187" spans="1:23" ht="15.75">
      <c r="A187" s="77"/>
      <c r="B187" s="78" t="s">
        <v>81</v>
      </c>
      <c r="C187" s="79"/>
      <c r="D187" s="79"/>
      <c r="E187" s="79"/>
      <c r="F187" s="65"/>
      <c r="G187" s="65"/>
      <c r="H187" s="65"/>
      <c r="I187" s="65"/>
      <c r="J187" s="65"/>
      <c r="K187" s="65"/>
      <c r="L187" s="65"/>
      <c r="M187" s="65"/>
      <c r="N187" s="65"/>
      <c r="O187" s="65"/>
      <c r="P187" s="65"/>
      <c r="Q187" s="65"/>
      <c r="R187" s="65"/>
      <c r="S187" s="80">
        <f>S185-S186</f>
        <v>0.01174</v>
      </c>
      <c r="T187" s="25"/>
      <c r="U187" s="25"/>
      <c r="V187" s="25"/>
      <c r="W187" s="5"/>
    </row>
    <row r="188" spans="1:23" ht="15.75">
      <c r="A188" s="77"/>
      <c r="B188" s="78" t="s">
        <v>82</v>
      </c>
      <c r="C188" s="79"/>
      <c r="D188" s="79"/>
      <c r="E188" s="79"/>
      <c r="F188" s="65"/>
      <c r="G188" s="65"/>
      <c r="H188" s="65"/>
      <c r="I188" s="65"/>
      <c r="J188" s="65"/>
      <c r="K188" s="65"/>
      <c r="L188" s="65"/>
      <c r="M188" s="65"/>
      <c r="N188" s="65"/>
      <c r="O188" s="65"/>
      <c r="P188" s="65"/>
      <c r="Q188" s="65"/>
      <c r="R188" s="65"/>
      <c r="S188" s="80">
        <v>0.06085</v>
      </c>
      <c r="T188" s="25"/>
      <c r="U188" s="25"/>
      <c r="V188" s="25"/>
      <c r="W188" s="5"/>
    </row>
    <row r="189" spans="1:23" ht="15.75">
      <c r="A189" s="77"/>
      <c r="B189" s="78" t="s">
        <v>83</v>
      </c>
      <c r="C189" s="79"/>
      <c r="D189" s="79"/>
      <c r="E189" s="79"/>
      <c r="F189" s="65"/>
      <c r="G189" s="65"/>
      <c r="H189" s="65"/>
      <c r="I189" s="65"/>
      <c r="J189" s="65"/>
      <c r="K189" s="65"/>
      <c r="L189" s="65"/>
      <c r="M189" s="65"/>
      <c r="N189" s="65"/>
      <c r="O189" s="65"/>
      <c r="P189" s="65"/>
      <c r="Q189" s="65"/>
      <c r="R189" s="65"/>
      <c r="S189" s="80">
        <f>+U43</f>
        <v>0.05096956433971035</v>
      </c>
      <c r="T189" s="25"/>
      <c r="U189" s="25"/>
      <c r="V189" s="25"/>
      <c r="W189" s="5"/>
    </row>
    <row r="190" spans="1:23" ht="15.75">
      <c r="A190" s="77"/>
      <c r="B190" s="78" t="s">
        <v>84</v>
      </c>
      <c r="C190" s="79"/>
      <c r="D190" s="79"/>
      <c r="E190" s="79"/>
      <c r="F190" s="65"/>
      <c r="G190" s="65"/>
      <c r="H190" s="65"/>
      <c r="I190" s="65"/>
      <c r="J190" s="65"/>
      <c r="K190" s="65"/>
      <c r="L190" s="65"/>
      <c r="M190" s="65"/>
      <c r="N190" s="65"/>
      <c r="O190" s="65"/>
      <c r="P190" s="65"/>
      <c r="Q190" s="65"/>
      <c r="R190" s="65"/>
      <c r="S190" s="80">
        <f>S188-S189</f>
        <v>0.00988043566028965</v>
      </c>
      <c r="T190" s="25"/>
      <c r="U190" s="25"/>
      <c r="V190" s="25"/>
      <c r="W190" s="5"/>
    </row>
    <row r="191" spans="1:23" ht="15.75">
      <c r="A191" s="77"/>
      <c r="B191" s="78" t="s">
        <v>180</v>
      </c>
      <c r="C191" s="79"/>
      <c r="D191" s="79"/>
      <c r="E191" s="79"/>
      <c r="F191" s="65"/>
      <c r="G191" s="65"/>
      <c r="H191" s="65"/>
      <c r="I191" s="65"/>
      <c r="J191" s="65"/>
      <c r="K191" s="65"/>
      <c r="L191" s="65"/>
      <c r="M191" s="65"/>
      <c r="N191" s="65"/>
      <c r="O191" s="65"/>
      <c r="P191" s="65"/>
      <c r="Q191" s="65"/>
      <c r="R191" s="65"/>
      <c r="S191" s="116">
        <v>38245</v>
      </c>
      <c r="T191" s="25"/>
      <c r="U191" s="25"/>
      <c r="V191" s="25"/>
      <c r="W191" s="5"/>
    </row>
    <row r="192" spans="1:23" ht="15.75">
      <c r="A192" s="77"/>
      <c r="B192" s="78" t="s">
        <v>181</v>
      </c>
      <c r="C192" s="79"/>
      <c r="D192" s="79"/>
      <c r="E192" s="79"/>
      <c r="F192" s="65"/>
      <c r="G192" s="65"/>
      <c r="H192" s="65"/>
      <c r="I192" s="65"/>
      <c r="J192" s="65"/>
      <c r="K192" s="65"/>
      <c r="L192" s="65"/>
      <c r="M192" s="65"/>
      <c r="N192" s="65"/>
      <c r="O192" s="65"/>
      <c r="P192" s="65"/>
      <c r="Q192" s="65"/>
      <c r="R192" s="65"/>
      <c r="S192" s="116">
        <v>47557</v>
      </c>
      <c r="T192" s="25"/>
      <c r="U192" s="25"/>
      <c r="V192" s="25"/>
      <c r="W192" s="5"/>
    </row>
    <row r="193" spans="1:23" ht="15.75">
      <c r="A193" s="77"/>
      <c r="B193" s="78" t="s">
        <v>182</v>
      </c>
      <c r="C193" s="79"/>
      <c r="D193" s="79"/>
      <c r="E193" s="79"/>
      <c r="F193" s="65"/>
      <c r="G193" s="65"/>
      <c r="H193" s="65"/>
      <c r="I193" s="65"/>
      <c r="J193" s="65"/>
      <c r="K193" s="65"/>
      <c r="L193" s="65"/>
      <c r="M193" s="65"/>
      <c r="N193" s="65"/>
      <c r="O193" s="65"/>
      <c r="P193" s="65"/>
      <c r="Q193" s="65"/>
      <c r="R193" s="65"/>
      <c r="S193" s="116">
        <v>47557</v>
      </c>
      <c r="T193" s="25"/>
      <c r="U193" s="25"/>
      <c r="V193" s="25"/>
      <c r="W193" s="5"/>
    </row>
    <row r="194" spans="1:23" ht="15.75">
      <c r="A194" s="77"/>
      <c r="B194" s="78" t="s">
        <v>183</v>
      </c>
      <c r="C194" s="79"/>
      <c r="D194" s="79"/>
      <c r="E194" s="79"/>
      <c r="F194" s="65"/>
      <c r="G194" s="65"/>
      <c r="H194" s="65"/>
      <c r="I194" s="65"/>
      <c r="J194" s="65"/>
      <c r="K194" s="65"/>
      <c r="L194" s="65"/>
      <c r="M194" s="65"/>
      <c r="N194" s="65"/>
      <c r="O194" s="65"/>
      <c r="P194" s="65"/>
      <c r="Q194" s="65"/>
      <c r="R194" s="65"/>
      <c r="S194" s="116">
        <v>47557</v>
      </c>
      <c r="T194" s="25"/>
      <c r="U194" s="25"/>
      <c r="V194" s="25"/>
      <c r="W194" s="5"/>
    </row>
    <row r="195" spans="1:23" ht="15.75">
      <c r="A195" s="77"/>
      <c r="B195" s="78" t="s">
        <v>184</v>
      </c>
      <c r="C195" s="79"/>
      <c r="D195" s="79"/>
      <c r="E195" s="79"/>
      <c r="F195" s="65"/>
      <c r="G195" s="65"/>
      <c r="H195" s="65"/>
      <c r="I195" s="65"/>
      <c r="J195" s="65"/>
      <c r="K195" s="65"/>
      <c r="L195" s="65"/>
      <c r="M195" s="65"/>
      <c r="N195" s="65"/>
      <c r="O195" s="65"/>
      <c r="P195" s="65"/>
      <c r="Q195" s="65"/>
      <c r="R195" s="65"/>
      <c r="S195" s="116">
        <v>47557</v>
      </c>
      <c r="T195" s="25"/>
      <c r="U195" s="25"/>
      <c r="V195" s="25"/>
      <c r="W195" s="5"/>
    </row>
    <row r="196" spans="1:23" ht="15.75">
      <c r="A196" s="77"/>
      <c r="B196" s="78" t="s">
        <v>185</v>
      </c>
      <c r="C196" s="79"/>
      <c r="D196" s="79"/>
      <c r="E196" s="79"/>
      <c r="F196" s="65"/>
      <c r="G196" s="65"/>
      <c r="H196" s="65"/>
      <c r="I196" s="65"/>
      <c r="J196" s="65"/>
      <c r="K196" s="65"/>
      <c r="L196" s="65"/>
      <c r="M196" s="65"/>
      <c r="N196" s="65"/>
      <c r="O196" s="65"/>
      <c r="P196" s="65"/>
      <c r="Q196" s="65"/>
      <c r="R196" s="65"/>
      <c r="S196" s="116">
        <v>50663</v>
      </c>
      <c r="T196" s="25"/>
      <c r="U196" s="25"/>
      <c r="V196" s="25"/>
      <c r="W196" s="5"/>
    </row>
    <row r="197" spans="1:23" ht="15.75">
      <c r="A197" s="77"/>
      <c r="B197" s="78" t="s">
        <v>186</v>
      </c>
      <c r="C197" s="79"/>
      <c r="D197" s="79"/>
      <c r="E197" s="79"/>
      <c r="F197" s="65"/>
      <c r="G197" s="65"/>
      <c r="H197" s="65"/>
      <c r="I197" s="65"/>
      <c r="J197" s="65"/>
      <c r="K197" s="65"/>
      <c r="L197" s="65"/>
      <c r="M197" s="65"/>
      <c r="N197" s="65"/>
      <c r="O197" s="65"/>
      <c r="P197" s="65"/>
      <c r="Q197" s="65"/>
      <c r="R197" s="65"/>
      <c r="S197" s="116">
        <v>50663</v>
      </c>
      <c r="T197" s="25"/>
      <c r="U197" s="25"/>
      <c r="V197" s="25"/>
      <c r="W197" s="5"/>
    </row>
    <row r="198" spans="1:23" ht="15.75">
      <c r="A198" s="77"/>
      <c r="B198" s="78" t="s">
        <v>187</v>
      </c>
      <c r="C198" s="79"/>
      <c r="D198" s="79"/>
      <c r="E198" s="79"/>
      <c r="F198" s="65"/>
      <c r="G198" s="65"/>
      <c r="H198" s="65"/>
      <c r="I198" s="65"/>
      <c r="J198" s="65"/>
      <c r="K198" s="65"/>
      <c r="L198" s="65"/>
      <c r="M198" s="65"/>
      <c r="N198" s="65"/>
      <c r="O198" s="65"/>
      <c r="P198" s="65"/>
      <c r="Q198" s="65"/>
      <c r="R198" s="65"/>
      <c r="S198" s="116">
        <v>50663</v>
      </c>
      <c r="T198" s="25"/>
      <c r="U198" s="25"/>
      <c r="V198" s="25"/>
      <c r="W198" s="5"/>
    </row>
    <row r="199" spans="1:23" ht="15.75">
      <c r="A199" s="77"/>
      <c r="B199" s="78" t="s">
        <v>85</v>
      </c>
      <c r="C199" s="79"/>
      <c r="D199" s="79"/>
      <c r="E199" s="79"/>
      <c r="F199" s="65"/>
      <c r="G199" s="65"/>
      <c r="H199" s="65"/>
      <c r="I199" s="65"/>
      <c r="J199" s="65"/>
      <c r="K199" s="65"/>
      <c r="L199" s="65"/>
      <c r="M199" s="65"/>
      <c r="N199" s="65"/>
      <c r="O199" s="65"/>
      <c r="P199" s="65"/>
      <c r="Q199" s="65"/>
      <c r="R199" s="65"/>
      <c r="S199" s="155">
        <v>22.07</v>
      </c>
      <c r="T199" s="25" t="s">
        <v>136</v>
      </c>
      <c r="U199" s="25"/>
      <c r="V199" s="25"/>
      <c r="W199" s="5"/>
    </row>
    <row r="200" spans="1:23" ht="15.75">
      <c r="A200" s="77"/>
      <c r="B200" s="78" t="s">
        <v>86</v>
      </c>
      <c r="C200" s="79"/>
      <c r="D200" s="79"/>
      <c r="E200" s="79"/>
      <c r="F200" s="65"/>
      <c r="G200" s="65"/>
      <c r="H200" s="65"/>
      <c r="I200" s="65"/>
      <c r="J200" s="65"/>
      <c r="K200" s="65"/>
      <c r="L200" s="65"/>
      <c r="M200" s="65"/>
      <c r="N200" s="65"/>
      <c r="O200" s="65"/>
      <c r="P200" s="65"/>
      <c r="Q200" s="65"/>
      <c r="R200" s="65"/>
      <c r="S200" s="155">
        <v>20.19</v>
      </c>
      <c r="T200" s="25" t="s">
        <v>136</v>
      </c>
      <c r="U200" s="25"/>
      <c r="V200" s="25"/>
      <c r="W200" s="5"/>
    </row>
    <row r="201" spans="1:23" ht="15.75">
      <c r="A201" s="77"/>
      <c r="B201" s="78" t="s">
        <v>87</v>
      </c>
      <c r="C201" s="79"/>
      <c r="D201" s="79"/>
      <c r="E201" s="79"/>
      <c r="F201" s="65"/>
      <c r="G201" s="65"/>
      <c r="H201" s="65"/>
      <c r="I201" s="65"/>
      <c r="J201" s="65"/>
      <c r="K201" s="65"/>
      <c r="L201" s="65"/>
      <c r="M201" s="65"/>
      <c r="N201" s="65"/>
      <c r="O201" s="65"/>
      <c r="P201" s="65"/>
      <c r="Q201" s="65"/>
      <c r="R201" s="65"/>
      <c r="S201" s="80">
        <f>+O73/M73</f>
        <v>0.03270975618876065</v>
      </c>
      <c r="T201" s="25"/>
      <c r="U201" s="25"/>
      <c r="V201" s="25"/>
      <c r="W201" s="5"/>
    </row>
    <row r="202" spans="1:23" ht="15.75">
      <c r="A202" s="77"/>
      <c r="B202" s="78" t="s">
        <v>88</v>
      </c>
      <c r="C202" s="79"/>
      <c r="D202" s="79"/>
      <c r="E202" s="79"/>
      <c r="F202" s="65"/>
      <c r="G202" s="65"/>
      <c r="H202" s="65"/>
      <c r="I202" s="65"/>
      <c r="J202" s="65"/>
      <c r="K202" s="65"/>
      <c r="L202" s="65"/>
      <c r="M202" s="65"/>
      <c r="N202" s="65"/>
      <c r="O202" s="65"/>
      <c r="P202" s="65"/>
      <c r="Q202" s="65"/>
      <c r="R202" s="65"/>
      <c r="S202" s="80">
        <v>0.1163</v>
      </c>
      <c r="T202" s="25"/>
      <c r="U202" s="25"/>
      <c r="V202" s="25"/>
      <c r="W202" s="5"/>
    </row>
    <row r="203" spans="1:23" ht="15.75">
      <c r="A203" s="77"/>
      <c r="B203" s="78"/>
      <c r="C203" s="78"/>
      <c r="D203" s="78"/>
      <c r="E203" s="78"/>
      <c r="F203" s="25"/>
      <c r="G203" s="25"/>
      <c r="H203" s="25"/>
      <c r="I203" s="25"/>
      <c r="J203" s="25"/>
      <c r="K203" s="25"/>
      <c r="L203" s="25"/>
      <c r="M203" s="25"/>
      <c r="N203" s="25"/>
      <c r="O203" s="25"/>
      <c r="P203" s="25"/>
      <c r="Q203" s="25"/>
      <c r="R203" s="25"/>
      <c r="S203" s="61"/>
      <c r="T203" s="25"/>
      <c r="U203" s="82"/>
      <c r="V203" s="25"/>
      <c r="W203" s="5"/>
    </row>
    <row r="204" spans="1:23" ht="15.75">
      <c r="A204" s="83"/>
      <c r="B204" s="14" t="s">
        <v>89</v>
      </c>
      <c r="C204" s="85"/>
      <c r="D204" s="84"/>
      <c r="E204" s="85"/>
      <c r="F204" s="84"/>
      <c r="G204" s="85"/>
      <c r="H204" s="17"/>
      <c r="I204" s="17"/>
      <c r="J204" s="17"/>
      <c r="K204" s="17"/>
      <c r="L204" s="17"/>
      <c r="M204" s="17"/>
      <c r="N204" s="17"/>
      <c r="O204" s="17"/>
      <c r="P204" s="17"/>
      <c r="Q204" s="17"/>
      <c r="R204" s="17" t="s">
        <v>124</v>
      </c>
      <c r="S204" s="86" t="s">
        <v>133</v>
      </c>
      <c r="T204" s="8"/>
      <c r="U204" s="8"/>
      <c r="V204" s="8"/>
      <c r="W204" s="5"/>
    </row>
    <row r="205" spans="1:23" ht="15.75">
      <c r="A205" s="87"/>
      <c r="B205" s="78" t="s">
        <v>90</v>
      </c>
      <c r="C205" s="54"/>
      <c r="D205" s="54"/>
      <c r="E205" s="25"/>
      <c r="F205" s="25"/>
      <c r="G205" s="25"/>
      <c r="H205" s="30"/>
      <c r="I205" s="30"/>
      <c r="J205" s="30"/>
      <c r="K205" s="30"/>
      <c r="L205" s="30"/>
      <c r="M205" s="30"/>
      <c r="N205" s="30"/>
      <c r="O205" s="30"/>
      <c r="P205" s="30"/>
      <c r="Q205" s="30"/>
      <c r="R205" s="30">
        <v>1</v>
      </c>
      <c r="S205" s="88">
        <v>65</v>
      </c>
      <c r="T205" s="25"/>
      <c r="U205" s="82"/>
      <c r="V205" s="89"/>
      <c r="W205" s="5"/>
    </row>
    <row r="206" spans="1:23" ht="15.75">
      <c r="A206" s="87"/>
      <c r="B206" s="78" t="s">
        <v>262</v>
      </c>
      <c r="C206" s="54"/>
      <c r="D206" s="54"/>
      <c r="E206" s="25"/>
      <c r="F206" s="25"/>
      <c r="G206" s="25"/>
      <c r="H206" s="30"/>
      <c r="I206" s="30"/>
      <c r="J206" s="30"/>
      <c r="K206" s="30"/>
      <c r="L206" s="30"/>
      <c r="M206" s="30"/>
      <c r="N206" s="30"/>
      <c r="O206" s="30"/>
      <c r="P206" s="30"/>
      <c r="Q206" s="30"/>
      <c r="R206" s="181">
        <v>78</v>
      </c>
      <c r="S206" s="88">
        <v>11587</v>
      </c>
      <c r="T206" s="25"/>
      <c r="U206" s="82"/>
      <c r="V206" s="89"/>
      <c r="W206" s="5"/>
    </row>
    <row r="207" spans="1:23" ht="15.75">
      <c r="A207" s="87"/>
      <c r="B207" s="78" t="s">
        <v>91</v>
      </c>
      <c r="C207" s="54"/>
      <c r="D207" s="54"/>
      <c r="E207" s="25"/>
      <c r="F207" s="25"/>
      <c r="G207" s="25"/>
      <c r="H207" s="30"/>
      <c r="I207" s="30"/>
      <c r="J207" s="30"/>
      <c r="K207" s="30"/>
      <c r="L207" s="30"/>
      <c r="M207" s="30"/>
      <c r="N207" s="30"/>
      <c r="O207" s="30"/>
      <c r="P207" s="30"/>
      <c r="Q207" s="30"/>
      <c r="R207" s="181">
        <f>+Q261</f>
        <v>0</v>
      </c>
      <c r="S207" s="88">
        <f>+S261</f>
        <v>0</v>
      </c>
      <c r="T207" s="25"/>
      <c r="U207" s="82"/>
      <c r="V207" s="150"/>
      <c r="W207" s="117"/>
    </row>
    <row r="208" spans="1:23" ht="15.75">
      <c r="A208" s="87"/>
      <c r="B208" s="130" t="s">
        <v>92</v>
      </c>
      <c r="C208" s="54"/>
      <c r="D208" s="54"/>
      <c r="E208" s="25"/>
      <c r="F208" s="25"/>
      <c r="G208" s="25"/>
      <c r="H208" s="25"/>
      <c r="I208" s="25"/>
      <c r="J208" s="25"/>
      <c r="K208" s="25"/>
      <c r="L208" s="25"/>
      <c r="M208" s="25"/>
      <c r="N208" s="25"/>
      <c r="O208" s="25"/>
      <c r="P208" s="25"/>
      <c r="Q208" s="25"/>
      <c r="R208" s="25"/>
      <c r="S208" s="88">
        <v>0</v>
      </c>
      <c r="T208" s="25"/>
      <c r="U208" s="82"/>
      <c r="V208" s="150"/>
      <c r="W208" s="117"/>
    </row>
    <row r="209" spans="1:23" ht="15.75">
      <c r="A209" s="87"/>
      <c r="B209" s="130" t="s">
        <v>263</v>
      </c>
      <c r="C209" s="54"/>
      <c r="D209" s="54"/>
      <c r="E209" s="25"/>
      <c r="F209" s="25"/>
      <c r="G209" s="25"/>
      <c r="H209" s="25"/>
      <c r="I209" s="25"/>
      <c r="J209" s="25"/>
      <c r="K209" s="25"/>
      <c r="L209" s="25"/>
      <c r="M209" s="25"/>
      <c r="N209" s="25"/>
      <c r="O209" s="25"/>
      <c r="P209" s="25"/>
      <c r="Q209" s="25"/>
      <c r="R209" s="25"/>
      <c r="S209" s="88">
        <v>97866</v>
      </c>
      <c r="T209" s="25"/>
      <c r="U209" s="82"/>
      <c r="V209" s="150"/>
      <c r="W209" s="117"/>
    </row>
    <row r="210" spans="1:23" ht="15.75">
      <c r="A210" s="90"/>
      <c r="B210" s="130" t="s">
        <v>94</v>
      </c>
      <c r="C210" s="78"/>
      <c r="D210" s="78"/>
      <c r="E210" s="78"/>
      <c r="F210" s="25"/>
      <c r="G210" s="25"/>
      <c r="H210" s="25"/>
      <c r="I210" s="25"/>
      <c r="J210" s="25"/>
      <c r="K210" s="25"/>
      <c r="L210" s="25"/>
      <c r="M210" s="25"/>
      <c r="N210" s="25"/>
      <c r="O210" s="25"/>
      <c r="P210" s="25"/>
      <c r="Q210" s="25"/>
      <c r="R210" s="25"/>
      <c r="S210" s="88"/>
      <c r="T210" s="25"/>
      <c r="U210" s="82"/>
      <c r="V210" s="151"/>
      <c r="W210" s="117"/>
    </row>
    <row r="211" spans="1:23" ht="15.75">
      <c r="A211" s="90"/>
      <c r="B211" s="78" t="s">
        <v>95</v>
      </c>
      <c r="C211" s="78"/>
      <c r="D211" s="78"/>
      <c r="E211" s="78"/>
      <c r="F211" s="25"/>
      <c r="G211" s="25"/>
      <c r="H211" s="25"/>
      <c r="I211" s="25"/>
      <c r="J211" s="25"/>
      <c r="K211" s="25"/>
      <c r="L211" s="25"/>
      <c r="M211" s="25"/>
      <c r="N211" s="25"/>
      <c r="O211" s="25"/>
      <c r="P211" s="25"/>
      <c r="Q211" s="25"/>
      <c r="R211" s="30">
        <v>0</v>
      </c>
      <c r="S211" s="88">
        <f>U154</f>
        <v>0</v>
      </c>
      <c r="T211" s="25"/>
      <c r="U211" s="82"/>
      <c r="V211" s="151"/>
      <c r="W211" s="117"/>
    </row>
    <row r="212" spans="1:23" ht="15.75">
      <c r="A212" s="87"/>
      <c r="B212" s="78" t="s">
        <v>96</v>
      </c>
      <c r="C212" s="54"/>
      <c r="D212" s="54"/>
      <c r="E212" s="54"/>
      <c r="F212" s="25"/>
      <c r="G212" s="25"/>
      <c r="H212" s="25"/>
      <c r="I212" s="25"/>
      <c r="J212" s="25"/>
      <c r="K212" s="25"/>
      <c r="L212" s="25"/>
      <c r="M212" s="25"/>
      <c r="N212" s="25"/>
      <c r="O212" s="25"/>
      <c r="P212" s="25"/>
      <c r="Q212" s="25"/>
      <c r="R212" s="30">
        <v>0</v>
      </c>
      <c r="S212" s="88">
        <f>+'Aug 05'!S210+S211</f>
        <v>0</v>
      </c>
      <c r="T212" s="25"/>
      <c r="U212" s="82"/>
      <c r="V212" s="151"/>
      <c r="W212" s="117"/>
    </row>
    <row r="213" spans="1:23" ht="15.75">
      <c r="A213" s="87"/>
      <c r="B213" s="78" t="s">
        <v>97</v>
      </c>
      <c r="C213" s="54"/>
      <c r="D213" s="54"/>
      <c r="E213" s="54"/>
      <c r="F213" s="25"/>
      <c r="G213" s="25"/>
      <c r="H213" s="25"/>
      <c r="I213" s="25"/>
      <c r="J213" s="25"/>
      <c r="K213" s="25"/>
      <c r="L213" s="25"/>
      <c r="M213" s="25"/>
      <c r="N213" s="25"/>
      <c r="O213" s="25"/>
      <c r="P213" s="25"/>
      <c r="Q213" s="25"/>
      <c r="R213" s="30"/>
      <c r="S213" s="88">
        <v>0</v>
      </c>
      <c r="T213" s="25"/>
      <c r="U213" s="82"/>
      <c r="V213" s="149"/>
      <c r="W213" s="117"/>
    </row>
    <row r="214" spans="1:23" ht="15.75">
      <c r="A214" s="90"/>
      <c r="B214" s="130" t="s">
        <v>298</v>
      </c>
      <c r="C214" s="78"/>
      <c r="D214" s="78"/>
      <c r="E214" s="78"/>
      <c r="F214" s="25"/>
      <c r="G214" s="25"/>
      <c r="H214" s="25"/>
      <c r="I214" s="25"/>
      <c r="J214" s="25"/>
      <c r="K214" s="25"/>
      <c r="L214" s="25"/>
      <c r="M214" s="25"/>
      <c r="N214" s="25"/>
      <c r="O214" s="25"/>
      <c r="P214" s="25"/>
      <c r="Q214" s="25"/>
      <c r="R214" s="30"/>
      <c r="S214" s="88"/>
      <c r="T214" s="25"/>
      <c r="U214" s="82"/>
      <c r="V214" s="91"/>
      <c r="W214" s="5"/>
    </row>
    <row r="215" spans="1:23" ht="15.75">
      <c r="A215" s="90"/>
      <c r="B215" s="78" t="s">
        <v>99</v>
      </c>
      <c r="C215" s="78"/>
      <c r="D215" s="78"/>
      <c r="E215" s="78"/>
      <c r="F215" s="25"/>
      <c r="G215" s="25"/>
      <c r="H215" s="25"/>
      <c r="I215" s="25"/>
      <c r="J215" s="25"/>
      <c r="K215" s="25"/>
      <c r="L215" s="25"/>
      <c r="M215" s="25"/>
      <c r="N215" s="25"/>
      <c r="O215" s="25"/>
      <c r="P215" s="25"/>
      <c r="Q215" s="25"/>
      <c r="R215" s="30">
        <v>0</v>
      </c>
      <c r="S215" s="88">
        <v>0</v>
      </c>
      <c r="T215" s="25"/>
      <c r="U215" s="82"/>
      <c r="V215" s="91"/>
      <c r="W215" s="5"/>
    </row>
    <row r="216" spans="1:23" ht="15.75">
      <c r="A216" s="87"/>
      <c r="B216" s="78" t="s">
        <v>100</v>
      </c>
      <c r="C216" s="92"/>
      <c r="D216" s="92"/>
      <c r="E216" s="93"/>
      <c r="F216" s="25"/>
      <c r="G216" s="25"/>
      <c r="H216" s="25"/>
      <c r="I216" s="25"/>
      <c r="J216" s="25"/>
      <c r="K216" s="25"/>
      <c r="L216" s="25"/>
      <c r="M216" s="25"/>
      <c r="N216" s="25"/>
      <c r="O216" s="25"/>
      <c r="P216" s="25"/>
      <c r="Q216" s="25"/>
      <c r="R216" s="30"/>
      <c r="S216" s="63">
        <v>0</v>
      </c>
      <c r="T216" s="25"/>
      <c r="U216" s="82"/>
      <c r="V216" s="91"/>
      <c r="W216" s="5"/>
    </row>
    <row r="217" spans="1:23" ht="15.75">
      <c r="A217" s="87"/>
      <c r="B217" s="78" t="s">
        <v>101</v>
      </c>
      <c r="C217" s="92"/>
      <c r="D217" s="92"/>
      <c r="E217" s="93"/>
      <c r="F217" s="25"/>
      <c r="G217" s="25"/>
      <c r="H217" s="25"/>
      <c r="I217" s="25"/>
      <c r="J217" s="25"/>
      <c r="K217" s="25"/>
      <c r="L217" s="25"/>
      <c r="M217" s="25"/>
      <c r="N217" s="25"/>
      <c r="O217" s="25"/>
      <c r="P217" s="25"/>
      <c r="Q217" s="25"/>
      <c r="R217" s="30"/>
      <c r="S217" s="63">
        <v>0</v>
      </c>
      <c r="T217" s="25"/>
      <c r="U217" s="82"/>
      <c r="V217" s="91"/>
      <c r="W217" s="5"/>
    </row>
    <row r="218" spans="1:23" ht="15.75">
      <c r="A218" s="87"/>
      <c r="B218" s="78" t="s">
        <v>306</v>
      </c>
      <c r="C218" s="94"/>
      <c r="D218" s="92"/>
      <c r="E218" s="93"/>
      <c r="F218" s="25"/>
      <c r="G218" s="25"/>
      <c r="H218" s="25"/>
      <c r="I218" s="25"/>
      <c r="J218" s="25"/>
      <c r="K218" s="25"/>
      <c r="L218" s="25"/>
      <c r="M218" s="25"/>
      <c r="N218" s="25"/>
      <c r="O218" s="25"/>
      <c r="P218" s="25"/>
      <c r="Q218" s="25"/>
      <c r="R218" s="30"/>
      <c r="S218" s="95">
        <v>0</v>
      </c>
      <c r="T218" s="25"/>
      <c r="U218" s="82"/>
      <c r="V218" s="91"/>
      <c r="W218" s="5"/>
    </row>
    <row r="219" spans="1:23" ht="15.75">
      <c r="A219" s="87"/>
      <c r="B219" s="130" t="s">
        <v>299</v>
      </c>
      <c r="C219" s="94"/>
      <c r="D219" s="92"/>
      <c r="E219" s="93"/>
      <c r="F219" s="25"/>
      <c r="G219" s="25"/>
      <c r="H219" s="25"/>
      <c r="I219" s="25"/>
      <c r="J219" s="25"/>
      <c r="K219" s="25"/>
      <c r="L219" s="25"/>
      <c r="M219" s="25"/>
      <c r="N219" s="25"/>
      <c r="O219" s="25"/>
      <c r="P219" s="25"/>
      <c r="Q219" s="25"/>
      <c r="R219" s="25"/>
      <c r="S219" s="95"/>
      <c r="T219" s="25"/>
      <c r="U219" s="82"/>
      <c r="V219" s="91"/>
      <c r="W219" s="5"/>
    </row>
    <row r="220" spans="1:23" ht="15.75">
      <c r="A220" s="87"/>
      <c r="B220" s="78" t="s">
        <v>99</v>
      </c>
      <c r="C220" s="94"/>
      <c r="D220" s="92"/>
      <c r="E220" s="93"/>
      <c r="F220" s="25"/>
      <c r="G220" s="25"/>
      <c r="H220" s="25"/>
      <c r="I220" s="25"/>
      <c r="J220" s="25"/>
      <c r="K220" s="25"/>
      <c r="L220" s="25"/>
      <c r="M220" s="25"/>
      <c r="N220" s="25"/>
      <c r="O220" s="25"/>
      <c r="P220" s="25"/>
      <c r="Q220" s="25"/>
      <c r="R220" s="30">
        <v>6</v>
      </c>
      <c r="S220" s="88">
        <v>250</v>
      </c>
      <c r="T220" s="25"/>
      <c r="U220" s="82"/>
      <c r="V220" s="91"/>
      <c r="W220" s="5"/>
    </row>
    <row r="221" spans="1:23" ht="15.75">
      <c r="A221" s="87"/>
      <c r="B221" s="78" t="s">
        <v>300</v>
      </c>
      <c r="C221" s="94"/>
      <c r="D221" s="92"/>
      <c r="E221" s="93"/>
      <c r="F221" s="25"/>
      <c r="G221" s="25"/>
      <c r="H221" s="25"/>
      <c r="I221" s="25"/>
      <c r="J221" s="25"/>
      <c r="K221" s="25"/>
      <c r="L221" s="25"/>
      <c r="M221" s="25"/>
      <c r="N221" s="25"/>
      <c r="O221" s="25"/>
      <c r="P221" s="25"/>
      <c r="Q221" s="25"/>
      <c r="R221" s="25"/>
      <c r="S221" s="192">
        <v>6.01</v>
      </c>
      <c r="T221" s="25"/>
      <c r="U221" s="82"/>
      <c r="V221" s="91"/>
      <c r="W221" s="5"/>
    </row>
    <row r="222" spans="1:23" ht="15.75">
      <c r="A222" s="87"/>
      <c r="B222" s="78" t="s">
        <v>301</v>
      </c>
      <c r="C222" s="94"/>
      <c r="D222" s="92"/>
      <c r="E222" s="93"/>
      <c r="F222" s="25"/>
      <c r="G222" s="25"/>
      <c r="H222" s="25"/>
      <c r="I222" s="25"/>
      <c r="J222" s="25"/>
      <c r="K222" s="25"/>
      <c r="L222" s="25"/>
      <c r="M222" s="25"/>
      <c r="N222" s="25"/>
      <c r="O222" s="25"/>
      <c r="P222" s="25"/>
      <c r="Q222" s="25"/>
      <c r="R222" s="25"/>
      <c r="S222" s="192">
        <v>3.48</v>
      </c>
      <c r="T222" s="25"/>
      <c r="U222" s="82"/>
      <c r="V222" s="91"/>
      <c r="W222" s="5"/>
    </row>
    <row r="223" spans="1:23" ht="15.75">
      <c r="A223" s="87"/>
      <c r="B223" s="78" t="s">
        <v>306</v>
      </c>
      <c r="C223" s="94"/>
      <c r="D223" s="92"/>
      <c r="E223" s="93"/>
      <c r="F223" s="25"/>
      <c r="G223" s="25"/>
      <c r="H223" s="25"/>
      <c r="I223" s="25"/>
      <c r="J223" s="25"/>
      <c r="K223" s="25"/>
      <c r="L223" s="25"/>
      <c r="M223" s="25"/>
      <c r="N223" s="25"/>
      <c r="O223" s="25"/>
      <c r="P223" s="25"/>
      <c r="Q223" s="25"/>
      <c r="R223" s="25"/>
      <c r="S223" s="95">
        <v>1.0472</v>
      </c>
      <c r="T223" s="25"/>
      <c r="U223" s="82"/>
      <c r="V223" s="91"/>
      <c r="W223" s="5"/>
    </row>
    <row r="224" spans="1:23" ht="15.75">
      <c r="A224" s="87"/>
      <c r="B224" s="78"/>
      <c r="C224" s="94"/>
      <c r="D224" s="92"/>
      <c r="E224" s="93"/>
      <c r="F224" s="25"/>
      <c r="G224" s="25"/>
      <c r="H224" s="25"/>
      <c r="I224" s="25"/>
      <c r="J224" s="25"/>
      <c r="K224" s="25"/>
      <c r="L224" s="25"/>
      <c r="M224" s="25"/>
      <c r="N224" s="25"/>
      <c r="O224" s="25"/>
      <c r="P224" s="25"/>
      <c r="Q224" s="25"/>
      <c r="R224" s="25"/>
      <c r="S224" s="95"/>
      <c r="T224" s="25"/>
      <c r="U224" s="82"/>
      <c r="V224" s="91"/>
      <c r="W224" s="5"/>
    </row>
    <row r="225" spans="1:23" ht="18.75">
      <c r="A225" s="87"/>
      <c r="B225" s="183" t="s">
        <v>293</v>
      </c>
      <c r="C225" s="94"/>
      <c r="D225" s="92"/>
      <c r="E225" s="93"/>
      <c r="F225" s="25"/>
      <c r="G225" s="25"/>
      <c r="H225" s="25"/>
      <c r="I225" s="25"/>
      <c r="J225" s="25"/>
      <c r="K225" s="184" t="s">
        <v>294</v>
      </c>
      <c r="L225" s="25"/>
      <c r="M225" s="25"/>
      <c r="N225" s="25"/>
      <c r="O225" s="25"/>
      <c r="P225" s="25"/>
      <c r="Q225" s="25"/>
      <c r="R225" s="25"/>
      <c r="S225" s="95"/>
      <c r="T225" s="25"/>
      <c r="U225" s="82"/>
      <c r="V225" s="91"/>
      <c r="W225" s="5"/>
    </row>
    <row r="226" spans="1:23" ht="15.75">
      <c r="A226" s="87"/>
      <c r="B226" s="78"/>
      <c r="C226" s="94"/>
      <c r="D226" s="92"/>
      <c r="E226" s="93"/>
      <c r="F226" s="25"/>
      <c r="G226" s="25"/>
      <c r="H226" s="25"/>
      <c r="I226" s="25"/>
      <c r="J226" s="25"/>
      <c r="K226" s="25"/>
      <c r="L226" s="25"/>
      <c r="M226" s="25"/>
      <c r="N226" s="25"/>
      <c r="O226" s="25"/>
      <c r="P226" s="25"/>
      <c r="Q226" s="25"/>
      <c r="R226" s="25"/>
      <c r="S226" s="95"/>
      <c r="T226" s="25"/>
      <c r="U226" s="82"/>
      <c r="V226" s="91"/>
      <c r="W226" s="5"/>
    </row>
    <row r="227" spans="1:23" ht="15.75">
      <c r="A227" s="6"/>
      <c r="B227" s="14" t="s">
        <v>287</v>
      </c>
      <c r="C227" s="85"/>
      <c r="D227" s="84"/>
      <c r="E227" s="85"/>
      <c r="F227" s="84"/>
      <c r="G227" s="86"/>
      <c r="H227" s="17"/>
      <c r="I227" s="17"/>
      <c r="J227" s="17"/>
      <c r="K227" s="17"/>
      <c r="L227" s="17"/>
      <c r="M227" s="17"/>
      <c r="N227" s="17"/>
      <c r="O227" s="17"/>
      <c r="P227" s="17"/>
      <c r="Q227" s="86" t="s">
        <v>124</v>
      </c>
      <c r="R227" s="17" t="s">
        <v>125</v>
      </c>
      <c r="S227" s="86" t="s">
        <v>134</v>
      </c>
      <c r="T227" s="17" t="s">
        <v>125</v>
      </c>
      <c r="U227" s="8"/>
      <c r="V227" s="96"/>
      <c r="W227" s="5"/>
    </row>
    <row r="228" spans="1:23" ht="15.75">
      <c r="A228" s="24"/>
      <c r="B228" s="54" t="s">
        <v>104</v>
      </c>
      <c r="C228" s="54"/>
      <c r="D228" s="97"/>
      <c r="E228" s="25"/>
      <c r="F228" s="97"/>
      <c r="G228" s="54"/>
      <c r="H228" s="97"/>
      <c r="I228" s="97"/>
      <c r="J228" s="97"/>
      <c r="K228" s="97"/>
      <c r="L228" s="97"/>
      <c r="M228" s="97"/>
      <c r="N228" s="97"/>
      <c r="O228" s="97"/>
      <c r="P228" s="97"/>
      <c r="Q228" s="54">
        <v>5829</v>
      </c>
      <c r="R228" s="99">
        <f aca="true" t="shared" si="0" ref="R228:R235">Q228/$Q$237</f>
        <v>0.9935230952786773</v>
      </c>
      <c r="S228" s="53">
        <v>583994</v>
      </c>
      <c r="T228" s="154">
        <f aca="true" t="shared" si="1" ref="T228:T235">S228/$S$237</f>
        <v>0.99101964071775</v>
      </c>
      <c r="U228" s="82"/>
      <c r="V228" s="91"/>
      <c r="W228" s="5"/>
    </row>
    <row r="229" spans="1:23" ht="15.75">
      <c r="A229" s="24"/>
      <c r="B229" s="54" t="s">
        <v>105</v>
      </c>
      <c r="C229" s="54"/>
      <c r="D229" s="97"/>
      <c r="E229" s="25"/>
      <c r="F229" s="99"/>
      <c r="G229" s="54"/>
      <c r="H229" s="97"/>
      <c r="I229" s="97"/>
      <c r="J229" s="97"/>
      <c r="K229" s="97"/>
      <c r="L229" s="97"/>
      <c r="M229" s="97"/>
      <c r="N229" s="97"/>
      <c r="O229" s="97"/>
      <c r="P229" s="97"/>
      <c r="Q229" s="54">
        <v>19</v>
      </c>
      <c r="R229" s="99">
        <f t="shared" si="0"/>
        <v>0.003238452360661326</v>
      </c>
      <c r="S229" s="53">
        <v>2604</v>
      </c>
      <c r="T229" s="154">
        <f t="shared" si="1"/>
        <v>0.004418906948408752</v>
      </c>
      <c r="U229" s="82"/>
      <c r="V229" s="91"/>
      <c r="W229" s="5"/>
    </row>
    <row r="230" spans="1:23" ht="15.75">
      <c r="A230" s="24"/>
      <c r="B230" s="54" t="s">
        <v>106</v>
      </c>
      <c r="C230" s="54"/>
      <c r="D230" s="97"/>
      <c r="E230" s="25"/>
      <c r="F230" s="99"/>
      <c r="G230" s="54"/>
      <c r="H230" s="97"/>
      <c r="I230" s="97"/>
      <c r="J230" s="97"/>
      <c r="K230" s="97"/>
      <c r="L230" s="97"/>
      <c r="M230" s="97"/>
      <c r="N230" s="97"/>
      <c r="O230" s="97"/>
      <c r="P230" s="97"/>
      <c r="Q230" s="54">
        <v>11</v>
      </c>
      <c r="R230" s="99">
        <f t="shared" si="0"/>
        <v>0.0018748934719618204</v>
      </c>
      <c r="S230" s="53">
        <v>1577</v>
      </c>
      <c r="T230" s="154">
        <f t="shared" si="1"/>
        <v>0.0026761199146085263</v>
      </c>
      <c r="U230" s="82"/>
      <c r="V230" s="91"/>
      <c r="W230" s="5"/>
    </row>
    <row r="231" spans="1:23" ht="15.75">
      <c r="A231" s="24"/>
      <c r="B231" s="54" t="s">
        <v>279</v>
      </c>
      <c r="C231" s="54"/>
      <c r="D231" s="97"/>
      <c r="E231" s="25"/>
      <c r="F231" s="99"/>
      <c r="G231" s="54"/>
      <c r="H231" s="97"/>
      <c r="I231" s="97"/>
      <c r="J231" s="97"/>
      <c r="K231" s="97"/>
      <c r="L231" s="97"/>
      <c r="M231" s="97"/>
      <c r="N231" s="97"/>
      <c r="O231" s="97"/>
      <c r="P231" s="97"/>
      <c r="Q231" s="54">
        <v>1</v>
      </c>
      <c r="R231" s="99">
        <f t="shared" si="0"/>
        <v>0.0001704448610874382</v>
      </c>
      <c r="S231" s="53">
        <v>78</v>
      </c>
      <c r="T231" s="154">
        <f t="shared" si="1"/>
        <v>0.00013236357218735894</v>
      </c>
      <c r="U231" s="82"/>
      <c r="V231" s="91"/>
      <c r="W231" s="5"/>
    </row>
    <row r="232" spans="1:23" ht="15.75">
      <c r="A232" s="24"/>
      <c r="B232" s="54" t="s">
        <v>280</v>
      </c>
      <c r="C232" s="54"/>
      <c r="D232" s="97"/>
      <c r="E232" s="25"/>
      <c r="F232" s="99"/>
      <c r="G232" s="54"/>
      <c r="H232" s="97"/>
      <c r="I232" s="97"/>
      <c r="J232" s="97"/>
      <c r="K232" s="97"/>
      <c r="L232" s="97"/>
      <c r="M232" s="97"/>
      <c r="N232" s="97"/>
      <c r="O232" s="97"/>
      <c r="P232" s="97"/>
      <c r="Q232" s="54">
        <v>2</v>
      </c>
      <c r="R232" s="99">
        <f t="shared" si="0"/>
        <v>0.0003408897221748764</v>
      </c>
      <c r="S232" s="53">
        <v>301</v>
      </c>
      <c r="T232" s="154">
        <f t="shared" si="1"/>
        <v>0.0005107876311332697</v>
      </c>
      <c r="U232" s="82"/>
      <c r="V232" s="91"/>
      <c r="W232" s="5"/>
    </row>
    <row r="233" spans="1:23" ht="15.75">
      <c r="A233" s="24"/>
      <c r="B233" s="54" t="s">
        <v>281</v>
      </c>
      <c r="C233" s="54"/>
      <c r="D233" s="97"/>
      <c r="E233" s="25"/>
      <c r="F233" s="99"/>
      <c r="G233" s="54"/>
      <c r="H233" s="97"/>
      <c r="I233" s="97"/>
      <c r="J233" s="97"/>
      <c r="K233" s="97"/>
      <c r="L233" s="97"/>
      <c r="M233" s="97"/>
      <c r="N233" s="97"/>
      <c r="O233" s="97"/>
      <c r="P233" s="97"/>
      <c r="Q233" s="54">
        <v>0</v>
      </c>
      <c r="R233" s="99">
        <f t="shared" si="0"/>
        <v>0</v>
      </c>
      <c r="S233" s="53">
        <v>0</v>
      </c>
      <c r="T233" s="154">
        <f t="shared" si="1"/>
        <v>0</v>
      </c>
      <c r="U233" s="82"/>
      <c r="V233" s="91"/>
      <c r="W233" s="5"/>
    </row>
    <row r="234" spans="1:23" ht="15.75">
      <c r="A234" s="24"/>
      <c r="B234" s="54" t="s">
        <v>282</v>
      </c>
      <c r="C234" s="54"/>
      <c r="D234" s="97"/>
      <c r="E234" s="25"/>
      <c r="F234" s="99"/>
      <c r="G234" s="54"/>
      <c r="H234" s="97"/>
      <c r="I234" s="97"/>
      <c r="J234" s="97"/>
      <c r="K234" s="97"/>
      <c r="L234" s="97"/>
      <c r="M234" s="97"/>
      <c r="N234" s="97"/>
      <c r="O234" s="97"/>
      <c r="P234" s="97"/>
      <c r="Q234" s="54">
        <v>0</v>
      </c>
      <c r="R234" s="99">
        <f t="shared" si="0"/>
        <v>0</v>
      </c>
      <c r="S234" s="53">
        <v>0</v>
      </c>
      <c r="T234" s="154">
        <f t="shared" si="1"/>
        <v>0</v>
      </c>
      <c r="U234" s="82"/>
      <c r="V234" s="91"/>
      <c r="W234" s="5"/>
    </row>
    <row r="235" spans="1:23" ht="15.75">
      <c r="A235" s="24"/>
      <c r="B235" s="54" t="s">
        <v>283</v>
      </c>
      <c r="C235" s="54"/>
      <c r="D235" s="97"/>
      <c r="E235" s="25"/>
      <c r="F235" s="99"/>
      <c r="G235" s="54"/>
      <c r="H235" s="97"/>
      <c r="I235" s="97"/>
      <c r="J235" s="97"/>
      <c r="K235" s="97"/>
      <c r="L235" s="97"/>
      <c r="M235" s="97"/>
      <c r="N235" s="97"/>
      <c r="O235" s="97"/>
      <c r="P235" s="97"/>
      <c r="Q235" s="54">
        <v>5</v>
      </c>
      <c r="R235" s="99">
        <f t="shared" si="0"/>
        <v>0.0008522243054371911</v>
      </c>
      <c r="S235" s="53">
        <v>732</v>
      </c>
      <c r="T235" s="154">
        <f t="shared" si="1"/>
        <v>0.0012421812159121377</v>
      </c>
      <c r="U235" s="82"/>
      <c r="V235" s="91"/>
      <c r="W235" s="5"/>
    </row>
    <row r="236" spans="1:23" ht="15.75">
      <c r="A236" s="24"/>
      <c r="B236" s="54"/>
      <c r="C236" s="54"/>
      <c r="D236" s="97"/>
      <c r="E236" s="25"/>
      <c r="F236" s="99"/>
      <c r="G236" s="54"/>
      <c r="H236" s="97"/>
      <c r="I236" s="97"/>
      <c r="J236" s="97"/>
      <c r="K236" s="97"/>
      <c r="L236" s="97"/>
      <c r="M236" s="97"/>
      <c r="N236" s="97"/>
      <c r="O236" s="97"/>
      <c r="P236" s="97"/>
      <c r="Q236" s="54"/>
      <c r="R236" s="99"/>
      <c r="S236" s="53"/>
      <c r="T236" s="154"/>
      <c r="U236" s="82"/>
      <c r="V236" s="91"/>
      <c r="W236" s="5"/>
    </row>
    <row r="237" spans="1:23" ht="15.75">
      <c r="A237" s="24"/>
      <c r="B237" s="25"/>
      <c r="C237" s="25"/>
      <c r="D237" s="25"/>
      <c r="E237" s="25"/>
      <c r="F237" s="25"/>
      <c r="G237" s="34"/>
      <c r="H237" s="100"/>
      <c r="I237" s="100"/>
      <c r="J237" s="100"/>
      <c r="K237" s="100"/>
      <c r="L237" s="100"/>
      <c r="M237" s="100"/>
      <c r="N237" s="100"/>
      <c r="O237" s="100"/>
      <c r="P237" s="100"/>
      <c r="Q237" s="34">
        <f>SUM(Q228:Q236)</f>
        <v>5867</v>
      </c>
      <c r="R237" s="100">
        <f>SUM(R228:R236)</f>
        <v>0.9999999999999999</v>
      </c>
      <c r="S237" s="53">
        <f>SUM(S228:S236)</f>
        <v>589286</v>
      </c>
      <c r="T237" s="100">
        <f>SUM(T228:T236)</f>
        <v>1</v>
      </c>
      <c r="U237" s="25"/>
      <c r="V237" s="25"/>
      <c r="W237" s="5"/>
    </row>
    <row r="238" spans="1:23" ht="15.75">
      <c r="A238" s="24"/>
      <c r="B238" s="25"/>
      <c r="C238" s="25"/>
      <c r="D238" s="25"/>
      <c r="E238" s="25"/>
      <c r="F238" s="25"/>
      <c r="G238" s="34"/>
      <c r="H238" s="100"/>
      <c r="I238" s="100"/>
      <c r="J238" s="100"/>
      <c r="K238" s="100"/>
      <c r="L238" s="100"/>
      <c r="M238" s="100"/>
      <c r="N238" s="100"/>
      <c r="O238" s="100"/>
      <c r="P238" s="100"/>
      <c r="Q238" s="34"/>
      <c r="R238" s="100"/>
      <c r="S238" s="53"/>
      <c r="T238" s="100"/>
      <c r="U238" s="25"/>
      <c r="V238" s="25"/>
      <c r="W238" s="5"/>
    </row>
    <row r="239" spans="1:23" ht="15.75">
      <c r="A239" s="160"/>
      <c r="B239" s="14" t="s">
        <v>289</v>
      </c>
      <c r="C239" s="85"/>
      <c r="D239" s="84"/>
      <c r="E239" s="85"/>
      <c r="F239" s="84"/>
      <c r="G239" s="86"/>
      <c r="H239" s="17"/>
      <c r="I239" s="17"/>
      <c r="J239" s="17"/>
      <c r="K239" s="17"/>
      <c r="L239" s="17"/>
      <c r="M239" s="17"/>
      <c r="N239" s="17"/>
      <c r="O239" s="17"/>
      <c r="P239" s="17"/>
      <c r="Q239" s="86" t="s">
        <v>124</v>
      </c>
      <c r="R239" s="17" t="s">
        <v>125</v>
      </c>
      <c r="S239" s="86" t="s">
        <v>134</v>
      </c>
      <c r="T239" s="17" t="s">
        <v>125</v>
      </c>
      <c r="U239" s="158"/>
      <c r="V239" s="159"/>
      <c r="W239" s="5"/>
    </row>
    <row r="240" spans="1:23" ht="15.75">
      <c r="A240" s="24"/>
      <c r="B240" s="54" t="s">
        <v>104</v>
      </c>
      <c r="C240" s="54"/>
      <c r="D240" s="97"/>
      <c r="E240" s="25"/>
      <c r="F240" s="97"/>
      <c r="G240" s="54"/>
      <c r="H240" s="97"/>
      <c r="I240" s="97"/>
      <c r="J240" s="97"/>
      <c r="K240" s="97"/>
      <c r="L240" s="97"/>
      <c r="M240" s="97"/>
      <c r="N240" s="97"/>
      <c r="O240" s="97"/>
      <c r="P240" s="97"/>
      <c r="Q240" s="54">
        <v>26</v>
      </c>
      <c r="R240" s="99">
        <f aca="true" t="shared" si="2" ref="R240:R247">Q240/$Q$249</f>
        <v>0.3333333333333333</v>
      </c>
      <c r="S240" s="53">
        <v>4043</v>
      </c>
      <c r="T240" s="154">
        <f aca="true" t="shared" si="3" ref="T240:T247">S240/$S$249</f>
        <v>0.3489255199792871</v>
      </c>
      <c r="U240" s="25"/>
      <c r="V240" s="25"/>
      <c r="W240" s="5"/>
    </row>
    <row r="241" spans="1:23" ht="15.75">
      <c r="A241" s="24"/>
      <c r="B241" s="54" t="s">
        <v>105</v>
      </c>
      <c r="C241" s="54"/>
      <c r="D241" s="97"/>
      <c r="E241" s="25"/>
      <c r="F241" s="99"/>
      <c r="G241" s="54"/>
      <c r="H241" s="97"/>
      <c r="I241" s="97"/>
      <c r="J241" s="97"/>
      <c r="K241" s="97"/>
      <c r="L241" s="97"/>
      <c r="M241" s="97"/>
      <c r="N241" s="97"/>
      <c r="O241" s="97"/>
      <c r="P241" s="97"/>
      <c r="Q241" s="54">
        <v>1</v>
      </c>
      <c r="R241" s="99">
        <f t="shared" si="2"/>
        <v>0.01282051282051282</v>
      </c>
      <c r="S241" s="53">
        <v>182</v>
      </c>
      <c r="T241" s="154">
        <f t="shared" si="3"/>
        <v>0.01570725813411582</v>
      </c>
      <c r="U241" s="25"/>
      <c r="V241" s="25"/>
      <c r="W241" s="5"/>
    </row>
    <row r="242" spans="1:23" ht="15.75">
      <c r="A242" s="24"/>
      <c r="B242" s="54" t="s">
        <v>106</v>
      </c>
      <c r="C242" s="54"/>
      <c r="D242" s="97"/>
      <c r="E242" s="25"/>
      <c r="F242" s="99"/>
      <c r="G242" s="54"/>
      <c r="H242" s="97"/>
      <c r="I242" s="97"/>
      <c r="J242" s="97"/>
      <c r="K242" s="97"/>
      <c r="L242" s="97"/>
      <c r="M242" s="97"/>
      <c r="N242" s="97"/>
      <c r="O242" s="97"/>
      <c r="P242" s="97"/>
      <c r="Q242" s="54">
        <v>3</v>
      </c>
      <c r="R242" s="99">
        <f t="shared" si="2"/>
        <v>0.038461538461538464</v>
      </c>
      <c r="S242" s="53">
        <v>299</v>
      </c>
      <c r="T242" s="154">
        <f t="shared" si="3"/>
        <v>0.025804781220333133</v>
      </c>
      <c r="U242" s="25"/>
      <c r="V242" s="25"/>
      <c r="W242" s="5"/>
    </row>
    <row r="243" spans="1:23" ht="15.75">
      <c r="A243" s="24"/>
      <c r="B243" s="54" t="s">
        <v>279</v>
      </c>
      <c r="C243" s="54"/>
      <c r="D243" s="97"/>
      <c r="E243" s="25"/>
      <c r="F243" s="99"/>
      <c r="G243" s="54"/>
      <c r="H243" s="97"/>
      <c r="I243" s="97"/>
      <c r="J243" s="97"/>
      <c r="K243" s="97"/>
      <c r="L243" s="97"/>
      <c r="M243" s="97"/>
      <c r="N243" s="97"/>
      <c r="O243" s="97"/>
      <c r="P243" s="97"/>
      <c r="Q243" s="54">
        <v>6</v>
      </c>
      <c r="R243" s="99">
        <f t="shared" si="2"/>
        <v>0.07692307692307693</v>
      </c>
      <c r="S243" s="53">
        <v>1639</v>
      </c>
      <c r="T243" s="154">
        <f t="shared" si="3"/>
        <v>0.1414516268231639</v>
      </c>
      <c r="U243" s="25"/>
      <c r="V243" s="25"/>
      <c r="W243" s="5"/>
    </row>
    <row r="244" spans="1:23" ht="15.75">
      <c r="A244" s="24"/>
      <c r="B244" s="54" t="s">
        <v>280</v>
      </c>
      <c r="C244" s="54"/>
      <c r="D244" s="97"/>
      <c r="E244" s="25"/>
      <c r="F244" s="99"/>
      <c r="G244" s="54"/>
      <c r="H244" s="97"/>
      <c r="I244" s="97"/>
      <c r="J244" s="97"/>
      <c r="K244" s="97"/>
      <c r="L244" s="97"/>
      <c r="M244" s="97"/>
      <c r="N244" s="97"/>
      <c r="O244" s="97"/>
      <c r="P244" s="97"/>
      <c r="Q244" s="54">
        <v>9</v>
      </c>
      <c r="R244" s="99">
        <f t="shared" si="2"/>
        <v>0.11538461538461539</v>
      </c>
      <c r="S244" s="53">
        <v>1253</v>
      </c>
      <c r="T244" s="154">
        <f t="shared" si="3"/>
        <v>0.10813843100025891</v>
      </c>
      <c r="U244" s="25"/>
      <c r="V244" s="25"/>
      <c r="W244" s="5"/>
    </row>
    <row r="245" spans="1:23" ht="15.75">
      <c r="A245" s="24"/>
      <c r="B245" s="54" t="s">
        <v>281</v>
      </c>
      <c r="C245" s="54"/>
      <c r="D245" s="97"/>
      <c r="E245" s="25"/>
      <c r="F245" s="99"/>
      <c r="G245" s="54"/>
      <c r="H245" s="97"/>
      <c r="I245" s="97"/>
      <c r="J245" s="97"/>
      <c r="K245" s="97"/>
      <c r="L245" s="97"/>
      <c r="M245" s="97"/>
      <c r="N245" s="97"/>
      <c r="O245" s="97"/>
      <c r="P245" s="97"/>
      <c r="Q245" s="54">
        <v>10</v>
      </c>
      <c r="R245" s="99">
        <f t="shared" si="2"/>
        <v>0.1282051282051282</v>
      </c>
      <c r="S245" s="53">
        <v>1243</v>
      </c>
      <c r="T245" s="154">
        <f t="shared" si="3"/>
        <v>0.10727539483904376</v>
      </c>
      <c r="U245" s="25"/>
      <c r="V245" s="25"/>
      <c r="W245" s="5"/>
    </row>
    <row r="246" spans="1:23" ht="15.75">
      <c r="A246" s="24"/>
      <c r="B246" s="54" t="s">
        <v>282</v>
      </c>
      <c r="C246" s="54"/>
      <c r="D246" s="97"/>
      <c r="E246" s="25"/>
      <c r="F246" s="99"/>
      <c r="G246" s="54"/>
      <c r="H246" s="97"/>
      <c r="I246" s="97"/>
      <c r="J246" s="97"/>
      <c r="K246" s="97"/>
      <c r="L246" s="97"/>
      <c r="M246" s="97"/>
      <c r="N246" s="97"/>
      <c r="O246" s="97"/>
      <c r="P246" s="97"/>
      <c r="Q246" s="54">
        <v>19</v>
      </c>
      <c r="R246" s="99">
        <f t="shared" si="2"/>
        <v>0.24358974358974358</v>
      </c>
      <c r="S246" s="53">
        <v>2191</v>
      </c>
      <c r="T246" s="154">
        <f t="shared" si="3"/>
        <v>0.18909122292224045</v>
      </c>
      <c r="U246" s="25"/>
      <c r="V246" s="25"/>
      <c r="W246" s="5"/>
    </row>
    <row r="247" spans="1:23" ht="15.75">
      <c r="A247" s="24"/>
      <c r="B247" s="54" t="s">
        <v>283</v>
      </c>
      <c r="C247" s="54"/>
      <c r="D247" s="97"/>
      <c r="E247" s="25"/>
      <c r="F247" s="99"/>
      <c r="G247" s="54"/>
      <c r="H247" s="97"/>
      <c r="I247" s="97"/>
      <c r="J247" s="97"/>
      <c r="K247" s="97"/>
      <c r="L247" s="97"/>
      <c r="M247" s="97"/>
      <c r="N247" s="97"/>
      <c r="O247" s="97"/>
      <c r="P247" s="97"/>
      <c r="Q247" s="54">
        <v>4</v>
      </c>
      <c r="R247" s="99">
        <f t="shared" si="2"/>
        <v>0.05128205128205128</v>
      </c>
      <c r="S247" s="53">
        <v>737</v>
      </c>
      <c r="T247" s="154">
        <f t="shared" si="3"/>
        <v>0.06360576508155692</v>
      </c>
      <c r="U247" s="25"/>
      <c r="V247" s="25"/>
      <c r="W247" s="5"/>
    </row>
    <row r="248" spans="1:23" ht="15.75">
      <c r="A248" s="161"/>
      <c r="B248" s="54"/>
      <c r="C248" s="54"/>
      <c r="D248" s="97"/>
      <c r="E248" s="25"/>
      <c r="F248" s="99"/>
      <c r="G248" s="54"/>
      <c r="H248" s="97"/>
      <c r="I248" s="97"/>
      <c r="J248" s="97"/>
      <c r="K248" s="97"/>
      <c r="L248" s="97"/>
      <c r="M248" s="97"/>
      <c r="N248" s="97"/>
      <c r="O248" s="97"/>
      <c r="P248" s="97"/>
      <c r="Q248" s="54"/>
      <c r="R248" s="99"/>
      <c r="S248" s="53"/>
      <c r="T248" s="154"/>
      <c r="U248" s="162"/>
      <c r="V248" s="163"/>
      <c r="W248" s="5"/>
    </row>
    <row r="249" spans="1:25" ht="15.75">
      <c r="A249" s="164"/>
      <c r="B249" s="162"/>
      <c r="C249" s="162"/>
      <c r="D249" s="162"/>
      <c r="E249" s="162"/>
      <c r="F249" s="162"/>
      <c r="G249" s="165"/>
      <c r="H249" s="166"/>
      <c r="I249" s="166"/>
      <c r="J249" s="166"/>
      <c r="K249" s="166"/>
      <c r="L249" s="166"/>
      <c r="M249" s="166"/>
      <c r="N249" s="166"/>
      <c r="O249" s="166"/>
      <c r="P249" s="166"/>
      <c r="Q249" s="165">
        <f>SUM(Q240:Q248)</f>
        <v>78</v>
      </c>
      <c r="R249" s="166">
        <f>SUM(R240:R248)</f>
        <v>1</v>
      </c>
      <c r="S249" s="167">
        <f>SUM(S240:S248)</f>
        <v>11587</v>
      </c>
      <c r="T249" s="166">
        <f>SUM(T240:T248)</f>
        <v>1</v>
      </c>
      <c r="U249" s="168"/>
      <c r="V249" s="169"/>
      <c r="W249" s="5"/>
      <c r="X249" s="115">
        <f>SUM(S243:S247)</f>
        <v>7063</v>
      </c>
      <c r="Y249" s="115">
        <f>SUM(Q231:Q235)</f>
        <v>8</v>
      </c>
    </row>
    <row r="250" spans="1:25" ht="15.75">
      <c r="A250" s="170"/>
      <c r="B250" s="171"/>
      <c r="C250" s="171"/>
      <c r="D250" s="171"/>
      <c r="E250" s="171"/>
      <c r="F250" s="171"/>
      <c r="G250" s="172"/>
      <c r="H250" s="173"/>
      <c r="I250" s="173"/>
      <c r="J250" s="173"/>
      <c r="K250" s="173"/>
      <c r="L250" s="173"/>
      <c r="M250" s="173"/>
      <c r="N250" s="173"/>
      <c r="O250" s="173"/>
      <c r="P250" s="173"/>
      <c r="Q250" s="172"/>
      <c r="R250" s="173"/>
      <c r="S250" s="174"/>
      <c r="T250" s="173"/>
      <c r="U250" s="175"/>
      <c r="V250" s="175"/>
      <c r="W250" s="5"/>
      <c r="X250" s="115">
        <f>SUM(S231:S235)</f>
        <v>1111</v>
      </c>
      <c r="Y250" s="115">
        <f>SUM(Q243:Q247)</f>
        <v>48</v>
      </c>
    </row>
    <row r="251" spans="1:25" ht="15.75">
      <c r="A251" s="160"/>
      <c r="B251" s="14" t="s">
        <v>288</v>
      </c>
      <c r="C251" s="85"/>
      <c r="D251" s="84"/>
      <c r="E251" s="85"/>
      <c r="F251" s="84"/>
      <c r="G251" s="86"/>
      <c r="H251" s="17"/>
      <c r="I251" s="17"/>
      <c r="J251" s="17"/>
      <c r="K251" s="17"/>
      <c r="L251" s="17"/>
      <c r="M251" s="17"/>
      <c r="N251" s="17"/>
      <c r="O251" s="17"/>
      <c r="P251" s="17"/>
      <c r="Q251" s="86" t="s">
        <v>124</v>
      </c>
      <c r="R251" s="17" t="s">
        <v>125</v>
      </c>
      <c r="S251" s="86" t="s">
        <v>134</v>
      </c>
      <c r="T251" s="17" t="s">
        <v>125</v>
      </c>
      <c r="U251" s="175"/>
      <c r="V251" s="175"/>
      <c r="W251" s="5"/>
      <c r="X251" s="115">
        <f>SUM(X249:X250)</f>
        <v>8174</v>
      </c>
      <c r="Y251" s="115">
        <f>SUM(Y249:Y250)</f>
        <v>56</v>
      </c>
    </row>
    <row r="252" spans="1:25" ht="15.75">
      <c r="A252" s="24"/>
      <c r="B252" s="54" t="s">
        <v>104</v>
      </c>
      <c r="C252" s="54"/>
      <c r="D252" s="97"/>
      <c r="E252" s="25"/>
      <c r="F252" s="97"/>
      <c r="G252" s="54"/>
      <c r="H252" s="97"/>
      <c r="I252" s="97"/>
      <c r="J252" s="97"/>
      <c r="K252" s="97"/>
      <c r="L252" s="97"/>
      <c r="M252" s="97"/>
      <c r="N252" s="97"/>
      <c r="O252" s="97"/>
      <c r="P252" s="97"/>
      <c r="Q252" s="54">
        <v>0</v>
      </c>
      <c r="R252" s="99">
        <v>0</v>
      </c>
      <c r="S252" s="53">
        <v>0</v>
      </c>
      <c r="T252" s="154">
        <v>0</v>
      </c>
      <c r="U252" s="179"/>
      <c r="V252" s="180"/>
      <c r="W252" s="5"/>
      <c r="X252" s="193">
        <f>+X251/S263</f>
        <v>0.013603540182367988</v>
      </c>
      <c r="Y252" s="193">
        <f>+Y251/Q263</f>
        <v>0.009419680403700588</v>
      </c>
    </row>
    <row r="253" spans="1:23" ht="15.75">
      <c r="A253" s="24"/>
      <c r="B253" s="54" t="s">
        <v>105</v>
      </c>
      <c r="C253" s="54"/>
      <c r="D253" s="97"/>
      <c r="E253" s="25"/>
      <c r="F253" s="99"/>
      <c r="G253" s="54"/>
      <c r="H253" s="97"/>
      <c r="I253" s="97"/>
      <c r="J253" s="97"/>
      <c r="K253" s="97"/>
      <c r="L253" s="97"/>
      <c r="M253" s="97"/>
      <c r="N253" s="97"/>
      <c r="O253" s="97"/>
      <c r="P253" s="97"/>
      <c r="Q253" s="54">
        <v>0</v>
      </c>
      <c r="R253" s="99">
        <v>0</v>
      </c>
      <c r="S253" s="53">
        <v>0</v>
      </c>
      <c r="T253" s="154">
        <v>0</v>
      </c>
      <c r="U253" s="179"/>
      <c r="V253" s="180"/>
      <c r="W253" s="5"/>
    </row>
    <row r="254" spans="1:23" ht="15.75">
      <c r="A254" s="24"/>
      <c r="B254" s="54" t="s">
        <v>106</v>
      </c>
      <c r="C254" s="54"/>
      <c r="D254" s="97"/>
      <c r="E254" s="25"/>
      <c r="F254" s="99"/>
      <c r="G254" s="54"/>
      <c r="H254" s="97"/>
      <c r="I254" s="97"/>
      <c r="J254" s="97"/>
      <c r="K254" s="97"/>
      <c r="L254" s="97"/>
      <c r="M254" s="97"/>
      <c r="N254" s="97"/>
      <c r="O254" s="97"/>
      <c r="P254" s="97"/>
      <c r="Q254" s="54">
        <v>0</v>
      </c>
      <c r="R254" s="99">
        <v>0</v>
      </c>
      <c r="S254" s="53">
        <v>0</v>
      </c>
      <c r="T254" s="154">
        <v>0</v>
      </c>
      <c r="U254" s="179"/>
      <c r="V254" s="180"/>
      <c r="W254" s="5"/>
    </row>
    <row r="255" spans="1:23" ht="15.75">
      <c r="A255" s="24"/>
      <c r="B255" s="54" t="s">
        <v>279</v>
      </c>
      <c r="C255" s="54"/>
      <c r="D255" s="97"/>
      <c r="E255" s="25"/>
      <c r="F255" s="99"/>
      <c r="G255" s="54"/>
      <c r="H255" s="97"/>
      <c r="I255" s="97"/>
      <c r="J255" s="97"/>
      <c r="K255" s="97"/>
      <c r="L255" s="97"/>
      <c r="M255" s="97"/>
      <c r="N255" s="97"/>
      <c r="O255" s="97"/>
      <c r="P255" s="97"/>
      <c r="Q255" s="54">
        <v>0</v>
      </c>
      <c r="R255" s="99">
        <v>0</v>
      </c>
      <c r="S255" s="53">
        <v>0</v>
      </c>
      <c r="T255" s="154">
        <v>0</v>
      </c>
      <c r="U255" s="179"/>
      <c r="V255" s="180"/>
      <c r="W255" s="5"/>
    </row>
    <row r="256" spans="1:23" ht="15.75">
      <c r="A256" s="24"/>
      <c r="B256" s="54" t="s">
        <v>280</v>
      </c>
      <c r="C256" s="54"/>
      <c r="D256" s="97"/>
      <c r="E256" s="25"/>
      <c r="F256" s="99"/>
      <c r="G256" s="54"/>
      <c r="H256" s="97"/>
      <c r="I256" s="97"/>
      <c r="J256" s="97"/>
      <c r="K256" s="97"/>
      <c r="L256" s="97"/>
      <c r="M256" s="97"/>
      <c r="N256" s="97"/>
      <c r="O256" s="97"/>
      <c r="P256" s="97"/>
      <c r="Q256" s="54">
        <v>0</v>
      </c>
      <c r="R256" s="99">
        <v>0</v>
      </c>
      <c r="S256" s="53">
        <v>0</v>
      </c>
      <c r="T256" s="154">
        <v>0</v>
      </c>
      <c r="U256" s="179"/>
      <c r="V256" s="180"/>
      <c r="W256" s="5"/>
    </row>
    <row r="257" spans="1:23" ht="15.75">
      <c r="A257" s="24"/>
      <c r="B257" s="54" t="s">
        <v>281</v>
      </c>
      <c r="C257" s="54"/>
      <c r="D257" s="97"/>
      <c r="E257" s="25"/>
      <c r="F257" s="99"/>
      <c r="G257" s="54"/>
      <c r="H257" s="97"/>
      <c r="I257" s="97"/>
      <c r="J257" s="97"/>
      <c r="K257" s="97"/>
      <c r="L257" s="97"/>
      <c r="M257" s="97"/>
      <c r="N257" s="97"/>
      <c r="O257" s="97"/>
      <c r="P257" s="97"/>
      <c r="Q257" s="54">
        <v>0</v>
      </c>
      <c r="R257" s="99">
        <v>0</v>
      </c>
      <c r="S257" s="53">
        <v>0</v>
      </c>
      <c r="T257" s="154">
        <v>0</v>
      </c>
      <c r="U257" s="179"/>
      <c r="V257" s="180"/>
      <c r="W257" s="5"/>
    </row>
    <row r="258" spans="1:23" ht="15.75">
      <c r="A258" s="24"/>
      <c r="B258" s="54" t="s">
        <v>282</v>
      </c>
      <c r="C258" s="54"/>
      <c r="D258" s="97"/>
      <c r="E258" s="25"/>
      <c r="F258" s="99"/>
      <c r="G258" s="54"/>
      <c r="H258" s="97"/>
      <c r="I258" s="97"/>
      <c r="J258" s="97"/>
      <c r="K258" s="97"/>
      <c r="L258" s="97"/>
      <c r="M258" s="97"/>
      <c r="N258" s="97"/>
      <c r="O258" s="97"/>
      <c r="P258" s="97"/>
      <c r="Q258" s="54">
        <v>0</v>
      </c>
      <c r="R258" s="99">
        <v>0</v>
      </c>
      <c r="S258" s="53">
        <v>0</v>
      </c>
      <c r="T258" s="154">
        <v>0</v>
      </c>
      <c r="U258" s="179"/>
      <c r="V258" s="180"/>
      <c r="W258" s="5"/>
    </row>
    <row r="259" spans="1:23" ht="15.75">
      <c r="A259" s="176"/>
      <c r="B259" s="54" t="s">
        <v>283</v>
      </c>
      <c r="C259" s="54"/>
      <c r="D259" s="97"/>
      <c r="E259" s="25"/>
      <c r="F259" s="99"/>
      <c r="G259" s="54"/>
      <c r="H259" s="97"/>
      <c r="I259" s="97"/>
      <c r="J259" s="97"/>
      <c r="K259" s="97"/>
      <c r="L259" s="97"/>
      <c r="M259" s="97"/>
      <c r="N259" s="97"/>
      <c r="O259" s="97"/>
      <c r="P259" s="97"/>
      <c r="Q259" s="54">
        <v>0</v>
      </c>
      <c r="R259" s="99">
        <v>0</v>
      </c>
      <c r="S259" s="53">
        <v>0</v>
      </c>
      <c r="T259" s="154">
        <v>0</v>
      </c>
      <c r="U259" s="179"/>
      <c r="V259" s="180"/>
      <c r="W259" s="5"/>
    </row>
    <row r="260" spans="1:23" ht="15.75">
      <c r="A260" s="178"/>
      <c r="B260" s="54"/>
      <c r="C260" s="54"/>
      <c r="D260" s="97"/>
      <c r="E260" s="25"/>
      <c r="F260" s="99"/>
      <c r="G260" s="54"/>
      <c r="H260" s="97"/>
      <c r="I260" s="97"/>
      <c r="J260" s="97"/>
      <c r="K260" s="97"/>
      <c r="L260" s="97"/>
      <c r="M260" s="97"/>
      <c r="N260" s="97"/>
      <c r="O260" s="97"/>
      <c r="P260" s="97"/>
      <c r="Q260" s="54"/>
      <c r="R260" s="99"/>
      <c r="S260" s="53"/>
      <c r="T260" s="154"/>
      <c r="U260" s="179"/>
      <c r="V260" s="180"/>
      <c r="W260" s="5"/>
    </row>
    <row r="261" spans="1:23" ht="15.75">
      <c r="A261" s="177"/>
      <c r="B261" s="162"/>
      <c r="C261" s="162"/>
      <c r="D261" s="162"/>
      <c r="E261" s="162"/>
      <c r="F261" s="162"/>
      <c r="G261" s="165"/>
      <c r="H261" s="166"/>
      <c r="I261" s="166"/>
      <c r="J261" s="166"/>
      <c r="K261" s="166"/>
      <c r="L261" s="166"/>
      <c r="M261" s="166"/>
      <c r="N261" s="166"/>
      <c r="O261" s="166"/>
      <c r="P261" s="166"/>
      <c r="Q261" s="165">
        <f>SUM(Q252:Q260)</f>
        <v>0</v>
      </c>
      <c r="R261" s="166">
        <f>SUM(R252:R260)</f>
        <v>0</v>
      </c>
      <c r="S261" s="167">
        <f>SUM(S252:S260)</f>
        <v>0</v>
      </c>
      <c r="T261" s="166">
        <f>SUM(T252:T260)</f>
        <v>0</v>
      </c>
      <c r="U261" s="179"/>
      <c r="V261" s="180"/>
      <c r="W261" s="5"/>
    </row>
    <row r="262" spans="1:23" ht="15.75">
      <c r="A262" s="170"/>
      <c r="B262" s="158"/>
      <c r="C262" s="158"/>
      <c r="D262" s="158"/>
      <c r="E262" s="158"/>
      <c r="F262" s="158"/>
      <c r="G262" s="187"/>
      <c r="H262" s="188"/>
      <c r="I262" s="188"/>
      <c r="J262" s="188"/>
      <c r="K262" s="188"/>
      <c r="L262" s="188"/>
      <c r="M262" s="188"/>
      <c r="N262" s="188"/>
      <c r="O262" s="188"/>
      <c r="P262" s="188"/>
      <c r="Q262" s="187"/>
      <c r="R262" s="188"/>
      <c r="S262" s="189"/>
      <c r="T262" s="188"/>
      <c r="U262" s="175"/>
      <c r="V262" s="191"/>
      <c r="W262" s="5"/>
    </row>
    <row r="263" spans="1:23" ht="15.75">
      <c r="A263" s="186"/>
      <c r="B263" s="190" t="s">
        <v>142</v>
      </c>
      <c r="C263" s="158"/>
      <c r="D263" s="158"/>
      <c r="E263" s="158"/>
      <c r="F263" s="158"/>
      <c r="G263" s="187"/>
      <c r="H263" s="188"/>
      <c r="I263" s="188"/>
      <c r="J263" s="188"/>
      <c r="K263" s="188"/>
      <c r="L263" s="188"/>
      <c r="M263" s="188"/>
      <c r="N263" s="188"/>
      <c r="O263" s="188"/>
      <c r="P263" s="188"/>
      <c r="Q263" s="187">
        <f>+Q261+Q249+Q237</f>
        <v>5945</v>
      </c>
      <c r="R263" s="188"/>
      <c r="S263" s="189">
        <f>+S261+S249+S237</f>
        <v>600873</v>
      </c>
      <c r="T263" s="188"/>
      <c r="U263" s="168"/>
      <c r="V263" s="169"/>
      <c r="W263" s="5"/>
    </row>
    <row r="264" spans="1:23" ht="15.75">
      <c r="A264" s="170"/>
      <c r="B264" s="171"/>
      <c r="C264" s="171"/>
      <c r="D264" s="171"/>
      <c r="E264" s="171"/>
      <c r="F264" s="171"/>
      <c r="G264" s="172"/>
      <c r="H264" s="173"/>
      <c r="I264" s="173"/>
      <c r="J264" s="173"/>
      <c r="K264" s="173"/>
      <c r="L264" s="173"/>
      <c r="M264" s="173"/>
      <c r="N264" s="173"/>
      <c r="O264" s="173"/>
      <c r="P264" s="173"/>
      <c r="Q264" s="172"/>
      <c r="R264" s="173"/>
      <c r="S264" s="174"/>
      <c r="T264" s="173"/>
      <c r="U264" s="175"/>
      <c r="V264" s="175"/>
      <c r="W264" s="5"/>
    </row>
    <row r="265" spans="1:23" ht="15.75">
      <c r="A265" s="170"/>
      <c r="B265" s="171"/>
      <c r="C265" s="171"/>
      <c r="D265" s="171"/>
      <c r="E265" s="171"/>
      <c r="F265" s="171"/>
      <c r="G265" s="172"/>
      <c r="H265" s="173"/>
      <c r="I265" s="173"/>
      <c r="J265" s="173"/>
      <c r="K265" s="173"/>
      <c r="L265" s="173"/>
      <c r="M265" s="173"/>
      <c r="N265" s="173"/>
      <c r="O265" s="173"/>
      <c r="P265" s="173"/>
      <c r="Q265" s="172"/>
      <c r="R265" s="173"/>
      <c r="S265" s="174"/>
      <c r="T265" s="173"/>
      <c r="U265" s="175"/>
      <c r="V265" s="175"/>
      <c r="W265" s="5"/>
    </row>
    <row r="266" spans="1:23" ht="15.75">
      <c r="A266" s="146"/>
      <c r="B266" s="13" t="s">
        <v>284</v>
      </c>
      <c r="C266" s="105"/>
      <c r="D266" s="13"/>
      <c r="E266" s="13"/>
      <c r="F266" s="104"/>
      <c r="G266" s="104"/>
      <c r="H266" s="141"/>
      <c r="I266" s="141"/>
      <c r="J266" s="141"/>
      <c r="K266" s="141"/>
      <c r="L266" s="141"/>
      <c r="M266" s="141"/>
      <c r="N266" s="141"/>
      <c r="O266" s="141"/>
      <c r="P266" s="141"/>
      <c r="Q266" s="141"/>
      <c r="R266" s="141"/>
      <c r="S266" s="141"/>
      <c r="T266" s="141"/>
      <c r="U266" s="141"/>
      <c r="V266" s="141"/>
      <c r="W266" s="5"/>
    </row>
    <row r="267" spans="1:23" ht="15.75">
      <c r="A267" s="146"/>
      <c r="B267" s="13" t="s">
        <v>285</v>
      </c>
      <c r="C267" s="105"/>
      <c r="D267" s="13"/>
      <c r="E267" s="13"/>
      <c r="F267" s="104"/>
      <c r="G267" s="104"/>
      <c r="H267" s="141"/>
      <c r="I267" s="141"/>
      <c r="J267" s="141"/>
      <c r="K267" s="141"/>
      <c r="L267" s="141"/>
      <c r="M267" s="141"/>
      <c r="N267" s="141"/>
      <c r="O267" s="141"/>
      <c r="P267" s="141"/>
      <c r="Q267" s="141"/>
      <c r="R267" s="141"/>
      <c r="S267" s="141"/>
      <c r="T267" s="141"/>
      <c r="U267" s="141"/>
      <c r="V267" s="141"/>
      <c r="W267" s="5"/>
    </row>
    <row r="268" spans="1:23" ht="15.75">
      <c r="A268" s="146"/>
      <c r="B268" s="13"/>
      <c r="C268" s="105"/>
      <c r="D268" s="13"/>
      <c r="E268" s="13"/>
      <c r="F268" s="104"/>
      <c r="G268" s="104"/>
      <c r="H268" s="141"/>
      <c r="I268" s="141"/>
      <c r="J268" s="141"/>
      <c r="K268" s="141"/>
      <c r="L268" s="141"/>
      <c r="M268" s="141"/>
      <c r="N268" s="141"/>
      <c r="O268" s="141"/>
      <c r="P268" s="141"/>
      <c r="Q268" s="141"/>
      <c r="R268" s="141"/>
      <c r="S268" s="141"/>
      <c r="T268" s="141"/>
      <c r="U268" s="141"/>
      <c r="V268" s="141"/>
      <c r="W268" s="5"/>
    </row>
    <row r="269" spans="1:23" ht="15.75">
      <c r="A269" s="146"/>
      <c r="B269" s="13"/>
      <c r="C269" s="105"/>
      <c r="D269" s="13"/>
      <c r="E269" s="13"/>
      <c r="F269" s="104"/>
      <c r="G269" s="104"/>
      <c r="H269" s="141"/>
      <c r="I269" s="141"/>
      <c r="J269" s="141"/>
      <c r="K269" s="141"/>
      <c r="L269" s="141"/>
      <c r="M269" s="141"/>
      <c r="N269" s="141"/>
      <c r="O269" s="141"/>
      <c r="P269" s="141"/>
      <c r="Q269" s="141"/>
      <c r="R269" s="141"/>
      <c r="S269" s="141"/>
      <c r="T269" s="141"/>
      <c r="U269" s="141"/>
      <c r="V269" s="141"/>
      <c r="W269" s="5"/>
    </row>
    <row r="270" spans="1:23" ht="19.5" thickBot="1">
      <c r="A270" s="146"/>
      <c r="B270" s="49" t="str">
        <f>B182</f>
        <v>PM6 INVESTOR REPORT QUARTER ENDING NOVEMBER 2005</v>
      </c>
      <c r="C270" s="105"/>
      <c r="D270" s="13"/>
      <c r="E270" s="13"/>
      <c r="F270" s="104"/>
      <c r="G270" s="104"/>
      <c r="H270" s="141"/>
      <c r="I270" s="141"/>
      <c r="J270" s="141"/>
      <c r="K270" s="141"/>
      <c r="L270" s="141"/>
      <c r="M270" s="141"/>
      <c r="N270" s="141"/>
      <c r="O270" s="141"/>
      <c r="P270" s="141"/>
      <c r="Q270" s="141"/>
      <c r="R270" s="141"/>
      <c r="S270" s="141"/>
      <c r="T270" s="141"/>
      <c r="U270" s="141"/>
      <c r="V270" s="141"/>
      <c r="W270" s="5"/>
    </row>
    <row r="271" spans="1:22" ht="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row>
    <row r="273" ht="15">
      <c r="G273" s="115"/>
    </row>
  </sheetData>
  <hyperlinks>
    <hyperlink ref="K225" r:id="rId1" display="http://www.paragon-group.co.uk"/>
    <hyperlink ref="I9" r:id="rId2" display="http://www.paragon-group.co.uk"/>
  </hyperlinks>
  <printOptions horizontalCentered="1" verticalCentered="1"/>
  <pageMargins left="0.1968503937007874" right="0.1968503937007874" top="0.2755905511811024" bottom="0.2755905511811024" header="0" footer="0"/>
  <pageSetup horizontalDpi="600" verticalDpi="600" orientation="landscape" scale="35" r:id="rId4"/>
  <rowBreaks count="3" manualBreakCount="3">
    <brk id="65" max="14" man="1"/>
    <brk id="132" max="14" man="1"/>
    <brk id="182" max="14"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