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105" firstSheet="6" activeTab="15"/>
  </bookViews>
  <sheets>
    <sheet name="Aug 02" sheetId="1" r:id="rId1"/>
    <sheet name="Nov 02" sheetId="2" r:id="rId2"/>
    <sheet name="Feb 03" sheetId="3" r:id="rId3"/>
    <sheet name="May 03" sheetId="4" r:id="rId4"/>
    <sheet name="Aug 03" sheetId="5" r:id="rId5"/>
    <sheet name="Nov 03" sheetId="6" r:id="rId6"/>
    <sheet name="Feb 04" sheetId="7" r:id="rId7"/>
    <sheet name="May 04" sheetId="8" r:id="rId8"/>
    <sheet name="Aug 04" sheetId="9" r:id="rId9"/>
    <sheet name="Nov 04" sheetId="10" r:id="rId10"/>
    <sheet name="Feb 05" sheetId="11" r:id="rId11"/>
    <sheet name="May 05" sheetId="12" r:id="rId12"/>
    <sheet name="Aug 05" sheetId="13" r:id="rId13"/>
    <sheet name="Nov 05" sheetId="14" r:id="rId14"/>
    <sheet name="Feb 06" sheetId="15" r:id="rId15"/>
    <sheet name="May 06" sheetId="16" r:id="rId16"/>
  </sheets>
  <definedNames>
    <definedName name="PAGE1">'May 03'!$A$1:$M$52</definedName>
    <definedName name="PAGE2">'May 03'!$A$53:$M$106</definedName>
    <definedName name="PAGE3">'May 03'!$A$107:$M$165</definedName>
    <definedName name="PAGE4">'May 03'!$A$166:$M$213</definedName>
    <definedName name="_xlnm.Print_Area" localSheetId="0">'Aug 02'!$A$1:$N$214</definedName>
    <definedName name="_xlnm.Print_Area" localSheetId="4">'Aug 03'!$A$1:$N$214</definedName>
    <definedName name="_xlnm.Print_Area" localSheetId="8">'Aug 04'!$A$1:$N$215</definedName>
    <definedName name="_xlnm.Print_Area" localSheetId="12">'Aug 05'!$A$1:$N$221</definedName>
    <definedName name="_xlnm.Print_Area" localSheetId="2">'Feb 03'!$A$1:$N$214</definedName>
    <definedName name="_xlnm.Print_Area" localSheetId="6">'Feb 04'!$A$1:$N$214</definedName>
    <definedName name="_xlnm.Print_Area" localSheetId="10">'Feb 05'!$A$1:$N$219</definedName>
    <definedName name="_xlnm.Print_Area" localSheetId="14">'Feb 06'!$A$1:$N$224</definedName>
    <definedName name="_xlnm.Print_Area" localSheetId="3">'May 03'!$A$1:$N$214</definedName>
    <definedName name="_xlnm.Print_Area" localSheetId="7">'May 04'!$A$1:$N$215</definedName>
    <definedName name="_xlnm.Print_Area" localSheetId="11">'May 05'!$A$1:$N$221</definedName>
    <definedName name="_xlnm.Print_Area" localSheetId="15">'May 06'!$A$1:$N$226</definedName>
    <definedName name="_xlnm.Print_Area" localSheetId="1">'Nov 02'!$A$1:$N$214</definedName>
    <definedName name="_xlnm.Print_Area" localSheetId="5">'Nov 03'!$A$1:$N$214</definedName>
    <definedName name="_xlnm.Print_Area" localSheetId="9">'Nov 04'!$A$1:$N$215</definedName>
    <definedName name="_xlnm.Print_Area" localSheetId="13">'Nov 05'!$A$1:$N$224</definedName>
    <definedName name="_xlnm.Print_Area">'Feb 03'!$A$166:$M$213</definedName>
  </definedNames>
  <calcPr fullCalcOnLoad="1"/>
</workbook>
</file>

<file path=xl/sharedStrings.xml><?xml version="1.0" encoding="utf-8"?>
<sst xmlns="http://schemas.openxmlformats.org/spreadsheetml/2006/main" count="3984" uniqueCount="250">
  <si>
    <t>Homeloans (No.4) PLC</t>
  </si>
  <si>
    <t>This performance report is issued by Homeloans (No.4) PLC</t>
  </si>
  <si>
    <t>N.B. This data fact sheet and its notes can only be a summary of certain features of the bonds and their structure. No representation can be made that the information herein is accurate or complete and no liability is accepted therefor. Reference should be made to the issue</t>
  </si>
  <si>
    <t>documentation for a full description of the bonds and their structure. This data fact sheet and its notes are for information purposes only and are not intended as an offer or invitation with respect to the purchase or sale of any security. Reliance should not be placed</t>
  </si>
  <si>
    <t>on the information herein when making any decision whether to buy, hold or sell bonds (or other securities) or for any other purpose.</t>
  </si>
  <si>
    <t>Summary Transaction  Features</t>
  </si>
  <si>
    <t>Name of Issuer</t>
  </si>
  <si>
    <t>Asset  % at Closing</t>
  </si>
  <si>
    <t xml:space="preserve">Asset  % at the Quarter End </t>
  </si>
  <si>
    <t>Date of Issue</t>
  </si>
  <si>
    <t>Date of Production</t>
  </si>
  <si>
    <t>Security Level Data</t>
  </si>
  <si>
    <t>Moody's Rating at Closing</t>
  </si>
  <si>
    <t>Standard &amp; Poors  Rating at Closing</t>
  </si>
  <si>
    <t>Fitch Rating at Closing</t>
  </si>
  <si>
    <t>Current Moody's Rating</t>
  </si>
  <si>
    <t>Current Standard &amp; Poors Rating</t>
  </si>
  <si>
    <t>Current Fitch Rating</t>
  </si>
  <si>
    <t>ISIN</t>
  </si>
  <si>
    <t>Original Issue Amount (£'000)</t>
  </si>
  <si>
    <t>Previous Outstanding Note Principal</t>
  </si>
  <si>
    <t>Outstanding Note Principal</t>
  </si>
  <si>
    <t xml:space="preserve">Note Interest Margins: </t>
  </si>
  <si>
    <t>Current Note Interest Rates: (LIBOR + Note margins)</t>
  </si>
  <si>
    <t>Previous Note Interest Rates: (LIBOR + Note margins)</t>
  </si>
  <si>
    <t>Optional Redemption (Call) Dates</t>
  </si>
  <si>
    <t>Step-up Dates</t>
  </si>
  <si>
    <t>Step-up Margins</t>
  </si>
  <si>
    <t>Class B &amp; C Notes as a percentage Class A Notes at issue</t>
  </si>
  <si>
    <t>Outstanding Class B &amp; C Notes as a percentage of Outstanding Class A Notes</t>
  </si>
  <si>
    <t>Determination Event for Paying Class B &amp; C Notes</t>
  </si>
  <si>
    <t>Interest Payment Cycle</t>
  </si>
  <si>
    <t>Interest Payment Date</t>
  </si>
  <si>
    <t>Previous Interest Period (No. of Days)</t>
  </si>
  <si>
    <t>Current Interest Period (No. of Days)</t>
  </si>
  <si>
    <t>Interest Calculated on</t>
  </si>
  <si>
    <t>Record Date and PDD</t>
  </si>
  <si>
    <t xml:space="preserve">HL4 INVESTOR REPORT QUARTER ENDING AUGUST 2002 </t>
  </si>
  <si>
    <t>Asset Movements</t>
  </si>
  <si>
    <t>Mortgages</t>
  </si>
  <si>
    <t>Current Principal Balance (£'000)</t>
  </si>
  <si>
    <t>Pre Closing Arrears Sold to Issuer (£'000)</t>
  </si>
  <si>
    <t>Total (£'000)</t>
  </si>
  <si>
    <t>Consumer Loans</t>
  </si>
  <si>
    <t>Accrued Arrears and Interest Sold to Issuer (£'000)</t>
  </si>
  <si>
    <t>Credit Enhancement</t>
  </si>
  <si>
    <t>Overfunding</t>
  </si>
  <si>
    <t>Unreplenished Losses on Mortgages</t>
  </si>
  <si>
    <t>Principal/Revenue Analysis</t>
  </si>
  <si>
    <t>Opening cash balance</t>
  </si>
  <si>
    <t xml:space="preserve">Total principal cash received this period from assets </t>
  </si>
  <si>
    <t>Total revenue cash received this period from assets</t>
  </si>
  <si>
    <t>Collection of Pre Closing Arrears during the period</t>
  </si>
  <si>
    <t>Drawing on Sub Loan for Interest Shortfalls</t>
  </si>
  <si>
    <t>Final income for distribution this period</t>
  </si>
  <si>
    <t>Revenue payments made or accrued from Revenue Income:</t>
  </si>
  <si>
    <t>Accrued Arrears and Interest not Sold to Issuer</t>
  </si>
  <si>
    <t>Trustee Fee</t>
  </si>
  <si>
    <t>Administrator Fee/Substitute Administrators Commitment Fee</t>
  </si>
  <si>
    <t>Payments to swap counterparty</t>
  </si>
  <si>
    <t>A Note Interest</t>
  </si>
  <si>
    <t>B Note Interest</t>
  </si>
  <si>
    <t>C Note Interest</t>
  </si>
  <si>
    <t>Third Party payments for Corporation Tax and VAT</t>
  </si>
  <si>
    <t>First Loss fund Replenishment</t>
  </si>
  <si>
    <t>PDL Replenishment</t>
  </si>
  <si>
    <t>Termination Fees to Swap Provider</t>
  </si>
  <si>
    <t>Cap/Swap Retention fund</t>
  </si>
  <si>
    <t>Repayment of the Class A Loan Stock</t>
  </si>
  <si>
    <t>Principal payments made from Principal Income:</t>
  </si>
  <si>
    <t>Mandatory Further Advances</t>
  </si>
  <si>
    <t>Discretionary Further Advances</t>
  </si>
  <si>
    <t>A Note repayments</t>
  </si>
  <si>
    <t>B Note repayments</t>
  </si>
  <si>
    <t>C Note repayments</t>
  </si>
  <si>
    <t>Total payments made this quarter</t>
  </si>
  <si>
    <t>Total closing cash balance</t>
  </si>
  <si>
    <t>Available Credit Enhancement</t>
  </si>
  <si>
    <t>First Loss Fund Analysis</t>
  </si>
  <si>
    <t>First Loss Fund at Closing</t>
  </si>
  <si>
    <t>Last Quarter closing First Loss Fund balance</t>
  </si>
  <si>
    <t>Replenishments</t>
  </si>
  <si>
    <t>Drawing this quarter</t>
  </si>
  <si>
    <t>Drawing used to pay</t>
  </si>
  <si>
    <t>Closing First Loss Fund Balance</t>
  </si>
  <si>
    <t>Spread Trap</t>
  </si>
  <si>
    <t>Requirement</t>
  </si>
  <si>
    <t>Build up - prior periods</t>
  </si>
  <si>
    <t>Build up - this period</t>
  </si>
  <si>
    <t>Requirement Outstanding</t>
  </si>
  <si>
    <t>Principal Deficiency Ledger (PDL)</t>
  </si>
  <si>
    <t>Opening PDL Balance</t>
  </si>
  <si>
    <t>Losses this quarter</t>
  </si>
  <si>
    <t>Total PDL balance</t>
  </si>
  <si>
    <t>PDL  replenishment  from Revenue income</t>
  </si>
  <si>
    <t>Closing PDL Balance</t>
  </si>
  <si>
    <t>Over Collateralisation</t>
  </si>
  <si>
    <t>Current Principal Balance Outstanding (£'000)</t>
  </si>
  <si>
    <t>Outstanding Note Principal (£'000)</t>
  </si>
  <si>
    <t>Pre Closing Arrears</t>
  </si>
  <si>
    <t>Opening Balance</t>
  </si>
  <si>
    <t>Write Off of Pre Closing Arrears during the period</t>
  </si>
  <si>
    <t>Closing Balance</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</si>
  <si>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</si>
  <si>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</si>
  <si>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</si>
  <si>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</si>
  <si>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</si>
  <si>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</si>
  <si>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</si>
  <si>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</si>
  <si>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</si>
  <si>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Cover Ratio for Class B Notes (at last Interest Payment Date)</t>
  </si>
  <si>
    <t xml:space="preserve">Cover Ratio for Class B Notes (cumulative) </t>
  </si>
  <si>
    <t>Cover Ratio for Class C Notes (at last Interest Payment Date)</t>
  </si>
  <si>
    <t xml:space="preserve">Cover Ratio for Class C Notes (cumulative) </t>
  </si>
  <si>
    <t>Collateral Level Data</t>
  </si>
  <si>
    <t>Original Weighted Average Yield</t>
  </si>
  <si>
    <t>Original Weighted Average Note Coupon</t>
  </si>
  <si>
    <t>Original Spread</t>
  </si>
  <si>
    <t>Current Weighted Average Yield</t>
  </si>
  <si>
    <t>Current Weighted Average Note Coupon</t>
  </si>
  <si>
    <t>Current Spread</t>
  </si>
  <si>
    <t>Stated Maturity - Class A Notes</t>
  </si>
  <si>
    <t>Stated Maturity - Class B Notes</t>
  </si>
  <si>
    <t>Stated Maturity - Class C Notes</t>
  </si>
  <si>
    <t>Original Weighted Average Maturity</t>
  </si>
  <si>
    <t>Current Weighted Average Maturity</t>
  </si>
  <si>
    <t>Quarterly Prepayment Rate</t>
  </si>
  <si>
    <t>Life Time Prepayment Rate</t>
  </si>
  <si>
    <t>Delinquency Status</t>
  </si>
  <si>
    <t>Enforcements in Progress</t>
  </si>
  <si>
    <t>Enforcements Completed</t>
  </si>
  <si>
    <t>Aggregate Principal Balance of Repurchased Loans</t>
  </si>
  <si>
    <t>Aggregate Balance of Substituted Loans</t>
  </si>
  <si>
    <t>Principal Losses</t>
  </si>
  <si>
    <t>Agg Loan Principal Losses (during related Collection Period)</t>
  </si>
  <si>
    <t>Cumulative Principal Losses (since closing date)</t>
  </si>
  <si>
    <t>Recoveries</t>
  </si>
  <si>
    <t>Properties Sold</t>
  </si>
  <si>
    <t>Properties Sold by Mortgagee</t>
  </si>
  <si>
    <t>Average Number of months in Arrears @ Redemption date</t>
  </si>
  <si>
    <t>Average months between Possession &amp; Redemption</t>
  </si>
  <si>
    <t>Average Sale Price/Orig Loan Valuation</t>
  </si>
  <si>
    <t>Delinquency Summary</t>
  </si>
  <si>
    <t>Performing</t>
  </si>
  <si>
    <t>&gt;1&lt;=2 Months</t>
  </si>
  <si>
    <t>&gt;2&lt;=3 Months</t>
  </si>
  <si>
    <t>&gt;3 Months</t>
  </si>
  <si>
    <t>Contact Name/Address</t>
  </si>
  <si>
    <t>John Harvey, St. Catherines Court, Herbert Road, Solihull, West Midlands, B91 3QE</t>
  </si>
  <si>
    <t>Jimmy Giles, St. Catherines Court, Herbert Road, Solihull, West Midlands, B91 3QE</t>
  </si>
  <si>
    <t>Pool</t>
  </si>
  <si>
    <t>Factor</t>
  </si>
  <si>
    <t>As at Closing</t>
  </si>
  <si>
    <t>PDD =</t>
  </si>
  <si>
    <t>Class A Notes</t>
  </si>
  <si>
    <t>Aaa</t>
  </si>
  <si>
    <t>AAA</t>
  </si>
  <si>
    <t>ISIN XS0146007793</t>
  </si>
  <si>
    <t>35 bp</t>
  </si>
  <si>
    <t>June 2005</t>
  </si>
  <si>
    <t>June 2008</t>
  </si>
  <si>
    <t>70 bp</t>
  </si>
  <si>
    <t>Last Quarter Balance</t>
  </si>
  <si>
    <t>Tel.</t>
  </si>
  <si>
    <t>0121 712 3894</t>
  </si>
  <si>
    <t>0121 712 2315</t>
  </si>
  <si>
    <t>Class B Notes</t>
  </si>
  <si>
    <t>A2</t>
  </si>
  <si>
    <t>A</t>
  </si>
  <si>
    <t>ISIN XS0146007876</t>
  </si>
  <si>
    <t>90 bp</t>
  </si>
  <si>
    <t>180 bp</t>
  </si>
  <si>
    <t>This Quarter Redemptions and Repayments</t>
  </si>
  <si>
    <t>E-mail</t>
  </si>
  <si>
    <t>jharvey@paragon-group.co.uk</t>
  </si>
  <si>
    <t>jgiles@paragon-group.co.uk</t>
  </si>
  <si>
    <t>NHL</t>
  </si>
  <si>
    <t>Class C Notes</t>
  </si>
  <si>
    <t>Baa2</t>
  </si>
  <si>
    <t>BBB</t>
  </si>
  <si>
    <t>ISIN XS0146007959</t>
  </si>
  <si>
    <t>200 bp</t>
  </si>
  <si>
    <t>400 bp</t>
  </si>
  <si>
    <t>Additions this quarter</t>
  </si>
  <si>
    <t>DFA's</t>
  </si>
  <si>
    <t>No.</t>
  </si>
  <si>
    <t>%</t>
  </si>
  <si>
    <t>Soc Gen</t>
  </si>
  <si>
    <t xml:space="preserve">or the IPD falling  in June 2007, whichever is the later </t>
  </si>
  <si>
    <t>Repurchases this quarter</t>
  </si>
  <si>
    <t>Principal (£'000)</t>
  </si>
  <si>
    <t>MFA's</t>
  </si>
  <si>
    <t>March 2019</t>
  </si>
  <si>
    <t>September 2028</t>
  </si>
  <si>
    <t>£'000 Value</t>
  </si>
  <si>
    <t>£'000 Principal</t>
  </si>
  <si>
    <t>=</t>
  </si>
  <si>
    <t>years</t>
  </si>
  <si>
    <t>HL (No.4) PLC</t>
  </si>
  <si>
    <t>29 May 02</t>
  </si>
  <si>
    <t>Quarterly</t>
  </si>
  <si>
    <t>ACTUAL/365</t>
  </si>
  <si>
    <t>Current Principal Outstanding</t>
  </si>
  <si>
    <t>Revenue (£'000)</t>
  </si>
  <si>
    <t>n/a</t>
  </si>
  <si>
    <t>Total</t>
  </si>
  <si>
    <t>x</t>
  </si>
  <si>
    <t xml:space="preserve">HL4 INVESTOR REPORT QUARTER ENDING NOVEMBER 2002 </t>
  </si>
  <si>
    <t>HL4 INVESTOR REPORT QUARTER ENDING FEBRUARY 2003</t>
  </si>
  <si>
    <t>HL4 INVESTOR REPORT QUARTER ENDING MAY 2003</t>
  </si>
  <si>
    <t>HL4 INVESTOR REPORT QUARTER ENDING AUGUST 2003</t>
  </si>
  <si>
    <t>HL4 INVESTOR REPORT QUARTER ENDING NOVEMBER 2003</t>
  </si>
  <si>
    <t>HL4 INVESTOR REPORT QUARTER ENDING FEBRUARY 2004</t>
  </si>
  <si>
    <t>ACTUAL/366</t>
  </si>
  <si>
    <t>HL4 INVESTOR REPORT QUARTER ENDING MAY 2004</t>
  </si>
  <si>
    <t>Surplus Income</t>
  </si>
  <si>
    <t>HL4 INVESTOR REPORT QUARTER ENDING AUGUST 2004</t>
  </si>
  <si>
    <t>HL4 INVESTOR REPORT QUARTER ENDING NOVEMBER 2004</t>
  </si>
  <si>
    <t>john.harvey@paragon-group.co.uk</t>
  </si>
  <si>
    <t>jimmy.giles@paragon-group.co.uk</t>
  </si>
  <si>
    <t>HL4 INVESTOR REPORT QUARTER ENDING FEBRUARY 2005</t>
  </si>
  <si>
    <t>&gt;3 &lt;=4 Months</t>
  </si>
  <si>
    <t>&gt;4 &lt;=5 Months</t>
  </si>
  <si>
    <t>&gt;5 &lt;=6 Months</t>
  </si>
  <si>
    <t>&gt;6 &lt;=12 Months</t>
  </si>
  <si>
    <t>&gt;12 Months</t>
  </si>
  <si>
    <t>Delinquency Summary (For Possession Cases)</t>
  </si>
  <si>
    <t>HL4 INVESTOR REPORT QUARTER ENDING MAY 2005</t>
  </si>
  <si>
    <t>Contact Name         Tel.                      Email</t>
  </si>
  <si>
    <t>John Harvey           0121 712 3894     john.harvey@paragon-group.co.uk</t>
  </si>
  <si>
    <t>Jimmy Giles           0121 712 2315     jimmy.giles@paragon-group.co.uk</t>
  </si>
  <si>
    <t>FOR FURTHER ASSISTANCE ON THE INVESTOR REPORTS, PLEASE REFER TO THE "INVESTOR TERMS" POSTED ON THE PARAGON WEBSITE   http:\\www.paragon-group.co.uk</t>
  </si>
  <si>
    <t>FOR ADDITIONAL INFORMATION ON THE UNDERLYING ASSETS, PLEASE REFER TO THE "POOL TABLES" AND "SUMMARY" SECTIONS POSTED ON THE PARAGON WEBSITE   http:\\www.paragon-group.co.uk</t>
  </si>
  <si>
    <t>HL4 INVESTOR REPORT QUARTER ENDING AUGUST 2005</t>
  </si>
  <si>
    <t xml:space="preserve">FOR FURTHER ASSISTANCE ON THE INVESTOR REPORTS, PLEASE REFER TO THE "INVESTOR TERMS" POSTED ON THE PARAGON WEBSITE  </t>
  </si>
  <si>
    <t>http://www.paragon-group.co.uk</t>
  </si>
  <si>
    <t xml:space="preserve">FOR ADDITIONAL INFORMATION ON THE UNDERLYING ASSETS, PLEASE REFER TO THE "POOL TABLES" AND "SUMMARY" SECTIONS POSTED ON THE PARAGON WEBSITE   </t>
  </si>
  <si>
    <t>HL4 INVESTOR REPORT QUARTER ENDING NOVEMBER 2005</t>
  </si>
  <si>
    <t>Investment Income</t>
  </si>
  <si>
    <t>Redemption Income</t>
  </si>
  <si>
    <t>Drawing on Subordinated Loan for Interest Shortfalls</t>
  </si>
  <si>
    <t>Drawings on the First Loss Fund</t>
  </si>
  <si>
    <t xml:space="preserve">PDD = </t>
  </si>
  <si>
    <t>Quarterly Interest Income</t>
  </si>
  <si>
    <t>HL4 INVESTOR REPORT QUARTER ENDING FEBRUARY 2006</t>
  </si>
  <si>
    <t>HL4 INVESTOR REPORT QUARTER ENDING MAY 2006</t>
  </si>
  <si>
    <t>Release of the First Fund following repayment of the Notes</t>
  </si>
  <si>
    <t>Repayment of the First Loss Fund</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</si>
</sst>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9]#,##0"/>
    <numFmt numFmtId="181" formatCode="[$£-809]#,##0.00"/>
    <numFmt numFmtId="182" formatCode="#,##0.0000"/>
    <numFmt numFmtId="183" formatCode="dd/mm"/>
    <numFmt numFmtId="184" formatCode="#,##0.000000"/>
    <numFmt numFmtId="185" formatCode="0.00000%"/>
    <numFmt numFmtId="186" formatCode="0.0%"/>
    <numFmt numFmtId="187" formatCode="#,##0.0"/>
    <numFmt numFmtId="188" formatCode="#,##0.000"/>
  </numFmts>
  <fonts count="32">
    <font>
      <sz val="12"/>
      <name val="Arial"/>
      <family val="0"/>
    </font>
    <font>
      <b/>
      <sz val="10"/>
      <name val="Arial"/>
      <family val="0"/>
    </font>
    <font>
      <i/>
      <sz val="10"/>
      <name val="Arial"/>
      <family val="0"/>
    </font>
    <font>
      <b/>
      <i/>
      <sz val="10"/>
      <name val="Arial"/>
      <family val="0"/>
    </font>
    <font>
      <sz val="12"/>
      <name val="Times New Roman"/>
      <family val="0"/>
    </font>
    <font>
      <b/>
      <u val="single"/>
      <sz val="16"/>
      <color indexed="12"/>
      <name val="Times New Roman"/>
      <family val="0"/>
    </font>
    <font>
      <b/>
      <u val="single"/>
      <sz val="12"/>
      <name val="Times New Roman"/>
      <family val="0"/>
    </font>
    <font>
      <u val="single"/>
      <sz val="12"/>
      <name val="Times New Roman"/>
      <family val="0"/>
    </font>
    <font>
      <b/>
      <sz val="12"/>
      <color indexed="29"/>
      <name val="Times New Roman"/>
      <family val="0"/>
    </font>
    <font>
      <b/>
      <i/>
      <sz val="8"/>
      <name val="Times New Roman"/>
      <family val="0"/>
    </font>
    <font>
      <b/>
      <i/>
      <sz val="12"/>
      <name val="Times New Roman"/>
      <family val="0"/>
    </font>
    <font>
      <sz val="12"/>
      <name val="Arial MT"/>
      <family val="0"/>
    </font>
    <font>
      <b/>
      <sz val="12"/>
      <name val="Times New Roman"/>
      <family val="0"/>
    </font>
    <font>
      <b/>
      <sz val="12"/>
      <color indexed="12"/>
      <name val="Times New Roman"/>
      <family val="0"/>
    </font>
    <font>
      <sz val="12"/>
      <color indexed="12"/>
      <name val="Times New Roman"/>
      <family val="0"/>
    </font>
    <font>
      <b/>
      <u val="single"/>
      <sz val="12"/>
      <color indexed="12"/>
      <name val="Times New Roman"/>
      <family val="0"/>
    </font>
    <font>
      <b/>
      <sz val="12"/>
      <color indexed="12"/>
      <name val="Arial MT"/>
      <family val="0"/>
    </font>
    <font>
      <sz val="12"/>
      <color indexed="8"/>
      <name val="Times New Roman"/>
      <family val="0"/>
    </font>
    <font>
      <b/>
      <u val="single"/>
      <sz val="12"/>
      <color indexed="29"/>
      <name val="Times New Roman"/>
      <family val="0"/>
    </font>
    <font>
      <b/>
      <sz val="14"/>
      <name val="Times New Roman"/>
      <family val="0"/>
    </font>
    <font>
      <b/>
      <sz val="12"/>
      <color indexed="8"/>
      <name val="Times New Roman"/>
      <family val="0"/>
    </font>
    <font>
      <b/>
      <u val="single"/>
      <sz val="12"/>
      <color indexed="8"/>
      <name val="Times New Roman"/>
      <family val="0"/>
    </font>
    <font>
      <sz val="12"/>
      <color indexed="12"/>
      <name val="Arial"/>
      <family val="0"/>
    </font>
    <font>
      <b/>
      <sz val="12"/>
      <name val="Arial"/>
      <family val="0"/>
    </font>
    <font>
      <b/>
      <sz val="12"/>
      <color indexed="53"/>
      <name val="Times New Roman"/>
      <family val="1"/>
    </font>
    <font>
      <sz val="12"/>
      <color indexed="53"/>
      <name val="Times New Roman"/>
      <family val="1"/>
    </font>
    <font>
      <b/>
      <u val="single"/>
      <sz val="12"/>
      <color indexed="53"/>
      <name val="Times New Roman"/>
      <family val="1"/>
    </font>
    <font>
      <sz val="12"/>
      <color indexed="53"/>
      <name val="Arial"/>
      <family val="0"/>
    </font>
    <font>
      <u val="single"/>
      <sz val="8.4"/>
      <color indexed="12"/>
      <name val="Arial"/>
      <family val="0"/>
    </font>
    <font>
      <u val="single"/>
      <sz val="8.4"/>
      <color indexed="36"/>
      <name val="Arial"/>
      <family val="0"/>
    </font>
    <font>
      <b/>
      <sz val="14"/>
      <color indexed="53"/>
      <name val="Times New Roman"/>
      <family val="1"/>
    </font>
    <font>
      <b/>
      <u val="single"/>
      <sz val="14"/>
      <color indexed="53"/>
      <name val="Times New Roman"/>
      <family val="1"/>
    </font>
  </fonts>
  <fills count="3">
    <fill>
      <patternFill/>
    </fill>
    <fill>
      <patternFill patternType="gray125"/>
    </fill>
    <fill>
      <patternFill patternType="solid">
        <fgColor indexed="26"/>
        <bgColor indexed="64"/>
      </patternFill>
    </fill>
  </fills>
  <borders count="16">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style="thin">
        <color indexed="8"/>
      </top>
      <bottom>
        <color indexed="63"/>
      </bottom>
    </border>
    <border>
      <left>
        <color indexed="63"/>
      </left>
      <right>
        <color indexed="63"/>
      </right>
      <top style="medium"/>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cellStyleXfs>
  <cellXfs count="215">
    <xf numFmtId="0" fontId="0" fillId="0" borderId="0" xfId="0" applyAlignment="1">
      <alignment/>
    </xf>
    <xf numFmtId="0" fontId="0" fillId="0" borderId="0" xfId="0" applyNumberFormat="1" applyFont="1" applyAlignment="1">
      <alignment/>
    </xf>
    <xf numFmtId="0" fontId="4" fillId="2" borderId="1" xfId="0" applyNumberFormat="1" applyFont="1" applyFill="1" applyAlignment="1">
      <alignment/>
    </xf>
    <xf numFmtId="0" fontId="5" fillId="2" borderId="2" xfId="0" applyNumberFormat="1" applyFont="1" applyFill="1" applyAlignment="1">
      <alignment/>
    </xf>
    <xf numFmtId="0" fontId="6" fillId="2" borderId="2" xfId="0" applyNumberFormat="1" applyFont="1" applyFill="1" applyAlignment="1">
      <alignment/>
    </xf>
    <xf numFmtId="0" fontId="4" fillId="2" borderId="2" xfId="0" applyNumberFormat="1" applyFont="1" applyFill="1" applyAlignment="1">
      <alignment/>
    </xf>
    <xf numFmtId="0" fontId="0" fillId="0" borderId="3" xfId="0" applyNumberFormat="1" applyAlignment="1">
      <alignment/>
    </xf>
    <xf numFmtId="0" fontId="4" fillId="2" borderId="3" xfId="0" applyNumberFormat="1" applyFont="1" applyFill="1" applyAlignment="1">
      <alignment/>
    </xf>
    <xf numFmtId="0" fontId="7" fillId="2" borderId="0" xfId="0" applyNumberFormat="1" applyFont="1" applyFill="1" applyAlignment="1">
      <alignment/>
    </xf>
    <xf numFmtId="0" fontId="4" fillId="2" borderId="0" xfId="0" applyNumberFormat="1" applyFont="1" applyFill="1" applyAlignment="1">
      <alignment/>
    </xf>
    <xf numFmtId="0" fontId="4" fillId="2" borderId="3" xfId="0" applyNumberFormat="1" applyFont="1" applyFill="1" applyAlignment="1">
      <alignment horizontal="center"/>
    </xf>
    <xf numFmtId="0" fontId="8" fillId="2" borderId="0" xfId="0" applyNumberFormat="1" applyFont="1" applyFill="1" applyAlignment="1">
      <alignment/>
    </xf>
    <xf numFmtId="0" fontId="9" fillId="2" borderId="0" xfId="0" applyNumberFormat="1" applyFont="1" applyFill="1" applyAlignment="1">
      <alignment/>
    </xf>
    <xf numFmtId="0" fontId="10" fillId="2" borderId="0" xfId="0" applyNumberFormat="1" applyFont="1" applyFill="1" applyAlignment="1">
      <alignment/>
    </xf>
    <xf numFmtId="0" fontId="11" fillId="2" borderId="0" xfId="0" applyNumberFormat="1" applyFont="1" applyFill="1" applyAlignment="1">
      <alignment/>
    </xf>
    <xf numFmtId="0" fontId="12" fillId="2" borderId="0" xfId="0" applyNumberFormat="1" applyFont="1" applyFill="1" applyAlignment="1">
      <alignment/>
    </xf>
    <xf numFmtId="0" fontId="13" fillId="2" borderId="0" xfId="0" applyNumberFormat="1" applyFont="1" applyFill="1" applyAlignment="1">
      <alignment/>
    </xf>
    <xf numFmtId="0" fontId="14" fillId="2" borderId="0" xfId="0" applyNumberFormat="1" applyFont="1" applyFill="1" applyAlignment="1">
      <alignment/>
    </xf>
    <xf numFmtId="0" fontId="15" fillId="2" borderId="0" xfId="0" applyNumberFormat="1" applyFont="1" applyFill="1" applyAlignment="1">
      <alignment horizontal="center" wrapText="1"/>
    </xf>
    <xf numFmtId="0" fontId="13" fillId="2" borderId="0" xfId="0" applyNumberFormat="1" applyFont="1" applyFill="1" applyAlignment="1">
      <alignment horizontal="center"/>
    </xf>
    <xf numFmtId="9" fontId="13" fillId="2" borderId="0" xfId="0" applyNumberFormat="1" applyFont="1" applyFill="1" applyAlignment="1">
      <alignment horizontal="center"/>
    </xf>
    <xf numFmtId="15" fontId="13" fillId="2" borderId="0" xfId="0" applyNumberFormat="1" applyFont="1" applyFill="1" applyAlignment="1">
      <alignment horizontal="center"/>
    </xf>
    <xf numFmtId="0" fontId="4" fillId="2" borderId="0" xfId="0" applyNumberFormat="1" applyFont="1" applyFill="1" applyAlignment="1">
      <alignment horizontal="center"/>
    </xf>
    <xf numFmtId="0" fontId="6" fillId="2" borderId="0" xfId="0" applyNumberFormat="1" applyFont="1" applyFill="1" applyAlignment="1">
      <alignment/>
    </xf>
    <xf numFmtId="0" fontId="4" fillId="2" borderId="0" xfId="0" applyNumberFormat="1" applyFont="1" applyFill="1" applyAlignment="1">
      <alignment horizontal="right"/>
    </xf>
    <xf numFmtId="0" fontId="8" fillId="2" borderId="0" xfId="0" applyNumberFormat="1" applyFont="1" applyFill="1" applyAlignment="1">
      <alignment horizontal="center" wrapText="1"/>
    </xf>
    <xf numFmtId="0" fontId="4" fillId="2" borderId="0" xfId="0" applyNumberFormat="1" applyFont="1" applyFill="1" applyAlignment="1">
      <alignment horizontal="center" wrapText="1"/>
    </xf>
    <xf numFmtId="0" fontId="4" fillId="2" borderId="4" xfId="0" applyNumberFormat="1" applyFont="1" applyFill="1" applyAlignment="1">
      <alignment/>
    </xf>
    <xf numFmtId="0" fontId="4" fillId="2" borderId="5" xfId="0" applyNumberFormat="1" applyFont="1" applyFill="1" applyAlignment="1">
      <alignment/>
    </xf>
    <xf numFmtId="0" fontId="8" fillId="2" borderId="5" xfId="0" applyNumberFormat="1" applyFont="1" applyFill="1" applyAlignment="1">
      <alignment horizontal="center"/>
    </xf>
    <xf numFmtId="0" fontId="4" fillId="2" borderId="5" xfId="0" applyNumberFormat="1" applyFont="1" applyFill="1" applyAlignment="1">
      <alignment horizontal="center" wrapText="1"/>
    </xf>
    <xf numFmtId="0" fontId="11" fillId="2" borderId="5" xfId="0" applyNumberFormat="1" applyFont="1" applyFill="1" applyAlignment="1">
      <alignment/>
    </xf>
    <xf numFmtId="0" fontId="13" fillId="2" borderId="5" xfId="0" applyNumberFormat="1" applyFont="1" applyFill="1" applyAlignment="1">
      <alignment/>
    </xf>
    <xf numFmtId="0" fontId="13" fillId="2" borderId="5" xfId="0" applyNumberFormat="1" applyFont="1" applyFill="1" applyAlignment="1">
      <alignment horizontal="center" wrapText="1"/>
    </xf>
    <xf numFmtId="0" fontId="16" fillId="2" borderId="5" xfId="0" applyNumberFormat="1" applyFont="1" applyFill="1" applyAlignment="1">
      <alignment/>
    </xf>
    <xf numFmtId="0" fontId="4" fillId="2" borderId="5" xfId="0" applyNumberFormat="1" applyFont="1" applyFill="1" applyAlignment="1">
      <alignment horizontal="center"/>
    </xf>
    <xf numFmtId="180" fontId="4" fillId="2" borderId="5" xfId="0" applyNumberFormat="1" applyFont="1" applyFill="1" applyAlignment="1">
      <alignment horizontal="center"/>
    </xf>
    <xf numFmtId="180" fontId="4" fillId="2" borderId="5" xfId="0" applyNumberFormat="1" applyFont="1" applyFill="1" applyAlignment="1">
      <alignment/>
    </xf>
    <xf numFmtId="180" fontId="11" fillId="2" borderId="5" xfId="0" applyNumberFormat="1" applyFont="1" applyFill="1" applyAlignment="1">
      <alignment/>
    </xf>
    <xf numFmtId="181" fontId="4" fillId="2" borderId="5" xfId="0" applyNumberFormat="1" applyFont="1" applyFill="1" applyAlignment="1">
      <alignment/>
    </xf>
    <xf numFmtId="182" fontId="4" fillId="2" borderId="5" xfId="0" applyNumberFormat="1" applyFont="1" applyFill="1" applyAlignment="1">
      <alignment/>
    </xf>
    <xf numFmtId="183" fontId="4" fillId="2" borderId="5" xfId="0" applyNumberFormat="1" applyFont="1" applyFill="1" applyAlignment="1">
      <alignment horizontal="center"/>
    </xf>
    <xf numFmtId="0" fontId="13" fillId="2" borderId="4" xfId="0" applyNumberFormat="1" applyFont="1" applyFill="1" applyAlignment="1">
      <alignment/>
    </xf>
    <xf numFmtId="184" fontId="17" fillId="2" borderId="5" xfId="0" applyNumberFormat="1" applyFont="1" applyFill="1" applyAlignment="1">
      <alignment/>
    </xf>
    <xf numFmtId="180" fontId="13" fillId="2" borderId="5" xfId="0" applyNumberFormat="1" applyFont="1" applyFill="1" applyAlignment="1">
      <alignment horizontal="center"/>
    </xf>
    <xf numFmtId="180" fontId="13" fillId="2" borderId="5" xfId="0" applyNumberFormat="1" applyFont="1" applyFill="1" applyAlignment="1">
      <alignment/>
    </xf>
    <xf numFmtId="180" fontId="16" fillId="2" borderId="5" xfId="0" applyNumberFormat="1" applyFont="1" applyFill="1" applyAlignment="1">
      <alignment/>
    </xf>
    <xf numFmtId="185" fontId="0" fillId="2" borderId="5" xfId="0" applyNumberFormat="1" applyFont="1" applyFill="1" applyAlignment="1">
      <alignment/>
    </xf>
    <xf numFmtId="185" fontId="4" fillId="2" borderId="5" xfId="0" applyNumberFormat="1" applyFont="1" applyFill="1" applyAlignment="1">
      <alignment horizontal="center"/>
    </xf>
    <xf numFmtId="185" fontId="4" fillId="2" borderId="5" xfId="0" applyNumberFormat="1" applyFont="1" applyFill="1" applyAlignment="1">
      <alignment/>
    </xf>
    <xf numFmtId="10" fontId="4" fillId="2" borderId="5" xfId="0" applyNumberFormat="1" applyFont="1" applyFill="1" applyAlignment="1">
      <alignment horizontal="center"/>
    </xf>
    <xf numFmtId="15" fontId="4" fillId="2" borderId="5" xfId="0" applyNumberFormat="1" applyFont="1" applyFill="1" applyAlignment="1">
      <alignment horizontal="center"/>
    </xf>
    <xf numFmtId="0" fontId="4" fillId="2" borderId="5" xfId="0" applyNumberFormat="1" applyFont="1" applyFill="1" applyAlignment="1">
      <alignment horizontal="right"/>
    </xf>
    <xf numFmtId="4" fontId="4" fillId="2" borderId="5" xfId="0" applyNumberFormat="1" applyFont="1" applyFill="1" applyAlignment="1">
      <alignment horizontal="center"/>
    </xf>
    <xf numFmtId="15" fontId="13" fillId="2" borderId="5" xfId="0" applyNumberFormat="1" applyFont="1" applyFill="1" applyAlignment="1">
      <alignment horizontal="center"/>
    </xf>
    <xf numFmtId="15" fontId="13" fillId="2" borderId="5" xfId="0" applyNumberFormat="1" applyFont="1" applyFill="1" applyAlignment="1">
      <alignment horizontal="center"/>
    </xf>
    <xf numFmtId="15" fontId="4" fillId="2" borderId="5" xfId="0" applyNumberFormat="1" applyFont="1" applyFill="1" applyAlignment="1">
      <alignment/>
    </xf>
    <xf numFmtId="15" fontId="17" fillId="2" borderId="5" xfId="0" applyNumberFormat="1" applyFont="1" applyFill="1" applyAlignment="1">
      <alignment horizontal="center"/>
    </xf>
    <xf numFmtId="15" fontId="17" fillId="2" borderId="5" xfId="0" applyNumberFormat="1" applyFont="1" applyFill="1" applyAlignment="1">
      <alignment horizontal="center"/>
    </xf>
    <xf numFmtId="0" fontId="4" fillId="2" borderId="5" xfId="0" applyNumberFormat="1" applyFont="1" applyFill="1" applyAlignment="1">
      <alignment horizontal="right"/>
    </xf>
    <xf numFmtId="0" fontId="4" fillId="2" borderId="0" xfId="0" applyNumberFormat="1" applyFont="1" applyFill="1" applyAlignment="1">
      <alignment horizontal="right"/>
    </xf>
    <xf numFmtId="0" fontId="4" fillId="2" borderId="2" xfId="0" applyNumberFormat="1" applyFont="1" applyFill="1" applyAlignment="1">
      <alignment horizontal="right"/>
    </xf>
    <xf numFmtId="0" fontId="15" fillId="2" borderId="0" xfId="0" applyNumberFormat="1" applyFont="1" applyFill="1" applyAlignment="1">
      <alignment/>
    </xf>
    <xf numFmtId="4" fontId="4" fillId="2" borderId="0" xfId="0" applyNumberFormat="1" applyFont="1" applyFill="1" applyAlignment="1">
      <alignment horizontal="right"/>
    </xf>
    <xf numFmtId="3" fontId="4" fillId="2" borderId="5" xfId="0" applyNumberFormat="1" applyFont="1" applyFill="1" applyAlignment="1">
      <alignment/>
    </xf>
    <xf numFmtId="3" fontId="17" fillId="2" borderId="5" xfId="0" applyNumberFormat="1" applyFont="1" applyFill="1" applyAlignment="1">
      <alignment horizontal="right"/>
    </xf>
    <xf numFmtId="3" fontId="17" fillId="2" borderId="5" xfId="0" applyNumberFormat="1" applyFont="1" applyFill="1" applyAlignment="1">
      <alignment/>
    </xf>
    <xf numFmtId="3" fontId="4" fillId="2" borderId="0" xfId="0" applyNumberFormat="1" applyFont="1" applyFill="1" applyAlignment="1">
      <alignment/>
    </xf>
    <xf numFmtId="3" fontId="17" fillId="2" borderId="0" xfId="0" applyNumberFormat="1" applyFont="1" applyFill="1" applyAlignment="1">
      <alignment/>
    </xf>
    <xf numFmtId="0" fontId="18" fillId="2" borderId="5" xfId="0" applyNumberFormat="1" applyFont="1" applyFill="1" applyAlignment="1">
      <alignment/>
    </xf>
    <xf numFmtId="0" fontId="6" fillId="2" borderId="5" xfId="0" applyNumberFormat="1" applyFont="1" applyFill="1" applyAlignment="1">
      <alignment/>
    </xf>
    <xf numFmtId="4" fontId="17" fillId="2" borderId="5" xfId="0" applyNumberFormat="1" applyFont="1" applyFill="1" applyAlignment="1">
      <alignment horizontal="right"/>
    </xf>
    <xf numFmtId="0" fontId="19" fillId="2" borderId="0" xfId="0" applyNumberFormat="1" applyFont="1" applyFill="1" applyAlignment="1">
      <alignment/>
    </xf>
    <xf numFmtId="4" fontId="4" fillId="2" borderId="2" xfId="0" applyNumberFormat="1" applyFont="1" applyFill="1" applyAlignment="1">
      <alignment horizontal="right"/>
    </xf>
    <xf numFmtId="0" fontId="18" fillId="2" borderId="0" xfId="0" applyNumberFormat="1" applyFont="1" applyFill="1" applyAlignment="1">
      <alignment/>
    </xf>
    <xf numFmtId="4" fontId="4" fillId="2" borderId="5" xfId="0" applyNumberFormat="1" applyFont="1" applyFill="1" applyAlignment="1">
      <alignment horizontal="right"/>
    </xf>
    <xf numFmtId="4" fontId="4" fillId="2" borderId="5" xfId="0" applyNumberFormat="1" applyFont="1" applyFill="1" applyAlignment="1">
      <alignment/>
    </xf>
    <xf numFmtId="4" fontId="17" fillId="2" borderId="5" xfId="0" applyNumberFormat="1" applyFont="1" applyFill="1" applyAlignment="1">
      <alignment horizontal="center"/>
    </xf>
    <xf numFmtId="0" fontId="0" fillId="2" borderId="5" xfId="0" applyNumberFormat="1" applyFont="1" applyFill="1" applyAlignment="1">
      <alignment/>
    </xf>
    <xf numFmtId="4" fontId="17" fillId="2" borderId="0" xfId="0" applyNumberFormat="1" applyFont="1" applyFill="1" applyAlignment="1">
      <alignment horizontal="right"/>
    </xf>
    <xf numFmtId="15" fontId="20" fillId="2" borderId="5" xfId="0" applyNumberFormat="1" applyFont="1" applyFill="1" applyAlignment="1">
      <alignment horizontal="center"/>
    </xf>
    <xf numFmtId="0" fontId="12" fillId="2" borderId="5" xfId="0" applyNumberFormat="1" applyFont="1" applyFill="1" applyAlignment="1">
      <alignment/>
    </xf>
    <xf numFmtId="3" fontId="0" fillId="0" borderId="0" xfId="0" applyNumberFormat="1" applyAlignment="1">
      <alignment/>
    </xf>
    <xf numFmtId="0" fontId="8" fillId="2" borderId="0" xfId="0" applyNumberFormat="1" applyFont="1" applyFill="1" applyAlignment="1">
      <alignment horizontal="right"/>
    </xf>
    <xf numFmtId="4" fontId="8" fillId="2" borderId="0" xfId="0" applyNumberFormat="1" applyFont="1" applyFill="1" applyAlignment="1">
      <alignment horizontal="right"/>
    </xf>
    <xf numFmtId="0" fontId="17" fillId="2" borderId="5" xfId="0" applyNumberFormat="1" applyFont="1" applyFill="1" applyAlignment="1">
      <alignment/>
    </xf>
    <xf numFmtId="0" fontId="8" fillId="2" borderId="5" xfId="0" applyNumberFormat="1" applyFont="1" applyFill="1" applyAlignment="1">
      <alignment/>
    </xf>
    <xf numFmtId="0" fontId="8" fillId="2" borderId="5" xfId="0" applyNumberFormat="1" applyFont="1" applyFill="1" applyAlignment="1">
      <alignment horizontal="right"/>
    </xf>
    <xf numFmtId="4" fontId="8" fillId="2" borderId="5" xfId="0" applyNumberFormat="1" applyFont="1" applyFill="1" applyAlignment="1">
      <alignment horizontal="right"/>
    </xf>
    <xf numFmtId="0" fontId="4" fillId="2" borderId="0" xfId="0" applyNumberFormat="1" applyFont="1" applyFill="1" applyAlignment="1">
      <alignment/>
    </xf>
    <xf numFmtId="2" fontId="17" fillId="2" borderId="5" xfId="0" applyNumberFormat="1" applyFont="1" applyFill="1" applyAlignment="1">
      <alignment horizontal="right"/>
    </xf>
    <xf numFmtId="0" fontId="0" fillId="2" borderId="2" xfId="0" applyNumberFormat="1" applyFont="1" applyFill="1" applyAlignment="1">
      <alignment/>
    </xf>
    <xf numFmtId="0" fontId="14" fillId="2" borderId="3" xfId="0" applyNumberFormat="1" applyFont="1" applyFill="1" applyAlignment="1">
      <alignment/>
    </xf>
    <xf numFmtId="15" fontId="13" fillId="2" borderId="0" xfId="0" applyNumberFormat="1" applyFont="1" applyFill="1" applyAlignment="1">
      <alignment horizontal="centerContinuous"/>
    </xf>
    <xf numFmtId="0" fontId="17" fillId="2" borderId="3" xfId="0" applyNumberFormat="1" applyFont="1" applyFill="1" applyAlignment="1">
      <alignment/>
    </xf>
    <xf numFmtId="0" fontId="21" fillId="2" borderId="0" xfId="0" applyNumberFormat="1" applyFont="1" applyFill="1" applyAlignment="1">
      <alignment/>
    </xf>
    <xf numFmtId="15" fontId="20" fillId="2" borderId="0" xfId="0" applyNumberFormat="1" applyFont="1" applyFill="1" applyAlignment="1">
      <alignment horizontal="centerContinuous"/>
    </xf>
    <xf numFmtId="15" fontId="20" fillId="2" borderId="0" xfId="0" applyNumberFormat="1" applyFont="1" applyFill="1" applyAlignment="1">
      <alignment horizontal="center"/>
    </xf>
    <xf numFmtId="0" fontId="17" fillId="2" borderId="4" xfId="0" applyNumberFormat="1" applyFont="1" applyFill="1" applyAlignment="1">
      <alignment/>
    </xf>
    <xf numFmtId="15" fontId="20" fillId="2" borderId="5" xfId="0" applyNumberFormat="1" applyFont="1" applyFill="1" applyAlignment="1">
      <alignment horizontal="centerContinuous"/>
    </xf>
    <xf numFmtId="10" fontId="17" fillId="2" borderId="5" xfId="0" applyNumberFormat="1" applyFont="1" applyFill="1" applyAlignment="1">
      <alignment horizontal="center"/>
    </xf>
    <xf numFmtId="3" fontId="17" fillId="2" borderId="5" xfId="0" applyNumberFormat="1" applyFont="1" applyFill="1" applyAlignment="1">
      <alignment horizontal="center"/>
    </xf>
    <xf numFmtId="4" fontId="17" fillId="2" borderId="5" xfId="0" applyNumberFormat="1" applyFont="1" applyFill="1" applyAlignment="1">
      <alignment horizontal="center"/>
    </xf>
    <xf numFmtId="0" fontId="4" fillId="2" borderId="5" xfId="0" applyNumberFormat="1" applyFont="1" applyFill="1" applyAlignment="1">
      <alignment/>
    </xf>
    <xf numFmtId="0" fontId="17" fillId="2" borderId="3" xfId="0" applyNumberFormat="1" applyFont="1" applyFill="1" applyAlignment="1">
      <alignment horizontal="right"/>
    </xf>
    <xf numFmtId="0" fontId="20" fillId="2" borderId="0" xfId="0" applyNumberFormat="1" applyFont="1" applyFill="1" applyAlignment="1">
      <alignment horizontal="center"/>
    </xf>
    <xf numFmtId="3" fontId="20" fillId="2" borderId="0" xfId="0" applyNumberFormat="1" applyFont="1" applyFill="1" applyAlignment="1">
      <alignment horizontal="center"/>
    </xf>
    <xf numFmtId="3" fontId="13" fillId="2" borderId="0" xfId="0" applyNumberFormat="1" applyFont="1" applyFill="1" applyAlignment="1">
      <alignment horizontal="center"/>
    </xf>
    <xf numFmtId="0" fontId="17" fillId="2" borderId="4" xfId="0" applyNumberFormat="1" applyFont="1" applyFill="1" applyAlignment="1">
      <alignment horizontal="right"/>
    </xf>
    <xf numFmtId="3" fontId="17" fillId="2" borderId="5" xfId="0" applyNumberFormat="1" applyFont="1" applyFill="1" applyAlignment="1">
      <alignment horizontal="center"/>
    </xf>
    <xf numFmtId="3" fontId="20" fillId="2" borderId="5" xfId="0" applyNumberFormat="1" applyFont="1" applyFill="1" applyAlignment="1">
      <alignment/>
    </xf>
    <xf numFmtId="0" fontId="17" fillId="2" borderId="4" xfId="0" applyNumberFormat="1" applyFont="1" applyFill="1" applyAlignment="1">
      <alignment horizontal="center"/>
    </xf>
    <xf numFmtId="0" fontId="20" fillId="2" borderId="5" xfId="0" applyNumberFormat="1" applyFont="1" applyFill="1" applyAlignment="1">
      <alignment/>
    </xf>
    <xf numFmtId="0" fontId="17" fillId="2" borderId="5" xfId="0" applyNumberFormat="1" applyFont="1" applyFill="1" applyAlignment="1">
      <alignment horizontal="right"/>
    </xf>
    <xf numFmtId="4" fontId="17" fillId="2" borderId="5" xfId="0" applyNumberFormat="1" applyFont="1" applyFill="1" applyAlignment="1">
      <alignment horizontal="right"/>
    </xf>
    <xf numFmtId="9" fontId="17" fillId="2" borderId="5" xfId="0" applyNumberFormat="1" applyFont="1" applyFill="1" applyAlignment="1">
      <alignment horizontal="right"/>
    </xf>
    <xf numFmtId="10" fontId="17" fillId="2" borderId="5" xfId="0" applyNumberFormat="1" applyFont="1" applyFill="1" applyAlignment="1">
      <alignment horizontal="center"/>
    </xf>
    <xf numFmtId="0" fontId="20" fillId="2" borderId="0" xfId="0" applyNumberFormat="1" applyFont="1" applyFill="1" applyAlignment="1">
      <alignment/>
    </xf>
    <xf numFmtId="186" fontId="17" fillId="2" borderId="5" xfId="0" applyNumberFormat="1" applyFont="1" applyFill="1" applyAlignment="1">
      <alignment/>
    </xf>
    <xf numFmtId="186" fontId="4" fillId="2" borderId="5" xfId="0" applyNumberFormat="1" applyFont="1" applyFill="1" applyAlignment="1">
      <alignment/>
    </xf>
    <xf numFmtId="10" fontId="17" fillId="2" borderId="5" xfId="0" applyNumberFormat="1" applyFont="1" applyFill="1" applyAlignment="1">
      <alignment/>
    </xf>
    <xf numFmtId="10" fontId="20" fillId="2" borderId="5" xfId="0" applyNumberFormat="1" applyFont="1" applyFill="1" applyAlignment="1">
      <alignment/>
    </xf>
    <xf numFmtId="9" fontId="4" fillId="2" borderId="5" xfId="0" applyNumberFormat="1" applyFont="1" applyFill="1" applyAlignment="1">
      <alignment/>
    </xf>
    <xf numFmtId="9" fontId="4" fillId="2" borderId="0" xfId="0" applyNumberFormat="1" applyFont="1" applyFill="1" applyAlignment="1">
      <alignment/>
    </xf>
    <xf numFmtId="3" fontId="17" fillId="2" borderId="0" xfId="0" applyNumberFormat="1" applyFont="1" applyFill="1" applyAlignment="1">
      <alignment horizontal="right"/>
    </xf>
    <xf numFmtId="0" fontId="22" fillId="2" borderId="3" xfId="0" applyNumberFormat="1" applyFont="1" applyFill="1" applyAlignment="1">
      <alignment/>
    </xf>
    <xf numFmtId="0" fontId="16" fillId="2" borderId="0" xfId="0" applyNumberFormat="1" applyFont="1" applyFill="1" applyAlignment="1">
      <alignment horizontal="center"/>
    </xf>
    <xf numFmtId="0" fontId="22" fillId="2" borderId="0" xfId="0" applyNumberFormat="1" applyFont="1" applyFill="1" applyAlignment="1">
      <alignment/>
    </xf>
    <xf numFmtId="0" fontId="0" fillId="2" borderId="0" xfId="0" applyNumberFormat="1" applyFont="1" applyFill="1" applyAlignment="1">
      <alignment/>
    </xf>
    <xf numFmtId="0" fontId="0" fillId="2" borderId="3" xfId="0" applyNumberFormat="1" applyFont="1" applyFill="1" applyAlignment="1">
      <alignment/>
    </xf>
    <xf numFmtId="0" fontId="23" fillId="2" borderId="0" xfId="0" applyNumberFormat="1" applyFont="1" applyFill="1" applyAlignment="1">
      <alignment/>
    </xf>
    <xf numFmtId="0" fontId="12" fillId="2" borderId="0" xfId="0" applyNumberFormat="1" applyFont="1" applyFill="1" applyAlignment="1">
      <alignment horizontal="center"/>
    </xf>
    <xf numFmtId="0" fontId="0" fillId="0" borderId="2" xfId="0" applyNumberFormat="1" applyAlignment="1">
      <alignment/>
    </xf>
    <xf numFmtId="184" fontId="4" fillId="2" borderId="5" xfId="0" applyNumberFormat="1" applyFont="1" applyFill="1" applyAlignment="1">
      <alignment/>
    </xf>
    <xf numFmtId="3" fontId="0" fillId="0" borderId="3" xfId="0" applyNumberFormat="1" applyAlignment="1">
      <alignment/>
    </xf>
    <xf numFmtId="0" fontId="4" fillId="2" borderId="6" xfId="0" applyNumberFormat="1" applyFont="1" applyFill="1" applyBorder="1" applyAlignment="1">
      <alignment/>
    </xf>
    <xf numFmtId="0" fontId="12" fillId="2" borderId="7" xfId="0" applyNumberFormat="1" applyFont="1" applyFill="1" applyBorder="1" applyAlignment="1">
      <alignment/>
    </xf>
    <xf numFmtId="0" fontId="4" fillId="2" borderId="7" xfId="0" applyNumberFormat="1" applyFont="1" applyFill="1" applyBorder="1" applyAlignment="1">
      <alignment/>
    </xf>
    <xf numFmtId="0" fontId="4" fillId="2" borderId="7" xfId="0" applyNumberFormat="1" applyFont="1" applyFill="1" applyBorder="1" applyAlignment="1">
      <alignment horizontal="right"/>
    </xf>
    <xf numFmtId="0" fontId="4" fillId="2" borderId="8" xfId="0" applyNumberFormat="1" applyFont="1" applyFill="1" applyBorder="1" applyAlignment="1">
      <alignment/>
    </xf>
    <xf numFmtId="0" fontId="19" fillId="2" borderId="7" xfId="0" applyNumberFormat="1" applyFont="1" applyFill="1" applyBorder="1" applyAlignment="1">
      <alignment/>
    </xf>
    <xf numFmtId="4" fontId="4" fillId="2" borderId="7" xfId="0" applyNumberFormat="1" applyFont="1" applyFill="1" applyBorder="1" applyAlignment="1">
      <alignment horizontal="right"/>
    </xf>
    <xf numFmtId="0" fontId="0" fillId="0" borderId="0" xfId="0" applyBorder="1" applyAlignment="1">
      <alignment/>
    </xf>
    <xf numFmtId="0" fontId="0" fillId="0" borderId="0" xfId="0" applyBorder="1" applyAlignment="1">
      <alignment/>
    </xf>
    <xf numFmtId="0" fontId="4" fillId="2" borderId="9" xfId="0" applyNumberFormat="1" applyFont="1" applyFill="1" applyBorder="1" applyAlignment="1">
      <alignment/>
    </xf>
    <xf numFmtId="0" fontId="4" fillId="2" borderId="10" xfId="0" applyNumberFormat="1" applyFont="1" applyFill="1" applyBorder="1" applyAlignment="1">
      <alignment/>
    </xf>
    <xf numFmtId="0" fontId="14" fillId="2" borderId="10" xfId="0" applyNumberFormat="1" applyFont="1" applyFill="1" applyBorder="1" applyAlignment="1">
      <alignment/>
    </xf>
    <xf numFmtId="0" fontId="4" fillId="2" borderId="11" xfId="0" applyNumberFormat="1" applyFont="1" applyFill="1" applyBorder="1" applyAlignment="1">
      <alignment/>
    </xf>
    <xf numFmtId="181" fontId="4" fillId="2" borderId="11" xfId="0" applyNumberFormat="1" applyFont="1" applyFill="1" applyBorder="1" applyAlignment="1">
      <alignment/>
    </xf>
    <xf numFmtId="0" fontId="13" fillId="2" borderId="11" xfId="0" applyNumberFormat="1" applyFont="1" applyFill="1" applyBorder="1" applyAlignment="1">
      <alignment/>
    </xf>
    <xf numFmtId="0" fontId="8" fillId="2" borderId="10" xfId="0" applyNumberFormat="1" applyFont="1" applyFill="1" applyBorder="1" applyAlignment="1">
      <alignment/>
    </xf>
    <xf numFmtId="0" fontId="8" fillId="2" borderId="11" xfId="0" applyNumberFormat="1" applyFont="1" applyFill="1" applyBorder="1" applyAlignment="1">
      <alignment/>
    </xf>
    <xf numFmtId="0" fontId="0" fillId="2" borderId="9" xfId="0" applyNumberFormat="1" applyFont="1" applyFill="1" applyBorder="1" applyAlignment="1">
      <alignment/>
    </xf>
    <xf numFmtId="3" fontId="20" fillId="2" borderId="11" xfId="0" applyNumberFormat="1" applyFont="1" applyFill="1" applyBorder="1" applyAlignment="1">
      <alignment/>
    </xf>
    <xf numFmtId="0" fontId="20" fillId="2" borderId="11" xfId="0" applyNumberFormat="1" applyFont="1" applyFill="1" applyBorder="1" applyAlignment="1">
      <alignment/>
    </xf>
    <xf numFmtId="0" fontId="20" fillId="2" borderId="10" xfId="0" applyNumberFormat="1" applyFont="1" applyFill="1" applyBorder="1" applyAlignment="1">
      <alignment/>
    </xf>
    <xf numFmtId="0" fontId="0" fillId="2" borderId="10" xfId="0" applyNumberFormat="1" applyFont="1" applyFill="1" applyBorder="1" applyAlignment="1">
      <alignment/>
    </xf>
    <xf numFmtId="0" fontId="0" fillId="0" borderId="12" xfId="0" applyBorder="1" applyAlignment="1">
      <alignment/>
    </xf>
    <xf numFmtId="0" fontId="24" fillId="2" borderId="0" xfId="0" applyNumberFormat="1" applyFont="1" applyFill="1" applyAlignment="1">
      <alignment/>
    </xf>
    <xf numFmtId="0" fontId="24" fillId="2" borderId="0" xfId="0" applyNumberFormat="1" applyFont="1" applyFill="1" applyAlignment="1">
      <alignment horizontal="center"/>
    </xf>
    <xf numFmtId="0" fontId="24" fillId="2" borderId="5" xfId="0" applyNumberFormat="1" applyFont="1" applyFill="1" applyAlignment="1">
      <alignment horizontal="center"/>
    </xf>
    <xf numFmtId="0" fontId="24" fillId="2" borderId="0" xfId="0" applyNumberFormat="1" applyFont="1" applyFill="1" applyAlignment="1">
      <alignment horizontal="center" wrapText="1"/>
    </xf>
    <xf numFmtId="0" fontId="24" fillId="2" borderId="0" xfId="0" applyNumberFormat="1" applyFont="1" applyFill="1" applyAlignment="1">
      <alignment horizontal="left" vertical="top" wrapText="1"/>
    </xf>
    <xf numFmtId="0" fontId="24" fillId="2" borderId="0" xfId="0" applyNumberFormat="1" applyFont="1" applyFill="1" applyAlignment="1">
      <alignment horizontal="center" vertical="top" wrapText="1"/>
    </xf>
    <xf numFmtId="4" fontId="24" fillId="2" borderId="0" xfId="0" applyNumberFormat="1" applyFont="1" applyFill="1" applyAlignment="1">
      <alignment horizontal="center" vertical="top" wrapText="1"/>
    </xf>
    <xf numFmtId="0" fontId="25" fillId="2" borderId="10" xfId="0" applyNumberFormat="1" applyFont="1" applyFill="1" applyBorder="1" applyAlignment="1">
      <alignment/>
    </xf>
    <xf numFmtId="0" fontId="26" fillId="2" borderId="5" xfId="0" applyNumberFormat="1" applyFont="1" applyFill="1" applyAlignment="1">
      <alignment/>
    </xf>
    <xf numFmtId="0" fontId="26" fillId="2" borderId="0" xfId="0" applyNumberFormat="1" applyFont="1" applyFill="1" applyAlignment="1">
      <alignment/>
    </xf>
    <xf numFmtId="0" fontId="24" fillId="2" borderId="0" xfId="0" applyNumberFormat="1" applyFont="1" applyFill="1" applyAlignment="1">
      <alignment horizontal="right"/>
    </xf>
    <xf numFmtId="4" fontId="24" fillId="2" borderId="0" xfId="0" applyNumberFormat="1" applyFont="1" applyFill="1" applyAlignment="1">
      <alignment horizontal="right"/>
    </xf>
    <xf numFmtId="0" fontId="24" fillId="2" borderId="5" xfId="0" applyNumberFormat="1" applyFont="1" applyFill="1" applyAlignment="1">
      <alignment/>
    </xf>
    <xf numFmtId="0" fontId="25" fillId="2" borderId="3" xfId="0" applyNumberFormat="1" applyFont="1" applyFill="1" applyAlignment="1">
      <alignment/>
    </xf>
    <xf numFmtId="0" fontId="24" fillId="2" borderId="0" xfId="0" applyNumberFormat="1" applyFont="1" applyFill="1" applyAlignment="1">
      <alignment horizontal="left" vertical="top" wrapText="1"/>
    </xf>
    <xf numFmtId="0" fontId="24" fillId="2" borderId="0" xfId="0" applyNumberFormat="1" applyFont="1" applyFill="1" applyAlignment="1">
      <alignment horizontal="center" vertical="top" wrapText="1"/>
    </xf>
    <xf numFmtId="4" fontId="24" fillId="2" borderId="0" xfId="0" applyNumberFormat="1" applyFont="1" applyFill="1" applyAlignment="1">
      <alignment horizontal="center" vertical="top" wrapText="1"/>
    </xf>
    <xf numFmtId="0" fontId="25" fillId="2" borderId="0" xfId="0" applyNumberFormat="1" applyFont="1" applyFill="1" applyAlignment="1">
      <alignment/>
    </xf>
    <xf numFmtId="0" fontId="27" fillId="0" borderId="3" xfId="0" applyNumberFormat="1" applyFont="1" applyAlignment="1">
      <alignment/>
    </xf>
    <xf numFmtId="0" fontId="27" fillId="0" borderId="0" xfId="0" applyNumberFormat="1" applyFont="1" applyAlignment="1">
      <alignment/>
    </xf>
    <xf numFmtId="0" fontId="25" fillId="2" borderId="0" xfId="0" applyNumberFormat="1" applyFont="1" applyFill="1" applyAlignment="1">
      <alignment/>
    </xf>
    <xf numFmtId="0" fontId="26" fillId="2" borderId="0" xfId="0" applyNumberFormat="1" applyFont="1" applyFill="1" applyAlignment="1">
      <alignment/>
    </xf>
    <xf numFmtId="0" fontId="24" fillId="2" borderId="0" xfId="0" applyNumberFormat="1" applyFont="1" applyFill="1" applyAlignment="1">
      <alignment/>
    </xf>
    <xf numFmtId="0" fontId="24" fillId="2" borderId="0" xfId="0" applyNumberFormat="1" applyFont="1" applyFill="1" applyAlignment="1">
      <alignment horizontal="right"/>
    </xf>
    <xf numFmtId="4" fontId="24" fillId="2" borderId="0" xfId="0" applyNumberFormat="1" applyFont="1" applyFill="1" applyAlignment="1">
      <alignment horizontal="right"/>
    </xf>
    <xf numFmtId="0" fontId="25" fillId="2" borderId="0" xfId="0" applyNumberFormat="1" applyFont="1" applyFill="1" applyAlignment="1">
      <alignment horizontal="center" wrapText="1"/>
    </xf>
    <xf numFmtId="185" fontId="0" fillId="2" borderId="5" xfId="0" applyNumberFormat="1" applyFont="1" applyFill="1" applyAlignment="1">
      <alignment/>
    </xf>
    <xf numFmtId="0" fontId="0" fillId="2" borderId="5" xfId="0" applyNumberFormat="1" applyFont="1" applyFill="1" applyAlignment="1">
      <alignment/>
    </xf>
    <xf numFmtId="0" fontId="0" fillId="2" borderId="2" xfId="0" applyNumberFormat="1" applyFont="1" applyFill="1" applyAlignment="1">
      <alignment/>
    </xf>
    <xf numFmtId="0" fontId="0" fillId="2" borderId="9" xfId="0" applyNumberFormat="1" applyFont="1" applyFill="1" applyBorder="1" applyAlignment="1">
      <alignment/>
    </xf>
    <xf numFmtId="0" fontId="0" fillId="2" borderId="0" xfId="0" applyNumberFormat="1" applyFont="1" applyFill="1" applyAlignment="1">
      <alignment/>
    </xf>
    <xf numFmtId="0" fontId="0" fillId="2" borderId="10" xfId="0" applyNumberFormat="1" applyFont="1" applyFill="1" applyBorder="1" applyAlignment="1">
      <alignment/>
    </xf>
    <xf numFmtId="0" fontId="0" fillId="2" borderId="3" xfId="0" applyNumberFormat="1" applyFont="1" applyFill="1" applyAlignment="1">
      <alignment/>
    </xf>
    <xf numFmtId="3" fontId="0" fillId="0" borderId="0" xfId="0" applyNumberFormat="1" applyAlignment="1">
      <alignment/>
    </xf>
    <xf numFmtId="185" fontId="4" fillId="2" borderId="5" xfId="0" applyNumberFormat="1" applyFont="1" applyFill="1" applyAlignment="1">
      <alignment horizontal="right"/>
    </xf>
    <xf numFmtId="3" fontId="0" fillId="0" borderId="0" xfId="0" applyNumberFormat="1" applyBorder="1" applyAlignment="1">
      <alignment/>
    </xf>
    <xf numFmtId="10" fontId="4" fillId="2" borderId="5" xfId="0" applyNumberFormat="1" applyFont="1" applyFill="1" applyAlignment="1">
      <alignment/>
    </xf>
    <xf numFmtId="0" fontId="4" fillId="2" borderId="3" xfId="0" applyNumberFormat="1" applyFont="1" applyFill="1" applyBorder="1" applyAlignment="1">
      <alignment/>
    </xf>
    <xf numFmtId="0" fontId="4" fillId="2" borderId="0" xfId="0" applyNumberFormat="1" applyFont="1" applyFill="1" applyBorder="1" applyAlignment="1">
      <alignment/>
    </xf>
    <xf numFmtId="3" fontId="4" fillId="2" borderId="0" xfId="0" applyNumberFormat="1" applyFont="1" applyFill="1" applyBorder="1" applyAlignment="1">
      <alignment/>
    </xf>
    <xf numFmtId="9" fontId="4" fillId="2" borderId="0" xfId="0" applyNumberFormat="1" applyFont="1" applyFill="1" applyBorder="1" applyAlignment="1">
      <alignment/>
    </xf>
    <xf numFmtId="3" fontId="17" fillId="2"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xf>
    <xf numFmtId="0" fontId="4" fillId="2" borderId="13" xfId="0" applyNumberFormat="1" applyFont="1" applyFill="1" applyBorder="1" applyAlignment="1">
      <alignment/>
    </xf>
    <xf numFmtId="0" fontId="4" fillId="2" borderId="14" xfId="0" applyNumberFormat="1" applyFont="1" applyFill="1" applyBorder="1" applyAlignment="1">
      <alignment/>
    </xf>
    <xf numFmtId="3" fontId="4" fillId="2" borderId="14" xfId="0" applyNumberFormat="1" applyFont="1" applyFill="1" applyBorder="1" applyAlignment="1">
      <alignment/>
    </xf>
    <xf numFmtId="9" fontId="4" fillId="2" borderId="14" xfId="0" applyNumberFormat="1" applyFont="1" applyFill="1" applyBorder="1" applyAlignment="1">
      <alignment/>
    </xf>
    <xf numFmtId="3" fontId="17" fillId="2" borderId="14" xfId="0" applyNumberFormat="1" applyFont="1" applyFill="1" applyBorder="1" applyAlignment="1">
      <alignment horizontal="right"/>
    </xf>
    <xf numFmtId="0" fontId="4" fillId="2" borderId="15" xfId="0" applyNumberFormat="1" applyFont="1" applyFill="1" applyBorder="1" applyAlignment="1">
      <alignment/>
    </xf>
    <xf numFmtId="0" fontId="30" fillId="2" borderId="0" xfId="0" applyNumberFormat="1" applyFont="1" applyFill="1" applyAlignment="1">
      <alignment/>
    </xf>
    <xf numFmtId="0" fontId="30" fillId="2" borderId="5" xfId="0" applyNumberFormat="1" applyFont="1" applyFill="1" applyAlignment="1">
      <alignment/>
    </xf>
    <xf numFmtId="0" fontId="31" fillId="2" borderId="0" xfId="16" applyNumberFormat="1" applyFont="1" applyFill="1" applyAlignment="1">
      <alignment/>
    </xf>
    <xf numFmtId="0" fontId="31" fillId="2" borderId="5" xfId="16" applyNumberFormat="1" applyFont="1" applyFill="1" applyAlignment="1">
      <alignment/>
    </xf>
    <xf numFmtId="15" fontId="13" fillId="2" borderId="0" xfId="0" applyNumberFormat="1" applyFont="1" applyFill="1" applyAlignment="1">
      <alignment/>
    </xf>
    <xf numFmtId="188" fontId="17" fillId="2" borderId="5" xfId="0" applyNumberFormat="1" applyFont="1" applyFill="1" applyAlignment="1">
      <alignment horizontal="center"/>
    </xf>
    <xf numFmtId="10" fontId="4" fillId="2" borderId="14" xfId="0" applyNumberFormat="1" applyFont="1" applyFill="1" applyBorder="1" applyAlignment="1">
      <alignmen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50</xdr:row>
      <xdr:rowOff>123825</xdr:rowOff>
    </xdr:from>
    <xdr:to>
      <xdr:col>1</xdr:col>
      <xdr:colOff>57150</xdr:colOff>
      <xdr:row>51</xdr:row>
      <xdr:rowOff>161925</xdr:rowOff>
    </xdr:to>
    <xdr:pic>
      <xdr:nvPicPr>
        <xdr:cNvPr id="1" name="Picture 1"/>
        <xdr:cNvPicPr preferRelativeResize="1">
          <a:picLocks noChangeAspect="1"/>
        </xdr:cNvPicPr>
      </xdr:nvPicPr>
      <xdr:blipFill>
        <a:blip r:link="rId1"/>
        <a:stretch>
          <a:fillRect/>
        </a:stretch>
      </xdr:blipFill>
      <xdr:spPr>
        <a:xfrm>
          <a:off x="57150" y="10182225"/>
          <a:ext cx="314325" cy="238125"/>
        </a:xfrm>
        <a:prstGeom prst="rect">
          <a:avLst/>
        </a:prstGeom>
        <a:noFill/>
        <a:ln w="9525" cmpd="sng">
          <a:noFill/>
        </a:ln>
      </xdr:spPr>
    </xdr:pic>
    <xdr:clientData/>
  </xdr:twoCellAnchor>
  <xdr:twoCellAnchor>
    <xdr:from>
      <xdr:col>0</xdr:col>
      <xdr:colOff>57150</xdr:colOff>
      <xdr:row>104</xdr:row>
      <xdr:rowOff>57150</xdr:rowOff>
    </xdr:from>
    <xdr:to>
      <xdr:col>1</xdr:col>
      <xdr:colOff>57150</xdr:colOff>
      <xdr:row>105</xdr:row>
      <xdr:rowOff>142875</xdr:rowOff>
    </xdr:to>
    <xdr:pic>
      <xdr:nvPicPr>
        <xdr:cNvPr id="2" name="Picture 2"/>
        <xdr:cNvPicPr preferRelativeResize="1">
          <a:picLocks noChangeAspect="1"/>
        </xdr:cNvPicPr>
      </xdr:nvPicPr>
      <xdr:blipFill>
        <a:blip r:link="rId1"/>
        <a:stretch>
          <a:fillRect/>
        </a:stretch>
      </xdr:blipFill>
      <xdr:spPr>
        <a:xfrm>
          <a:off x="57150" y="21326475"/>
          <a:ext cx="314325" cy="238125"/>
        </a:xfrm>
        <a:prstGeom prst="rect">
          <a:avLst/>
        </a:prstGeom>
        <a:noFill/>
        <a:ln w="9525" cmpd="sng">
          <a:noFill/>
        </a:ln>
      </xdr:spPr>
    </xdr:pic>
    <xdr:clientData/>
  </xdr:twoCellAnchor>
  <xdr:twoCellAnchor>
    <xdr:from>
      <xdr:col>0</xdr:col>
      <xdr:colOff>38100</xdr:colOff>
      <xdr:row>163</xdr:row>
      <xdr:rowOff>66675</xdr:rowOff>
    </xdr:from>
    <xdr:to>
      <xdr:col>1</xdr:col>
      <xdr:colOff>38100</xdr:colOff>
      <xdr:row>164</xdr:row>
      <xdr:rowOff>142875</xdr:rowOff>
    </xdr:to>
    <xdr:pic>
      <xdr:nvPicPr>
        <xdr:cNvPr id="3" name="Picture 3"/>
        <xdr:cNvPicPr preferRelativeResize="1">
          <a:picLocks noChangeAspect="1"/>
        </xdr:cNvPicPr>
      </xdr:nvPicPr>
      <xdr:blipFill>
        <a:blip r:link="rId1"/>
        <a:stretch>
          <a:fillRect/>
        </a:stretch>
      </xdr:blipFill>
      <xdr:spPr>
        <a:xfrm>
          <a:off x="38100" y="32480250"/>
          <a:ext cx="314325" cy="238125"/>
        </a:xfrm>
        <a:prstGeom prst="rect">
          <a:avLst/>
        </a:prstGeom>
        <a:noFill/>
        <a:ln w="9525" cmpd="sng">
          <a:noFill/>
        </a:ln>
      </xdr:spPr>
    </xdr:pic>
    <xdr:clientData/>
  </xdr:twoCellAnchor>
  <xdr:twoCellAnchor>
    <xdr:from>
      <xdr:col>0</xdr:col>
      <xdr:colOff>38100</xdr:colOff>
      <xdr:row>211</xdr:row>
      <xdr:rowOff>133350</xdr:rowOff>
    </xdr:from>
    <xdr:to>
      <xdr:col>1</xdr:col>
      <xdr:colOff>38100</xdr:colOff>
      <xdr:row>212</xdr:row>
      <xdr:rowOff>171450</xdr:rowOff>
    </xdr:to>
    <xdr:pic>
      <xdr:nvPicPr>
        <xdr:cNvPr id="4" name="Picture 4"/>
        <xdr:cNvPicPr preferRelativeResize="1">
          <a:picLocks noChangeAspect="1"/>
        </xdr:cNvPicPr>
      </xdr:nvPicPr>
      <xdr:blipFill>
        <a:blip r:link="rId1"/>
        <a:stretch>
          <a:fillRect/>
        </a:stretch>
      </xdr:blipFill>
      <xdr:spPr>
        <a:xfrm>
          <a:off x="38100" y="42100500"/>
          <a:ext cx="314325" cy="238125"/>
        </a:xfrm>
        <a:prstGeom prst="rect">
          <a:avLst/>
        </a:prstGeom>
        <a:noFill/>
        <a:ln w="9525" cmpd="sng">
          <a:noFill/>
        </a:ln>
      </xdr:spPr>
    </xdr:pic>
    <xdr:clientData/>
  </xdr:twoCellAnchor>
  <xdr:twoCellAnchor>
    <xdr:from>
      <xdr:col>12</xdr:col>
      <xdr:colOff>228600</xdr:colOff>
      <xdr:row>211</xdr:row>
      <xdr:rowOff>95250</xdr:rowOff>
    </xdr:from>
    <xdr:to>
      <xdr:col>12</xdr:col>
      <xdr:colOff>1028700</xdr:colOff>
      <xdr:row>212</xdr:row>
      <xdr:rowOff>123825</xdr:rowOff>
    </xdr:to>
    <xdr:pic>
      <xdr:nvPicPr>
        <xdr:cNvPr id="5" name="Picture 5"/>
        <xdr:cNvPicPr preferRelativeResize="1">
          <a:picLocks noChangeAspect="1"/>
        </xdr:cNvPicPr>
      </xdr:nvPicPr>
      <xdr:blipFill>
        <a:blip r:link="rId2"/>
        <a:stretch>
          <a:fillRect/>
        </a:stretch>
      </xdr:blipFill>
      <xdr:spPr>
        <a:xfrm>
          <a:off x="14973300" y="42062400"/>
          <a:ext cx="800100" cy="228600"/>
        </a:xfrm>
        <a:prstGeom prst="rect">
          <a:avLst/>
        </a:prstGeom>
        <a:noFill/>
        <a:ln w="9525" cmpd="sng">
          <a:noFill/>
        </a:ln>
      </xdr:spPr>
    </xdr:pic>
    <xdr:clientData/>
  </xdr:twoCellAnchor>
  <xdr:twoCellAnchor>
    <xdr:from>
      <xdr:col>12</xdr:col>
      <xdr:colOff>295275</xdr:colOff>
      <xdr:row>163</xdr:row>
      <xdr:rowOff>28575</xdr:rowOff>
    </xdr:from>
    <xdr:to>
      <xdr:col>12</xdr:col>
      <xdr:colOff>1095375</xdr:colOff>
      <xdr:row>164</xdr:row>
      <xdr:rowOff>95250</xdr:rowOff>
    </xdr:to>
    <xdr:pic>
      <xdr:nvPicPr>
        <xdr:cNvPr id="6" name="Picture 6"/>
        <xdr:cNvPicPr preferRelativeResize="1">
          <a:picLocks noChangeAspect="1"/>
        </xdr:cNvPicPr>
      </xdr:nvPicPr>
      <xdr:blipFill>
        <a:blip r:link="rId2"/>
        <a:stretch>
          <a:fillRect/>
        </a:stretch>
      </xdr:blipFill>
      <xdr:spPr>
        <a:xfrm>
          <a:off x="15039975" y="32442150"/>
          <a:ext cx="800100" cy="228600"/>
        </a:xfrm>
        <a:prstGeom prst="rect">
          <a:avLst/>
        </a:prstGeom>
        <a:noFill/>
        <a:ln w="9525" cmpd="sng">
          <a:noFill/>
        </a:ln>
      </xdr:spPr>
    </xdr:pic>
    <xdr:clientData/>
  </xdr:twoCellAnchor>
  <xdr:twoCellAnchor>
    <xdr:from>
      <xdr:col>12</xdr:col>
      <xdr:colOff>190500</xdr:colOff>
      <xdr:row>104</xdr:row>
      <xdr:rowOff>0</xdr:rowOff>
    </xdr:from>
    <xdr:to>
      <xdr:col>12</xdr:col>
      <xdr:colOff>990600</xdr:colOff>
      <xdr:row>105</xdr:row>
      <xdr:rowOff>76200</xdr:rowOff>
    </xdr:to>
    <xdr:pic>
      <xdr:nvPicPr>
        <xdr:cNvPr id="7" name="Picture 7"/>
        <xdr:cNvPicPr preferRelativeResize="1">
          <a:picLocks noChangeAspect="1"/>
        </xdr:cNvPicPr>
      </xdr:nvPicPr>
      <xdr:blipFill>
        <a:blip r:link="rId2"/>
        <a:stretch>
          <a:fillRect/>
        </a:stretch>
      </xdr:blipFill>
      <xdr:spPr>
        <a:xfrm>
          <a:off x="14935200" y="21269325"/>
          <a:ext cx="800100" cy="228600"/>
        </a:xfrm>
        <a:prstGeom prst="rect">
          <a:avLst/>
        </a:prstGeom>
        <a:noFill/>
        <a:ln w="9525" cmpd="sng">
          <a:noFill/>
        </a:ln>
      </xdr:spPr>
    </xdr:pic>
    <xdr:clientData/>
  </xdr:twoCellAnchor>
  <xdr:twoCellAnchor>
    <xdr:from>
      <xdr:col>12</xdr:col>
      <xdr:colOff>276225</xdr:colOff>
      <xdr:row>50</xdr:row>
      <xdr:rowOff>85725</xdr:rowOff>
    </xdr:from>
    <xdr:to>
      <xdr:col>12</xdr:col>
      <xdr:colOff>1076325</xdr:colOff>
      <xdr:row>51</xdr:row>
      <xdr:rowOff>114300</xdr:rowOff>
    </xdr:to>
    <xdr:pic>
      <xdr:nvPicPr>
        <xdr:cNvPr id="8" name="Picture 8"/>
        <xdr:cNvPicPr preferRelativeResize="1">
          <a:picLocks noChangeAspect="1"/>
        </xdr:cNvPicPr>
      </xdr:nvPicPr>
      <xdr:blipFill>
        <a:blip r:link="rId2"/>
        <a:stretch>
          <a:fillRect/>
        </a:stretch>
      </xdr:blipFill>
      <xdr:spPr>
        <a:xfrm>
          <a:off x="15020925" y="10144125"/>
          <a:ext cx="800100" cy="228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85725</xdr:rowOff>
    </xdr:from>
    <xdr:to>
      <xdr:col>1</xdr:col>
      <xdr:colOff>28575</xdr:colOff>
      <xdr:row>51</xdr:row>
      <xdr:rowOff>123825</xdr:rowOff>
    </xdr:to>
    <xdr:pic>
      <xdr:nvPicPr>
        <xdr:cNvPr id="1" name="Picture 1"/>
        <xdr:cNvPicPr preferRelativeResize="1">
          <a:picLocks noChangeAspect="1"/>
        </xdr:cNvPicPr>
      </xdr:nvPicPr>
      <xdr:blipFill>
        <a:blip r:link="rId1"/>
        <a:stretch>
          <a:fillRect/>
        </a:stretch>
      </xdr:blipFill>
      <xdr:spPr>
        <a:xfrm>
          <a:off x="28575" y="10153650"/>
          <a:ext cx="314325" cy="238125"/>
        </a:xfrm>
        <a:prstGeom prst="rect">
          <a:avLst/>
        </a:prstGeom>
        <a:noFill/>
        <a:ln w="9525" cmpd="sng">
          <a:noFill/>
        </a:ln>
      </xdr:spPr>
    </xdr:pic>
    <xdr:clientData/>
  </xdr:twoCellAnchor>
  <xdr:twoCellAnchor>
    <xdr:from>
      <xdr:col>0</xdr:col>
      <xdr:colOff>57150</xdr:colOff>
      <xdr:row>105</xdr:row>
      <xdr:rowOff>85725</xdr:rowOff>
    </xdr:from>
    <xdr:to>
      <xdr:col>1</xdr:col>
      <xdr:colOff>57150</xdr:colOff>
      <xdr:row>106</xdr:row>
      <xdr:rowOff>171450</xdr:rowOff>
    </xdr:to>
    <xdr:pic>
      <xdr:nvPicPr>
        <xdr:cNvPr id="2" name="Picture 2"/>
        <xdr:cNvPicPr preferRelativeResize="1">
          <a:picLocks noChangeAspect="1"/>
        </xdr:cNvPicPr>
      </xdr:nvPicPr>
      <xdr:blipFill>
        <a:blip r:link="rId1"/>
        <a:stretch>
          <a:fillRect/>
        </a:stretch>
      </xdr:blipFill>
      <xdr:spPr>
        <a:xfrm>
          <a:off x="57150" y="21564600"/>
          <a:ext cx="314325" cy="285750"/>
        </a:xfrm>
        <a:prstGeom prst="rect">
          <a:avLst/>
        </a:prstGeom>
        <a:noFill/>
        <a:ln w="9525" cmpd="sng">
          <a:noFill/>
        </a:ln>
      </xdr:spPr>
    </xdr:pic>
    <xdr:clientData/>
  </xdr:twoCellAnchor>
  <xdr:twoCellAnchor>
    <xdr:from>
      <xdr:col>0</xdr:col>
      <xdr:colOff>38100</xdr:colOff>
      <xdr:row>164</xdr:row>
      <xdr:rowOff>85725</xdr:rowOff>
    </xdr:from>
    <xdr:to>
      <xdr:col>1</xdr:col>
      <xdr:colOff>38100</xdr:colOff>
      <xdr:row>165</xdr:row>
      <xdr:rowOff>161925</xdr:rowOff>
    </xdr:to>
    <xdr:pic>
      <xdr:nvPicPr>
        <xdr:cNvPr id="3" name="Picture 3"/>
        <xdr:cNvPicPr preferRelativeResize="1">
          <a:picLocks noChangeAspect="1"/>
        </xdr:cNvPicPr>
      </xdr:nvPicPr>
      <xdr:blipFill>
        <a:blip r:link="rId1"/>
        <a:stretch>
          <a:fillRect/>
        </a:stretch>
      </xdr:blipFill>
      <xdr:spPr>
        <a:xfrm>
          <a:off x="38100" y="33404175"/>
          <a:ext cx="314325" cy="276225"/>
        </a:xfrm>
        <a:prstGeom prst="rect">
          <a:avLst/>
        </a:prstGeom>
        <a:noFill/>
        <a:ln w="9525" cmpd="sng">
          <a:noFill/>
        </a:ln>
      </xdr:spPr>
    </xdr:pic>
    <xdr:clientData/>
  </xdr:twoCellAnchor>
  <xdr:twoCellAnchor>
    <xdr:from>
      <xdr:col>0</xdr:col>
      <xdr:colOff>38100</xdr:colOff>
      <xdr:row>212</xdr:row>
      <xdr:rowOff>85725</xdr:rowOff>
    </xdr:from>
    <xdr:to>
      <xdr:col>1</xdr:col>
      <xdr:colOff>38100</xdr:colOff>
      <xdr:row>213</xdr:row>
      <xdr:rowOff>123825</xdr:rowOff>
    </xdr:to>
    <xdr:pic>
      <xdr:nvPicPr>
        <xdr:cNvPr id="4" name="Picture 4"/>
        <xdr:cNvPicPr preferRelativeResize="1">
          <a:picLocks noChangeAspect="1"/>
        </xdr:cNvPicPr>
      </xdr:nvPicPr>
      <xdr:blipFill>
        <a:blip r:link="rId1"/>
        <a:stretch>
          <a:fillRect/>
        </a:stretch>
      </xdr:blipFill>
      <xdr:spPr>
        <a:xfrm>
          <a:off x="38100" y="43014900"/>
          <a:ext cx="314325" cy="238125"/>
        </a:xfrm>
        <a:prstGeom prst="rect">
          <a:avLst/>
        </a:prstGeom>
        <a:noFill/>
        <a:ln w="9525" cmpd="sng">
          <a:noFill/>
        </a:ln>
      </xdr:spPr>
    </xdr:pic>
    <xdr:clientData/>
  </xdr:twoCellAnchor>
  <xdr:twoCellAnchor>
    <xdr:from>
      <xdr:col>12</xdr:col>
      <xdr:colOff>581025</xdr:colOff>
      <xdr:row>212</xdr:row>
      <xdr:rowOff>57150</xdr:rowOff>
    </xdr:from>
    <xdr:to>
      <xdr:col>12</xdr:col>
      <xdr:colOff>1381125</xdr:colOff>
      <xdr:row>213</xdr:row>
      <xdr:rowOff>85725</xdr:rowOff>
    </xdr:to>
    <xdr:pic>
      <xdr:nvPicPr>
        <xdr:cNvPr id="5" name="Picture 5"/>
        <xdr:cNvPicPr preferRelativeResize="1">
          <a:picLocks noChangeAspect="1"/>
        </xdr:cNvPicPr>
      </xdr:nvPicPr>
      <xdr:blipFill>
        <a:blip r:link="rId2"/>
        <a:stretch>
          <a:fillRect/>
        </a:stretch>
      </xdr:blipFill>
      <xdr:spPr>
        <a:xfrm>
          <a:off x="16192500" y="42986325"/>
          <a:ext cx="800100" cy="228600"/>
        </a:xfrm>
        <a:prstGeom prst="rect">
          <a:avLst/>
        </a:prstGeom>
        <a:noFill/>
        <a:ln w="9525" cmpd="sng">
          <a:noFill/>
        </a:ln>
      </xdr:spPr>
    </xdr:pic>
    <xdr:clientData/>
  </xdr:twoCellAnchor>
  <xdr:twoCellAnchor>
    <xdr:from>
      <xdr:col>12</xdr:col>
      <xdr:colOff>628650</xdr:colOff>
      <xdr:row>164</xdr:row>
      <xdr:rowOff>85725</xdr:rowOff>
    </xdr:from>
    <xdr:to>
      <xdr:col>12</xdr:col>
      <xdr:colOff>1428750</xdr:colOff>
      <xdr:row>165</xdr:row>
      <xdr:rowOff>152400</xdr:rowOff>
    </xdr:to>
    <xdr:pic>
      <xdr:nvPicPr>
        <xdr:cNvPr id="6" name="Picture 6"/>
        <xdr:cNvPicPr preferRelativeResize="1">
          <a:picLocks noChangeAspect="1"/>
        </xdr:cNvPicPr>
      </xdr:nvPicPr>
      <xdr:blipFill>
        <a:blip r:link="rId2"/>
        <a:stretch>
          <a:fillRect/>
        </a:stretch>
      </xdr:blipFill>
      <xdr:spPr>
        <a:xfrm>
          <a:off x="16240125" y="33404175"/>
          <a:ext cx="800100" cy="266700"/>
        </a:xfrm>
        <a:prstGeom prst="rect">
          <a:avLst/>
        </a:prstGeom>
        <a:noFill/>
        <a:ln w="9525" cmpd="sng">
          <a:noFill/>
        </a:ln>
      </xdr:spPr>
    </xdr:pic>
    <xdr:clientData/>
  </xdr:twoCellAnchor>
  <xdr:twoCellAnchor>
    <xdr:from>
      <xdr:col>12</xdr:col>
      <xdr:colOff>561975</xdr:colOff>
      <xdr:row>105</xdr:row>
      <xdr:rowOff>0</xdr:rowOff>
    </xdr:from>
    <xdr:to>
      <xdr:col>12</xdr:col>
      <xdr:colOff>1362075</xdr:colOff>
      <xdr:row>106</xdr:row>
      <xdr:rowOff>76200</xdr:rowOff>
    </xdr:to>
    <xdr:pic>
      <xdr:nvPicPr>
        <xdr:cNvPr id="7" name="Picture 7"/>
        <xdr:cNvPicPr preferRelativeResize="1">
          <a:picLocks noChangeAspect="1"/>
        </xdr:cNvPicPr>
      </xdr:nvPicPr>
      <xdr:blipFill>
        <a:blip r:link="rId2"/>
        <a:stretch>
          <a:fillRect/>
        </a:stretch>
      </xdr:blipFill>
      <xdr:spPr>
        <a:xfrm>
          <a:off x="16173450" y="21478875"/>
          <a:ext cx="800100" cy="276225"/>
        </a:xfrm>
        <a:prstGeom prst="rect">
          <a:avLst/>
        </a:prstGeom>
        <a:noFill/>
        <a:ln w="9525" cmpd="sng">
          <a:noFill/>
        </a:ln>
      </xdr:spPr>
    </xdr:pic>
    <xdr:clientData/>
  </xdr:twoCellAnchor>
  <xdr:twoCellAnchor>
    <xdr:from>
      <xdr:col>12</xdr:col>
      <xdr:colOff>628650</xdr:colOff>
      <xdr:row>50</xdr:row>
      <xdr:rowOff>85725</xdr:rowOff>
    </xdr:from>
    <xdr:to>
      <xdr:col>12</xdr:col>
      <xdr:colOff>1428750</xdr:colOff>
      <xdr:row>51</xdr:row>
      <xdr:rowOff>114300</xdr:rowOff>
    </xdr:to>
    <xdr:pic>
      <xdr:nvPicPr>
        <xdr:cNvPr id="8" name="Picture 8"/>
        <xdr:cNvPicPr preferRelativeResize="1">
          <a:picLocks noChangeAspect="1"/>
        </xdr:cNvPicPr>
      </xdr:nvPicPr>
      <xdr:blipFill>
        <a:blip r:link="rId2"/>
        <a:stretch>
          <a:fillRect/>
        </a:stretch>
      </xdr:blipFill>
      <xdr:spPr>
        <a:xfrm>
          <a:off x="16240125" y="10153650"/>
          <a:ext cx="800100" cy="228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85725</xdr:rowOff>
    </xdr:from>
    <xdr:to>
      <xdr:col>1</xdr:col>
      <xdr:colOff>28575</xdr:colOff>
      <xdr:row>51</xdr:row>
      <xdr:rowOff>123825</xdr:rowOff>
    </xdr:to>
    <xdr:pic>
      <xdr:nvPicPr>
        <xdr:cNvPr id="1" name="Picture 1"/>
        <xdr:cNvPicPr preferRelativeResize="1">
          <a:picLocks noChangeAspect="1"/>
        </xdr:cNvPicPr>
      </xdr:nvPicPr>
      <xdr:blipFill>
        <a:blip r:link="rId1"/>
        <a:stretch>
          <a:fillRect/>
        </a:stretch>
      </xdr:blipFill>
      <xdr:spPr>
        <a:xfrm>
          <a:off x="28575" y="10153650"/>
          <a:ext cx="314325" cy="238125"/>
        </a:xfrm>
        <a:prstGeom prst="rect">
          <a:avLst/>
        </a:prstGeom>
        <a:noFill/>
        <a:ln w="9525" cmpd="sng">
          <a:noFill/>
        </a:ln>
      </xdr:spPr>
    </xdr:pic>
    <xdr:clientData/>
  </xdr:twoCellAnchor>
  <xdr:twoCellAnchor>
    <xdr:from>
      <xdr:col>0</xdr:col>
      <xdr:colOff>57150</xdr:colOff>
      <xdr:row>105</xdr:row>
      <xdr:rowOff>85725</xdr:rowOff>
    </xdr:from>
    <xdr:to>
      <xdr:col>1</xdr:col>
      <xdr:colOff>57150</xdr:colOff>
      <xdr:row>106</xdr:row>
      <xdr:rowOff>171450</xdr:rowOff>
    </xdr:to>
    <xdr:pic>
      <xdr:nvPicPr>
        <xdr:cNvPr id="2" name="Picture 2"/>
        <xdr:cNvPicPr preferRelativeResize="1">
          <a:picLocks noChangeAspect="1"/>
        </xdr:cNvPicPr>
      </xdr:nvPicPr>
      <xdr:blipFill>
        <a:blip r:link="rId1"/>
        <a:stretch>
          <a:fillRect/>
        </a:stretch>
      </xdr:blipFill>
      <xdr:spPr>
        <a:xfrm>
          <a:off x="57150" y="21564600"/>
          <a:ext cx="314325" cy="285750"/>
        </a:xfrm>
        <a:prstGeom prst="rect">
          <a:avLst/>
        </a:prstGeom>
        <a:noFill/>
        <a:ln w="9525" cmpd="sng">
          <a:noFill/>
        </a:ln>
      </xdr:spPr>
    </xdr:pic>
    <xdr:clientData/>
  </xdr:twoCellAnchor>
  <xdr:twoCellAnchor>
    <xdr:from>
      <xdr:col>0</xdr:col>
      <xdr:colOff>38100</xdr:colOff>
      <xdr:row>164</xdr:row>
      <xdr:rowOff>85725</xdr:rowOff>
    </xdr:from>
    <xdr:to>
      <xdr:col>1</xdr:col>
      <xdr:colOff>38100</xdr:colOff>
      <xdr:row>165</xdr:row>
      <xdr:rowOff>161925</xdr:rowOff>
    </xdr:to>
    <xdr:pic>
      <xdr:nvPicPr>
        <xdr:cNvPr id="3" name="Picture 3"/>
        <xdr:cNvPicPr preferRelativeResize="1">
          <a:picLocks noChangeAspect="1"/>
        </xdr:cNvPicPr>
      </xdr:nvPicPr>
      <xdr:blipFill>
        <a:blip r:link="rId1"/>
        <a:stretch>
          <a:fillRect/>
        </a:stretch>
      </xdr:blipFill>
      <xdr:spPr>
        <a:xfrm>
          <a:off x="38100" y="33404175"/>
          <a:ext cx="314325" cy="276225"/>
        </a:xfrm>
        <a:prstGeom prst="rect">
          <a:avLst/>
        </a:prstGeom>
        <a:noFill/>
        <a:ln w="9525" cmpd="sng">
          <a:noFill/>
        </a:ln>
      </xdr:spPr>
    </xdr:pic>
    <xdr:clientData/>
  </xdr:twoCellAnchor>
  <xdr:twoCellAnchor>
    <xdr:from>
      <xdr:col>0</xdr:col>
      <xdr:colOff>38100</xdr:colOff>
      <xdr:row>216</xdr:row>
      <xdr:rowOff>85725</xdr:rowOff>
    </xdr:from>
    <xdr:to>
      <xdr:col>1</xdr:col>
      <xdr:colOff>38100</xdr:colOff>
      <xdr:row>217</xdr:row>
      <xdr:rowOff>123825</xdr:rowOff>
    </xdr:to>
    <xdr:pic>
      <xdr:nvPicPr>
        <xdr:cNvPr id="4" name="Picture 4"/>
        <xdr:cNvPicPr preferRelativeResize="1">
          <a:picLocks noChangeAspect="1"/>
        </xdr:cNvPicPr>
      </xdr:nvPicPr>
      <xdr:blipFill>
        <a:blip r:link="rId1"/>
        <a:stretch>
          <a:fillRect/>
        </a:stretch>
      </xdr:blipFill>
      <xdr:spPr>
        <a:xfrm>
          <a:off x="38100" y="43815000"/>
          <a:ext cx="314325" cy="238125"/>
        </a:xfrm>
        <a:prstGeom prst="rect">
          <a:avLst/>
        </a:prstGeom>
        <a:noFill/>
        <a:ln w="9525" cmpd="sng">
          <a:noFill/>
        </a:ln>
      </xdr:spPr>
    </xdr:pic>
    <xdr:clientData/>
  </xdr:twoCellAnchor>
  <xdr:twoCellAnchor>
    <xdr:from>
      <xdr:col>12</xdr:col>
      <xdr:colOff>581025</xdr:colOff>
      <xdr:row>216</xdr:row>
      <xdr:rowOff>57150</xdr:rowOff>
    </xdr:from>
    <xdr:to>
      <xdr:col>12</xdr:col>
      <xdr:colOff>1381125</xdr:colOff>
      <xdr:row>217</xdr:row>
      <xdr:rowOff>85725</xdr:rowOff>
    </xdr:to>
    <xdr:pic>
      <xdr:nvPicPr>
        <xdr:cNvPr id="5" name="Picture 5"/>
        <xdr:cNvPicPr preferRelativeResize="1">
          <a:picLocks noChangeAspect="1"/>
        </xdr:cNvPicPr>
      </xdr:nvPicPr>
      <xdr:blipFill>
        <a:blip r:link="rId2"/>
        <a:stretch>
          <a:fillRect/>
        </a:stretch>
      </xdr:blipFill>
      <xdr:spPr>
        <a:xfrm>
          <a:off x="16192500" y="43786425"/>
          <a:ext cx="800100" cy="228600"/>
        </a:xfrm>
        <a:prstGeom prst="rect">
          <a:avLst/>
        </a:prstGeom>
        <a:noFill/>
        <a:ln w="9525" cmpd="sng">
          <a:noFill/>
        </a:ln>
      </xdr:spPr>
    </xdr:pic>
    <xdr:clientData/>
  </xdr:twoCellAnchor>
  <xdr:twoCellAnchor>
    <xdr:from>
      <xdr:col>12</xdr:col>
      <xdr:colOff>628650</xdr:colOff>
      <xdr:row>164</xdr:row>
      <xdr:rowOff>85725</xdr:rowOff>
    </xdr:from>
    <xdr:to>
      <xdr:col>12</xdr:col>
      <xdr:colOff>1428750</xdr:colOff>
      <xdr:row>165</xdr:row>
      <xdr:rowOff>152400</xdr:rowOff>
    </xdr:to>
    <xdr:pic>
      <xdr:nvPicPr>
        <xdr:cNvPr id="6" name="Picture 6"/>
        <xdr:cNvPicPr preferRelativeResize="1">
          <a:picLocks noChangeAspect="1"/>
        </xdr:cNvPicPr>
      </xdr:nvPicPr>
      <xdr:blipFill>
        <a:blip r:link="rId2"/>
        <a:stretch>
          <a:fillRect/>
        </a:stretch>
      </xdr:blipFill>
      <xdr:spPr>
        <a:xfrm>
          <a:off x="16240125" y="33404175"/>
          <a:ext cx="800100" cy="266700"/>
        </a:xfrm>
        <a:prstGeom prst="rect">
          <a:avLst/>
        </a:prstGeom>
        <a:noFill/>
        <a:ln w="9525" cmpd="sng">
          <a:noFill/>
        </a:ln>
      </xdr:spPr>
    </xdr:pic>
    <xdr:clientData/>
  </xdr:twoCellAnchor>
  <xdr:twoCellAnchor>
    <xdr:from>
      <xdr:col>12</xdr:col>
      <xdr:colOff>561975</xdr:colOff>
      <xdr:row>105</xdr:row>
      <xdr:rowOff>0</xdr:rowOff>
    </xdr:from>
    <xdr:to>
      <xdr:col>12</xdr:col>
      <xdr:colOff>1362075</xdr:colOff>
      <xdr:row>106</xdr:row>
      <xdr:rowOff>76200</xdr:rowOff>
    </xdr:to>
    <xdr:pic>
      <xdr:nvPicPr>
        <xdr:cNvPr id="7" name="Picture 7"/>
        <xdr:cNvPicPr preferRelativeResize="1">
          <a:picLocks noChangeAspect="1"/>
        </xdr:cNvPicPr>
      </xdr:nvPicPr>
      <xdr:blipFill>
        <a:blip r:link="rId2"/>
        <a:stretch>
          <a:fillRect/>
        </a:stretch>
      </xdr:blipFill>
      <xdr:spPr>
        <a:xfrm>
          <a:off x="16173450" y="21478875"/>
          <a:ext cx="800100" cy="276225"/>
        </a:xfrm>
        <a:prstGeom prst="rect">
          <a:avLst/>
        </a:prstGeom>
        <a:noFill/>
        <a:ln w="9525" cmpd="sng">
          <a:noFill/>
        </a:ln>
      </xdr:spPr>
    </xdr:pic>
    <xdr:clientData/>
  </xdr:twoCellAnchor>
  <xdr:twoCellAnchor>
    <xdr:from>
      <xdr:col>12</xdr:col>
      <xdr:colOff>628650</xdr:colOff>
      <xdr:row>50</xdr:row>
      <xdr:rowOff>85725</xdr:rowOff>
    </xdr:from>
    <xdr:to>
      <xdr:col>12</xdr:col>
      <xdr:colOff>1428750</xdr:colOff>
      <xdr:row>51</xdr:row>
      <xdr:rowOff>114300</xdr:rowOff>
    </xdr:to>
    <xdr:pic>
      <xdr:nvPicPr>
        <xdr:cNvPr id="8" name="Picture 8"/>
        <xdr:cNvPicPr preferRelativeResize="1">
          <a:picLocks noChangeAspect="1"/>
        </xdr:cNvPicPr>
      </xdr:nvPicPr>
      <xdr:blipFill>
        <a:blip r:link="rId2"/>
        <a:stretch>
          <a:fillRect/>
        </a:stretch>
      </xdr:blipFill>
      <xdr:spPr>
        <a:xfrm>
          <a:off x="16240125" y="10153650"/>
          <a:ext cx="800100" cy="228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85725</xdr:rowOff>
    </xdr:from>
    <xdr:to>
      <xdr:col>1</xdr:col>
      <xdr:colOff>28575</xdr:colOff>
      <xdr:row>52</xdr:row>
      <xdr:rowOff>123825</xdr:rowOff>
    </xdr:to>
    <xdr:pic>
      <xdr:nvPicPr>
        <xdr:cNvPr id="1" name="Picture 1"/>
        <xdr:cNvPicPr preferRelativeResize="1">
          <a:picLocks noChangeAspect="1"/>
        </xdr:cNvPicPr>
      </xdr:nvPicPr>
      <xdr:blipFill>
        <a:blip r:link="rId1"/>
        <a:stretch>
          <a:fillRect/>
        </a:stretch>
      </xdr:blipFill>
      <xdr:spPr>
        <a:xfrm>
          <a:off x="28575" y="10391775"/>
          <a:ext cx="314325" cy="238125"/>
        </a:xfrm>
        <a:prstGeom prst="rect">
          <a:avLst/>
        </a:prstGeom>
        <a:noFill/>
        <a:ln w="9525" cmpd="sng">
          <a:noFill/>
        </a:ln>
      </xdr:spPr>
    </xdr:pic>
    <xdr:clientData/>
  </xdr:twoCellAnchor>
  <xdr:twoCellAnchor>
    <xdr:from>
      <xdr:col>0</xdr:col>
      <xdr:colOff>57150</xdr:colOff>
      <xdr:row>106</xdr:row>
      <xdr:rowOff>85725</xdr:rowOff>
    </xdr:from>
    <xdr:to>
      <xdr:col>1</xdr:col>
      <xdr:colOff>57150</xdr:colOff>
      <xdr:row>107</xdr:row>
      <xdr:rowOff>171450</xdr:rowOff>
    </xdr:to>
    <xdr:pic>
      <xdr:nvPicPr>
        <xdr:cNvPr id="2" name="Picture 2"/>
        <xdr:cNvPicPr preferRelativeResize="1">
          <a:picLocks noChangeAspect="1"/>
        </xdr:cNvPicPr>
      </xdr:nvPicPr>
      <xdr:blipFill>
        <a:blip r:link="rId1"/>
        <a:stretch>
          <a:fillRect/>
        </a:stretch>
      </xdr:blipFill>
      <xdr:spPr>
        <a:xfrm>
          <a:off x="57150" y="21802725"/>
          <a:ext cx="314325" cy="285750"/>
        </a:xfrm>
        <a:prstGeom prst="rect">
          <a:avLst/>
        </a:prstGeom>
        <a:noFill/>
        <a:ln w="9525" cmpd="sng">
          <a:noFill/>
        </a:ln>
      </xdr:spPr>
    </xdr:pic>
    <xdr:clientData/>
  </xdr:twoCellAnchor>
  <xdr:twoCellAnchor>
    <xdr:from>
      <xdr:col>0</xdr:col>
      <xdr:colOff>38100</xdr:colOff>
      <xdr:row>165</xdr:row>
      <xdr:rowOff>85725</xdr:rowOff>
    </xdr:from>
    <xdr:to>
      <xdr:col>1</xdr:col>
      <xdr:colOff>38100</xdr:colOff>
      <xdr:row>166</xdr:row>
      <xdr:rowOff>161925</xdr:rowOff>
    </xdr:to>
    <xdr:pic>
      <xdr:nvPicPr>
        <xdr:cNvPr id="3" name="Picture 3"/>
        <xdr:cNvPicPr preferRelativeResize="1">
          <a:picLocks noChangeAspect="1"/>
        </xdr:cNvPicPr>
      </xdr:nvPicPr>
      <xdr:blipFill>
        <a:blip r:link="rId1"/>
        <a:stretch>
          <a:fillRect/>
        </a:stretch>
      </xdr:blipFill>
      <xdr:spPr>
        <a:xfrm>
          <a:off x="38100" y="33642300"/>
          <a:ext cx="314325" cy="276225"/>
        </a:xfrm>
        <a:prstGeom prst="rect">
          <a:avLst/>
        </a:prstGeom>
        <a:noFill/>
        <a:ln w="9525" cmpd="sng">
          <a:noFill/>
        </a:ln>
      </xdr:spPr>
    </xdr:pic>
    <xdr:clientData/>
  </xdr:twoCellAnchor>
  <xdr:twoCellAnchor>
    <xdr:from>
      <xdr:col>0</xdr:col>
      <xdr:colOff>38100</xdr:colOff>
      <xdr:row>218</xdr:row>
      <xdr:rowOff>85725</xdr:rowOff>
    </xdr:from>
    <xdr:to>
      <xdr:col>1</xdr:col>
      <xdr:colOff>38100</xdr:colOff>
      <xdr:row>219</xdr:row>
      <xdr:rowOff>123825</xdr:rowOff>
    </xdr:to>
    <xdr:pic>
      <xdr:nvPicPr>
        <xdr:cNvPr id="4" name="Picture 4"/>
        <xdr:cNvPicPr preferRelativeResize="1">
          <a:picLocks noChangeAspect="1"/>
        </xdr:cNvPicPr>
      </xdr:nvPicPr>
      <xdr:blipFill>
        <a:blip r:link="rId1"/>
        <a:stretch>
          <a:fillRect/>
        </a:stretch>
      </xdr:blipFill>
      <xdr:spPr>
        <a:xfrm>
          <a:off x="38100" y="44291250"/>
          <a:ext cx="314325" cy="238125"/>
        </a:xfrm>
        <a:prstGeom prst="rect">
          <a:avLst/>
        </a:prstGeom>
        <a:noFill/>
        <a:ln w="9525" cmpd="sng">
          <a:noFill/>
        </a:ln>
      </xdr:spPr>
    </xdr:pic>
    <xdr:clientData/>
  </xdr:twoCellAnchor>
  <xdr:twoCellAnchor>
    <xdr:from>
      <xdr:col>12</xdr:col>
      <xdr:colOff>581025</xdr:colOff>
      <xdr:row>218</xdr:row>
      <xdr:rowOff>57150</xdr:rowOff>
    </xdr:from>
    <xdr:to>
      <xdr:col>12</xdr:col>
      <xdr:colOff>1381125</xdr:colOff>
      <xdr:row>219</xdr:row>
      <xdr:rowOff>85725</xdr:rowOff>
    </xdr:to>
    <xdr:pic>
      <xdr:nvPicPr>
        <xdr:cNvPr id="5" name="Picture 5"/>
        <xdr:cNvPicPr preferRelativeResize="1">
          <a:picLocks noChangeAspect="1"/>
        </xdr:cNvPicPr>
      </xdr:nvPicPr>
      <xdr:blipFill>
        <a:blip r:link="rId2"/>
        <a:stretch>
          <a:fillRect/>
        </a:stretch>
      </xdr:blipFill>
      <xdr:spPr>
        <a:xfrm>
          <a:off x="16192500" y="44262675"/>
          <a:ext cx="800100" cy="228600"/>
        </a:xfrm>
        <a:prstGeom prst="rect">
          <a:avLst/>
        </a:prstGeom>
        <a:noFill/>
        <a:ln w="9525" cmpd="sng">
          <a:noFill/>
        </a:ln>
      </xdr:spPr>
    </xdr:pic>
    <xdr:clientData/>
  </xdr:twoCellAnchor>
  <xdr:twoCellAnchor>
    <xdr:from>
      <xdr:col>12</xdr:col>
      <xdr:colOff>628650</xdr:colOff>
      <xdr:row>165</xdr:row>
      <xdr:rowOff>85725</xdr:rowOff>
    </xdr:from>
    <xdr:to>
      <xdr:col>12</xdr:col>
      <xdr:colOff>1428750</xdr:colOff>
      <xdr:row>166</xdr:row>
      <xdr:rowOff>152400</xdr:rowOff>
    </xdr:to>
    <xdr:pic>
      <xdr:nvPicPr>
        <xdr:cNvPr id="6" name="Picture 6"/>
        <xdr:cNvPicPr preferRelativeResize="1">
          <a:picLocks noChangeAspect="1"/>
        </xdr:cNvPicPr>
      </xdr:nvPicPr>
      <xdr:blipFill>
        <a:blip r:link="rId2"/>
        <a:stretch>
          <a:fillRect/>
        </a:stretch>
      </xdr:blipFill>
      <xdr:spPr>
        <a:xfrm>
          <a:off x="16240125" y="33642300"/>
          <a:ext cx="800100" cy="266700"/>
        </a:xfrm>
        <a:prstGeom prst="rect">
          <a:avLst/>
        </a:prstGeom>
        <a:noFill/>
        <a:ln w="9525" cmpd="sng">
          <a:noFill/>
        </a:ln>
      </xdr:spPr>
    </xdr:pic>
    <xdr:clientData/>
  </xdr:twoCellAnchor>
  <xdr:twoCellAnchor>
    <xdr:from>
      <xdr:col>12</xdr:col>
      <xdr:colOff>561975</xdr:colOff>
      <xdr:row>106</xdr:row>
      <xdr:rowOff>0</xdr:rowOff>
    </xdr:from>
    <xdr:to>
      <xdr:col>12</xdr:col>
      <xdr:colOff>1362075</xdr:colOff>
      <xdr:row>107</xdr:row>
      <xdr:rowOff>76200</xdr:rowOff>
    </xdr:to>
    <xdr:pic>
      <xdr:nvPicPr>
        <xdr:cNvPr id="7" name="Picture 7"/>
        <xdr:cNvPicPr preferRelativeResize="1">
          <a:picLocks noChangeAspect="1"/>
        </xdr:cNvPicPr>
      </xdr:nvPicPr>
      <xdr:blipFill>
        <a:blip r:link="rId2"/>
        <a:stretch>
          <a:fillRect/>
        </a:stretch>
      </xdr:blipFill>
      <xdr:spPr>
        <a:xfrm>
          <a:off x="16173450" y="21717000"/>
          <a:ext cx="800100" cy="276225"/>
        </a:xfrm>
        <a:prstGeom prst="rect">
          <a:avLst/>
        </a:prstGeom>
        <a:noFill/>
        <a:ln w="9525" cmpd="sng">
          <a:noFill/>
        </a:ln>
      </xdr:spPr>
    </xdr:pic>
    <xdr:clientData/>
  </xdr:twoCellAnchor>
  <xdr:twoCellAnchor>
    <xdr:from>
      <xdr:col>12</xdr:col>
      <xdr:colOff>628650</xdr:colOff>
      <xdr:row>51</xdr:row>
      <xdr:rowOff>85725</xdr:rowOff>
    </xdr:from>
    <xdr:to>
      <xdr:col>12</xdr:col>
      <xdr:colOff>1428750</xdr:colOff>
      <xdr:row>52</xdr:row>
      <xdr:rowOff>114300</xdr:rowOff>
    </xdr:to>
    <xdr:pic>
      <xdr:nvPicPr>
        <xdr:cNvPr id="8" name="Picture 8"/>
        <xdr:cNvPicPr preferRelativeResize="1">
          <a:picLocks noChangeAspect="1"/>
        </xdr:cNvPicPr>
      </xdr:nvPicPr>
      <xdr:blipFill>
        <a:blip r:link="rId2"/>
        <a:stretch>
          <a:fillRect/>
        </a:stretch>
      </xdr:blipFill>
      <xdr:spPr>
        <a:xfrm>
          <a:off x="16240125" y="10391775"/>
          <a:ext cx="800100" cy="228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85725</xdr:rowOff>
    </xdr:from>
    <xdr:to>
      <xdr:col>1</xdr:col>
      <xdr:colOff>28575</xdr:colOff>
      <xdr:row>52</xdr:row>
      <xdr:rowOff>123825</xdr:rowOff>
    </xdr:to>
    <xdr:pic>
      <xdr:nvPicPr>
        <xdr:cNvPr id="1" name="Picture 1"/>
        <xdr:cNvPicPr preferRelativeResize="1">
          <a:picLocks noChangeAspect="1"/>
        </xdr:cNvPicPr>
      </xdr:nvPicPr>
      <xdr:blipFill>
        <a:blip r:link="rId1"/>
        <a:stretch>
          <a:fillRect/>
        </a:stretch>
      </xdr:blipFill>
      <xdr:spPr>
        <a:xfrm>
          <a:off x="28575" y="10391775"/>
          <a:ext cx="314325" cy="238125"/>
        </a:xfrm>
        <a:prstGeom prst="rect">
          <a:avLst/>
        </a:prstGeom>
        <a:noFill/>
        <a:ln w="9525" cmpd="sng">
          <a:noFill/>
        </a:ln>
      </xdr:spPr>
    </xdr:pic>
    <xdr:clientData/>
  </xdr:twoCellAnchor>
  <xdr:twoCellAnchor>
    <xdr:from>
      <xdr:col>0</xdr:col>
      <xdr:colOff>57150</xdr:colOff>
      <xdr:row>106</xdr:row>
      <xdr:rowOff>85725</xdr:rowOff>
    </xdr:from>
    <xdr:to>
      <xdr:col>1</xdr:col>
      <xdr:colOff>57150</xdr:colOff>
      <xdr:row>107</xdr:row>
      <xdr:rowOff>171450</xdr:rowOff>
    </xdr:to>
    <xdr:pic>
      <xdr:nvPicPr>
        <xdr:cNvPr id="2" name="Picture 2"/>
        <xdr:cNvPicPr preferRelativeResize="1">
          <a:picLocks noChangeAspect="1"/>
        </xdr:cNvPicPr>
      </xdr:nvPicPr>
      <xdr:blipFill>
        <a:blip r:link="rId1"/>
        <a:stretch>
          <a:fillRect/>
        </a:stretch>
      </xdr:blipFill>
      <xdr:spPr>
        <a:xfrm>
          <a:off x="57150" y="21802725"/>
          <a:ext cx="314325" cy="285750"/>
        </a:xfrm>
        <a:prstGeom prst="rect">
          <a:avLst/>
        </a:prstGeom>
        <a:noFill/>
        <a:ln w="9525" cmpd="sng">
          <a:noFill/>
        </a:ln>
      </xdr:spPr>
    </xdr:pic>
    <xdr:clientData/>
  </xdr:twoCellAnchor>
  <xdr:twoCellAnchor>
    <xdr:from>
      <xdr:col>0</xdr:col>
      <xdr:colOff>38100</xdr:colOff>
      <xdr:row>165</xdr:row>
      <xdr:rowOff>85725</xdr:rowOff>
    </xdr:from>
    <xdr:to>
      <xdr:col>1</xdr:col>
      <xdr:colOff>38100</xdr:colOff>
      <xdr:row>166</xdr:row>
      <xdr:rowOff>161925</xdr:rowOff>
    </xdr:to>
    <xdr:pic>
      <xdr:nvPicPr>
        <xdr:cNvPr id="3" name="Picture 3"/>
        <xdr:cNvPicPr preferRelativeResize="1">
          <a:picLocks noChangeAspect="1"/>
        </xdr:cNvPicPr>
      </xdr:nvPicPr>
      <xdr:blipFill>
        <a:blip r:link="rId1"/>
        <a:stretch>
          <a:fillRect/>
        </a:stretch>
      </xdr:blipFill>
      <xdr:spPr>
        <a:xfrm>
          <a:off x="38100" y="33642300"/>
          <a:ext cx="314325" cy="276225"/>
        </a:xfrm>
        <a:prstGeom prst="rect">
          <a:avLst/>
        </a:prstGeom>
        <a:noFill/>
        <a:ln w="9525" cmpd="sng">
          <a:noFill/>
        </a:ln>
      </xdr:spPr>
    </xdr:pic>
    <xdr:clientData/>
  </xdr:twoCellAnchor>
  <xdr:twoCellAnchor>
    <xdr:from>
      <xdr:col>0</xdr:col>
      <xdr:colOff>38100</xdr:colOff>
      <xdr:row>218</xdr:row>
      <xdr:rowOff>85725</xdr:rowOff>
    </xdr:from>
    <xdr:to>
      <xdr:col>1</xdr:col>
      <xdr:colOff>38100</xdr:colOff>
      <xdr:row>219</xdr:row>
      <xdr:rowOff>123825</xdr:rowOff>
    </xdr:to>
    <xdr:pic>
      <xdr:nvPicPr>
        <xdr:cNvPr id="4" name="Picture 4"/>
        <xdr:cNvPicPr preferRelativeResize="1">
          <a:picLocks noChangeAspect="1"/>
        </xdr:cNvPicPr>
      </xdr:nvPicPr>
      <xdr:blipFill>
        <a:blip r:link="rId1"/>
        <a:stretch>
          <a:fillRect/>
        </a:stretch>
      </xdr:blipFill>
      <xdr:spPr>
        <a:xfrm>
          <a:off x="38100" y="44291250"/>
          <a:ext cx="314325" cy="238125"/>
        </a:xfrm>
        <a:prstGeom prst="rect">
          <a:avLst/>
        </a:prstGeom>
        <a:noFill/>
        <a:ln w="9525" cmpd="sng">
          <a:noFill/>
        </a:ln>
      </xdr:spPr>
    </xdr:pic>
    <xdr:clientData/>
  </xdr:twoCellAnchor>
  <xdr:twoCellAnchor>
    <xdr:from>
      <xdr:col>12</xdr:col>
      <xdr:colOff>581025</xdr:colOff>
      <xdr:row>218</xdr:row>
      <xdr:rowOff>57150</xdr:rowOff>
    </xdr:from>
    <xdr:to>
      <xdr:col>12</xdr:col>
      <xdr:colOff>1381125</xdr:colOff>
      <xdr:row>219</xdr:row>
      <xdr:rowOff>85725</xdr:rowOff>
    </xdr:to>
    <xdr:pic>
      <xdr:nvPicPr>
        <xdr:cNvPr id="5" name="Picture 5"/>
        <xdr:cNvPicPr preferRelativeResize="1">
          <a:picLocks noChangeAspect="1"/>
        </xdr:cNvPicPr>
      </xdr:nvPicPr>
      <xdr:blipFill>
        <a:blip r:link="rId2"/>
        <a:stretch>
          <a:fillRect/>
        </a:stretch>
      </xdr:blipFill>
      <xdr:spPr>
        <a:xfrm>
          <a:off x="17583150" y="44262675"/>
          <a:ext cx="800100" cy="228600"/>
        </a:xfrm>
        <a:prstGeom prst="rect">
          <a:avLst/>
        </a:prstGeom>
        <a:noFill/>
        <a:ln w="9525" cmpd="sng">
          <a:noFill/>
        </a:ln>
      </xdr:spPr>
    </xdr:pic>
    <xdr:clientData/>
  </xdr:twoCellAnchor>
  <xdr:twoCellAnchor>
    <xdr:from>
      <xdr:col>12</xdr:col>
      <xdr:colOff>628650</xdr:colOff>
      <xdr:row>165</xdr:row>
      <xdr:rowOff>85725</xdr:rowOff>
    </xdr:from>
    <xdr:to>
      <xdr:col>12</xdr:col>
      <xdr:colOff>1428750</xdr:colOff>
      <xdr:row>166</xdr:row>
      <xdr:rowOff>152400</xdr:rowOff>
    </xdr:to>
    <xdr:pic>
      <xdr:nvPicPr>
        <xdr:cNvPr id="6" name="Picture 6"/>
        <xdr:cNvPicPr preferRelativeResize="1">
          <a:picLocks noChangeAspect="1"/>
        </xdr:cNvPicPr>
      </xdr:nvPicPr>
      <xdr:blipFill>
        <a:blip r:link="rId2"/>
        <a:stretch>
          <a:fillRect/>
        </a:stretch>
      </xdr:blipFill>
      <xdr:spPr>
        <a:xfrm>
          <a:off x="17630775" y="33642300"/>
          <a:ext cx="800100" cy="266700"/>
        </a:xfrm>
        <a:prstGeom prst="rect">
          <a:avLst/>
        </a:prstGeom>
        <a:noFill/>
        <a:ln w="9525" cmpd="sng">
          <a:noFill/>
        </a:ln>
      </xdr:spPr>
    </xdr:pic>
    <xdr:clientData/>
  </xdr:twoCellAnchor>
  <xdr:twoCellAnchor>
    <xdr:from>
      <xdr:col>12</xdr:col>
      <xdr:colOff>561975</xdr:colOff>
      <xdr:row>106</xdr:row>
      <xdr:rowOff>0</xdr:rowOff>
    </xdr:from>
    <xdr:to>
      <xdr:col>12</xdr:col>
      <xdr:colOff>1362075</xdr:colOff>
      <xdr:row>107</xdr:row>
      <xdr:rowOff>76200</xdr:rowOff>
    </xdr:to>
    <xdr:pic>
      <xdr:nvPicPr>
        <xdr:cNvPr id="7" name="Picture 7"/>
        <xdr:cNvPicPr preferRelativeResize="1">
          <a:picLocks noChangeAspect="1"/>
        </xdr:cNvPicPr>
      </xdr:nvPicPr>
      <xdr:blipFill>
        <a:blip r:link="rId2"/>
        <a:stretch>
          <a:fillRect/>
        </a:stretch>
      </xdr:blipFill>
      <xdr:spPr>
        <a:xfrm>
          <a:off x="17564100" y="21717000"/>
          <a:ext cx="800100" cy="276225"/>
        </a:xfrm>
        <a:prstGeom prst="rect">
          <a:avLst/>
        </a:prstGeom>
        <a:noFill/>
        <a:ln w="9525" cmpd="sng">
          <a:noFill/>
        </a:ln>
      </xdr:spPr>
    </xdr:pic>
    <xdr:clientData/>
  </xdr:twoCellAnchor>
  <xdr:twoCellAnchor>
    <xdr:from>
      <xdr:col>12</xdr:col>
      <xdr:colOff>628650</xdr:colOff>
      <xdr:row>51</xdr:row>
      <xdr:rowOff>85725</xdr:rowOff>
    </xdr:from>
    <xdr:to>
      <xdr:col>12</xdr:col>
      <xdr:colOff>1428750</xdr:colOff>
      <xdr:row>52</xdr:row>
      <xdr:rowOff>114300</xdr:rowOff>
    </xdr:to>
    <xdr:pic>
      <xdr:nvPicPr>
        <xdr:cNvPr id="8" name="Picture 8"/>
        <xdr:cNvPicPr preferRelativeResize="1">
          <a:picLocks noChangeAspect="1"/>
        </xdr:cNvPicPr>
      </xdr:nvPicPr>
      <xdr:blipFill>
        <a:blip r:link="rId2"/>
        <a:stretch>
          <a:fillRect/>
        </a:stretch>
      </xdr:blipFill>
      <xdr:spPr>
        <a:xfrm>
          <a:off x="17630775" y="10391775"/>
          <a:ext cx="800100" cy="228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85725</xdr:rowOff>
    </xdr:from>
    <xdr:to>
      <xdr:col>1</xdr:col>
      <xdr:colOff>28575</xdr:colOff>
      <xdr:row>52</xdr:row>
      <xdr:rowOff>123825</xdr:rowOff>
    </xdr:to>
    <xdr:pic>
      <xdr:nvPicPr>
        <xdr:cNvPr id="1" name="Picture 1"/>
        <xdr:cNvPicPr preferRelativeResize="1">
          <a:picLocks noChangeAspect="1"/>
        </xdr:cNvPicPr>
      </xdr:nvPicPr>
      <xdr:blipFill>
        <a:blip r:link="rId1"/>
        <a:stretch>
          <a:fillRect/>
        </a:stretch>
      </xdr:blipFill>
      <xdr:spPr>
        <a:xfrm>
          <a:off x="28575" y="10391775"/>
          <a:ext cx="314325" cy="238125"/>
        </a:xfrm>
        <a:prstGeom prst="rect">
          <a:avLst/>
        </a:prstGeom>
        <a:noFill/>
        <a:ln w="9525" cmpd="sng">
          <a:noFill/>
        </a:ln>
      </xdr:spPr>
    </xdr:pic>
    <xdr:clientData/>
  </xdr:twoCellAnchor>
  <xdr:twoCellAnchor>
    <xdr:from>
      <xdr:col>0</xdr:col>
      <xdr:colOff>57150</xdr:colOff>
      <xdr:row>109</xdr:row>
      <xdr:rowOff>85725</xdr:rowOff>
    </xdr:from>
    <xdr:to>
      <xdr:col>1</xdr:col>
      <xdr:colOff>57150</xdr:colOff>
      <xdr:row>110</xdr:row>
      <xdr:rowOff>171450</xdr:rowOff>
    </xdr:to>
    <xdr:pic>
      <xdr:nvPicPr>
        <xdr:cNvPr id="2" name="Picture 2"/>
        <xdr:cNvPicPr preferRelativeResize="1">
          <a:picLocks noChangeAspect="1"/>
        </xdr:cNvPicPr>
      </xdr:nvPicPr>
      <xdr:blipFill>
        <a:blip r:link="rId1"/>
        <a:stretch>
          <a:fillRect/>
        </a:stretch>
      </xdr:blipFill>
      <xdr:spPr>
        <a:xfrm>
          <a:off x="57150" y="22402800"/>
          <a:ext cx="314325" cy="285750"/>
        </a:xfrm>
        <a:prstGeom prst="rect">
          <a:avLst/>
        </a:prstGeom>
        <a:noFill/>
        <a:ln w="9525" cmpd="sng">
          <a:noFill/>
        </a:ln>
      </xdr:spPr>
    </xdr:pic>
    <xdr:clientData/>
  </xdr:twoCellAnchor>
  <xdr:twoCellAnchor>
    <xdr:from>
      <xdr:col>0</xdr:col>
      <xdr:colOff>38100</xdr:colOff>
      <xdr:row>168</xdr:row>
      <xdr:rowOff>85725</xdr:rowOff>
    </xdr:from>
    <xdr:to>
      <xdr:col>1</xdr:col>
      <xdr:colOff>38100</xdr:colOff>
      <xdr:row>169</xdr:row>
      <xdr:rowOff>161925</xdr:rowOff>
    </xdr:to>
    <xdr:pic>
      <xdr:nvPicPr>
        <xdr:cNvPr id="3" name="Picture 3"/>
        <xdr:cNvPicPr preferRelativeResize="1">
          <a:picLocks noChangeAspect="1"/>
        </xdr:cNvPicPr>
      </xdr:nvPicPr>
      <xdr:blipFill>
        <a:blip r:link="rId1"/>
        <a:stretch>
          <a:fillRect/>
        </a:stretch>
      </xdr:blipFill>
      <xdr:spPr>
        <a:xfrm>
          <a:off x="38100" y="34242375"/>
          <a:ext cx="314325" cy="276225"/>
        </a:xfrm>
        <a:prstGeom prst="rect">
          <a:avLst/>
        </a:prstGeom>
        <a:noFill/>
        <a:ln w="9525" cmpd="sng">
          <a:noFill/>
        </a:ln>
      </xdr:spPr>
    </xdr:pic>
    <xdr:clientData/>
  </xdr:twoCellAnchor>
  <xdr:twoCellAnchor>
    <xdr:from>
      <xdr:col>0</xdr:col>
      <xdr:colOff>38100</xdr:colOff>
      <xdr:row>221</xdr:row>
      <xdr:rowOff>85725</xdr:rowOff>
    </xdr:from>
    <xdr:to>
      <xdr:col>1</xdr:col>
      <xdr:colOff>38100</xdr:colOff>
      <xdr:row>222</xdr:row>
      <xdr:rowOff>123825</xdr:rowOff>
    </xdr:to>
    <xdr:pic>
      <xdr:nvPicPr>
        <xdr:cNvPr id="4" name="Picture 4"/>
        <xdr:cNvPicPr preferRelativeResize="1">
          <a:picLocks noChangeAspect="1"/>
        </xdr:cNvPicPr>
      </xdr:nvPicPr>
      <xdr:blipFill>
        <a:blip r:link="rId1"/>
        <a:stretch>
          <a:fillRect/>
        </a:stretch>
      </xdr:blipFill>
      <xdr:spPr>
        <a:xfrm>
          <a:off x="38100" y="44891325"/>
          <a:ext cx="314325" cy="238125"/>
        </a:xfrm>
        <a:prstGeom prst="rect">
          <a:avLst/>
        </a:prstGeom>
        <a:noFill/>
        <a:ln w="9525" cmpd="sng">
          <a:noFill/>
        </a:ln>
      </xdr:spPr>
    </xdr:pic>
    <xdr:clientData/>
  </xdr:twoCellAnchor>
  <xdr:twoCellAnchor>
    <xdr:from>
      <xdr:col>12</xdr:col>
      <xdr:colOff>581025</xdr:colOff>
      <xdr:row>221</xdr:row>
      <xdr:rowOff>57150</xdr:rowOff>
    </xdr:from>
    <xdr:to>
      <xdr:col>12</xdr:col>
      <xdr:colOff>1381125</xdr:colOff>
      <xdr:row>222</xdr:row>
      <xdr:rowOff>85725</xdr:rowOff>
    </xdr:to>
    <xdr:pic>
      <xdr:nvPicPr>
        <xdr:cNvPr id="5" name="Picture 5"/>
        <xdr:cNvPicPr preferRelativeResize="1">
          <a:picLocks noChangeAspect="1"/>
        </xdr:cNvPicPr>
      </xdr:nvPicPr>
      <xdr:blipFill>
        <a:blip r:link="rId2"/>
        <a:stretch>
          <a:fillRect/>
        </a:stretch>
      </xdr:blipFill>
      <xdr:spPr>
        <a:xfrm>
          <a:off x="17583150" y="44862750"/>
          <a:ext cx="800100" cy="228600"/>
        </a:xfrm>
        <a:prstGeom prst="rect">
          <a:avLst/>
        </a:prstGeom>
        <a:noFill/>
        <a:ln w="9525" cmpd="sng">
          <a:noFill/>
        </a:ln>
      </xdr:spPr>
    </xdr:pic>
    <xdr:clientData/>
  </xdr:twoCellAnchor>
  <xdr:twoCellAnchor>
    <xdr:from>
      <xdr:col>12</xdr:col>
      <xdr:colOff>628650</xdr:colOff>
      <xdr:row>168</xdr:row>
      <xdr:rowOff>85725</xdr:rowOff>
    </xdr:from>
    <xdr:to>
      <xdr:col>12</xdr:col>
      <xdr:colOff>1428750</xdr:colOff>
      <xdr:row>169</xdr:row>
      <xdr:rowOff>152400</xdr:rowOff>
    </xdr:to>
    <xdr:pic>
      <xdr:nvPicPr>
        <xdr:cNvPr id="6" name="Picture 6"/>
        <xdr:cNvPicPr preferRelativeResize="1">
          <a:picLocks noChangeAspect="1"/>
        </xdr:cNvPicPr>
      </xdr:nvPicPr>
      <xdr:blipFill>
        <a:blip r:link="rId2"/>
        <a:stretch>
          <a:fillRect/>
        </a:stretch>
      </xdr:blipFill>
      <xdr:spPr>
        <a:xfrm>
          <a:off x="17630775" y="34242375"/>
          <a:ext cx="800100" cy="266700"/>
        </a:xfrm>
        <a:prstGeom prst="rect">
          <a:avLst/>
        </a:prstGeom>
        <a:noFill/>
        <a:ln w="9525" cmpd="sng">
          <a:noFill/>
        </a:ln>
      </xdr:spPr>
    </xdr:pic>
    <xdr:clientData/>
  </xdr:twoCellAnchor>
  <xdr:twoCellAnchor>
    <xdr:from>
      <xdr:col>12</xdr:col>
      <xdr:colOff>561975</xdr:colOff>
      <xdr:row>109</xdr:row>
      <xdr:rowOff>0</xdr:rowOff>
    </xdr:from>
    <xdr:to>
      <xdr:col>12</xdr:col>
      <xdr:colOff>1362075</xdr:colOff>
      <xdr:row>110</xdr:row>
      <xdr:rowOff>76200</xdr:rowOff>
    </xdr:to>
    <xdr:pic>
      <xdr:nvPicPr>
        <xdr:cNvPr id="7" name="Picture 7"/>
        <xdr:cNvPicPr preferRelativeResize="1">
          <a:picLocks noChangeAspect="1"/>
        </xdr:cNvPicPr>
      </xdr:nvPicPr>
      <xdr:blipFill>
        <a:blip r:link="rId2"/>
        <a:stretch>
          <a:fillRect/>
        </a:stretch>
      </xdr:blipFill>
      <xdr:spPr>
        <a:xfrm>
          <a:off x="17564100" y="22317075"/>
          <a:ext cx="800100" cy="276225"/>
        </a:xfrm>
        <a:prstGeom prst="rect">
          <a:avLst/>
        </a:prstGeom>
        <a:noFill/>
        <a:ln w="9525" cmpd="sng">
          <a:noFill/>
        </a:ln>
      </xdr:spPr>
    </xdr:pic>
    <xdr:clientData/>
  </xdr:twoCellAnchor>
  <xdr:twoCellAnchor>
    <xdr:from>
      <xdr:col>12</xdr:col>
      <xdr:colOff>628650</xdr:colOff>
      <xdr:row>51</xdr:row>
      <xdr:rowOff>85725</xdr:rowOff>
    </xdr:from>
    <xdr:to>
      <xdr:col>12</xdr:col>
      <xdr:colOff>1428750</xdr:colOff>
      <xdr:row>52</xdr:row>
      <xdr:rowOff>114300</xdr:rowOff>
    </xdr:to>
    <xdr:pic>
      <xdr:nvPicPr>
        <xdr:cNvPr id="8" name="Picture 8"/>
        <xdr:cNvPicPr preferRelativeResize="1">
          <a:picLocks noChangeAspect="1"/>
        </xdr:cNvPicPr>
      </xdr:nvPicPr>
      <xdr:blipFill>
        <a:blip r:link="rId2"/>
        <a:stretch>
          <a:fillRect/>
        </a:stretch>
      </xdr:blipFill>
      <xdr:spPr>
        <a:xfrm>
          <a:off x="17630775" y="10391775"/>
          <a:ext cx="800100" cy="2286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85725</xdr:rowOff>
    </xdr:from>
    <xdr:to>
      <xdr:col>1</xdr:col>
      <xdr:colOff>28575</xdr:colOff>
      <xdr:row>52</xdr:row>
      <xdr:rowOff>123825</xdr:rowOff>
    </xdr:to>
    <xdr:pic>
      <xdr:nvPicPr>
        <xdr:cNvPr id="1" name="Picture 1"/>
        <xdr:cNvPicPr preferRelativeResize="1">
          <a:picLocks noChangeAspect="1"/>
        </xdr:cNvPicPr>
      </xdr:nvPicPr>
      <xdr:blipFill>
        <a:blip r:link="rId1"/>
        <a:stretch>
          <a:fillRect/>
        </a:stretch>
      </xdr:blipFill>
      <xdr:spPr>
        <a:xfrm>
          <a:off x="28575" y="10391775"/>
          <a:ext cx="314325" cy="238125"/>
        </a:xfrm>
        <a:prstGeom prst="rect">
          <a:avLst/>
        </a:prstGeom>
        <a:noFill/>
        <a:ln w="9525" cmpd="sng">
          <a:noFill/>
        </a:ln>
      </xdr:spPr>
    </xdr:pic>
    <xdr:clientData/>
  </xdr:twoCellAnchor>
  <xdr:twoCellAnchor>
    <xdr:from>
      <xdr:col>0</xdr:col>
      <xdr:colOff>57150</xdr:colOff>
      <xdr:row>109</xdr:row>
      <xdr:rowOff>85725</xdr:rowOff>
    </xdr:from>
    <xdr:to>
      <xdr:col>1</xdr:col>
      <xdr:colOff>57150</xdr:colOff>
      <xdr:row>110</xdr:row>
      <xdr:rowOff>171450</xdr:rowOff>
    </xdr:to>
    <xdr:pic>
      <xdr:nvPicPr>
        <xdr:cNvPr id="2" name="Picture 2"/>
        <xdr:cNvPicPr preferRelativeResize="1">
          <a:picLocks noChangeAspect="1"/>
        </xdr:cNvPicPr>
      </xdr:nvPicPr>
      <xdr:blipFill>
        <a:blip r:link="rId1"/>
        <a:stretch>
          <a:fillRect/>
        </a:stretch>
      </xdr:blipFill>
      <xdr:spPr>
        <a:xfrm>
          <a:off x="57150" y="22402800"/>
          <a:ext cx="314325" cy="285750"/>
        </a:xfrm>
        <a:prstGeom prst="rect">
          <a:avLst/>
        </a:prstGeom>
        <a:noFill/>
        <a:ln w="9525" cmpd="sng">
          <a:noFill/>
        </a:ln>
      </xdr:spPr>
    </xdr:pic>
    <xdr:clientData/>
  </xdr:twoCellAnchor>
  <xdr:twoCellAnchor>
    <xdr:from>
      <xdr:col>0</xdr:col>
      <xdr:colOff>38100</xdr:colOff>
      <xdr:row>168</xdr:row>
      <xdr:rowOff>85725</xdr:rowOff>
    </xdr:from>
    <xdr:to>
      <xdr:col>1</xdr:col>
      <xdr:colOff>38100</xdr:colOff>
      <xdr:row>169</xdr:row>
      <xdr:rowOff>161925</xdr:rowOff>
    </xdr:to>
    <xdr:pic>
      <xdr:nvPicPr>
        <xdr:cNvPr id="3" name="Picture 3"/>
        <xdr:cNvPicPr preferRelativeResize="1">
          <a:picLocks noChangeAspect="1"/>
        </xdr:cNvPicPr>
      </xdr:nvPicPr>
      <xdr:blipFill>
        <a:blip r:link="rId1"/>
        <a:stretch>
          <a:fillRect/>
        </a:stretch>
      </xdr:blipFill>
      <xdr:spPr>
        <a:xfrm>
          <a:off x="38100" y="34242375"/>
          <a:ext cx="314325" cy="276225"/>
        </a:xfrm>
        <a:prstGeom prst="rect">
          <a:avLst/>
        </a:prstGeom>
        <a:noFill/>
        <a:ln w="9525" cmpd="sng">
          <a:noFill/>
        </a:ln>
      </xdr:spPr>
    </xdr:pic>
    <xdr:clientData/>
  </xdr:twoCellAnchor>
  <xdr:twoCellAnchor>
    <xdr:from>
      <xdr:col>0</xdr:col>
      <xdr:colOff>38100</xdr:colOff>
      <xdr:row>221</xdr:row>
      <xdr:rowOff>85725</xdr:rowOff>
    </xdr:from>
    <xdr:to>
      <xdr:col>1</xdr:col>
      <xdr:colOff>38100</xdr:colOff>
      <xdr:row>222</xdr:row>
      <xdr:rowOff>123825</xdr:rowOff>
    </xdr:to>
    <xdr:pic>
      <xdr:nvPicPr>
        <xdr:cNvPr id="4" name="Picture 4"/>
        <xdr:cNvPicPr preferRelativeResize="1">
          <a:picLocks noChangeAspect="1"/>
        </xdr:cNvPicPr>
      </xdr:nvPicPr>
      <xdr:blipFill>
        <a:blip r:link="rId1"/>
        <a:stretch>
          <a:fillRect/>
        </a:stretch>
      </xdr:blipFill>
      <xdr:spPr>
        <a:xfrm>
          <a:off x="38100" y="44891325"/>
          <a:ext cx="314325" cy="238125"/>
        </a:xfrm>
        <a:prstGeom prst="rect">
          <a:avLst/>
        </a:prstGeom>
        <a:noFill/>
        <a:ln w="9525" cmpd="sng">
          <a:noFill/>
        </a:ln>
      </xdr:spPr>
    </xdr:pic>
    <xdr:clientData/>
  </xdr:twoCellAnchor>
  <xdr:twoCellAnchor>
    <xdr:from>
      <xdr:col>12</xdr:col>
      <xdr:colOff>581025</xdr:colOff>
      <xdr:row>221</xdr:row>
      <xdr:rowOff>57150</xdr:rowOff>
    </xdr:from>
    <xdr:to>
      <xdr:col>12</xdr:col>
      <xdr:colOff>1381125</xdr:colOff>
      <xdr:row>222</xdr:row>
      <xdr:rowOff>85725</xdr:rowOff>
    </xdr:to>
    <xdr:pic>
      <xdr:nvPicPr>
        <xdr:cNvPr id="5" name="Picture 5"/>
        <xdr:cNvPicPr preferRelativeResize="1">
          <a:picLocks noChangeAspect="1"/>
        </xdr:cNvPicPr>
      </xdr:nvPicPr>
      <xdr:blipFill>
        <a:blip r:link="rId2"/>
        <a:stretch>
          <a:fillRect/>
        </a:stretch>
      </xdr:blipFill>
      <xdr:spPr>
        <a:xfrm>
          <a:off x="17583150" y="44862750"/>
          <a:ext cx="800100" cy="228600"/>
        </a:xfrm>
        <a:prstGeom prst="rect">
          <a:avLst/>
        </a:prstGeom>
        <a:noFill/>
        <a:ln w="9525" cmpd="sng">
          <a:noFill/>
        </a:ln>
      </xdr:spPr>
    </xdr:pic>
    <xdr:clientData/>
  </xdr:twoCellAnchor>
  <xdr:twoCellAnchor>
    <xdr:from>
      <xdr:col>12</xdr:col>
      <xdr:colOff>628650</xdr:colOff>
      <xdr:row>168</xdr:row>
      <xdr:rowOff>85725</xdr:rowOff>
    </xdr:from>
    <xdr:to>
      <xdr:col>12</xdr:col>
      <xdr:colOff>1428750</xdr:colOff>
      <xdr:row>169</xdr:row>
      <xdr:rowOff>152400</xdr:rowOff>
    </xdr:to>
    <xdr:pic>
      <xdr:nvPicPr>
        <xdr:cNvPr id="6" name="Picture 6"/>
        <xdr:cNvPicPr preferRelativeResize="1">
          <a:picLocks noChangeAspect="1"/>
        </xdr:cNvPicPr>
      </xdr:nvPicPr>
      <xdr:blipFill>
        <a:blip r:link="rId2"/>
        <a:stretch>
          <a:fillRect/>
        </a:stretch>
      </xdr:blipFill>
      <xdr:spPr>
        <a:xfrm>
          <a:off x="17630775" y="34242375"/>
          <a:ext cx="800100" cy="266700"/>
        </a:xfrm>
        <a:prstGeom prst="rect">
          <a:avLst/>
        </a:prstGeom>
        <a:noFill/>
        <a:ln w="9525" cmpd="sng">
          <a:noFill/>
        </a:ln>
      </xdr:spPr>
    </xdr:pic>
    <xdr:clientData/>
  </xdr:twoCellAnchor>
  <xdr:twoCellAnchor>
    <xdr:from>
      <xdr:col>12</xdr:col>
      <xdr:colOff>561975</xdr:colOff>
      <xdr:row>109</xdr:row>
      <xdr:rowOff>0</xdr:rowOff>
    </xdr:from>
    <xdr:to>
      <xdr:col>12</xdr:col>
      <xdr:colOff>1362075</xdr:colOff>
      <xdr:row>110</xdr:row>
      <xdr:rowOff>76200</xdr:rowOff>
    </xdr:to>
    <xdr:pic>
      <xdr:nvPicPr>
        <xdr:cNvPr id="7" name="Picture 7"/>
        <xdr:cNvPicPr preferRelativeResize="1">
          <a:picLocks noChangeAspect="1"/>
        </xdr:cNvPicPr>
      </xdr:nvPicPr>
      <xdr:blipFill>
        <a:blip r:link="rId2"/>
        <a:stretch>
          <a:fillRect/>
        </a:stretch>
      </xdr:blipFill>
      <xdr:spPr>
        <a:xfrm>
          <a:off x="17564100" y="22317075"/>
          <a:ext cx="800100" cy="276225"/>
        </a:xfrm>
        <a:prstGeom prst="rect">
          <a:avLst/>
        </a:prstGeom>
        <a:noFill/>
        <a:ln w="9525" cmpd="sng">
          <a:noFill/>
        </a:ln>
      </xdr:spPr>
    </xdr:pic>
    <xdr:clientData/>
  </xdr:twoCellAnchor>
  <xdr:twoCellAnchor>
    <xdr:from>
      <xdr:col>12</xdr:col>
      <xdr:colOff>628650</xdr:colOff>
      <xdr:row>51</xdr:row>
      <xdr:rowOff>85725</xdr:rowOff>
    </xdr:from>
    <xdr:to>
      <xdr:col>12</xdr:col>
      <xdr:colOff>1428750</xdr:colOff>
      <xdr:row>52</xdr:row>
      <xdr:rowOff>114300</xdr:rowOff>
    </xdr:to>
    <xdr:pic>
      <xdr:nvPicPr>
        <xdr:cNvPr id="8" name="Picture 8"/>
        <xdr:cNvPicPr preferRelativeResize="1">
          <a:picLocks noChangeAspect="1"/>
        </xdr:cNvPicPr>
      </xdr:nvPicPr>
      <xdr:blipFill>
        <a:blip r:link="rId2"/>
        <a:stretch>
          <a:fillRect/>
        </a:stretch>
      </xdr:blipFill>
      <xdr:spPr>
        <a:xfrm>
          <a:off x="17630775" y="10391775"/>
          <a:ext cx="800100" cy="2286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85725</xdr:rowOff>
    </xdr:from>
    <xdr:to>
      <xdr:col>1</xdr:col>
      <xdr:colOff>28575</xdr:colOff>
      <xdr:row>52</xdr:row>
      <xdr:rowOff>123825</xdr:rowOff>
    </xdr:to>
    <xdr:pic>
      <xdr:nvPicPr>
        <xdr:cNvPr id="1" name="Picture 1"/>
        <xdr:cNvPicPr preferRelativeResize="1">
          <a:picLocks noChangeAspect="1"/>
        </xdr:cNvPicPr>
      </xdr:nvPicPr>
      <xdr:blipFill>
        <a:blip r:link="rId1"/>
        <a:stretch>
          <a:fillRect/>
        </a:stretch>
      </xdr:blipFill>
      <xdr:spPr>
        <a:xfrm>
          <a:off x="28575" y="10391775"/>
          <a:ext cx="314325" cy="238125"/>
        </a:xfrm>
        <a:prstGeom prst="rect">
          <a:avLst/>
        </a:prstGeom>
        <a:noFill/>
        <a:ln w="9525" cmpd="sng">
          <a:noFill/>
        </a:ln>
      </xdr:spPr>
    </xdr:pic>
    <xdr:clientData/>
  </xdr:twoCellAnchor>
  <xdr:twoCellAnchor>
    <xdr:from>
      <xdr:col>0</xdr:col>
      <xdr:colOff>57150</xdr:colOff>
      <xdr:row>110</xdr:row>
      <xdr:rowOff>85725</xdr:rowOff>
    </xdr:from>
    <xdr:to>
      <xdr:col>1</xdr:col>
      <xdr:colOff>57150</xdr:colOff>
      <xdr:row>111</xdr:row>
      <xdr:rowOff>171450</xdr:rowOff>
    </xdr:to>
    <xdr:pic>
      <xdr:nvPicPr>
        <xdr:cNvPr id="2" name="Picture 2"/>
        <xdr:cNvPicPr preferRelativeResize="1">
          <a:picLocks noChangeAspect="1"/>
        </xdr:cNvPicPr>
      </xdr:nvPicPr>
      <xdr:blipFill>
        <a:blip r:link="rId1"/>
        <a:stretch>
          <a:fillRect/>
        </a:stretch>
      </xdr:blipFill>
      <xdr:spPr>
        <a:xfrm>
          <a:off x="57150" y="22602825"/>
          <a:ext cx="314325" cy="285750"/>
        </a:xfrm>
        <a:prstGeom prst="rect">
          <a:avLst/>
        </a:prstGeom>
        <a:noFill/>
        <a:ln w="9525" cmpd="sng">
          <a:noFill/>
        </a:ln>
      </xdr:spPr>
    </xdr:pic>
    <xdr:clientData/>
  </xdr:twoCellAnchor>
  <xdr:twoCellAnchor>
    <xdr:from>
      <xdr:col>0</xdr:col>
      <xdr:colOff>38100</xdr:colOff>
      <xdr:row>170</xdr:row>
      <xdr:rowOff>85725</xdr:rowOff>
    </xdr:from>
    <xdr:to>
      <xdr:col>1</xdr:col>
      <xdr:colOff>38100</xdr:colOff>
      <xdr:row>171</xdr:row>
      <xdr:rowOff>161925</xdr:rowOff>
    </xdr:to>
    <xdr:pic>
      <xdr:nvPicPr>
        <xdr:cNvPr id="3" name="Picture 3"/>
        <xdr:cNvPicPr preferRelativeResize="1">
          <a:picLocks noChangeAspect="1"/>
        </xdr:cNvPicPr>
      </xdr:nvPicPr>
      <xdr:blipFill>
        <a:blip r:link="rId1"/>
        <a:stretch>
          <a:fillRect/>
        </a:stretch>
      </xdr:blipFill>
      <xdr:spPr>
        <a:xfrm>
          <a:off x="38100" y="34642425"/>
          <a:ext cx="314325" cy="276225"/>
        </a:xfrm>
        <a:prstGeom prst="rect">
          <a:avLst/>
        </a:prstGeom>
        <a:noFill/>
        <a:ln w="9525" cmpd="sng">
          <a:noFill/>
        </a:ln>
      </xdr:spPr>
    </xdr:pic>
    <xdr:clientData/>
  </xdr:twoCellAnchor>
  <xdr:twoCellAnchor>
    <xdr:from>
      <xdr:col>0</xdr:col>
      <xdr:colOff>38100</xdr:colOff>
      <xdr:row>223</xdr:row>
      <xdr:rowOff>85725</xdr:rowOff>
    </xdr:from>
    <xdr:to>
      <xdr:col>1</xdr:col>
      <xdr:colOff>38100</xdr:colOff>
      <xdr:row>224</xdr:row>
      <xdr:rowOff>123825</xdr:rowOff>
    </xdr:to>
    <xdr:pic>
      <xdr:nvPicPr>
        <xdr:cNvPr id="4" name="Picture 4"/>
        <xdr:cNvPicPr preferRelativeResize="1">
          <a:picLocks noChangeAspect="1"/>
        </xdr:cNvPicPr>
      </xdr:nvPicPr>
      <xdr:blipFill>
        <a:blip r:link="rId1"/>
        <a:stretch>
          <a:fillRect/>
        </a:stretch>
      </xdr:blipFill>
      <xdr:spPr>
        <a:xfrm>
          <a:off x="38100" y="45291375"/>
          <a:ext cx="314325" cy="238125"/>
        </a:xfrm>
        <a:prstGeom prst="rect">
          <a:avLst/>
        </a:prstGeom>
        <a:noFill/>
        <a:ln w="9525" cmpd="sng">
          <a:noFill/>
        </a:ln>
      </xdr:spPr>
    </xdr:pic>
    <xdr:clientData/>
  </xdr:twoCellAnchor>
  <xdr:twoCellAnchor>
    <xdr:from>
      <xdr:col>12</xdr:col>
      <xdr:colOff>581025</xdr:colOff>
      <xdr:row>223</xdr:row>
      <xdr:rowOff>57150</xdr:rowOff>
    </xdr:from>
    <xdr:to>
      <xdr:col>12</xdr:col>
      <xdr:colOff>1381125</xdr:colOff>
      <xdr:row>224</xdr:row>
      <xdr:rowOff>85725</xdr:rowOff>
    </xdr:to>
    <xdr:pic>
      <xdr:nvPicPr>
        <xdr:cNvPr id="5" name="Picture 5"/>
        <xdr:cNvPicPr preferRelativeResize="1">
          <a:picLocks noChangeAspect="1"/>
        </xdr:cNvPicPr>
      </xdr:nvPicPr>
      <xdr:blipFill>
        <a:blip r:link="rId2"/>
        <a:stretch>
          <a:fillRect/>
        </a:stretch>
      </xdr:blipFill>
      <xdr:spPr>
        <a:xfrm>
          <a:off x="17583150" y="45262800"/>
          <a:ext cx="800100" cy="228600"/>
        </a:xfrm>
        <a:prstGeom prst="rect">
          <a:avLst/>
        </a:prstGeom>
        <a:noFill/>
        <a:ln w="9525" cmpd="sng">
          <a:noFill/>
        </a:ln>
      </xdr:spPr>
    </xdr:pic>
    <xdr:clientData/>
  </xdr:twoCellAnchor>
  <xdr:twoCellAnchor>
    <xdr:from>
      <xdr:col>12</xdr:col>
      <xdr:colOff>628650</xdr:colOff>
      <xdr:row>170</xdr:row>
      <xdr:rowOff>85725</xdr:rowOff>
    </xdr:from>
    <xdr:to>
      <xdr:col>12</xdr:col>
      <xdr:colOff>1428750</xdr:colOff>
      <xdr:row>171</xdr:row>
      <xdr:rowOff>152400</xdr:rowOff>
    </xdr:to>
    <xdr:pic>
      <xdr:nvPicPr>
        <xdr:cNvPr id="6" name="Picture 6"/>
        <xdr:cNvPicPr preferRelativeResize="1">
          <a:picLocks noChangeAspect="1"/>
        </xdr:cNvPicPr>
      </xdr:nvPicPr>
      <xdr:blipFill>
        <a:blip r:link="rId2"/>
        <a:stretch>
          <a:fillRect/>
        </a:stretch>
      </xdr:blipFill>
      <xdr:spPr>
        <a:xfrm>
          <a:off x="17630775" y="34642425"/>
          <a:ext cx="800100" cy="266700"/>
        </a:xfrm>
        <a:prstGeom prst="rect">
          <a:avLst/>
        </a:prstGeom>
        <a:noFill/>
        <a:ln w="9525" cmpd="sng">
          <a:noFill/>
        </a:ln>
      </xdr:spPr>
    </xdr:pic>
    <xdr:clientData/>
  </xdr:twoCellAnchor>
  <xdr:twoCellAnchor>
    <xdr:from>
      <xdr:col>12</xdr:col>
      <xdr:colOff>561975</xdr:colOff>
      <xdr:row>110</xdr:row>
      <xdr:rowOff>0</xdr:rowOff>
    </xdr:from>
    <xdr:to>
      <xdr:col>12</xdr:col>
      <xdr:colOff>1362075</xdr:colOff>
      <xdr:row>111</xdr:row>
      <xdr:rowOff>76200</xdr:rowOff>
    </xdr:to>
    <xdr:pic>
      <xdr:nvPicPr>
        <xdr:cNvPr id="7" name="Picture 7"/>
        <xdr:cNvPicPr preferRelativeResize="1">
          <a:picLocks noChangeAspect="1"/>
        </xdr:cNvPicPr>
      </xdr:nvPicPr>
      <xdr:blipFill>
        <a:blip r:link="rId2"/>
        <a:stretch>
          <a:fillRect/>
        </a:stretch>
      </xdr:blipFill>
      <xdr:spPr>
        <a:xfrm>
          <a:off x="17564100" y="22517100"/>
          <a:ext cx="800100" cy="276225"/>
        </a:xfrm>
        <a:prstGeom prst="rect">
          <a:avLst/>
        </a:prstGeom>
        <a:noFill/>
        <a:ln w="9525" cmpd="sng">
          <a:noFill/>
        </a:ln>
      </xdr:spPr>
    </xdr:pic>
    <xdr:clientData/>
  </xdr:twoCellAnchor>
  <xdr:twoCellAnchor>
    <xdr:from>
      <xdr:col>12</xdr:col>
      <xdr:colOff>628650</xdr:colOff>
      <xdr:row>51</xdr:row>
      <xdr:rowOff>85725</xdr:rowOff>
    </xdr:from>
    <xdr:to>
      <xdr:col>12</xdr:col>
      <xdr:colOff>1428750</xdr:colOff>
      <xdr:row>52</xdr:row>
      <xdr:rowOff>114300</xdr:rowOff>
    </xdr:to>
    <xdr:pic>
      <xdr:nvPicPr>
        <xdr:cNvPr id="8" name="Picture 8"/>
        <xdr:cNvPicPr preferRelativeResize="1">
          <a:picLocks noChangeAspect="1"/>
        </xdr:cNvPicPr>
      </xdr:nvPicPr>
      <xdr:blipFill>
        <a:blip r:link="rId2"/>
        <a:stretch>
          <a:fillRect/>
        </a:stretch>
      </xdr:blipFill>
      <xdr:spPr>
        <a:xfrm>
          <a:off x="17630775" y="10391775"/>
          <a:ext cx="8001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50</xdr:row>
      <xdr:rowOff>123825</xdr:rowOff>
    </xdr:from>
    <xdr:to>
      <xdr:col>1</xdr:col>
      <xdr:colOff>9525</xdr:colOff>
      <xdr:row>51</xdr:row>
      <xdr:rowOff>161925</xdr:rowOff>
    </xdr:to>
    <xdr:pic>
      <xdr:nvPicPr>
        <xdr:cNvPr id="1" name="Picture 1"/>
        <xdr:cNvPicPr preferRelativeResize="1">
          <a:picLocks noChangeAspect="1"/>
        </xdr:cNvPicPr>
      </xdr:nvPicPr>
      <xdr:blipFill>
        <a:blip r:link="rId1"/>
        <a:stretch>
          <a:fillRect/>
        </a:stretch>
      </xdr:blipFill>
      <xdr:spPr>
        <a:xfrm>
          <a:off x="9525" y="10182225"/>
          <a:ext cx="314325" cy="238125"/>
        </a:xfrm>
        <a:prstGeom prst="rect">
          <a:avLst/>
        </a:prstGeom>
        <a:noFill/>
        <a:ln w="9525" cmpd="sng">
          <a:noFill/>
        </a:ln>
      </xdr:spPr>
    </xdr:pic>
    <xdr:clientData/>
  </xdr:twoCellAnchor>
  <xdr:twoCellAnchor>
    <xdr:from>
      <xdr:col>0</xdr:col>
      <xdr:colOff>57150</xdr:colOff>
      <xdr:row>104</xdr:row>
      <xdr:rowOff>95250</xdr:rowOff>
    </xdr:from>
    <xdr:to>
      <xdr:col>1</xdr:col>
      <xdr:colOff>57150</xdr:colOff>
      <xdr:row>105</xdr:row>
      <xdr:rowOff>180975</xdr:rowOff>
    </xdr:to>
    <xdr:pic>
      <xdr:nvPicPr>
        <xdr:cNvPr id="2" name="Picture 3"/>
        <xdr:cNvPicPr preferRelativeResize="1">
          <a:picLocks noChangeAspect="1"/>
        </xdr:cNvPicPr>
      </xdr:nvPicPr>
      <xdr:blipFill>
        <a:blip r:link="rId1"/>
        <a:stretch>
          <a:fillRect/>
        </a:stretch>
      </xdr:blipFill>
      <xdr:spPr>
        <a:xfrm>
          <a:off x="57150" y="21364575"/>
          <a:ext cx="314325" cy="238125"/>
        </a:xfrm>
        <a:prstGeom prst="rect">
          <a:avLst/>
        </a:prstGeom>
        <a:noFill/>
        <a:ln w="9525" cmpd="sng">
          <a:noFill/>
        </a:ln>
      </xdr:spPr>
    </xdr:pic>
    <xdr:clientData/>
  </xdr:twoCellAnchor>
  <xdr:twoCellAnchor>
    <xdr:from>
      <xdr:col>0</xdr:col>
      <xdr:colOff>57150</xdr:colOff>
      <xdr:row>163</xdr:row>
      <xdr:rowOff>57150</xdr:rowOff>
    </xdr:from>
    <xdr:to>
      <xdr:col>1</xdr:col>
      <xdr:colOff>57150</xdr:colOff>
      <xdr:row>164</xdr:row>
      <xdr:rowOff>133350</xdr:rowOff>
    </xdr:to>
    <xdr:pic>
      <xdr:nvPicPr>
        <xdr:cNvPr id="3" name="Picture 4"/>
        <xdr:cNvPicPr preferRelativeResize="1">
          <a:picLocks noChangeAspect="1"/>
        </xdr:cNvPicPr>
      </xdr:nvPicPr>
      <xdr:blipFill>
        <a:blip r:link="rId1"/>
        <a:stretch>
          <a:fillRect/>
        </a:stretch>
      </xdr:blipFill>
      <xdr:spPr>
        <a:xfrm>
          <a:off x="57150" y="32470725"/>
          <a:ext cx="314325" cy="238125"/>
        </a:xfrm>
        <a:prstGeom prst="rect">
          <a:avLst/>
        </a:prstGeom>
        <a:noFill/>
        <a:ln w="9525" cmpd="sng">
          <a:noFill/>
        </a:ln>
      </xdr:spPr>
    </xdr:pic>
    <xdr:clientData/>
  </xdr:twoCellAnchor>
  <xdr:twoCellAnchor>
    <xdr:from>
      <xdr:col>0</xdr:col>
      <xdr:colOff>38100</xdr:colOff>
      <xdr:row>211</xdr:row>
      <xdr:rowOff>152400</xdr:rowOff>
    </xdr:from>
    <xdr:to>
      <xdr:col>1</xdr:col>
      <xdr:colOff>38100</xdr:colOff>
      <xdr:row>212</xdr:row>
      <xdr:rowOff>190500</xdr:rowOff>
    </xdr:to>
    <xdr:pic>
      <xdr:nvPicPr>
        <xdr:cNvPr id="4" name="Picture 5"/>
        <xdr:cNvPicPr preferRelativeResize="1">
          <a:picLocks noChangeAspect="1"/>
        </xdr:cNvPicPr>
      </xdr:nvPicPr>
      <xdr:blipFill>
        <a:blip r:link="rId1"/>
        <a:stretch>
          <a:fillRect/>
        </a:stretch>
      </xdr:blipFill>
      <xdr:spPr>
        <a:xfrm>
          <a:off x="38100" y="42119550"/>
          <a:ext cx="314325" cy="238125"/>
        </a:xfrm>
        <a:prstGeom prst="rect">
          <a:avLst/>
        </a:prstGeom>
        <a:noFill/>
        <a:ln w="9525" cmpd="sng">
          <a:noFill/>
        </a:ln>
      </xdr:spPr>
    </xdr:pic>
    <xdr:clientData/>
  </xdr:twoCellAnchor>
  <xdr:twoCellAnchor>
    <xdr:from>
      <xdr:col>12</xdr:col>
      <xdr:colOff>314325</xdr:colOff>
      <xdr:row>211</xdr:row>
      <xdr:rowOff>104775</xdr:rowOff>
    </xdr:from>
    <xdr:to>
      <xdr:col>12</xdr:col>
      <xdr:colOff>1114425</xdr:colOff>
      <xdr:row>212</xdr:row>
      <xdr:rowOff>133350</xdr:rowOff>
    </xdr:to>
    <xdr:pic>
      <xdr:nvPicPr>
        <xdr:cNvPr id="5" name="Picture 6"/>
        <xdr:cNvPicPr preferRelativeResize="1">
          <a:picLocks noChangeAspect="1"/>
        </xdr:cNvPicPr>
      </xdr:nvPicPr>
      <xdr:blipFill>
        <a:blip r:link="rId2"/>
        <a:stretch>
          <a:fillRect/>
        </a:stretch>
      </xdr:blipFill>
      <xdr:spPr>
        <a:xfrm>
          <a:off x="15059025" y="42071925"/>
          <a:ext cx="800100" cy="228600"/>
        </a:xfrm>
        <a:prstGeom prst="rect">
          <a:avLst/>
        </a:prstGeom>
        <a:noFill/>
        <a:ln w="9525" cmpd="sng">
          <a:noFill/>
        </a:ln>
      </xdr:spPr>
    </xdr:pic>
    <xdr:clientData/>
  </xdr:twoCellAnchor>
  <xdr:twoCellAnchor>
    <xdr:from>
      <xdr:col>12</xdr:col>
      <xdr:colOff>390525</xdr:colOff>
      <xdr:row>163</xdr:row>
      <xdr:rowOff>85725</xdr:rowOff>
    </xdr:from>
    <xdr:to>
      <xdr:col>12</xdr:col>
      <xdr:colOff>1190625</xdr:colOff>
      <xdr:row>164</xdr:row>
      <xdr:rowOff>152400</xdr:rowOff>
    </xdr:to>
    <xdr:pic>
      <xdr:nvPicPr>
        <xdr:cNvPr id="6" name="Picture 7"/>
        <xdr:cNvPicPr preferRelativeResize="1">
          <a:picLocks noChangeAspect="1"/>
        </xdr:cNvPicPr>
      </xdr:nvPicPr>
      <xdr:blipFill>
        <a:blip r:link="rId2"/>
        <a:stretch>
          <a:fillRect/>
        </a:stretch>
      </xdr:blipFill>
      <xdr:spPr>
        <a:xfrm>
          <a:off x="15135225" y="32499300"/>
          <a:ext cx="800100" cy="228600"/>
        </a:xfrm>
        <a:prstGeom prst="rect">
          <a:avLst/>
        </a:prstGeom>
        <a:noFill/>
        <a:ln w="9525" cmpd="sng">
          <a:noFill/>
        </a:ln>
      </xdr:spPr>
    </xdr:pic>
    <xdr:clientData/>
  </xdr:twoCellAnchor>
  <xdr:twoCellAnchor>
    <xdr:from>
      <xdr:col>12</xdr:col>
      <xdr:colOff>381000</xdr:colOff>
      <xdr:row>104</xdr:row>
      <xdr:rowOff>9525</xdr:rowOff>
    </xdr:from>
    <xdr:to>
      <xdr:col>12</xdr:col>
      <xdr:colOff>1181100</xdr:colOff>
      <xdr:row>105</xdr:row>
      <xdr:rowOff>85725</xdr:rowOff>
    </xdr:to>
    <xdr:pic>
      <xdr:nvPicPr>
        <xdr:cNvPr id="7" name="Picture 8"/>
        <xdr:cNvPicPr preferRelativeResize="1">
          <a:picLocks noChangeAspect="1"/>
        </xdr:cNvPicPr>
      </xdr:nvPicPr>
      <xdr:blipFill>
        <a:blip r:link="rId2"/>
        <a:stretch>
          <a:fillRect/>
        </a:stretch>
      </xdr:blipFill>
      <xdr:spPr>
        <a:xfrm>
          <a:off x="15125700" y="21278850"/>
          <a:ext cx="800100" cy="228600"/>
        </a:xfrm>
        <a:prstGeom prst="rect">
          <a:avLst/>
        </a:prstGeom>
        <a:noFill/>
        <a:ln w="9525" cmpd="sng">
          <a:noFill/>
        </a:ln>
      </xdr:spPr>
    </xdr:pic>
    <xdr:clientData/>
  </xdr:twoCellAnchor>
  <xdr:twoCellAnchor>
    <xdr:from>
      <xdr:col>12</xdr:col>
      <xdr:colOff>419100</xdr:colOff>
      <xdr:row>50</xdr:row>
      <xdr:rowOff>85725</xdr:rowOff>
    </xdr:from>
    <xdr:to>
      <xdr:col>12</xdr:col>
      <xdr:colOff>1219200</xdr:colOff>
      <xdr:row>51</xdr:row>
      <xdr:rowOff>114300</xdr:rowOff>
    </xdr:to>
    <xdr:pic>
      <xdr:nvPicPr>
        <xdr:cNvPr id="8" name="Picture 9"/>
        <xdr:cNvPicPr preferRelativeResize="1">
          <a:picLocks noChangeAspect="1"/>
        </xdr:cNvPicPr>
      </xdr:nvPicPr>
      <xdr:blipFill>
        <a:blip r:link="rId2"/>
        <a:stretch>
          <a:fillRect/>
        </a:stretch>
      </xdr:blipFill>
      <xdr:spPr>
        <a:xfrm>
          <a:off x="15163800" y="10144125"/>
          <a:ext cx="8001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50</xdr:row>
      <xdr:rowOff>85725</xdr:rowOff>
    </xdr:from>
    <xdr:to>
      <xdr:col>1</xdr:col>
      <xdr:colOff>57150</xdr:colOff>
      <xdr:row>51</xdr:row>
      <xdr:rowOff>123825</xdr:rowOff>
    </xdr:to>
    <xdr:pic>
      <xdr:nvPicPr>
        <xdr:cNvPr id="1" name="Picture 1"/>
        <xdr:cNvPicPr preferRelativeResize="1">
          <a:picLocks noChangeAspect="1"/>
        </xdr:cNvPicPr>
      </xdr:nvPicPr>
      <xdr:blipFill>
        <a:blip r:link="rId1"/>
        <a:stretch>
          <a:fillRect/>
        </a:stretch>
      </xdr:blipFill>
      <xdr:spPr>
        <a:xfrm>
          <a:off x="57150" y="10144125"/>
          <a:ext cx="314325" cy="238125"/>
        </a:xfrm>
        <a:prstGeom prst="rect">
          <a:avLst/>
        </a:prstGeom>
        <a:noFill/>
        <a:ln w="9525" cmpd="sng">
          <a:noFill/>
        </a:ln>
      </xdr:spPr>
    </xdr:pic>
    <xdr:clientData/>
  </xdr:twoCellAnchor>
  <xdr:twoCellAnchor>
    <xdr:from>
      <xdr:col>0</xdr:col>
      <xdr:colOff>57150</xdr:colOff>
      <xdr:row>104</xdr:row>
      <xdr:rowOff>85725</xdr:rowOff>
    </xdr:from>
    <xdr:to>
      <xdr:col>1</xdr:col>
      <xdr:colOff>57150</xdr:colOff>
      <xdr:row>105</xdr:row>
      <xdr:rowOff>171450</xdr:rowOff>
    </xdr:to>
    <xdr:pic>
      <xdr:nvPicPr>
        <xdr:cNvPr id="2" name="Picture 2"/>
        <xdr:cNvPicPr preferRelativeResize="1">
          <a:picLocks noChangeAspect="1"/>
        </xdr:cNvPicPr>
      </xdr:nvPicPr>
      <xdr:blipFill>
        <a:blip r:link="rId1"/>
        <a:stretch>
          <a:fillRect/>
        </a:stretch>
      </xdr:blipFill>
      <xdr:spPr>
        <a:xfrm>
          <a:off x="57150" y="21355050"/>
          <a:ext cx="314325" cy="238125"/>
        </a:xfrm>
        <a:prstGeom prst="rect">
          <a:avLst/>
        </a:prstGeom>
        <a:noFill/>
        <a:ln w="9525" cmpd="sng">
          <a:noFill/>
        </a:ln>
      </xdr:spPr>
    </xdr:pic>
    <xdr:clientData/>
  </xdr:twoCellAnchor>
  <xdr:twoCellAnchor>
    <xdr:from>
      <xdr:col>0</xdr:col>
      <xdr:colOff>0</xdr:colOff>
      <xdr:row>163</xdr:row>
      <xdr:rowOff>85725</xdr:rowOff>
    </xdr:from>
    <xdr:to>
      <xdr:col>1</xdr:col>
      <xdr:colOff>0</xdr:colOff>
      <xdr:row>164</xdr:row>
      <xdr:rowOff>161925</xdr:rowOff>
    </xdr:to>
    <xdr:pic>
      <xdr:nvPicPr>
        <xdr:cNvPr id="3" name="Picture 3"/>
        <xdr:cNvPicPr preferRelativeResize="1">
          <a:picLocks noChangeAspect="1"/>
        </xdr:cNvPicPr>
      </xdr:nvPicPr>
      <xdr:blipFill>
        <a:blip r:link="rId1"/>
        <a:stretch>
          <a:fillRect/>
        </a:stretch>
      </xdr:blipFill>
      <xdr:spPr>
        <a:xfrm>
          <a:off x="0" y="32499300"/>
          <a:ext cx="314325" cy="238125"/>
        </a:xfrm>
        <a:prstGeom prst="rect">
          <a:avLst/>
        </a:prstGeom>
        <a:noFill/>
        <a:ln w="9525" cmpd="sng">
          <a:noFill/>
        </a:ln>
      </xdr:spPr>
    </xdr:pic>
    <xdr:clientData/>
  </xdr:twoCellAnchor>
  <xdr:twoCellAnchor>
    <xdr:from>
      <xdr:col>0</xdr:col>
      <xdr:colOff>57150</xdr:colOff>
      <xdr:row>211</xdr:row>
      <xdr:rowOff>133350</xdr:rowOff>
    </xdr:from>
    <xdr:to>
      <xdr:col>1</xdr:col>
      <xdr:colOff>57150</xdr:colOff>
      <xdr:row>212</xdr:row>
      <xdr:rowOff>171450</xdr:rowOff>
    </xdr:to>
    <xdr:pic>
      <xdr:nvPicPr>
        <xdr:cNvPr id="4" name="Picture 4"/>
        <xdr:cNvPicPr preferRelativeResize="1">
          <a:picLocks noChangeAspect="1"/>
        </xdr:cNvPicPr>
      </xdr:nvPicPr>
      <xdr:blipFill>
        <a:blip r:link="rId1"/>
        <a:stretch>
          <a:fillRect/>
        </a:stretch>
      </xdr:blipFill>
      <xdr:spPr>
        <a:xfrm>
          <a:off x="57150" y="42100500"/>
          <a:ext cx="314325" cy="238125"/>
        </a:xfrm>
        <a:prstGeom prst="rect">
          <a:avLst/>
        </a:prstGeom>
        <a:noFill/>
        <a:ln w="9525" cmpd="sng">
          <a:noFill/>
        </a:ln>
      </xdr:spPr>
    </xdr:pic>
    <xdr:clientData/>
  </xdr:twoCellAnchor>
  <xdr:twoCellAnchor>
    <xdr:from>
      <xdr:col>12</xdr:col>
      <xdr:colOff>438150</xdr:colOff>
      <xdr:row>211</xdr:row>
      <xdr:rowOff>57150</xdr:rowOff>
    </xdr:from>
    <xdr:to>
      <xdr:col>12</xdr:col>
      <xdr:colOff>1238250</xdr:colOff>
      <xdr:row>212</xdr:row>
      <xdr:rowOff>85725</xdr:rowOff>
    </xdr:to>
    <xdr:pic>
      <xdr:nvPicPr>
        <xdr:cNvPr id="5" name="Picture 5"/>
        <xdr:cNvPicPr preferRelativeResize="1">
          <a:picLocks noChangeAspect="1"/>
        </xdr:cNvPicPr>
      </xdr:nvPicPr>
      <xdr:blipFill>
        <a:blip r:link="rId2"/>
        <a:stretch>
          <a:fillRect/>
        </a:stretch>
      </xdr:blipFill>
      <xdr:spPr>
        <a:xfrm>
          <a:off x="15182850" y="42024300"/>
          <a:ext cx="800100" cy="228600"/>
        </a:xfrm>
        <a:prstGeom prst="rect">
          <a:avLst/>
        </a:prstGeom>
        <a:noFill/>
        <a:ln w="9525" cmpd="sng">
          <a:noFill/>
        </a:ln>
      </xdr:spPr>
    </xdr:pic>
    <xdr:clientData/>
  </xdr:twoCellAnchor>
  <xdr:twoCellAnchor>
    <xdr:from>
      <xdr:col>12</xdr:col>
      <xdr:colOff>371475</xdr:colOff>
      <xdr:row>163</xdr:row>
      <xdr:rowOff>28575</xdr:rowOff>
    </xdr:from>
    <xdr:to>
      <xdr:col>12</xdr:col>
      <xdr:colOff>1171575</xdr:colOff>
      <xdr:row>164</xdr:row>
      <xdr:rowOff>95250</xdr:rowOff>
    </xdr:to>
    <xdr:pic>
      <xdr:nvPicPr>
        <xdr:cNvPr id="6" name="Picture 6"/>
        <xdr:cNvPicPr preferRelativeResize="1">
          <a:picLocks noChangeAspect="1"/>
        </xdr:cNvPicPr>
      </xdr:nvPicPr>
      <xdr:blipFill>
        <a:blip r:link="rId2"/>
        <a:stretch>
          <a:fillRect/>
        </a:stretch>
      </xdr:blipFill>
      <xdr:spPr>
        <a:xfrm>
          <a:off x="15116175" y="32442150"/>
          <a:ext cx="800100" cy="228600"/>
        </a:xfrm>
        <a:prstGeom prst="rect">
          <a:avLst/>
        </a:prstGeom>
        <a:noFill/>
        <a:ln w="9525" cmpd="sng">
          <a:noFill/>
        </a:ln>
      </xdr:spPr>
    </xdr:pic>
    <xdr:clientData/>
  </xdr:twoCellAnchor>
  <xdr:twoCellAnchor>
    <xdr:from>
      <xdr:col>12</xdr:col>
      <xdr:colOff>342900</xdr:colOff>
      <xdr:row>104</xdr:row>
      <xdr:rowOff>0</xdr:rowOff>
    </xdr:from>
    <xdr:to>
      <xdr:col>12</xdr:col>
      <xdr:colOff>1143000</xdr:colOff>
      <xdr:row>105</xdr:row>
      <xdr:rowOff>76200</xdr:rowOff>
    </xdr:to>
    <xdr:pic>
      <xdr:nvPicPr>
        <xdr:cNvPr id="7" name="Picture 7"/>
        <xdr:cNvPicPr preferRelativeResize="1">
          <a:picLocks noChangeAspect="1"/>
        </xdr:cNvPicPr>
      </xdr:nvPicPr>
      <xdr:blipFill>
        <a:blip r:link="rId2"/>
        <a:stretch>
          <a:fillRect/>
        </a:stretch>
      </xdr:blipFill>
      <xdr:spPr>
        <a:xfrm>
          <a:off x="15087600" y="21269325"/>
          <a:ext cx="800100" cy="228600"/>
        </a:xfrm>
        <a:prstGeom prst="rect">
          <a:avLst/>
        </a:prstGeom>
        <a:noFill/>
        <a:ln w="9525" cmpd="sng">
          <a:noFill/>
        </a:ln>
      </xdr:spPr>
    </xdr:pic>
    <xdr:clientData/>
  </xdr:twoCellAnchor>
  <xdr:twoCellAnchor>
    <xdr:from>
      <xdr:col>12</xdr:col>
      <xdr:colOff>342900</xdr:colOff>
      <xdr:row>50</xdr:row>
      <xdr:rowOff>57150</xdr:rowOff>
    </xdr:from>
    <xdr:to>
      <xdr:col>12</xdr:col>
      <xdr:colOff>1143000</xdr:colOff>
      <xdr:row>51</xdr:row>
      <xdr:rowOff>85725</xdr:rowOff>
    </xdr:to>
    <xdr:pic>
      <xdr:nvPicPr>
        <xdr:cNvPr id="8" name="Picture 8"/>
        <xdr:cNvPicPr preferRelativeResize="1">
          <a:picLocks noChangeAspect="1"/>
        </xdr:cNvPicPr>
      </xdr:nvPicPr>
      <xdr:blipFill>
        <a:blip r:link="rId2"/>
        <a:stretch>
          <a:fillRect/>
        </a:stretch>
      </xdr:blipFill>
      <xdr:spPr>
        <a:xfrm>
          <a:off x="15087600" y="10115550"/>
          <a:ext cx="8001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85725</xdr:rowOff>
    </xdr:from>
    <xdr:to>
      <xdr:col>1</xdr:col>
      <xdr:colOff>28575</xdr:colOff>
      <xdr:row>51</xdr:row>
      <xdr:rowOff>123825</xdr:rowOff>
    </xdr:to>
    <xdr:pic>
      <xdr:nvPicPr>
        <xdr:cNvPr id="1" name="Picture 1"/>
        <xdr:cNvPicPr preferRelativeResize="1">
          <a:picLocks noChangeAspect="1"/>
        </xdr:cNvPicPr>
      </xdr:nvPicPr>
      <xdr:blipFill>
        <a:blip r:link="rId1"/>
        <a:stretch>
          <a:fillRect/>
        </a:stretch>
      </xdr:blipFill>
      <xdr:spPr>
        <a:xfrm>
          <a:off x="28575" y="10144125"/>
          <a:ext cx="314325" cy="238125"/>
        </a:xfrm>
        <a:prstGeom prst="rect">
          <a:avLst/>
        </a:prstGeom>
        <a:noFill/>
        <a:ln w="9525" cmpd="sng">
          <a:noFill/>
        </a:ln>
      </xdr:spPr>
    </xdr:pic>
    <xdr:clientData/>
  </xdr:twoCellAnchor>
  <xdr:twoCellAnchor>
    <xdr:from>
      <xdr:col>0</xdr:col>
      <xdr:colOff>57150</xdr:colOff>
      <xdr:row>104</xdr:row>
      <xdr:rowOff>85725</xdr:rowOff>
    </xdr:from>
    <xdr:to>
      <xdr:col>1</xdr:col>
      <xdr:colOff>57150</xdr:colOff>
      <xdr:row>105</xdr:row>
      <xdr:rowOff>171450</xdr:rowOff>
    </xdr:to>
    <xdr:pic>
      <xdr:nvPicPr>
        <xdr:cNvPr id="2" name="Picture 2"/>
        <xdr:cNvPicPr preferRelativeResize="1">
          <a:picLocks noChangeAspect="1"/>
        </xdr:cNvPicPr>
      </xdr:nvPicPr>
      <xdr:blipFill>
        <a:blip r:link="rId1"/>
        <a:stretch>
          <a:fillRect/>
        </a:stretch>
      </xdr:blipFill>
      <xdr:spPr>
        <a:xfrm>
          <a:off x="57150" y="21355050"/>
          <a:ext cx="314325" cy="238125"/>
        </a:xfrm>
        <a:prstGeom prst="rect">
          <a:avLst/>
        </a:prstGeom>
        <a:noFill/>
        <a:ln w="9525" cmpd="sng">
          <a:noFill/>
        </a:ln>
      </xdr:spPr>
    </xdr:pic>
    <xdr:clientData/>
  </xdr:twoCellAnchor>
  <xdr:twoCellAnchor>
    <xdr:from>
      <xdr:col>0</xdr:col>
      <xdr:colOff>38100</xdr:colOff>
      <xdr:row>163</xdr:row>
      <xdr:rowOff>85725</xdr:rowOff>
    </xdr:from>
    <xdr:to>
      <xdr:col>1</xdr:col>
      <xdr:colOff>38100</xdr:colOff>
      <xdr:row>164</xdr:row>
      <xdr:rowOff>161925</xdr:rowOff>
    </xdr:to>
    <xdr:pic>
      <xdr:nvPicPr>
        <xdr:cNvPr id="3" name="Picture 3"/>
        <xdr:cNvPicPr preferRelativeResize="1">
          <a:picLocks noChangeAspect="1"/>
        </xdr:cNvPicPr>
      </xdr:nvPicPr>
      <xdr:blipFill>
        <a:blip r:link="rId1"/>
        <a:stretch>
          <a:fillRect/>
        </a:stretch>
      </xdr:blipFill>
      <xdr:spPr>
        <a:xfrm>
          <a:off x="38100" y="32499300"/>
          <a:ext cx="314325" cy="238125"/>
        </a:xfrm>
        <a:prstGeom prst="rect">
          <a:avLst/>
        </a:prstGeom>
        <a:noFill/>
        <a:ln w="9525" cmpd="sng">
          <a:noFill/>
        </a:ln>
      </xdr:spPr>
    </xdr:pic>
    <xdr:clientData/>
  </xdr:twoCellAnchor>
  <xdr:twoCellAnchor>
    <xdr:from>
      <xdr:col>0</xdr:col>
      <xdr:colOff>38100</xdr:colOff>
      <xdr:row>211</xdr:row>
      <xdr:rowOff>85725</xdr:rowOff>
    </xdr:from>
    <xdr:to>
      <xdr:col>1</xdr:col>
      <xdr:colOff>38100</xdr:colOff>
      <xdr:row>212</xdr:row>
      <xdr:rowOff>123825</xdr:rowOff>
    </xdr:to>
    <xdr:pic>
      <xdr:nvPicPr>
        <xdr:cNvPr id="4" name="Picture 4"/>
        <xdr:cNvPicPr preferRelativeResize="1">
          <a:picLocks noChangeAspect="1"/>
        </xdr:cNvPicPr>
      </xdr:nvPicPr>
      <xdr:blipFill>
        <a:blip r:link="rId1"/>
        <a:stretch>
          <a:fillRect/>
        </a:stretch>
      </xdr:blipFill>
      <xdr:spPr>
        <a:xfrm>
          <a:off x="38100" y="42052875"/>
          <a:ext cx="314325" cy="238125"/>
        </a:xfrm>
        <a:prstGeom prst="rect">
          <a:avLst/>
        </a:prstGeom>
        <a:noFill/>
        <a:ln w="9525" cmpd="sng">
          <a:noFill/>
        </a:ln>
      </xdr:spPr>
    </xdr:pic>
    <xdr:clientData/>
  </xdr:twoCellAnchor>
  <xdr:twoCellAnchor>
    <xdr:from>
      <xdr:col>12</xdr:col>
      <xdr:colOff>581025</xdr:colOff>
      <xdr:row>211</xdr:row>
      <xdr:rowOff>57150</xdr:rowOff>
    </xdr:from>
    <xdr:to>
      <xdr:col>12</xdr:col>
      <xdr:colOff>1381125</xdr:colOff>
      <xdr:row>212</xdr:row>
      <xdr:rowOff>85725</xdr:rowOff>
    </xdr:to>
    <xdr:pic>
      <xdr:nvPicPr>
        <xdr:cNvPr id="5" name="Picture 5"/>
        <xdr:cNvPicPr preferRelativeResize="1">
          <a:picLocks noChangeAspect="1"/>
        </xdr:cNvPicPr>
      </xdr:nvPicPr>
      <xdr:blipFill>
        <a:blip r:link="rId2"/>
        <a:stretch>
          <a:fillRect/>
        </a:stretch>
      </xdr:blipFill>
      <xdr:spPr>
        <a:xfrm>
          <a:off x="15325725" y="42024300"/>
          <a:ext cx="800100" cy="228600"/>
        </a:xfrm>
        <a:prstGeom prst="rect">
          <a:avLst/>
        </a:prstGeom>
        <a:noFill/>
        <a:ln w="9525" cmpd="sng">
          <a:noFill/>
        </a:ln>
      </xdr:spPr>
    </xdr:pic>
    <xdr:clientData/>
  </xdr:twoCellAnchor>
  <xdr:twoCellAnchor>
    <xdr:from>
      <xdr:col>12</xdr:col>
      <xdr:colOff>628650</xdr:colOff>
      <xdr:row>163</xdr:row>
      <xdr:rowOff>85725</xdr:rowOff>
    </xdr:from>
    <xdr:to>
      <xdr:col>12</xdr:col>
      <xdr:colOff>1428750</xdr:colOff>
      <xdr:row>164</xdr:row>
      <xdr:rowOff>152400</xdr:rowOff>
    </xdr:to>
    <xdr:pic>
      <xdr:nvPicPr>
        <xdr:cNvPr id="6" name="Picture 6"/>
        <xdr:cNvPicPr preferRelativeResize="1">
          <a:picLocks noChangeAspect="1"/>
        </xdr:cNvPicPr>
      </xdr:nvPicPr>
      <xdr:blipFill>
        <a:blip r:link="rId2"/>
        <a:stretch>
          <a:fillRect/>
        </a:stretch>
      </xdr:blipFill>
      <xdr:spPr>
        <a:xfrm>
          <a:off x="15373350" y="32499300"/>
          <a:ext cx="800100" cy="228600"/>
        </a:xfrm>
        <a:prstGeom prst="rect">
          <a:avLst/>
        </a:prstGeom>
        <a:noFill/>
        <a:ln w="9525" cmpd="sng">
          <a:noFill/>
        </a:ln>
      </xdr:spPr>
    </xdr:pic>
    <xdr:clientData/>
  </xdr:twoCellAnchor>
  <xdr:twoCellAnchor>
    <xdr:from>
      <xdr:col>12</xdr:col>
      <xdr:colOff>561975</xdr:colOff>
      <xdr:row>104</xdr:row>
      <xdr:rowOff>0</xdr:rowOff>
    </xdr:from>
    <xdr:to>
      <xdr:col>12</xdr:col>
      <xdr:colOff>1362075</xdr:colOff>
      <xdr:row>105</xdr:row>
      <xdr:rowOff>76200</xdr:rowOff>
    </xdr:to>
    <xdr:pic>
      <xdr:nvPicPr>
        <xdr:cNvPr id="7" name="Picture 7"/>
        <xdr:cNvPicPr preferRelativeResize="1">
          <a:picLocks noChangeAspect="1"/>
        </xdr:cNvPicPr>
      </xdr:nvPicPr>
      <xdr:blipFill>
        <a:blip r:link="rId2"/>
        <a:stretch>
          <a:fillRect/>
        </a:stretch>
      </xdr:blipFill>
      <xdr:spPr>
        <a:xfrm>
          <a:off x="15306675" y="21269325"/>
          <a:ext cx="800100" cy="228600"/>
        </a:xfrm>
        <a:prstGeom prst="rect">
          <a:avLst/>
        </a:prstGeom>
        <a:noFill/>
        <a:ln w="9525" cmpd="sng">
          <a:noFill/>
        </a:ln>
      </xdr:spPr>
    </xdr:pic>
    <xdr:clientData/>
  </xdr:twoCellAnchor>
  <xdr:twoCellAnchor>
    <xdr:from>
      <xdr:col>12</xdr:col>
      <xdr:colOff>628650</xdr:colOff>
      <xdr:row>50</xdr:row>
      <xdr:rowOff>85725</xdr:rowOff>
    </xdr:from>
    <xdr:to>
      <xdr:col>12</xdr:col>
      <xdr:colOff>1428750</xdr:colOff>
      <xdr:row>51</xdr:row>
      <xdr:rowOff>114300</xdr:rowOff>
    </xdr:to>
    <xdr:pic>
      <xdr:nvPicPr>
        <xdr:cNvPr id="8" name="Picture 8"/>
        <xdr:cNvPicPr preferRelativeResize="1">
          <a:picLocks noChangeAspect="1"/>
        </xdr:cNvPicPr>
      </xdr:nvPicPr>
      <xdr:blipFill>
        <a:blip r:link="rId2"/>
        <a:stretch>
          <a:fillRect/>
        </a:stretch>
      </xdr:blipFill>
      <xdr:spPr>
        <a:xfrm>
          <a:off x="15373350" y="10144125"/>
          <a:ext cx="800100"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85725</xdr:rowOff>
    </xdr:from>
    <xdr:to>
      <xdr:col>1</xdr:col>
      <xdr:colOff>28575</xdr:colOff>
      <xdr:row>51</xdr:row>
      <xdr:rowOff>123825</xdr:rowOff>
    </xdr:to>
    <xdr:pic>
      <xdr:nvPicPr>
        <xdr:cNvPr id="1" name="Picture 11"/>
        <xdr:cNvPicPr preferRelativeResize="1">
          <a:picLocks noChangeAspect="1"/>
        </xdr:cNvPicPr>
      </xdr:nvPicPr>
      <xdr:blipFill>
        <a:blip r:link="rId1"/>
        <a:stretch>
          <a:fillRect/>
        </a:stretch>
      </xdr:blipFill>
      <xdr:spPr>
        <a:xfrm>
          <a:off x="28575" y="10153650"/>
          <a:ext cx="314325" cy="238125"/>
        </a:xfrm>
        <a:prstGeom prst="rect">
          <a:avLst/>
        </a:prstGeom>
        <a:noFill/>
        <a:ln w="9525" cmpd="sng">
          <a:noFill/>
        </a:ln>
      </xdr:spPr>
    </xdr:pic>
    <xdr:clientData/>
  </xdr:twoCellAnchor>
  <xdr:twoCellAnchor>
    <xdr:from>
      <xdr:col>0</xdr:col>
      <xdr:colOff>57150</xdr:colOff>
      <xdr:row>104</xdr:row>
      <xdr:rowOff>85725</xdr:rowOff>
    </xdr:from>
    <xdr:to>
      <xdr:col>1</xdr:col>
      <xdr:colOff>57150</xdr:colOff>
      <xdr:row>105</xdr:row>
      <xdr:rowOff>171450</xdr:rowOff>
    </xdr:to>
    <xdr:pic>
      <xdr:nvPicPr>
        <xdr:cNvPr id="2" name="Picture 12"/>
        <xdr:cNvPicPr preferRelativeResize="1">
          <a:picLocks noChangeAspect="1"/>
        </xdr:cNvPicPr>
      </xdr:nvPicPr>
      <xdr:blipFill>
        <a:blip r:link="rId1"/>
        <a:stretch>
          <a:fillRect/>
        </a:stretch>
      </xdr:blipFill>
      <xdr:spPr>
        <a:xfrm>
          <a:off x="57150" y="21364575"/>
          <a:ext cx="314325" cy="285750"/>
        </a:xfrm>
        <a:prstGeom prst="rect">
          <a:avLst/>
        </a:prstGeom>
        <a:noFill/>
        <a:ln w="9525" cmpd="sng">
          <a:noFill/>
        </a:ln>
      </xdr:spPr>
    </xdr:pic>
    <xdr:clientData/>
  </xdr:twoCellAnchor>
  <xdr:twoCellAnchor>
    <xdr:from>
      <xdr:col>0</xdr:col>
      <xdr:colOff>38100</xdr:colOff>
      <xdr:row>163</xdr:row>
      <xdr:rowOff>85725</xdr:rowOff>
    </xdr:from>
    <xdr:to>
      <xdr:col>1</xdr:col>
      <xdr:colOff>38100</xdr:colOff>
      <xdr:row>164</xdr:row>
      <xdr:rowOff>161925</xdr:rowOff>
    </xdr:to>
    <xdr:pic>
      <xdr:nvPicPr>
        <xdr:cNvPr id="3" name="Picture 13"/>
        <xdr:cNvPicPr preferRelativeResize="1">
          <a:picLocks noChangeAspect="1"/>
        </xdr:cNvPicPr>
      </xdr:nvPicPr>
      <xdr:blipFill>
        <a:blip r:link="rId1"/>
        <a:stretch>
          <a:fillRect/>
        </a:stretch>
      </xdr:blipFill>
      <xdr:spPr>
        <a:xfrm>
          <a:off x="38100" y="33204150"/>
          <a:ext cx="314325" cy="276225"/>
        </a:xfrm>
        <a:prstGeom prst="rect">
          <a:avLst/>
        </a:prstGeom>
        <a:noFill/>
        <a:ln w="9525" cmpd="sng">
          <a:noFill/>
        </a:ln>
      </xdr:spPr>
    </xdr:pic>
    <xdr:clientData/>
  </xdr:twoCellAnchor>
  <xdr:twoCellAnchor>
    <xdr:from>
      <xdr:col>0</xdr:col>
      <xdr:colOff>38100</xdr:colOff>
      <xdr:row>211</xdr:row>
      <xdr:rowOff>85725</xdr:rowOff>
    </xdr:from>
    <xdr:to>
      <xdr:col>1</xdr:col>
      <xdr:colOff>38100</xdr:colOff>
      <xdr:row>212</xdr:row>
      <xdr:rowOff>123825</xdr:rowOff>
    </xdr:to>
    <xdr:pic>
      <xdr:nvPicPr>
        <xdr:cNvPr id="4" name="Picture 14"/>
        <xdr:cNvPicPr preferRelativeResize="1">
          <a:picLocks noChangeAspect="1"/>
        </xdr:cNvPicPr>
      </xdr:nvPicPr>
      <xdr:blipFill>
        <a:blip r:link="rId1"/>
        <a:stretch>
          <a:fillRect/>
        </a:stretch>
      </xdr:blipFill>
      <xdr:spPr>
        <a:xfrm>
          <a:off x="38100" y="42814875"/>
          <a:ext cx="314325" cy="238125"/>
        </a:xfrm>
        <a:prstGeom prst="rect">
          <a:avLst/>
        </a:prstGeom>
        <a:noFill/>
        <a:ln w="9525" cmpd="sng">
          <a:noFill/>
        </a:ln>
      </xdr:spPr>
    </xdr:pic>
    <xdr:clientData/>
  </xdr:twoCellAnchor>
  <xdr:twoCellAnchor>
    <xdr:from>
      <xdr:col>12</xdr:col>
      <xdr:colOff>581025</xdr:colOff>
      <xdr:row>211</xdr:row>
      <xdr:rowOff>57150</xdr:rowOff>
    </xdr:from>
    <xdr:to>
      <xdr:col>12</xdr:col>
      <xdr:colOff>1381125</xdr:colOff>
      <xdr:row>212</xdr:row>
      <xdr:rowOff>85725</xdr:rowOff>
    </xdr:to>
    <xdr:pic>
      <xdr:nvPicPr>
        <xdr:cNvPr id="5" name="Picture 15"/>
        <xdr:cNvPicPr preferRelativeResize="1">
          <a:picLocks noChangeAspect="1"/>
        </xdr:cNvPicPr>
      </xdr:nvPicPr>
      <xdr:blipFill>
        <a:blip r:link="rId2"/>
        <a:stretch>
          <a:fillRect/>
        </a:stretch>
      </xdr:blipFill>
      <xdr:spPr>
        <a:xfrm>
          <a:off x="16192500" y="42786300"/>
          <a:ext cx="800100" cy="228600"/>
        </a:xfrm>
        <a:prstGeom prst="rect">
          <a:avLst/>
        </a:prstGeom>
        <a:noFill/>
        <a:ln w="9525" cmpd="sng">
          <a:noFill/>
        </a:ln>
      </xdr:spPr>
    </xdr:pic>
    <xdr:clientData/>
  </xdr:twoCellAnchor>
  <xdr:twoCellAnchor>
    <xdr:from>
      <xdr:col>12</xdr:col>
      <xdr:colOff>628650</xdr:colOff>
      <xdr:row>163</xdr:row>
      <xdr:rowOff>85725</xdr:rowOff>
    </xdr:from>
    <xdr:to>
      <xdr:col>12</xdr:col>
      <xdr:colOff>1428750</xdr:colOff>
      <xdr:row>164</xdr:row>
      <xdr:rowOff>152400</xdr:rowOff>
    </xdr:to>
    <xdr:pic>
      <xdr:nvPicPr>
        <xdr:cNvPr id="6" name="Picture 16"/>
        <xdr:cNvPicPr preferRelativeResize="1">
          <a:picLocks noChangeAspect="1"/>
        </xdr:cNvPicPr>
      </xdr:nvPicPr>
      <xdr:blipFill>
        <a:blip r:link="rId2"/>
        <a:stretch>
          <a:fillRect/>
        </a:stretch>
      </xdr:blipFill>
      <xdr:spPr>
        <a:xfrm>
          <a:off x="16240125" y="33204150"/>
          <a:ext cx="800100" cy="266700"/>
        </a:xfrm>
        <a:prstGeom prst="rect">
          <a:avLst/>
        </a:prstGeom>
        <a:noFill/>
        <a:ln w="9525" cmpd="sng">
          <a:noFill/>
        </a:ln>
      </xdr:spPr>
    </xdr:pic>
    <xdr:clientData/>
  </xdr:twoCellAnchor>
  <xdr:twoCellAnchor>
    <xdr:from>
      <xdr:col>12</xdr:col>
      <xdr:colOff>561975</xdr:colOff>
      <xdr:row>104</xdr:row>
      <xdr:rowOff>0</xdr:rowOff>
    </xdr:from>
    <xdr:to>
      <xdr:col>12</xdr:col>
      <xdr:colOff>1362075</xdr:colOff>
      <xdr:row>105</xdr:row>
      <xdr:rowOff>76200</xdr:rowOff>
    </xdr:to>
    <xdr:pic>
      <xdr:nvPicPr>
        <xdr:cNvPr id="7" name="Picture 17"/>
        <xdr:cNvPicPr preferRelativeResize="1">
          <a:picLocks noChangeAspect="1"/>
        </xdr:cNvPicPr>
      </xdr:nvPicPr>
      <xdr:blipFill>
        <a:blip r:link="rId2"/>
        <a:stretch>
          <a:fillRect/>
        </a:stretch>
      </xdr:blipFill>
      <xdr:spPr>
        <a:xfrm>
          <a:off x="16173450" y="21278850"/>
          <a:ext cx="800100" cy="276225"/>
        </a:xfrm>
        <a:prstGeom prst="rect">
          <a:avLst/>
        </a:prstGeom>
        <a:noFill/>
        <a:ln w="9525" cmpd="sng">
          <a:noFill/>
        </a:ln>
      </xdr:spPr>
    </xdr:pic>
    <xdr:clientData/>
  </xdr:twoCellAnchor>
  <xdr:twoCellAnchor>
    <xdr:from>
      <xdr:col>12</xdr:col>
      <xdr:colOff>628650</xdr:colOff>
      <xdr:row>50</xdr:row>
      <xdr:rowOff>85725</xdr:rowOff>
    </xdr:from>
    <xdr:to>
      <xdr:col>12</xdr:col>
      <xdr:colOff>1428750</xdr:colOff>
      <xdr:row>51</xdr:row>
      <xdr:rowOff>114300</xdr:rowOff>
    </xdr:to>
    <xdr:pic>
      <xdr:nvPicPr>
        <xdr:cNvPr id="8" name="Picture 18"/>
        <xdr:cNvPicPr preferRelativeResize="1">
          <a:picLocks noChangeAspect="1"/>
        </xdr:cNvPicPr>
      </xdr:nvPicPr>
      <xdr:blipFill>
        <a:blip r:link="rId2"/>
        <a:stretch>
          <a:fillRect/>
        </a:stretch>
      </xdr:blipFill>
      <xdr:spPr>
        <a:xfrm>
          <a:off x="16240125" y="10153650"/>
          <a:ext cx="800100"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85725</xdr:rowOff>
    </xdr:from>
    <xdr:to>
      <xdr:col>1</xdr:col>
      <xdr:colOff>28575</xdr:colOff>
      <xdr:row>51</xdr:row>
      <xdr:rowOff>123825</xdr:rowOff>
    </xdr:to>
    <xdr:pic>
      <xdr:nvPicPr>
        <xdr:cNvPr id="1" name="Picture 1"/>
        <xdr:cNvPicPr preferRelativeResize="1">
          <a:picLocks noChangeAspect="1"/>
        </xdr:cNvPicPr>
      </xdr:nvPicPr>
      <xdr:blipFill>
        <a:blip r:link="rId1"/>
        <a:stretch>
          <a:fillRect/>
        </a:stretch>
      </xdr:blipFill>
      <xdr:spPr>
        <a:xfrm>
          <a:off x="28575" y="10153650"/>
          <a:ext cx="314325" cy="238125"/>
        </a:xfrm>
        <a:prstGeom prst="rect">
          <a:avLst/>
        </a:prstGeom>
        <a:noFill/>
        <a:ln w="9525" cmpd="sng">
          <a:noFill/>
        </a:ln>
      </xdr:spPr>
    </xdr:pic>
    <xdr:clientData/>
  </xdr:twoCellAnchor>
  <xdr:twoCellAnchor>
    <xdr:from>
      <xdr:col>0</xdr:col>
      <xdr:colOff>57150</xdr:colOff>
      <xdr:row>104</xdr:row>
      <xdr:rowOff>85725</xdr:rowOff>
    </xdr:from>
    <xdr:to>
      <xdr:col>1</xdr:col>
      <xdr:colOff>57150</xdr:colOff>
      <xdr:row>105</xdr:row>
      <xdr:rowOff>171450</xdr:rowOff>
    </xdr:to>
    <xdr:pic>
      <xdr:nvPicPr>
        <xdr:cNvPr id="2" name="Picture 2"/>
        <xdr:cNvPicPr preferRelativeResize="1">
          <a:picLocks noChangeAspect="1"/>
        </xdr:cNvPicPr>
      </xdr:nvPicPr>
      <xdr:blipFill>
        <a:blip r:link="rId1"/>
        <a:stretch>
          <a:fillRect/>
        </a:stretch>
      </xdr:blipFill>
      <xdr:spPr>
        <a:xfrm>
          <a:off x="57150" y="21364575"/>
          <a:ext cx="314325" cy="285750"/>
        </a:xfrm>
        <a:prstGeom prst="rect">
          <a:avLst/>
        </a:prstGeom>
        <a:noFill/>
        <a:ln w="9525" cmpd="sng">
          <a:noFill/>
        </a:ln>
      </xdr:spPr>
    </xdr:pic>
    <xdr:clientData/>
  </xdr:twoCellAnchor>
  <xdr:twoCellAnchor>
    <xdr:from>
      <xdr:col>0</xdr:col>
      <xdr:colOff>38100</xdr:colOff>
      <xdr:row>163</xdr:row>
      <xdr:rowOff>85725</xdr:rowOff>
    </xdr:from>
    <xdr:to>
      <xdr:col>1</xdr:col>
      <xdr:colOff>38100</xdr:colOff>
      <xdr:row>164</xdr:row>
      <xdr:rowOff>161925</xdr:rowOff>
    </xdr:to>
    <xdr:pic>
      <xdr:nvPicPr>
        <xdr:cNvPr id="3" name="Picture 3"/>
        <xdr:cNvPicPr preferRelativeResize="1">
          <a:picLocks noChangeAspect="1"/>
        </xdr:cNvPicPr>
      </xdr:nvPicPr>
      <xdr:blipFill>
        <a:blip r:link="rId1"/>
        <a:stretch>
          <a:fillRect/>
        </a:stretch>
      </xdr:blipFill>
      <xdr:spPr>
        <a:xfrm>
          <a:off x="38100" y="33204150"/>
          <a:ext cx="314325" cy="276225"/>
        </a:xfrm>
        <a:prstGeom prst="rect">
          <a:avLst/>
        </a:prstGeom>
        <a:noFill/>
        <a:ln w="9525" cmpd="sng">
          <a:noFill/>
        </a:ln>
      </xdr:spPr>
    </xdr:pic>
    <xdr:clientData/>
  </xdr:twoCellAnchor>
  <xdr:twoCellAnchor>
    <xdr:from>
      <xdr:col>0</xdr:col>
      <xdr:colOff>38100</xdr:colOff>
      <xdr:row>211</xdr:row>
      <xdr:rowOff>85725</xdr:rowOff>
    </xdr:from>
    <xdr:to>
      <xdr:col>1</xdr:col>
      <xdr:colOff>38100</xdr:colOff>
      <xdr:row>212</xdr:row>
      <xdr:rowOff>123825</xdr:rowOff>
    </xdr:to>
    <xdr:pic>
      <xdr:nvPicPr>
        <xdr:cNvPr id="4" name="Picture 4"/>
        <xdr:cNvPicPr preferRelativeResize="1">
          <a:picLocks noChangeAspect="1"/>
        </xdr:cNvPicPr>
      </xdr:nvPicPr>
      <xdr:blipFill>
        <a:blip r:link="rId1"/>
        <a:stretch>
          <a:fillRect/>
        </a:stretch>
      </xdr:blipFill>
      <xdr:spPr>
        <a:xfrm>
          <a:off x="38100" y="42814875"/>
          <a:ext cx="314325" cy="238125"/>
        </a:xfrm>
        <a:prstGeom prst="rect">
          <a:avLst/>
        </a:prstGeom>
        <a:noFill/>
        <a:ln w="9525" cmpd="sng">
          <a:noFill/>
        </a:ln>
      </xdr:spPr>
    </xdr:pic>
    <xdr:clientData/>
  </xdr:twoCellAnchor>
  <xdr:twoCellAnchor>
    <xdr:from>
      <xdr:col>12</xdr:col>
      <xdr:colOff>581025</xdr:colOff>
      <xdr:row>211</xdr:row>
      <xdr:rowOff>57150</xdr:rowOff>
    </xdr:from>
    <xdr:to>
      <xdr:col>12</xdr:col>
      <xdr:colOff>1381125</xdr:colOff>
      <xdr:row>212</xdr:row>
      <xdr:rowOff>85725</xdr:rowOff>
    </xdr:to>
    <xdr:pic>
      <xdr:nvPicPr>
        <xdr:cNvPr id="5" name="Picture 5"/>
        <xdr:cNvPicPr preferRelativeResize="1">
          <a:picLocks noChangeAspect="1"/>
        </xdr:cNvPicPr>
      </xdr:nvPicPr>
      <xdr:blipFill>
        <a:blip r:link="rId2"/>
        <a:stretch>
          <a:fillRect/>
        </a:stretch>
      </xdr:blipFill>
      <xdr:spPr>
        <a:xfrm>
          <a:off x="16192500" y="42786300"/>
          <a:ext cx="800100" cy="228600"/>
        </a:xfrm>
        <a:prstGeom prst="rect">
          <a:avLst/>
        </a:prstGeom>
        <a:noFill/>
        <a:ln w="9525" cmpd="sng">
          <a:noFill/>
        </a:ln>
      </xdr:spPr>
    </xdr:pic>
    <xdr:clientData/>
  </xdr:twoCellAnchor>
  <xdr:twoCellAnchor>
    <xdr:from>
      <xdr:col>12</xdr:col>
      <xdr:colOff>628650</xdr:colOff>
      <xdr:row>163</xdr:row>
      <xdr:rowOff>85725</xdr:rowOff>
    </xdr:from>
    <xdr:to>
      <xdr:col>12</xdr:col>
      <xdr:colOff>1428750</xdr:colOff>
      <xdr:row>164</xdr:row>
      <xdr:rowOff>152400</xdr:rowOff>
    </xdr:to>
    <xdr:pic>
      <xdr:nvPicPr>
        <xdr:cNvPr id="6" name="Picture 6"/>
        <xdr:cNvPicPr preferRelativeResize="1">
          <a:picLocks noChangeAspect="1"/>
        </xdr:cNvPicPr>
      </xdr:nvPicPr>
      <xdr:blipFill>
        <a:blip r:link="rId2"/>
        <a:stretch>
          <a:fillRect/>
        </a:stretch>
      </xdr:blipFill>
      <xdr:spPr>
        <a:xfrm>
          <a:off x="16240125" y="33204150"/>
          <a:ext cx="800100" cy="266700"/>
        </a:xfrm>
        <a:prstGeom prst="rect">
          <a:avLst/>
        </a:prstGeom>
        <a:noFill/>
        <a:ln w="9525" cmpd="sng">
          <a:noFill/>
        </a:ln>
      </xdr:spPr>
    </xdr:pic>
    <xdr:clientData/>
  </xdr:twoCellAnchor>
  <xdr:twoCellAnchor>
    <xdr:from>
      <xdr:col>12</xdr:col>
      <xdr:colOff>561975</xdr:colOff>
      <xdr:row>104</xdr:row>
      <xdr:rowOff>0</xdr:rowOff>
    </xdr:from>
    <xdr:to>
      <xdr:col>12</xdr:col>
      <xdr:colOff>1362075</xdr:colOff>
      <xdr:row>105</xdr:row>
      <xdr:rowOff>76200</xdr:rowOff>
    </xdr:to>
    <xdr:pic>
      <xdr:nvPicPr>
        <xdr:cNvPr id="7" name="Picture 7"/>
        <xdr:cNvPicPr preferRelativeResize="1">
          <a:picLocks noChangeAspect="1"/>
        </xdr:cNvPicPr>
      </xdr:nvPicPr>
      <xdr:blipFill>
        <a:blip r:link="rId2"/>
        <a:stretch>
          <a:fillRect/>
        </a:stretch>
      </xdr:blipFill>
      <xdr:spPr>
        <a:xfrm>
          <a:off x="16173450" y="21278850"/>
          <a:ext cx="800100" cy="276225"/>
        </a:xfrm>
        <a:prstGeom prst="rect">
          <a:avLst/>
        </a:prstGeom>
        <a:noFill/>
        <a:ln w="9525" cmpd="sng">
          <a:noFill/>
        </a:ln>
      </xdr:spPr>
    </xdr:pic>
    <xdr:clientData/>
  </xdr:twoCellAnchor>
  <xdr:twoCellAnchor>
    <xdr:from>
      <xdr:col>12</xdr:col>
      <xdr:colOff>628650</xdr:colOff>
      <xdr:row>50</xdr:row>
      <xdr:rowOff>85725</xdr:rowOff>
    </xdr:from>
    <xdr:to>
      <xdr:col>12</xdr:col>
      <xdr:colOff>1428750</xdr:colOff>
      <xdr:row>51</xdr:row>
      <xdr:rowOff>114300</xdr:rowOff>
    </xdr:to>
    <xdr:pic>
      <xdr:nvPicPr>
        <xdr:cNvPr id="8" name="Picture 8"/>
        <xdr:cNvPicPr preferRelativeResize="1">
          <a:picLocks noChangeAspect="1"/>
        </xdr:cNvPicPr>
      </xdr:nvPicPr>
      <xdr:blipFill>
        <a:blip r:link="rId2"/>
        <a:stretch>
          <a:fillRect/>
        </a:stretch>
      </xdr:blipFill>
      <xdr:spPr>
        <a:xfrm>
          <a:off x="16240125" y="10153650"/>
          <a:ext cx="800100"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85725</xdr:rowOff>
    </xdr:from>
    <xdr:to>
      <xdr:col>1</xdr:col>
      <xdr:colOff>28575</xdr:colOff>
      <xdr:row>51</xdr:row>
      <xdr:rowOff>123825</xdr:rowOff>
    </xdr:to>
    <xdr:pic>
      <xdr:nvPicPr>
        <xdr:cNvPr id="1" name="Picture 1"/>
        <xdr:cNvPicPr preferRelativeResize="1">
          <a:picLocks noChangeAspect="1"/>
        </xdr:cNvPicPr>
      </xdr:nvPicPr>
      <xdr:blipFill>
        <a:blip r:link="rId1"/>
        <a:stretch>
          <a:fillRect/>
        </a:stretch>
      </xdr:blipFill>
      <xdr:spPr>
        <a:xfrm>
          <a:off x="28575" y="10153650"/>
          <a:ext cx="314325" cy="238125"/>
        </a:xfrm>
        <a:prstGeom prst="rect">
          <a:avLst/>
        </a:prstGeom>
        <a:noFill/>
        <a:ln w="9525" cmpd="sng">
          <a:noFill/>
        </a:ln>
      </xdr:spPr>
    </xdr:pic>
    <xdr:clientData/>
  </xdr:twoCellAnchor>
  <xdr:twoCellAnchor>
    <xdr:from>
      <xdr:col>0</xdr:col>
      <xdr:colOff>57150</xdr:colOff>
      <xdr:row>104</xdr:row>
      <xdr:rowOff>85725</xdr:rowOff>
    </xdr:from>
    <xdr:to>
      <xdr:col>1</xdr:col>
      <xdr:colOff>57150</xdr:colOff>
      <xdr:row>105</xdr:row>
      <xdr:rowOff>171450</xdr:rowOff>
    </xdr:to>
    <xdr:pic>
      <xdr:nvPicPr>
        <xdr:cNvPr id="2" name="Picture 2"/>
        <xdr:cNvPicPr preferRelativeResize="1">
          <a:picLocks noChangeAspect="1"/>
        </xdr:cNvPicPr>
      </xdr:nvPicPr>
      <xdr:blipFill>
        <a:blip r:link="rId1"/>
        <a:stretch>
          <a:fillRect/>
        </a:stretch>
      </xdr:blipFill>
      <xdr:spPr>
        <a:xfrm>
          <a:off x="57150" y="21364575"/>
          <a:ext cx="314325" cy="285750"/>
        </a:xfrm>
        <a:prstGeom prst="rect">
          <a:avLst/>
        </a:prstGeom>
        <a:noFill/>
        <a:ln w="9525" cmpd="sng">
          <a:noFill/>
        </a:ln>
      </xdr:spPr>
    </xdr:pic>
    <xdr:clientData/>
  </xdr:twoCellAnchor>
  <xdr:twoCellAnchor>
    <xdr:from>
      <xdr:col>0</xdr:col>
      <xdr:colOff>38100</xdr:colOff>
      <xdr:row>163</xdr:row>
      <xdr:rowOff>85725</xdr:rowOff>
    </xdr:from>
    <xdr:to>
      <xdr:col>1</xdr:col>
      <xdr:colOff>38100</xdr:colOff>
      <xdr:row>164</xdr:row>
      <xdr:rowOff>161925</xdr:rowOff>
    </xdr:to>
    <xdr:pic>
      <xdr:nvPicPr>
        <xdr:cNvPr id="3" name="Picture 3"/>
        <xdr:cNvPicPr preferRelativeResize="1">
          <a:picLocks noChangeAspect="1"/>
        </xdr:cNvPicPr>
      </xdr:nvPicPr>
      <xdr:blipFill>
        <a:blip r:link="rId1"/>
        <a:stretch>
          <a:fillRect/>
        </a:stretch>
      </xdr:blipFill>
      <xdr:spPr>
        <a:xfrm>
          <a:off x="38100" y="33204150"/>
          <a:ext cx="314325" cy="276225"/>
        </a:xfrm>
        <a:prstGeom prst="rect">
          <a:avLst/>
        </a:prstGeom>
        <a:noFill/>
        <a:ln w="9525" cmpd="sng">
          <a:noFill/>
        </a:ln>
      </xdr:spPr>
    </xdr:pic>
    <xdr:clientData/>
  </xdr:twoCellAnchor>
  <xdr:twoCellAnchor>
    <xdr:from>
      <xdr:col>0</xdr:col>
      <xdr:colOff>38100</xdr:colOff>
      <xdr:row>211</xdr:row>
      <xdr:rowOff>85725</xdr:rowOff>
    </xdr:from>
    <xdr:to>
      <xdr:col>1</xdr:col>
      <xdr:colOff>38100</xdr:colOff>
      <xdr:row>212</xdr:row>
      <xdr:rowOff>123825</xdr:rowOff>
    </xdr:to>
    <xdr:pic>
      <xdr:nvPicPr>
        <xdr:cNvPr id="4" name="Picture 4"/>
        <xdr:cNvPicPr preferRelativeResize="1">
          <a:picLocks noChangeAspect="1"/>
        </xdr:cNvPicPr>
      </xdr:nvPicPr>
      <xdr:blipFill>
        <a:blip r:link="rId1"/>
        <a:stretch>
          <a:fillRect/>
        </a:stretch>
      </xdr:blipFill>
      <xdr:spPr>
        <a:xfrm>
          <a:off x="38100" y="42814875"/>
          <a:ext cx="314325" cy="238125"/>
        </a:xfrm>
        <a:prstGeom prst="rect">
          <a:avLst/>
        </a:prstGeom>
        <a:noFill/>
        <a:ln w="9525" cmpd="sng">
          <a:noFill/>
        </a:ln>
      </xdr:spPr>
    </xdr:pic>
    <xdr:clientData/>
  </xdr:twoCellAnchor>
  <xdr:twoCellAnchor>
    <xdr:from>
      <xdr:col>12</xdr:col>
      <xdr:colOff>581025</xdr:colOff>
      <xdr:row>211</xdr:row>
      <xdr:rowOff>57150</xdr:rowOff>
    </xdr:from>
    <xdr:to>
      <xdr:col>12</xdr:col>
      <xdr:colOff>1381125</xdr:colOff>
      <xdr:row>212</xdr:row>
      <xdr:rowOff>85725</xdr:rowOff>
    </xdr:to>
    <xdr:pic>
      <xdr:nvPicPr>
        <xdr:cNvPr id="5" name="Picture 5"/>
        <xdr:cNvPicPr preferRelativeResize="1">
          <a:picLocks noChangeAspect="1"/>
        </xdr:cNvPicPr>
      </xdr:nvPicPr>
      <xdr:blipFill>
        <a:blip r:link="rId2"/>
        <a:stretch>
          <a:fillRect/>
        </a:stretch>
      </xdr:blipFill>
      <xdr:spPr>
        <a:xfrm>
          <a:off x="16192500" y="42786300"/>
          <a:ext cx="800100" cy="228600"/>
        </a:xfrm>
        <a:prstGeom prst="rect">
          <a:avLst/>
        </a:prstGeom>
        <a:noFill/>
        <a:ln w="9525" cmpd="sng">
          <a:noFill/>
        </a:ln>
      </xdr:spPr>
    </xdr:pic>
    <xdr:clientData/>
  </xdr:twoCellAnchor>
  <xdr:twoCellAnchor>
    <xdr:from>
      <xdr:col>12</xdr:col>
      <xdr:colOff>628650</xdr:colOff>
      <xdr:row>163</xdr:row>
      <xdr:rowOff>85725</xdr:rowOff>
    </xdr:from>
    <xdr:to>
      <xdr:col>12</xdr:col>
      <xdr:colOff>1428750</xdr:colOff>
      <xdr:row>164</xdr:row>
      <xdr:rowOff>152400</xdr:rowOff>
    </xdr:to>
    <xdr:pic>
      <xdr:nvPicPr>
        <xdr:cNvPr id="6" name="Picture 6"/>
        <xdr:cNvPicPr preferRelativeResize="1">
          <a:picLocks noChangeAspect="1"/>
        </xdr:cNvPicPr>
      </xdr:nvPicPr>
      <xdr:blipFill>
        <a:blip r:link="rId2"/>
        <a:stretch>
          <a:fillRect/>
        </a:stretch>
      </xdr:blipFill>
      <xdr:spPr>
        <a:xfrm>
          <a:off x="16240125" y="33204150"/>
          <a:ext cx="800100" cy="266700"/>
        </a:xfrm>
        <a:prstGeom prst="rect">
          <a:avLst/>
        </a:prstGeom>
        <a:noFill/>
        <a:ln w="9525" cmpd="sng">
          <a:noFill/>
        </a:ln>
      </xdr:spPr>
    </xdr:pic>
    <xdr:clientData/>
  </xdr:twoCellAnchor>
  <xdr:twoCellAnchor>
    <xdr:from>
      <xdr:col>12</xdr:col>
      <xdr:colOff>561975</xdr:colOff>
      <xdr:row>104</xdr:row>
      <xdr:rowOff>0</xdr:rowOff>
    </xdr:from>
    <xdr:to>
      <xdr:col>12</xdr:col>
      <xdr:colOff>1362075</xdr:colOff>
      <xdr:row>105</xdr:row>
      <xdr:rowOff>76200</xdr:rowOff>
    </xdr:to>
    <xdr:pic>
      <xdr:nvPicPr>
        <xdr:cNvPr id="7" name="Picture 7"/>
        <xdr:cNvPicPr preferRelativeResize="1">
          <a:picLocks noChangeAspect="1"/>
        </xdr:cNvPicPr>
      </xdr:nvPicPr>
      <xdr:blipFill>
        <a:blip r:link="rId2"/>
        <a:stretch>
          <a:fillRect/>
        </a:stretch>
      </xdr:blipFill>
      <xdr:spPr>
        <a:xfrm>
          <a:off x="16173450" y="21278850"/>
          <a:ext cx="800100" cy="276225"/>
        </a:xfrm>
        <a:prstGeom prst="rect">
          <a:avLst/>
        </a:prstGeom>
        <a:noFill/>
        <a:ln w="9525" cmpd="sng">
          <a:noFill/>
        </a:ln>
      </xdr:spPr>
    </xdr:pic>
    <xdr:clientData/>
  </xdr:twoCellAnchor>
  <xdr:twoCellAnchor>
    <xdr:from>
      <xdr:col>12</xdr:col>
      <xdr:colOff>628650</xdr:colOff>
      <xdr:row>50</xdr:row>
      <xdr:rowOff>85725</xdr:rowOff>
    </xdr:from>
    <xdr:to>
      <xdr:col>12</xdr:col>
      <xdr:colOff>1428750</xdr:colOff>
      <xdr:row>51</xdr:row>
      <xdr:rowOff>114300</xdr:rowOff>
    </xdr:to>
    <xdr:pic>
      <xdr:nvPicPr>
        <xdr:cNvPr id="8" name="Picture 8"/>
        <xdr:cNvPicPr preferRelativeResize="1">
          <a:picLocks noChangeAspect="1"/>
        </xdr:cNvPicPr>
      </xdr:nvPicPr>
      <xdr:blipFill>
        <a:blip r:link="rId2"/>
        <a:stretch>
          <a:fillRect/>
        </a:stretch>
      </xdr:blipFill>
      <xdr:spPr>
        <a:xfrm>
          <a:off x="16240125" y="10153650"/>
          <a:ext cx="800100"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85725</xdr:rowOff>
    </xdr:from>
    <xdr:to>
      <xdr:col>1</xdr:col>
      <xdr:colOff>28575</xdr:colOff>
      <xdr:row>51</xdr:row>
      <xdr:rowOff>123825</xdr:rowOff>
    </xdr:to>
    <xdr:pic>
      <xdr:nvPicPr>
        <xdr:cNvPr id="1" name="Picture 1"/>
        <xdr:cNvPicPr preferRelativeResize="1">
          <a:picLocks noChangeAspect="1"/>
        </xdr:cNvPicPr>
      </xdr:nvPicPr>
      <xdr:blipFill>
        <a:blip r:link="rId1"/>
        <a:stretch>
          <a:fillRect/>
        </a:stretch>
      </xdr:blipFill>
      <xdr:spPr>
        <a:xfrm>
          <a:off x="28575" y="10153650"/>
          <a:ext cx="314325" cy="238125"/>
        </a:xfrm>
        <a:prstGeom prst="rect">
          <a:avLst/>
        </a:prstGeom>
        <a:noFill/>
        <a:ln w="9525" cmpd="sng">
          <a:noFill/>
        </a:ln>
      </xdr:spPr>
    </xdr:pic>
    <xdr:clientData/>
  </xdr:twoCellAnchor>
  <xdr:twoCellAnchor>
    <xdr:from>
      <xdr:col>0</xdr:col>
      <xdr:colOff>57150</xdr:colOff>
      <xdr:row>105</xdr:row>
      <xdr:rowOff>85725</xdr:rowOff>
    </xdr:from>
    <xdr:to>
      <xdr:col>1</xdr:col>
      <xdr:colOff>57150</xdr:colOff>
      <xdr:row>106</xdr:row>
      <xdr:rowOff>171450</xdr:rowOff>
    </xdr:to>
    <xdr:pic>
      <xdr:nvPicPr>
        <xdr:cNvPr id="2" name="Picture 2"/>
        <xdr:cNvPicPr preferRelativeResize="1">
          <a:picLocks noChangeAspect="1"/>
        </xdr:cNvPicPr>
      </xdr:nvPicPr>
      <xdr:blipFill>
        <a:blip r:link="rId1"/>
        <a:stretch>
          <a:fillRect/>
        </a:stretch>
      </xdr:blipFill>
      <xdr:spPr>
        <a:xfrm>
          <a:off x="57150" y="21564600"/>
          <a:ext cx="314325" cy="285750"/>
        </a:xfrm>
        <a:prstGeom prst="rect">
          <a:avLst/>
        </a:prstGeom>
        <a:noFill/>
        <a:ln w="9525" cmpd="sng">
          <a:noFill/>
        </a:ln>
      </xdr:spPr>
    </xdr:pic>
    <xdr:clientData/>
  </xdr:twoCellAnchor>
  <xdr:twoCellAnchor>
    <xdr:from>
      <xdr:col>0</xdr:col>
      <xdr:colOff>38100</xdr:colOff>
      <xdr:row>164</xdr:row>
      <xdr:rowOff>85725</xdr:rowOff>
    </xdr:from>
    <xdr:to>
      <xdr:col>1</xdr:col>
      <xdr:colOff>38100</xdr:colOff>
      <xdr:row>165</xdr:row>
      <xdr:rowOff>161925</xdr:rowOff>
    </xdr:to>
    <xdr:pic>
      <xdr:nvPicPr>
        <xdr:cNvPr id="3" name="Picture 3"/>
        <xdr:cNvPicPr preferRelativeResize="1">
          <a:picLocks noChangeAspect="1"/>
        </xdr:cNvPicPr>
      </xdr:nvPicPr>
      <xdr:blipFill>
        <a:blip r:link="rId1"/>
        <a:stretch>
          <a:fillRect/>
        </a:stretch>
      </xdr:blipFill>
      <xdr:spPr>
        <a:xfrm>
          <a:off x="38100" y="33404175"/>
          <a:ext cx="314325" cy="276225"/>
        </a:xfrm>
        <a:prstGeom prst="rect">
          <a:avLst/>
        </a:prstGeom>
        <a:noFill/>
        <a:ln w="9525" cmpd="sng">
          <a:noFill/>
        </a:ln>
      </xdr:spPr>
    </xdr:pic>
    <xdr:clientData/>
  </xdr:twoCellAnchor>
  <xdr:twoCellAnchor>
    <xdr:from>
      <xdr:col>0</xdr:col>
      <xdr:colOff>38100</xdr:colOff>
      <xdr:row>212</xdr:row>
      <xdr:rowOff>85725</xdr:rowOff>
    </xdr:from>
    <xdr:to>
      <xdr:col>1</xdr:col>
      <xdr:colOff>38100</xdr:colOff>
      <xdr:row>213</xdr:row>
      <xdr:rowOff>123825</xdr:rowOff>
    </xdr:to>
    <xdr:pic>
      <xdr:nvPicPr>
        <xdr:cNvPr id="4" name="Picture 4"/>
        <xdr:cNvPicPr preferRelativeResize="1">
          <a:picLocks noChangeAspect="1"/>
        </xdr:cNvPicPr>
      </xdr:nvPicPr>
      <xdr:blipFill>
        <a:blip r:link="rId1"/>
        <a:stretch>
          <a:fillRect/>
        </a:stretch>
      </xdr:blipFill>
      <xdr:spPr>
        <a:xfrm>
          <a:off x="38100" y="43014900"/>
          <a:ext cx="314325" cy="238125"/>
        </a:xfrm>
        <a:prstGeom prst="rect">
          <a:avLst/>
        </a:prstGeom>
        <a:noFill/>
        <a:ln w="9525" cmpd="sng">
          <a:noFill/>
        </a:ln>
      </xdr:spPr>
    </xdr:pic>
    <xdr:clientData/>
  </xdr:twoCellAnchor>
  <xdr:twoCellAnchor>
    <xdr:from>
      <xdr:col>12</xdr:col>
      <xdr:colOff>581025</xdr:colOff>
      <xdr:row>212</xdr:row>
      <xdr:rowOff>57150</xdr:rowOff>
    </xdr:from>
    <xdr:to>
      <xdr:col>12</xdr:col>
      <xdr:colOff>1381125</xdr:colOff>
      <xdr:row>213</xdr:row>
      <xdr:rowOff>85725</xdr:rowOff>
    </xdr:to>
    <xdr:pic>
      <xdr:nvPicPr>
        <xdr:cNvPr id="5" name="Picture 5"/>
        <xdr:cNvPicPr preferRelativeResize="1">
          <a:picLocks noChangeAspect="1"/>
        </xdr:cNvPicPr>
      </xdr:nvPicPr>
      <xdr:blipFill>
        <a:blip r:link="rId2"/>
        <a:stretch>
          <a:fillRect/>
        </a:stretch>
      </xdr:blipFill>
      <xdr:spPr>
        <a:xfrm>
          <a:off x="16192500" y="42986325"/>
          <a:ext cx="800100" cy="228600"/>
        </a:xfrm>
        <a:prstGeom prst="rect">
          <a:avLst/>
        </a:prstGeom>
        <a:noFill/>
        <a:ln w="9525" cmpd="sng">
          <a:noFill/>
        </a:ln>
      </xdr:spPr>
    </xdr:pic>
    <xdr:clientData/>
  </xdr:twoCellAnchor>
  <xdr:twoCellAnchor>
    <xdr:from>
      <xdr:col>12</xdr:col>
      <xdr:colOff>628650</xdr:colOff>
      <xdr:row>164</xdr:row>
      <xdr:rowOff>85725</xdr:rowOff>
    </xdr:from>
    <xdr:to>
      <xdr:col>12</xdr:col>
      <xdr:colOff>1428750</xdr:colOff>
      <xdr:row>165</xdr:row>
      <xdr:rowOff>152400</xdr:rowOff>
    </xdr:to>
    <xdr:pic>
      <xdr:nvPicPr>
        <xdr:cNvPr id="6" name="Picture 6"/>
        <xdr:cNvPicPr preferRelativeResize="1">
          <a:picLocks noChangeAspect="1"/>
        </xdr:cNvPicPr>
      </xdr:nvPicPr>
      <xdr:blipFill>
        <a:blip r:link="rId2"/>
        <a:stretch>
          <a:fillRect/>
        </a:stretch>
      </xdr:blipFill>
      <xdr:spPr>
        <a:xfrm>
          <a:off x="16240125" y="33404175"/>
          <a:ext cx="800100" cy="266700"/>
        </a:xfrm>
        <a:prstGeom prst="rect">
          <a:avLst/>
        </a:prstGeom>
        <a:noFill/>
        <a:ln w="9525" cmpd="sng">
          <a:noFill/>
        </a:ln>
      </xdr:spPr>
    </xdr:pic>
    <xdr:clientData/>
  </xdr:twoCellAnchor>
  <xdr:twoCellAnchor>
    <xdr:from>
      <xdr:col>12</xdr:col>
      <xdr:colOff>561975</xdr:colOff>
      <xdr:row>105</xdr:row>
      <xdr:rowOff>0</xdr:rowOff>
    </xdr:from>
    <xdr:to>
      <xdr:col>12</xdr:col>
      <xdr:colOff>1362075</xdr:colOff>
      <xdr:row>106</xdr:row>
      <xdr:rowOff>76200</xdr:rowOff>
    </xdr:to>
    <xdr:pic>
      <xdr:nvPicPr>
        <xdr:cNvPr id="7" name="Picture 7"/>
        <xdr:cNvPicPr preferRelativeResize="1">
          <a:picLocks noChangeAspect="1"/>
        </xdr:cNvPicPr>
      </xdr:nvPicPr>
      <xdr:blipFill>
        <a:blip r:link="rId2"/>
        <a:stretch>
          <a:fillRect/>
        </a:stretch>
      </xdr:blipFill>
      <xdr:spPr>
        <a:xfrm>
          <a:off x="16173450" y="21478875"/>
          <a:ext cx="800100" cy="276225"/>
        </a:xfrm>
        <a:prstGeom prst="rect">
          <a:avLst/>
        </a:prstGeom>
        <a:noFill/>
        <a:ln w="9525" cmpd="sng">
          <a:noFill/>
        </a:ln>
      </xdr:spPr>
    </xdr:pic>
    <xdr:clientData/>
  </xdr:twoCellAnchor>
  <xdr:twoCellAnchor>
    <xdr:from>
      <xdr:col>12</xdr:col>
      <xdr:colOff>628650</xdr:colOff>
      <xdr:row>50</xdr:row>
      <xdr:rowOff>85725</xdr:rowOff>
    </xdr:from>
    <xdr:to>
      <xdr:col>12</xdr:col>
      <xdr:colOff>1428750</xdr:colOff>
      <xdr:row>51</xdr:row>
      <xdr:rowOff>114300</xdr:rowOff>
    </xdr:to>
    <xdr:pic>
      <xdr:nvPicPr>
        <xdr:cNvPr id="8" name="Picture 8"/>
        <xdr:cNvPicPr preferRelativeResize="1">
          <a:picLocks noChangeAspect="1"/>
        </xdr:cNvPicPr>
      </xdr:nvPicPr>
      <xdr:blipFill>
        <a:blip r:link="rId2"/>
        <a:stretch>
          <a:fillRect/>
        </a:stretch>
      </xdr:blipFill>
      <xdr:spPr>
        <a:xfrm>
          <a:off x="16240125" y="10153650"/>
          <a:ext cx="800100" cy="228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85725</xdr:rowOff>
    </xdr:from>
    <xdr:to>
      <xdr:col>1</xdr:col>
      <xdr:colOff>28575</xdr:colOff>
      <xdr:row>51</xdr:row>
      <xdr:rowOff>123825</xdr:rowOff>
    </xdr:to>
    <xdr:pic>
      <xdr:nvPicPr>
        <xdr:cNvPr id="1" name="Picture 1"/>
        <xdr:cNvPicPr preferRelativeResize="1">
          <a:picLocks noChangeAspect="1"/>
        </xdr:cNvPicPr>
      </xdr:nvPicPr>
      <xdr:blipFill>
        <a:blip r:link="rId1"/>
        <a:stretch>
          <a:fillRect/>
        </a:stretch>
      </xdr:blipFill>
      <xdr:spPr>
        <a:xfrm>
          <a:off x="28575" y="10153650"/>
          <a:ext cx="314325" cy="238125"/>
        </a:xfrm>
        <a:prstGeom prst="rect">
          <a:avLst/>
        </a:prstGeom>
        <a:noFill/>
        <a:ln w="9525" cmpd="sng">
          <a:noFill/>
        </a:ln>
      </xdr:spPr>
    </xdr:pic>
    <xdr:clientData/>
  </xdr:twoCellAnchor>
  <xdr:twoCellAnchor>
    <xdr:from>
      <xdr:col>0</xdr:col>
      <xdr:colOff>57150</xdr:colOff>
      <xdr:row>105</xdr:row>
      <xdr:rowOff>85725</xdr:rowOff>
    </xdr:from>
    <xdr:to>
      <xdr:col>1</xdr:col>
      <xdr:colOff>57150</xdr:colOff>
      <xdr:row>106</xdr:row>
      <xdr:rowOff>171450</xdr:rowOff>
    </xdr:to>
    <xdr:pic>
      <xdr:nvPicPr>
        <xdr:cNvPr id="2" name="Picture 2"/>
        <xdr:cNvPicPr preferRelativeResize="1">
          <a:picLocks noChangeAspect="1"/>
        </xdr:cNvPicPr>
      </xdr:nvPicPr>
      <xdr:blipFill>
        <a:blip r:link="rId1"/>
        <a:stretch>
          <a:fillRect/>
        </a:stretch>
      </xdr:blipFill>
      <xdr:spPr>
        <a:xfrm>
          <a:off x="57150" y="21564600"/>
          <a:ext cx="314325" cy="285750"/>
        </a:xfrm>
        <a:prstGeom prst="rect">
          <a:avLst/>
        </a:prstGeom>
        <a:noFill/>
        <a:ln w="9525" cmpd="sng">
          <a:noFill/>
        </a:ln>
      </xdr:spPr>
    </xdr:pic>
    <xdr:clientData/>
  </xdr:twoCellAnchor>
  <xdr:twoCellAnchor>
    <xdr:from>
      <xdr:col>0</xdr:col>
      <xdr:colOff>38100</xdr:colOff>
      <xdr:row>164</xdr:row>
      <xdr:rowOff>85725</xdr:rowOff>
    </xdr:from>
    <xdr:to>
      <xdr:col>1</xdr:col>
      <xdr:colOff>38100</xdr:colOff>
      <xdr:row>165</xdr:row>
      <xdr:rowOff>161925</xdr:rowOff>
    </xdr:to>
    <xdr:pic>
      <xdr:nvPicPr>
        <xdr:cNvPr id="3" name="Picture 3"/>
        <xdr:cNvPicPr preferRelativeResize="1">
          <a:picLocks noChangeAspect="1"/>
        </xdr:cNvPicPr>
      </xdr:nvPicPr>
      <xdr:blipFill>
        <a:blip r:link="rId1"/>
        <a:stretch>
          <a:fillRect/>
        </a:stretch>
      </xdr:blipFill>
      <xdr:spPr>
        <a:xfrm>
          <a:off x="38100" y="33404175"/>
          <a:ext cx="314325" cy="276225"/>
        </a:xfrm>
        <a:prstGeom prst="rect">
          <a:avLst/>
        </a:prstGeom>
        <a:noFill/>
        <a:ln w="9525" cmpd="sng">
          <a:noFill/>
        </a:ln>
      </xdr:spPr>
    </xdr:pic>
    <xdr:clientData/>
  </xdr:twoCellAnchor>
  <xdr:twoCellAnchor>
    <xdr:from>
      <xdr:col>0</xdr:col>
      <xdr:colOff>38100</xdr:colOff>
      <xdr:row>212</xdr:row>
      <xdr:rowOff>85725</xdr:rowOff>
    </xdr:from>
    <xdr:to>
      <xdr:col>1</xdr:col>
      <xdr:colOff>38100</xdr:colOff>
      <xdr:row>213</xdr:row>
      <xdr:rowOff>123825</xdr:rowOff>
    </xdr:to>
    <xdr:pic>
      <xdr:nvPicPr>
        <xdr:cNvPr id="4" name="Picture 4"/>
        <xdr:cNvPicPr preferRelativeResize="1">
          <a:picLocks noChangeAspect="1"/>
        </xdr:cNvPicPr>
      </xdr:nvPicPr>
      <xdr:blipFill>
        <a:blip r:link="rId1"/>
        <a:stretch>
          <a:fillRect/>
        </a:stretch>
      </xdr:blipFill>
      <xdr:spPr>
        <a:xfrm>
          <a:off x="38100" y="43014900"/>
          <a:ext cx="314325" cy="238125"/>
        </a:xfrm>
        <a:prstGeom prst="rect">
          <a:avLst/>
        </a:prstGeom>
        <a:noFill/>
        <a:ln w="9525" cmpd="sng">
          <a:noFill/>
        </a:ln>
      </xdr:spPr>
    </xdr:pic>
    <xdr:clientData/>
  </xdr:twoCellAnchor>
  <xdr:twoCellAnchor>
    <xdr:from>
      <xdr:col>12</xdr:col>
      <xdr:colOff>581025</xdr:colOff>
      <xdr:row>212</xdr:row>
      <xdr:rowOff>57150</xdr:rowOff>
    </xdr:from>
    <xdr:to>
      <xdr:col>12</xdr:col>
      <xdr:colOff>1381125</xdr:colOff>
      <xdr:row>213</xdr:row>
      <xdr:rowOff>85725</xdr:rowOff>
    </xdr:to>
    <xdr:pic>
      <xdr:nvPicPr>
        <xdr:cNvPr id="5" name="Picture 5"/>
        <xdr:cNvPicPr preferRelativeResize="1">
          <a:picLocks noChangeAspect="1"/>
        </xdr:cNvPicPr>
      </xdr:nvPicPr>
      <xdr:blipFill>
        <a:blip r:link="rId2"/>
        <a:stretch>
          <a:fillRect/>
        </a:stretch>
      </xdr:blipFill>
      <xdr:spPr>
        <a:xfrm>
          <a:off x="16192500" y="42986325"/>
          <a:ext cx="800100" cy="228600"/>
        </a:xfrm>
        <a:prstGeom prst="rect">
          <a:avLst/>
        </a:prstGeom>
        <a:noFill/>
        <a:ln w="9525" cmpd="sng">
          <a:noFill/>
        </a:ln>
      </xdr:spPr>
    </xdr:pic>
    <xdr:clientData/>
  </xdr:twoCellAnchor>
  <xdr:twoCellAnchor>
    <xdr:from>
      <xdr:col>12</xdr:col>
      <xdr:colOff>628650</xdr:colOff>
      <xdr:row>164</xdr:row>
      <xdr:rowOff>85725</xdr:rowOff>
    </xdr:from>
    <xdr:to>
      <xdr:col>12</xdr:col>
      <xdr:colOff>1428750</xdr:colOff>
      <xdr:row>165</xdr:row>
      <xdr:rowOff>152400</xdr:rowOff>
    </xdr:to>
    <xdr:pic>
      <xdr:nvPicPr>
        <xdr:cNvPr id="6" name="Picture 6"/>
        <xdr:cNvPicPr preferRelativeResize="1">
          <a:picLocks noChangeAspect="1"/>
        </xdr:cNvPicPr>
      </xdr:nvPicPr>
      <xdr:blipFill>
        <a:blip r:link="rId2"/>
        <a:stretch>
          <a:fillRect/>
        </a:stretch>
      </xdr:blipFill>
      <xdr:spPr>
        <a:xfrm>
          <a:off x="16240125" y="33404175"/>
          <a:ext cx="800100" cy="266700"/>
        </a:xfrm>
        <a:prstGeom prst="rect">
          <a:avLst/>
        </a:prstGeom>
        <a:noFill/>
        <a:ln w="9525" cmpd="sng">
          <a:noFill/>
        </a:ln>
      </xdr:spPr>
    </xdr:pic>
    <xdr:clientData/>
  </xdr:twoCellAnchor>
  <xdr:twoCellAnchor>
    <xdr:from>
      <xdr:col>12</xdr:col>
      <xdr:colOff>561975</xdr:colOff>
      <xdr:row>105</xdr:row>
      <xdr:rowOff>0</xdr:rowOff>
    </xdr:from>
    <xdr:to>
      <xdr:col>12</xdr:col>
      <xdr:colOff>1362075</xdr:colOff>
      <xdr:row>106</xdr:row>
      <xdr:rowOff>76200</xdr:rowOff>
    </xdr:to>
    <xdr:pic>
      <xdr:nvPicPr>
        <xdr:cNvPr id="7" name="Picture 7"/>
        <xdr:cNvPicPr preferRelativeResize="1">
          <a:picLocks noChangeAspect="1"/>
        </xdr:cNvPicPr>
      </xdr:nvPicPr>
      <xdr:blipFill>
        <a:blip r:link="rId2"/>
        <a:stretch>
          <a:fillRect/>
        </a:stretch>
      </xdr:blipFill>
      <xdr:spPr>
        <a:xfrm>
          <a:off x="16173450" y="21478875"/>
          <a:ext cx="800100" cy="276225"/>
        </a:xfrm>
        <a:prstGeom prst="rect">
          <a:avLst/>
        </a:prstGeom>
        <a:noFill/>
        <a:ln w="9525" cmpd="sng">
          <a:noFill/>
        </a:ln>
      </xdr:spPr>
    </xdr:pic>
    <xdr:clientData/>
  </xdr:twoCellAnchor>
  <xdr:twoCellAnchor>
    <xdr:from>
      <xdr:col>12</xdr:col>
      <xdr:colOff>628650</xdr:colOff>
      <xdr:row>50</xdr:row>
      <xdr:rowOff>85725</xdr:rowOff>
    </xdr:from>
    <xdr:to>
      <xdr:col>12</xdr:col>
      <xdr:colOff>1428750</xdr:colOff>
      <xdr:row>51</xdr:row>
      <xdr:rowOff>114300</xdr:rowOff>
    </xdr:to>
    <xdr:pic>
      <xdr:nvPicPr>
        <xdr:cNvPr id="8" name="Picture 8"/>
        <xdr:cNvPicPr preferRelativeResize="1">
          <a:picLocks noChangeAspect="1"/>
        </xdr:cNvPicPr>
      </xdr:nvPicPr>
      <xdr:blipFill>
        <a:blip r:link="rId2"/>
        <a:stretch>
          <a:fillRect/>
        </a:stretch>
      </xdr:blipFill>
      <xdr:spPr>
        <a:xfrm>
          <a:off x="16240125" y="10153650"/>
          <a:ext cx="8001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paragon-group.co.uk/" TargetMode="External" /><Relationship Id="rId2" Type="http://schemas.openxmlformats.org/officeDocument/2006/relationships/hyperlink" Target="http://www.paragon-group.co.uk/" TargetMode="Externa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paragon-group.co.uk/" TargetMode="External" /><Relationship Id="rId2" Type="http://schemas.openxmlformats.org/officeDocument/2006/relationships/hyperlink" Target="http://www.paragon-group.co.uk/" TargetMode="Externa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paragon-group.co.uk/" TargetMode="External" /><Relationship Id="rId2" Type="http://schemas.openxmlformats.org/officeDocument/2006/relationships/hyperlink" Target="http://www.paragon-group.co.uk/" TargetMode="Externa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paragon-group.co.uk/" TargetMode="External" /><Relationship Id="rId2" Type="http://schemas.openxmlformats.org/officeDocument/2006/relationships/hyperlink" Target="http://www.paragon-group.co.uk/" TargetMode="Externa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O21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0.6640625" style="1" customWidth="1"/>
    <col min="3" max="3" width="12.6640625" style="1" customWidth="1"/>
    <col min="4" max="4" width="14.6640625" style="1" customWidth="1"/>
    <col min="5" max="5" width="11.6640625" style="1" customWidth="1"/>
    <col min="6" max="6" width="14.6640625" style="1" customWidth="1"/>
    <col min="7" max="7" width="7.6640625" style="1" customWidth="1"/>
    <col min="8" max="8" width="13.6640625" style="1" customWidth="1"/>
    <col min="9" max="9" width="6.6640625" style="1" customWidth="1"/>
    <col min="10" max="10" width="13.6640625" style="1" customWidth="1"/>
    <col min="11" max="11" width="6.6640625" style="1" customWidth="1"/>
    <col min="12" max="12" width="15.6640625" style="1" customWidth="1"/>
    <col min="13" max="13" width="13.7773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8"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2" t="s">
        <v>2</v>
      </c>
      <c r="C5" s="13"/>
      <c r="D5" s="9"/>
      <c r="E5" s="9"/>
      <c r="F5" s="9"/>
      <c r="G5" s="9"/>
      <c r="H5" s="9"/>
      <c r="I5" s="9"/>
      <c r="J5" s="9"/>
      <c r="K5" s="9"/>
      <c r="L5" s="9"/>
      <c r="M5" s="9"/>
      <c r="N5" s="6"/>
    </row>
    <row r="6" spans="1:14" ht="15.75">
      <c r="A6" s="7"/>
      <c r="B6" s="12" t="s">
        <v>3</v>
      </c>
      <c r="C6" s="13"/>
      <c r="D6" s="9"/>
      <c r="E6" s="9"/>
      <c r="F6" s="9"/>
      <c r="G6" s="9"/>
      <c r="H6" s="9"/>
      <c r="I6" s="9"/>
      <c r="J6" s="9"/>
      <c r="K6" s="9"/>
      <c r="L6" s="9"/>
      <c r="M6" s="9"/>
      <c r="N6" s="6"/>
    </row>
    <row r="7" spans="1:14" ht="15.75">
      <c r="A7" s="7"/>
      <c r="B7" s="12" t="s">
        <v>4</v>
      </c>
      <c r="C7" s="13"/>
      <c r="D7" s="9"/>
      <c r="E7" s="9"/>
      <c r="F7" s="9"/>
      <c r="G7" s="9"/>
      <c r="H7" s="9"/>
      <c r="I7" s="9"/>
      <c r="J7" s="9"/>
      <c r="K7" s="9"/>
      <c r="L7" s="9"/>
      <c r="M7" s="9"/>
      <c r="N7" s="6"/>
    </row>
    <row r="8" spans="1:14" ht="15.75">
      <c r="A8" s="7"/>
      <c r="B8" s="14"/>
      <c r="C8" s="13"/>
      <c r="D8" s="9"/>
      <c r="E8" s="9"/>
      <c r="F8" s="9"/>
      <c r="G8" s="9"/>
      <c r="H8" s="9"/>
      <c r="I8" s="9"/>
      <c r="J8" s="9"/>
      <c r="K8" s="9"/>
      <c r="L8" s="9"/>
      <c r="M8" s="9"/>
      <c r="N8" s="6"/>
    </row>
    <row r="9" spans="1:14" ht="15.75">
      <c r="A9" s="7"/>
      <c r="B9" s="13"/>
      <c r="C9" s="13"/>
      <c r="D9" s="15"/>
      <c r="E9" s="15"/>
      <c r="F9" s="9"/>
      <c r="G9" s="9"/>
      <c r="H9" s="9"/>
      <c r="I9" s="9"/>
      <c r="J9" s="9"/>
      <c r="K9" s="9"/>
      <c r="L9" s="9"/>
      <c r="M9" s="9"/>
      <c r="N9" s="6"/>
    </row>
    <row r="10" spans="1:14" ht="15.75">
      <c r="A10" s="7"/>
      <c r="B10" s="15" t="s">
        <v>5</v>
      </c>
      <c r="C10" s="15"/>
      <c r="D10" s="9"/>
      <c r="E10" s="9"/>
      <c r="F10" s="9"/>
      <c r="G10" s="9"/>
      <c r="H10" s="9"/>
      <c r="I10" s="9"/>
      <c r="J10" s="9"/>
      <c r="K10" s="9"/>
      <c r="L10" s="9"/>
      <c r="M10" s="9"/>
      <c r="N10" s="6"/>
    </row>
    <row r="11" spans="1:14" ht="15.75">
      <c r="A11" s="7"/>
      <c r="B11" s="15"/>
      <c r="C11" s="15"/>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6" t="s">
        <v>6</v>
      </c>
      <c r="C13" s="16"/>
      <c r="D13" s="17"/>
      <c r="E13" s="17"/>
      <c r="F13" s="17"/>
      <c r="G13" s="17"/>
      <c r="H13" s="17"/>
      <c r="I13" s="17"/>
      <c r="J13" s="17"/>
      <c r="K13" s="17"/>
      <c r="L13" s="18" t="s">
        <v>200</v>
      </c>
      <c r="M13" s="9"/>
      <c r="N13" s="6"/>
    </row>
    <row r="14" spans="1:14" ht="15.75">
      <c r="A14" s="7"/>
      <c r="B14" s="16" t="s">
        <v>7</v>
      </c>
      <c r="C14" s="16"/>
      <c r="D14" s="19"/>
      <c r="E14" s="20"/>
      <c r="F14" s="19"/>
      <c r="G14" s="20"/>
      <c r="H14" s="19" t="s">
        <v>178</v>
      </c>
      <c r="I14" s="20">
        <v>0.96</v>
      </c>
      <c r="J14" s="19" t="s">
        <v>189</v>
      </c>
      <c r="K14" s="20">
        <v>0.04</v>
      </c>
      <c r="L14" s="18"/>
      <c r="M14" s="17"/>
      <c r="N14" s="6"/>
    </row>
    <row r="15" spans="1:14" ht="15.75">
      <c r="A15" s="7"/>
      <c r="B15" s="16" t="s">
        <v>8</v>
      </c>
      <c r="C15" s="16"/>
      <c r="D15" s="19"/>
      <c r="E15" s="20"/>
      <c r="F15" s="19"/>
      <c r="G15" s="20"/>
      <c r="H15" s="19" t="s">
        <v>178</v>
      </c>
      <c r="I15" s="20">
        <v>0.96</v>
      </c>
      <c r="J15" s="19" t="s">
        <v>189</v>
      </c>
      <c r="K15" s="20">
        <v>0.04</v>
      </c>
      <c r="L15" s="18"/>
      <c r="M15" s="17"/>
      <c r="N15" s="6"/>
    </row>
    <row r="16" spans="1:14" ht="15.75">
      <c r="A16" s="7"/>
      <c r="B16" s="16" t="s">
        <v>9</v>
      </c>
      <c r="C16" s="16"/>
      <c r="D16" s="17"/>
      <c r="E16" s="17"/>
      <c r="F16" s="17"/>
      <c r="G16" s="17"/>
      <c r="H16" s="17"/>
      <c r="I16" s="17"/>
      <c r="J16" s="17"/>
      <c r="K16" s="17"/>
      <c r="L16" s="19" t="s">
        <v>201</v>
      </c>
      <c r="M16" s="9"/>
      <c r="N16" s="6"/>
    </row>
    <row r="17" spans="1:14" ht="15.75">
      <c r="A17" s="7"/>
      <c r="B17" s="16" t="s">
        <v>10</v>
      </c>
      <c r="C17" s="16"/>
      <c r="D17" s="17"/>
      <c r="E17" s="17"/>
      <c r="F17" s="17"/>
      <c r="G17" s="17"/>
      <c r="H17" s="17"/>
      <c r="I17" s="17"/>
      <c r="J17" s="17"/>
      <c r="K17" s="17"/>
      <c r="L17" s="21">
        <v>37519</v>
      </c>
      <c r="M17" s="9"/>
      <c r="N17" s="6"/>
    </row>
    <row r="18" spans="1:14" ht="15.75">
      <c r="A18" s="7"/>
      <c r="B18" s="9"/>
      <c r="C18" s="9"/>
      <c r="D18" s="9"/>
      <c r="E18" s="9"/>
      <c r="F18" s="9"/>
      <c r="G18" s="9"/>
      <c r="H18" s="9"/>
      <c r="I18" s="9"/>
      <c r="J18" s="9"/>
      <c r="K18" s="9"/>
      <c r="L18" s="22"/>
      <c r="M18" s="9"/>
      <c r="N18" s="6"/>
    </row>
    <row r="19" spans="1:14" ht="15.75">
      <c r="A19" s="7"/>
      <c r="B19" s="23" t="s">
        <v>11</v>
      </c>
      <c r="C19" s="9"/>
      <c r="D19" s="9"/>
      <c r="E19" s="9"/>
      <c r="F19" s="9"/>
      <c r="G19" s="9"/>
      <c r="H19" s="9"/>
      <c r="I19" s="9"/>
      <c r="J19" s="22"/>
      <c r="K19" s="9"/>
      <c r="L19" s="14"/>
      <c r="M19" s="9"/>
      <c r="N19" s="6"/>
    </row>
    <row r="20" spans="1:14" ht="15.75">
      <c r="A20" s="7"/>
      <c r="B20" s="9"/>
      <c r="C20" s="9"/>
      <c r="D20" s="9"/>
      <c r="E20" s="9"/>
      <c r="F20" s="9"/>
      <c r="G20" s="9"/>
      <c r="H20" s="9"/>
      <c r="I20" s="9"/>
      <c r="J20" s="9"/>
      <c r="K20" s="9"/>
      <c r="L20" s="24"/>
      <c r="M20" s="9"/>
      <c r="N20" s="6"/>
    </row>
    <row r="21" spans="1:14" ht="15.75">
      <c r="A21" s="7"/>
      <c r="B21" s="9"/>
      <c r="C21" s="159" t="s">
        <v>152</v>
      </c>
      <c r="D21" s="161" t="s">
        <v>156</v>
      </c>
      <c r="E21" s="161"/>
      <c r="F21" s="161" t="s">
        <v>168</v>
      </c>
      <c r="G21" s="161"/>
      <c r="H21" s="161" t="s">
        <v>179</v>
      </c>
      <c r="I21" s="161"/>
      <c r="J21" s="26"/>
      <c r="K21" s="14"/>
      <c r="L21" s="14"/>
      <c r="M21" s="9"/>
      <c r="N21" s="6"/>
    </row>
    <row r="22" spans="1:14" ht="15.75">
      <c r="A22" s="27"/>
      <c r="B22" s="28" t="s">
        <v>12</v>
      </c>
      <c r="C22" s="160" t="s">
        <v>153</v>
      </c>
      <c r="D22" s="30" t="s">
        <v>157</v>
      </c>
      <c r="E22" s="30"/>
      <c r="F22" s="30" t="s">
        <v>169</v>
      </c>
      <c r="G22" s="30"/>
      <c r="H22" s="30" t="s">
        <v>180</v>
      </c>
      <c r="I22" s="30"/>
      <c r="J22" s="30"/>
      <c r="K22" s="31"/>
      <c r="L22" s="31"/>
      <c r="M22" s="28"/>
      <c r="N22" s="6"/>
    </row>
    <row r="23" spans="1:14" ht="15.75">
      <c r="A23" s="27"/>
      <c r="B23" s="28" t="s">
        <v>13</v>
      </c>
      <c r="C23" s="29"/>
      <c r="D23" s="30" t="s">
        <v>158</v>
      </c>
      <c r="E23" s="30"/>
      <c r="F23" s="30" t="s">
        <v>170</v>
      </c>
      <c r="G23" s="30"/>
      <c r="H23" s="30" t="s">
        <v>181</v>
      </c>
      <c r="I23" s="30"/>
      <c r="J23" s="30"/>
      <c r="K23" s="31"/>
      <c r="L23" s="31"/>
      <c r="M23" s="28"/>
      <c r="N23" s="6"/>
    </row>
    <row r="24" spans="1:14" ht="15.75">
      <c r="A24" s="27"/>
      <c r="B24" s="28" t="s">
        <v>14</v>
      </c>
      <c r="C24" s="29"/>
      <c r="D24" s="30" t="s">
        <v>158</v>
      </c>
      <c r="E24" s="30"/>
      <c r="F24" s="30" t="s">
        <v>170</v>
      </c>
      <c r="G24" s="30"/>
      <c r="H24" s="30" t="s">
        <v>181</v>
      </c>
      <c r="I24" s="30"/>
      <c r="J24" s="30"/>
      <c r="K24" s="31"/>
      <c r="L24" s="31"/>
      <c r="M24" s="28"/>
      <c r="N24" s="6"/>
    </row>
    <row r="25" spans="1:14" ht="15.75">
      <c r="A25" s="27"/>
      <c r="B25" s="32" t="s">
        <v>15</v>
      </c>
      <c r="C25" s="32"/>
      <c r="D25" s="33" t="s">
        <v>157</v>
      </c>
      <c r="E25" s="30"/>
      <c r="F25" s="33" t="s">
        <v>169</v>
      </c>
      <c r="G25" s="30"/>
      <c r="H25" s="33" t="s">
        <v>180</v>
      </c>
      <c r="I25" s="33"/>
      <c r="J25" s="33"/>
      <c r="K25" s="34"/>
      <c r="L25" s="31"/>
      <c r="M25" s="28"/>
      <c r="N25" s="6"/>
    </row>
    <row r="26" spans="1:14" ht="15.75">
      <c r="A26" s="27"/>
      <c r="B26" s="32" t="s">
        <v>16</v>
      </c>
      <c r="C26" s="32"/>
      <c r="D26" s="33" t="s">
        <v>158</v>
      </c>
      <c r="E26" s="30"/>
      <c r="F26" s="33" t="s">
        <v>170</v>
      </c>
      <c r="G26" s="30"/>
      <c r="H26" s="33" t="s">
        <v>181</v>
      </c>
      <c r="I26" s="33"/>
      <c r="J26" s="33"/>
      <c r="K26" s="34"/>
      <c r="L26" s="31"/>
      <c r="M26" s="28"/>
      <c r="N26" s="6"/>
    </row>
    <row r="27" spans="1:14" ht="15.75">
      <c r="A27" s="27"/>
      <c r="B27" s="32" t="s">
        <v>17</v>
      </c>
      <c r="C27" s="32"/>
      <c r="D27" s="33" t="s">
        <v>158</v>
      </c>
      <c r="E27" s="30"/>
      <c r="F27" s="33" t="s">
        <v>170</v>
      </c>
      <c r="G27" s="30"/>
      <c r="H27" s="33" t="s">
        <v>181</v>
      </c>
      <c r="I27" s="33"/>
      <c r="J27" s="33"/>
      <c r="K27" s="34"/>
      <c r="L27" s="31"/>
      <c r="M27" s="28"/>
      <c r="N27" s="6"/>
    </row>
    <row r="28" spans="1:14" ht="15.75">
      <c r="A28" s="27"/>
      <c r="B28" s="28" t="s">
        <v>18</v>
      </c>
      <c r="C28" s="28"/>
      <c r="D28" s="35" t="s">
        <v>159</v>
      </c>
      <c r="E28" s="30"/>
      <c r="F28" s="35" t="s">
        <v>171</v>
      </c>
      <c r="G28" s="30"/>
      <c r="H28" s="35" t="s">
        <v>182</v>
      </c>
      <c r="I28" s="30"/>
      <c r="J28" s="35"/>
      <c r="K28" s="31"/>
      <c r="L28" s="31"/>
      <c r="M28" s="28"/>
      <c r="N28" s="6"/>
    </row>
    <row r="29" spans="1:14" ht="15.75">
      <c r="A29" s="27"/>
      <c r="B29" s="28"/>
      <c r="C29" s="28"/>
      <c r="D29" s="28"/>
      <c r="E29" s="30"/>
      <c r="F29" s="30"/>
      <c r="G29" s="30"/>
      <c r="H29" s="30"/>
      <c r="I29" s="30"/>
      <c r="J29" s="30"/>
      <c r="K29" s="31"/>
      <c r="L29" s="31"/>
      <c r="M29" s="28"/>
      <c r="N29" s="6"/>
    </row>
    <row r="30" spans="1:14" ht="15.75">
      <c r="A30" s="27"/>
      <c r="B30" s="28" t="s">
        <v>19</v>
      </c>
      <c r="C30" s="28"/>
      <c r="D30" s="36">
        <v>198000</v>
      </c>
      <c r="E30" s="37"/>
      <c r="F30" s="36">
        <v>16500</v>
      </c>
      <c r="G30" s="36"/>
      <c r="H30" s="36">
        <v>5500</v>
      </c>
      <c r="I30" s="36"/>
      <c r="J30" s="36"/>
      <c r="K30" s="38"/>
      <c r="L30" s="36">
        <f>J30+H30+F30+D30</f>
        <v>220000</v>
      </c>
      <c r="M30" s="39"/>
      <c r="N30" s="6"/>
    </row>
    <row r="31" spans="1:14" ht="15.75">
      <c r="A31" s="27"/>
      <c r="B31" s="28" t="s">
        <v>20</v>
      </c>
      <c r="C31" s="40"/>
      <c r="D31" s="36">
        <v>0</v>
      </c>
      <c r="E31" s="37"/>
      <c r="F31" s="36">
        <v>0</v>
      </c>
      <c r="G31" s="36"/>
      <c r="H31" s="36">
        <v>0</v>
      </c>
      <c r="I31" s="41"/>
      <c r="J31" s="36"/>
      <c r="K31" s="38"/>
      <c r="L31" s="36">
        <f>J31+H31+F31+D31</f>
        <v>0</v>
      </c>
      <c r="M31" s="39"/>
      <c r="N31" s="6"/>
    </row>
    <row r="32" spans="1:14" ht="15.75">
      <c r="A32" s="42"/>
      <c r="B32" s="32" t="s">
        <v>21</v>
      </c>
      <c r="C32" s="43">
        <v>0.897333</v>
      </c>
      <c r="D32" s="44">
        <f>D30*C32</f>
        <v>177671.934</v>
      </c>
      <c r="E32" s="45"/>
      <c r="F32" s="44">
        <v>16500</v>
      </c>
      <c r="G32" s="44"/>
      <c r="H32" s="44">
        <v>5500</v>
      </c>
      <c r="I32" s="44"/>
      <c r="J32" s="44"/>
      <c r="K32" s="46"/>
      <c r="L32" s="44">
        <f>J32+H32+F32+D32</f>
        <v>199671.934</v>
      </c>
      <c r="M32" s="28"/>
      <c r="N32" s="6"/>
    </row>
    <row r="33" spans="1:14" ht="15.75">
      <c r="A33" s="27"/>
      <c r="B33" s="28" t="s">
        <v>22</v>
      </c>
      <c r="C33" s="47"/>
      <c r="D33" s="35" t="s">
        <v>160</v>
      </c>
      <c r="E33" s="28"/>
      <c r="F33" s="35" t="s">
        <v>172</v>
      </c>
      <c r="G33" s="35"/>
      <c r="H33" s="35" t="s">
        <v>183</v>
      </c>
      <c r="I33" s="35"/>
      <c r="J33" s="35"/>
      <c r="K33" s="31"/>
      <c r="L33" s="31"/>
      <c r="M33" s="28"/>
      <c r="N33" s="6"/>
    </row>
    <row r="34" spans="1:14" ht="15.75">
      <c r="A34" s="27"/>
      <c r="B34" s="28" t="s">
        <v>23</v>
      </c>
      <c r="C34" s="47"/>
      <c r="D34" s="48">
        <v>0.0456398</v>
      </c>
      <c r="E34" s="49"/>
      <c r="F34" s="48">
        <v>0.0511398</v>
      </c>
      <c r="G34" s="48"/>
      <c r="H34" s="48">
        <v>0.0621398</v>
      </c>
      <c r="I34" s="50"/>
      <c r="J34" s="48"/>
      <c r="K34" s="31"/>
      <c r="L34" s="50">
        <f>SUMPRODUCT(D34:J34,D30:J30)/L30</f>
        <v>0.04646480000000001</v>
      </c>
      <c r="M34" s="28"/>
      <c r="N34" s="6"/>
    </row>
    <row r="35" spans="1:14" ht="15.75">
      <c r="A35" s="27"/>
      <c r="B35" s="28" t="s">
        <v>24</v>
      </c>
      <c r="C35" s="47"/>
      <c r="D35" s="48">
        <v>0</v>
      </c>
      <c r="E35" s="49"/>
      <c r="F35" s="48">
        <v>0</v>
      </c>
      <c r="G35" s="48"/>
      <c r="H35" s="48">
        <v>0</v>
      </c>
      <c r="I35" s="50"/>
      <c r="J35" s="48"/>
      <c r="K35" s="31"/>
      <c r="L35" s="31"/>
      <c r="M35" s="28"/>
      <c r="N35" s="6"/>
    </row>
    <row r="36" spans="1:14" ht="15.75">
      <c r="A36" s="27"/>
      <c r="B36" s="28" t="s">
        <v>25</v>
      </c>
      <c r="C36" s="47"/>
      <c r="D36" s="35" t="s">
        <v>161</v>
      </c>
      <c r="E36" s="28"/>
      <c r="F36" s="35" t="s">
        <v>161</v>
      </c>
      <c r="G36" s="35"/>
      <c r="H36" s="35" t="s">
        <v>161</v>
      </c>
      <c r="I36" s="35"/>
      <c r="J36" s="35"/>
      <c r="K36" s="31"/>
      <c r="L36" s="31"/>
      <c r="M36" s="28"/>
      <c r="N36" s="6"/>
    </row>
    <row r="37" spans="1:14" ht="15.75">
      <c r="A37" s="27"/>
      <c r="B37" s="28" t="s">
        <v>26</v>
      </c>
      <c r="C37" s="28"/>
      <c r="D37" s="51" t="s">
        <v>162</v>
      </c>
      <c r="E37" s="28"/>
      <c r="F37" s="51" t="s">
        <v>162</v>
      </c>
      <c r="G37" s="51"/>
      <c r="H37" s="51" t="s">
        <v>162</v>
      </c>
      <c r="I37" s="35"/>
      <c r="J37" s="35"/>
      <c r="K37" s="31"/>
      <c r="L37" s="31"/>
      <c r="M37" s="28"/>
      <c r="N37" s="6"/>
    </row>
    <row r="38" spans="1:14" ht="15.75">
      <c r="A38" s="27"/>
      <c r="B38" s="28" t="s">
        <v>27</v>
      </c>
      <c r="C38" s="28"/>
      <c r="D38" s="35" t="s">
        <v>163</v>
      </c>
      <c r="E38" s="28"/>
      <c r="F38" s="35" t="s">
        <v>173</v>
      </c>
      <c r="G38" s="35"/>
      <c r="H38" s="35" t="s">
        <v>184</v>
      </c>
      <c r="I38" s="35"/>
      <c r="J38" s="35"/>
      <c r="K38" s="31"/>
      <c r="L38" s="31"/>
      <c r="M38" s="28"/>
      <c r="N38" s="6"/>
    </row>
    <row r="39" spans="1:14" ht="15.75">
      <c r="A39" s="27"/>
      <c r="B39" s="28"/>
      <c r="C39" s="28"/>
      <c r="D39" s="52"/>
      <c r="E39" s="52"/>
      <c r="F39" s="28"/>
      <c r="G39" s="52"/>
      <c r="H39" s="52"/>
      <c r="I39" s="52"/>
      <c r="J39" s="52"/>
      <c r="K39" s="52"/>
      <c r="L39" s="52"/>
      <c r="M39" s="28"/>
      <c r="N39" s="6"/>
    </row>
    <row r="40" spans="1:14" ht="15.75">
      <c r="A40" s="27"/>
      <c r="B40" s="28" t="s">
        <v>28</v>
      </c>
      <c r="C40" s="28"/>
      <c r="D40" s="28"/>
      <c r="E40" s="28"/>
      <c r="F40" s="28"/>
      <c r="G40" s="28"/>
      <c r="H40" s="28"/>
      <c r="I40" s="28"/>
      <c r="J40" s="28"/>
      <c r="K40" s="28"/>
      <c r="L40" s="50">
        <f>(H30+F30)/(D30)</f>
        <v>0.1111111111111111</v>
      </c>
      <c r="M40" s="28"/>
      <c r="N40" s="6"/>
    </row>
    <row r="41" spans="1:14" ht="15.75">
      <c r="A41" s="27"/>
      <c r="B41" s="28" t="s">
        <v>29</v>
      </c>
      <c r="C41" s="28"/>
      <c r="D41" s="28"/>
      <c r="E41" s="28"/>
      <c r="F41" s="49"/>
      <c r="G41" s="28"/>
      <c r="H41" s="49"/>
      <c r="I41" s="28"/>
      <c r="J41" s="28"/>
      <c r="K41" s="28"/>
      <c r="L41" s="50">
        <f>(H32+F32)/(D32)</f>
        <v>0.1238237210836012</v>
      </c>
      <c r="M41" s="28"/>
      <c r="N41" s="6"/>
    </row>
    <row r="42" spans="1:14" ht="15.75">
      <c r="A42" s="27"/>
      <c r="B42" s="28" t="s">
        <v>30</v>
      </c>
      <c r="C42" s="28"/>
      <c r="D42" s="28"/>
      <c r="E42" s="28"/>
      <c r="F42" s="28"/>
      <c r="G42" s="28"/>
      <c r="H42" s="28"/>
      <c r="I42" s="28"/>
      <c r="J42" s="35" t="s">
        <v>156</v>
      </c>
      <c r="K42" s="35" t="s">
        <v>198</v>
      </c>
      <c r="L42" s="36">
        <v>66000</v>
      </c>
      <c r="M42" s="28"/>
      <c r="N42" s="6"/>
    </row>
    <row r="43" spans="1:14" ht="15.75">
      <c r="A43" s="27"/>
      <c r="B43" s="28"/>
      <c r="C43" s="28"/>
      <c r="D43" s="28"/>
      <c r="E43" s="28"/>
      <c r="F43" s="28"/>
      <c r="G43" s="28"/>
      <c r="H43" s="28"/>
      <c r="I43" s="28"/>
      <c r="J43" s="28" t="s">
        <v>190</v>
      </c>
      <c r="K43" s="28"/>
      <c r="L43" s="53"/>
      <c r="M43" s="28"/>
      <c r="N43" s="6"/>
    </row>
    <row r="44" spans="1:14" ht="15.75">
      <c r="A44" s="27"/>
      <c r="B44" s="28" t="s">
        <v>31</v>
      </c>
      <c r="C44" s="28"/>
      <c r="D44" s="28"/>
      <c r="E44" s="28"/>
      <c r="F44" s="28"/>
      <c r="G44" s="28"/>
      <c r="H44" s="28"/>
      <c r="I44" s="28"/>
      <c r="J44" s="35"/>
      <c r="K44" s="35"/>
      <c r="L44" s="35" t="s">
        <v>202</v>
      </c>
      <c r="M44" s="28"/>
      <c r="N44" s="6"/>
    </row>
    <row r="45" spans="1:14" ht="15.75">
      <c r="A45" s="42"/>
      <c r="B45" s="32" t="s">
        <v>32</v>
      </c>
      <c r="C45" s="32"/>
      <c r="D45" s="32"/>
      <c r="E45" s="32"/>
      <c r="F45" s="32"/>
      <c r="G45" s="32"/>
      <c r="H45" s="32"/>
      <c r="I45" s="32"/>
      <c r="J45" s="54"/>
      <c r="K45" s="54"/>
      <c r="L45" s="55">
        <v>37515</v>
      </c>
      <c r="M45" s="32"/>
      <c r="N45" s="6"/>
    </row>
    <row r="46" spans="1:14" ht="15.75">
      <c r="A46" s="27"/>
      <c r="B46" s="28" t="s">
        <v>33</v>
      </c>
      <c r="C46" s="28"/>
      <c r="D46" s="28"/>
      <c r="E46" s="28"/>
      <c r="F46" s="28"/>
      <c r="G46" s="28"/>
      <c r="H46" s="31"/>
      <c r="I46" s="56"/>
      <c r="J46" s="57"/>
      <c r="K46" s="58"/>
      <c r="L46" s="57"/>
      <c r="M46" s="28"/>
      <c r="N46" s="6"/>
    </row>
    <row r="47" spans="1:14" ht="15.75">
      <c r="A47" s="27"/>
      <c r="B47" s="28" t="s">
        <v>34</v>
      </c>
      <c r="C47" s="28"/>
      <c r="D47" s="28"/>
      <c r="E47" s="28"/>
      <c r="F47" s="28"/>
      <c r="G47" s="28"/>
      <c r="H47" s="31"/>
      <c r="I47" s="28">
        <f>L47-J47+1</f>
        <v>110</v>
      </c>
      <c r="J47" s="57">
        <v>37405</v>
      </c>
      <c r="K47" s="58"/>
      <c r="L47" s="57">
        <v>37514</v>
      </c>
      <c r="M47" s="28"/>
      <c r="N47" s="6"/>
    </row>
    <row r="48" spans="1:14" ht="15.75">
      <c r="A48" s="27"/>
      <c r="B48" s="28" t="s">
        <v>35</v>
      </c>
      <c r="C48" s="28"/>
      <c r="D48" s="28"/>
      <c r="E48" s="28"/>
      <c r="F48" s="28"/>
      <c r="G48" s="28"/>
      <c r="H48" s="28"/>
      <c r="I48" s="28"/>
      <c r="J48" s="57"/>
      <c r="K48" s="58"/>
      <c r="L48" s="57" t="s">
        <v>203</v>
      </c>
      <c r="M48" s="28"/>
      <c r="N48" s="6"/>
    </row>
    <row r="49" spans="1:14" ht="15.75">
      <c r="A49" s="27"/>
      <c r="B49" s="28" t="s">
        <v>36</v>
      </c>
      <c r="C49" s="28"/>
      <c r="D49" s="28"/>
      <c r="E49" s="28"/>
      <c r="F49" s="28"/>
      <c r="G49" s="28"/>
      <c r="H49" s="28"/>
      <c r="I49" s="28"/>
      <c r="J49" s="57"/>
      <c r="K49" s="58"/>
      <c r="L49" s="57">
        <v>37505</v>
      </c>
      <c r="M49" s="28"/>
      <c r="N49" s="6"/>
    </row>
    <row r="50" spans="1:14" ht="15.75">
      <c r="A50" s="27"/>
      <c r="B50" s="28"/>
      <c r="C50" s="28"/>
      <c r="D50" s="28"/>
      <c r="E50" s="28"/>
      <c r="F50" s="28"/>
      <c r="G50" s="28"/>
      <c r="H50" s="28"/>
      <c r="I50" s="28"/>
      <c r="J50" s="28"/>
      <c r="K50" s="28"/>
      <c r="L50" s="59"/>
      <c r="M50" s="28"/>
      <c r="N50" s="6"/>
    </row>
    <row r="51" spans="1:14" ht="15.75">
      <c r="A51" s="7"/>
      <c r="B51" s="9"/>
      <c r="C51" s="9"/>
      <c r="D51" s="9"/>
      <c r="E51" s="9"/>
      <c r="F51" s="9"/>
      <c r="G51" s="9"/>
      <c r="H51" s="9"/>
      <c r="I51" s="9"/>
      <c r="J51" s="9"/>
      <c r="K51" s="9"/>
      <c r="L51" s="60"/>
      <c r="M51" s="9"/>
      <c r="N51" s="6"/>
    </row>
    <row r="52" spans="1:14" ht="16.5" thickBot="1">
      <c r="A52" s="135"/>
      <c r="B52" s="136" t="s">
        <v>37</v>
      </c>
      <c r="C52" s="137"/>
      <c r="D52" s="137"/>
      <c r="E52" s="137"/>
      <c r="F52" s="137"/>
      <c r="G52" s="137"/>
      <c r="H52" s="137"/>
      <c r="I52" s="137"/>
      <c r="J52" s="137"/>
      <c r="K52" s="137"/>
      <c r="L52" s="138"/>
      <c r="M52" s="139"/>
      <c r="N52" s="6"/>
    </row>
    <row r="53" spans="1:14" ht="15.75">
      <c r="A53" s="2"/>
      <c r="B53" s="5"/>
      <c r="C53" s="5"/>
      <c r="D53" s="5"/>
      <c r="E53" s="5"/>
      <c r="F53" s="5"/>
      <c r="G53" s="5"/>
      <c r="H53" s="5"/>
      <c r="I53" s="5"/>
      <c r="J53" s="5"/>
      <c r="K53" s="5"/>
      <c r="L53" s="61"/>
      <c r="M53" s="5"/>
      <c r="N53" s="6"/>
    </row>
    <row r="54" spans="1:14" ht="15.75">
      <c r="A54" s="7"/>
      <c r="B54" s="62" t="s">
        <v>38</v>
      </c>
      <c r="C54" s="15"/>
      <c r="D54" s="9"/>
      <c r="E54" s="9"/>
      <c r="F54" s="9"/>
      <c r="G54" s="9"/>
      <c r="H54" s="9"/>
      <c r="I54" s="9"/>
      <c r="J54" s="9"/>
      <c r="K54" s="9"/>
      <c r="L54" s="63"/>
      <c r="M54" s="9"/>
      <c r="N54" s="6"/>
    </row>
    <row r="55" spans="1:14" ht="15.75">
      <c r="A55" s="7"/>
      <c r="B55" s="15"/>
      <c r="C55" s="15"/>
      <c r="D55" s="9"/>
      <c r="E55" s="9"/>
      <c r="F55" s="9"/>
      <c r="G55" s="9"/>
      <c r="H55" s="9"/>
      <c r="I55" s="9"/>
      <c r="J55" s="9"/>
      <c r="K55" s="9"/>
      <c r="L55" s="63"/>
      <c r="M55" s="9"/>
      <c r="N55" s="6"/>
    </row>
    <row r="56" spans="1:14" s="177" customFormat="1" ht="47.25">
      <c r="A56" s="171"/>
      <c r="B56" s="172" t="s">
        <v>39</v>
      </c>
      <c r="C56" s="173" t="s">
        <v>154</v>
      </c>
      <c r="D56" s="173" t="s">
        <v>164</v>
      </c>
      <c r="E56" s="173"/>
      <c r="F56" s="173" t="s">
        <v>174</v>
      </c>
      <c r="G56" s="173"/>
      <c r="H56" s="173" t="s">
        <v>185</v>
      </c>
      <c r="I56" s="173"/>
      <c r="J56" s="173" t="s">
        <v>191</v>
      </c>
      <c r="K56" s="173"/>
      <c r="L56" s="174" t="s">
        <v>204</v>
      </c>
      <c r="M56" s="175"/>
      <c r="N56" s="176"/>
    </row>
    <row r="57" spans="1:14" ht="15.75">
      <c r="A57" s="27"/>
      <c r="B57" s="28" t="s">
        <v>40</v>
      </c>
      <c r="C57" s="64">
        <v>218488</v>
      </c>
      <c r="D57" s="64">
        <v>0</v>
      </c>
      <c r="E57" s="64"/>
      <c r="F57" s="64">
        <f>18817+66-1</f>
        <v>18882</v>
      </c>
      <c r="G57" s="64"/>
      <c r="H57" s="64">
        <v>0</v>
      </c>
      <c r="I57" s="64"/>
      <c r="J57" s="64">
        <v>0</v>
      </c>
      <c r="K57" s="64"/>
      <c r="L57" s="65">
        <f>C57-F57+H57-J57</f>
        <v>199606</v>
      </c>
      <c r="M57" s="28"/>
      <c r="N57" s="6"/>
    </row>
    <row r="58" spans="1:14" ht="15.75">
      <c r="A58" s="27"/>
      <c r="B58" s="28" t="s">
        <v>41</v>
      </c>
      <c r="C58" s="64">
        <v>31107</v>
      </c>
      <c r="D58" s="64">
        <v>0</v>
      </c>
      <c r="E58" s="64"/>
      <c r="F58" s="64">
        <f>1961+433</f>
        <v>2394</v>
      </c>
      <c r="G58" s="64"/>
      <c r="H58" s="64">
        <v>0</v>
      </c>
      <c r="I58" s="64"/>
      <c r="J58" s="64">
        <v>0</v>
      </c>
      <c r="K58" s="64"/>
      <c r="L58" s="65">
        <f>C58-F58+H58-J58</f>
        <v>28713</v>
      </c>
      <c r="M58" s="28"/>
      <c r="N58" s="6"/>
    </row>
    <row r="59" spans="1:14" ht="15.75">
      <c r="A59" s="27"/>
      <c r="B59" s="28"/>
      <c r="C59" s="64"/>
      <c r="D59" s="64"/>
      <c r="E59" s="64"/>
      <c r="F59" s="64"/>
      <c r="G59" s="64"/>
      <c r="H59" s="64"/>
      <c r="I59" s="64"/>
      <c r="J59" s="64"/>
      <c r="K59" s="64"/>
      <c r="L59" s="65"/>
      <c r="M59" s="28"/>
      <c r="N59" s="6"/>
    </row>
    <row r="60" spans="1:14" ht="15.75">
      <c r="A60" s="27"/>
      <c r="B60" s="28" t="s">
        <v>42</v>
      </c>
      <c r="C60" s="64">
        <f>SUM(C57:C59)</f>
        <v>249595</v>
      </c>
      <c r="D60" s="64">
        <f>SUM(D57:D59)</f>
        <v>0</v>
      </c>
      <c r="E60" s="64"/>
      <c r="F60" s="64">
        <f>SUM(F57:F59)</f>
        <v>21276</v>
      </c>
      <c r="G60" s="64"/>
      <c r="H60" s="64">
        <f>SUM(H57:H59)</f>
        <v>0</v>
      </c>
      <c r="I60" s="64"/>
      <c r="J60" s="64">
        <f>SUM(J57:J59)</f>
        <v>0</v>
      </c>
      <c r="K60" s="64"/>
      <c r="L60" s="66">
        <f>SUM(L57:L59)</f>
        <v>228319</v>
      </c>
      <c r="M60" s="28"/>
      <c r="N60" s="6"/>
    </row>
    <row r="61" spans="1:14" ht="15.75">
      <c r="A61" s="27"/>
      <c r="B61" s="28"/>
      <c r="C61" s="64"/>
      <c r="D61" s="64"/>
      <c r="E61" s="64"/>
      <c r="F61" s="64"/>
      <c r="G61" s="64"/>
      <c r="H61" s="64"/>
      <c r="I61" s="64"/>
      <c r="J61" s="64"/>
      <c r="K61" s="64"/>
      <c r="L61" s="66"/>
      <c r="M61" s="28"/>
      <c r="N61" s="6"/>
    </row>
    <row r="62" spans="1:14" ht="15.75">
      <c r="A62" s="7"/>
      <c r="B62" s="158" t="s">
        <v>43</v>
      </c>
      <c r="C62" s="67"/>
      <c r="D62" s="67"/>
      <c r="E62" s="67"/>
      <c r="F62" s="67"/>
      <c r="G62" s="67"/>
      <c r="H62" s="67"/>
      <c r="I62" s="67"/>
      <c r="J62" s="67"/>
      <c r="K62" s="67"/>
      <c r="L62" s="68"/>
      <c r="M62" s="9"/>
      <c r="N62" s="6"/>
    </row>
    <row r="63" spans="1:14" ht="15.75">
      <c r="A63" s="7"/>
      <c r="B63" s="9"/>
      <c r="C63" s="67"/>
      <c r="D63" s="67"/>
      <c r="E63" s="67"/>
      <c r="F63" s="67"/>
      <c r="G63" s="67"/>
      <c r="H63" s="67"/>
      <c r="I63" s="67"/>
      <c r="J63" s="67"/>
      <c r="K63" s="67"/>
      <c r="L63" s="68"/>
      <c r="M63" s="9"/>
      <c r="N63" s="6"/>
    </row>
    <row r="64" spans="1:14" ht="15.75">
      <c r="A64" s="27"/>
      <c r="B64" s="28" t="s">
        <v>40</v>
      </c>
      <c r="C64" s="64"/>
      <c r="D64" s="64"/>
      <c r="E64" s="64"/>
      <c r="F64" s="64"/>
      <c r="G64" s="64"/>
      <c r="H64" s="64"/>
      <c r="I64" s="64"/>
      <c r="J64" s="64"/>
      <c r="K64" s="64"/>
      <c r="L64" s="66"/>
      <c r="M64" s="28"/>
      <c r="N64" s="6"/>
    </row>
    <row r="65" spans="1:14" ht="15.75">
      <c r="A65" s="27"/>
      <c r="B65" s="28" t="s">
        <v>44</v>
      </c>
      <c r="C65" s="64"/>
      <c r="D65" s="64"/>
      <c r="E65" s="64"/>
      <c r="F65" s="64"/>
      <c r="G65" s="64"/>
      <c r="H65" s="64"/>
      <c r="I65" s="64"/>
      <c r="J65" s="64"/>
      <c r="K65" s="64"/>
      <c r="L65" s="66"/>
      <c r="M65" s="28"/>
      <c r="N65" s="6"/>
    </row>
    <row r="66" spans="1:14" ht="15.75">
      <c r="A66" s="27"/>
      <c r="B66" s="28"/>
      <c r="C66" s="64"/>
      <c r="D66" s="64"/>
      <c r="E66" s="64"/>
      <c r="F66" s="64"/>
      <c r="G66" s="64"/>
      <c r="H66" s="64"/>
      <c r="I66" s="64"/>
      <c r="J66" s="64"/>
      <c r="K66" s="64"/>
      <c r="L66" s="66"/>
      <c r="M66" s="28"/>
      <c r="N66" s="6"/>
    </row>
    <row r="67" spans="1:14" ht="15.75">
      <c r="A67" s="27"/>
      <c r="B67" s="28" t="s">
        <v>42</v>
      </c>
      <c r="C67" s="64"/>
      <c r="D67" s="64"/>
      <c r="E67" s="64"/>
      <c r="F67" s="64"/>
      <c r="G67" s="64"/>
      <c r="H67" s="64"/>
      <c r="I67" s="64"/>
      <c r="J67" s="64"/>
      <c r="K67" s="64"/>
      <c r="L67" s="64"/>
      <c r="M67" s="28"/>
      <c r="N67" s="6"/>
    </row>
    <row r="68" spans="1:14" ht="15.75">
      <c r="A68" s="27"/>
      <c r="B68" s="28"/>
      <c r="C68" s="64"/>
      <c r="D68" s="64"/>
      <c r="E68" s="64"/>
      <c r="F68" s="64"/>
      <c r="G68" s="64"/>
      <c r="H68" s="64"/>
      <c r="I68" s="64"/>
      <c r="J68" s="64"/>
      <c r="K68" s="64"/>
      <c r="L68" s="64"/>
      <c r="M68" s="28"/>
      <c r="N68" s="6"/>
    </row>
    <row r="69" spans="1:14" ht="15.75">
      <c r="A69" s="27"/>
      <c r="B69" s="28" t="str">
        <f>B58</f>
        <v>Pre Closing Arrears Sold to Issuer (£'000)</v>
      </c>
      <c r="C69" s="64">
        <f>-C58</f>
        <v>-31107</v>
      </c>
      <c r="D69" s="64"/>
      <c r="E69" s="64"/>
      <c r="F69" s="64"/>
      <c r="G69" s="64"/>
      <c r="H69" s="64"/>
      <c r="I69" s="64"/>
      <c r="J69" s="64"/>
      <c r="K69" s="64"/>
      <c r="L69" s="64">
        <f>-L58</f>
        <v>-28713</v>
      </c>
      <c r="M69" s="28"/>
      <c r="N69" s="6"/>
    </row>
    <row r="70" spans="1:14" ht="15.75">
      <c r="A70" s="27"/>
      <c r="B70" s="28" t="s">
        <v>45</v>
      </c>
      <c r="C70" s="64">
        <v>0</v>
      </c>
      <c r="D70" s="64">
        <v>0</v>
      </c>
      <c r="E70" s="64"/>
      <c r="F70" s="64"/>
      <c r="G70" s="64"/>
      <c r="H70" s="64"/>
      <c r="I70" s="64"/>
      <c r="J70" s="64"/>
      <c r="K70" s="64"/>
      <c r="L70" s="65">
        <f>D70-F70+H70-J70</f>
        <v>0</v>
      </c>
      <c r="M70" s="28"/>
      <c r="N70" s="6"/>
    </row>
    <row r="71" spans="1:14" ht="15.75">
      <c r="A71" s="27"/>
      <c r="B71" s="28" t="s">
        <v>46</v>
      </c>
      <c r="C71" s="64">
        <v>1512</v>
      </c>
      <c r="D71" s="64">
        <v>0</v>
      </c>
      <c r="E71" s="64"/>
      <c r="F71" s="64">
        <v>-1512</v>
      </c>
      <c r="G71" s="64"/>
      <c r="H71" s="64">
        <v>0</v>
      </c>
      <c r="I71" s="64"/>
      <c r="J71" s="64"/>
      <c r="K71" s="64"/>
      <c r="L71" s="66">
        <f>C71+F71</f>
        <v>0</v>
      </c>
      <c r="M71" s="28"/>
      <c r="N71" s="6"/>
    </row>
    <row r="72" spans="1:14" ht="15.75">
      <c r="A72" s="27"/>
      <c r="B72" s="28" t="s">
        <v>47</v>
      </c>
      <c r="C72" s="64">
        <v>0</v>
      </c>
      <c r="D72" s="64">
        <f>L128</f>
        <v>0</v>
      </c>
      <c r="E72" s="64"/>
      <c r="F72" s="64"/>
      <c r="G72" s="64"/>
      <c r="H72" s="64"/>
      <c r="I72" s="64"/>
      <c r="J72" s="64"/>
      <c r="K72" s="64"/>
      <c r="L72" s="66">
        <v>66</v>
      </c>
      <c r="M72" s="28"/>
      <c r="N72" s="6"/>
    </row>
    <row r="73" spans="1:14" ht="15.75">
      <c r="A73" s="27"/>
      <c r="B73" s="28" t="s">
        <v>21</v>
      </c>
      <c r="C73" s="66">
        <f>SUM(C60:C72)</f>
        <v>220000</v>
      </c>
      <c r="D73" s="66">
        <f>SUM(D60:D72)</f>
        <v>0</v>
      </c>
      <c r="E73" s="64"/>
      <c r="F73" s="66"/>
      <c r="G73" s="64"/>
      <c r="H73" s="66"/>
      <c r="I73" s="64"/>
      <c r="J73" s="66"/>
      <c r="K73" s="64"/>
      <c r="L73" s="66">
        <f>SUM(L60:L72)</f>
        <v>199672</v>
      </c>
      <c r="M73" s="28"/>
      <c r="N73" s="6"/>
    </row>
    <row r="74" spans="1:14" ht="15.75">
      <c r="A74" s="7"/>
      <c r="B74" s="9"/>
      <c r="C74" s="9"/>
      <c r="D74" s="9"/>
      <c r="E74" s="9"/>
      <c r="F74" s="9"/>
      <c r="G74" s="9"/>
      <c r="H74" s="9"/>
      <c r="I74" s="9"/>
      <c r="J74" s="9"/>
      <c r="K74" s="9"/>
      <c r="L74" s="9"/>
      <c r="M74" s="9"/>
      <c r="N74" s="6"/>
    </row>
    <row r="75" spans="1:14" ht="15.75">
      <c r="A75" s="7"/>
      <c r="B75" s="167" t="s">
        <v>48</v>
      </c>
      <c r="C75" s="16"/>
      <c r="D75" s="16"/>
      <c r="E75" s="16"/>
      <c r="F75" s="16"/>
      <c r="G75" s="16"/>
      <c r="H75" s="16"/>
      <c r="I75" s="19"/>
      <c r="J75" s="19" t="s">
        <v>192</v>
      </c>
      <c r="K75" s="19"/>
      <c r="L75" s="19" t="s">
        <v>205</v>
      </c>
      <c r="M75" s="9"/>
      <c r="N75" s="6"/>
    </row>
    <row r="76" spans="1:14" ht="15.75">
      <c r="A76" s="27"/>
      <c r="B76" s="28" t="s">
        <v>49</v>
      </c>
      <c r="C76" s="28"/>
      <c r="D76" s="28"/>
      <c r="E76" s="28"/>
      <c r="F76" s="28"/>
      <c r="G76" s="28"/>
      <c r="H76" s="28"/>
      <c r="I76" s="28"/>
      <c r="J76" s="64">
        <v>0</v>
      </c>
      <c r="K76" s="28"/>
      <c r="L76" s="65">
        <v>0</v>
      </c>
      <c r="M76" s="28"/>
      <c r="N76" s="6"/>
    </row>
    <row r="77" spans="1:14" ht="15.75">
      <c r="A77" s="27"/>
      <c r="B77" s="28" t="s">
        <v>50</v>
      </c>
      <c r="C77" s="52" t="s">
        <v>155</v>
      </c>
      <c r="D77" s="56">
        <f>J167</f>
        <v>37499</v>
      </c>
      <c r="E77" s="28"/>
      <c r="F77" s="28"/>
      <c r="G77" s="28"/>
      <c r="H77" s="28"/>
      <c r="I77" s="28"/>
      <c r="J77" s="64">
        <f>18882-66+1512</f>
        <v>20328</v>
      </c>
      <c r="K77" s="28"/>
      <c r="L77" s="65"/>
      <c r="M77" s="28"/>
      <c r="N77" s="6"/>
    </row>
    <row r="78" spans="1:14" ht="15.75">
      <c r="A78" s="27"/>
      <c r="B78" s="28" t="s">
        <v>51</v>
      </c>
      <c r="C78" s="28"/>
      <c r="D78" s="28"/>
      <c r="E78" s="28"/>
      <c r="F78" s="28"/>
      <c r="G78" s="28"/>
      <c r="H78" s="28"/>
      <c r="I78" s="28"/>
      <c r="J78" s="64"/>
      <c r="K78" s="28"/>
      <c r="L78" s="65">
        <f>5089+9</f>
        <v>5098</v>
      </c>
      <c r="M78" s="28"/>
      <c r="N78" s="6"/>
    </row>
    <row r="79" spans="1:14" ht="15.75">
      <c r="A79" s="27"/>
      <c r="B79" s="28" t="s">
        <v>52</v>
      </c>
      <c r="C79" s="28"/>
      <c r="D79" s="28"/>
      <c r="E79" s="28"/>
      <c r="F79" s="28"/>
      <c r="G79" s="28"/>
      <c r="H79" s="28"/>
      <c r="I79" s="28"/>
      <c r="J79" s="64"/>
      <c r="K79" s="28"/>
      <c r="L79" s="65">
        <v>1960</v>
      </c>
      <c r="M79" s="28"/>
      <c r="N79" s="6"/>
    </row>
    <row r="80" spans="1:14" ht="15.75">
      <c r="A80" s="27"/>
      <c r="B80" s="28" t="s">
        <v>53</v>
      </c>
      <c r="C80" s="28"/>
      <c r="D80" s="28"/>
      <c r="E80" s="28"/>
      <c r="F80" s="28"/>
      <c r="G80" s="28"/>
      <c r="H80" s="28"/>
      <c r="I80" s="28"/>
      <c r="J80" s="64"/>
      <c r="K80" s="28"/>
      <c r="L80" s="65">
        <v>0</v>
      </c>
      <c r="M80" s="28"/>
      <c r="N80" s="6"/>
    </row>
    <row r="81" spans="1:14" ht="15.75">
      <c r="A81" s="27"/>
      <c r="B81" s="28" t="s">
        <v>54</v>
      </c>
      <c r="C81" s="28"/>
      <c r="D81" s="28"/>
      <c r="E81" s="28"/>
      <c r="F81" s="28"/>
      <c r="G81" s="28"/>
      <c r="H81" s="28"/>
      <c r="I81" s="28"/>
      <c r="J81" s="64">
        <f>SUM(J76:J80)</f>
        <v>20328</v>
      </c>
      <c r="K81" s="28"/>
      <c r="L81" s="66">
        <f>SUM(L76:L80)</f>
        <v>7058</v>
      </c>
      <c r="M81" s="28"/>
      <c r="N81" s="6"/>
    </row>
    <row r="82" spans="1:14" ht="15.75">
      <c r="A82" s="27"/>
      <c r="B82" s="166" t="s">
        <v>55</v>
      </c>
      <c r="C82" s="70"/>
      <c r="D82" s="28"/>
      <c r="E82" s="28"/>
      <c r="F82" s="28"/>
      <c r="G82" s="28"/>
      <c r="H82" s="28"/>
      <c r="I82" s="28"/>
      <c r="J82" s="64"/>
      <c r="K82" s="28"/>
      <c r="L82" s="65"/>
      <c r="M82" s="28"/>
      <c r="N82" s="6"/>
    </row>
    <row r="83" spans="1:14" ht="15.75">
      <c r="A83" s="27">
        <v>1</v>
      </c>
      <c r="B83" s="28" t="s">
        <v>56</v>
      </c>
      <c r="C83" s="28"/>
      <c r="D83" s="28"/>
      <c r="E83" s="28"/>
      <c r="F83" s="28"/>
      <c r="G83" s="28"/>
      <c r="H83" s="28"/>
      <c r="I83" s="28"/>
      <c r="J83" s="28"/>
      <c r="K83" s="28"/>
      <c r="L83" s="65">
        <v>0</v>
      </c>
      <c r="M83" s="28"/>
      <c r="N83" s="6"/>
    </row>
    <row r="84" spans="1:14" ht="15.75">
      <c r="A84" s="27">
        <f aca="true" t="shared" si="0" ref="A84:A95">A83+1</f>
        <v>2</v>
      </c>
      <c r="B84" s="28" t="s">
        <v>57</v>
      </c>
      <c r="C84" s="28"/>
      <c r="D84" s="28"/>
      <c r="E84" s="28"/>
      <c r="F84" s="28"/>
      <c r="G84" s="28"/>
      <c r="H84" s="28"/>
      <c r="I84" s="28"/>
      <c r="J84" s="28"/>
      <c r="K84" s="28"/>
      <c r="L84" s="65">
        <v>-4</v>
      </c>
      <c r="M84" s="28"/>
      <c r="N84" s="6"/>
    </row>
    <row r="85" spans="1:14" ht="15.75">
      <c r="A85" s="27">
        <f t="shared" si="0"/>
        <v>3</v>
      </c>
      <c r="B85" s="28" t="s">
        <v>58</v>
      </c>
      <c r="C85" s="28"/>
      <c r="D85" s="28"/>
      <c r="E85" s="28"/>
      <c r="F85" s="28"/>
      <c r="G85" s="28"/>
      <c r="H85" s="28"/>
      <c r="I85" s="28"/>
      <c r="J85" s="28"/>
      <c r="K85" s="28"/>
      <c r="L85" s="65">
        <v>-6</v>
      </c>
      <c r="M85" s="28"/>
      <c r="N85" s="6"/>
    </row>
    <row r="86" spans="1:14" ht="15.75">
      <c r="A86" s="27">
        <f t="shared" si="0"/>
        <v>4</v>
      </c>
      <c r="B86" s="28" t="s">
        <v>59</v>
      </c>
      <c r="C86" s="28"/>
      <c r="D86" s="28"/>
      <c r="E86" s="28"/>
      <c r="F86" s="28"/>
      <c r="G86" s="28"/>
      <c r="H86" s="28"/>
      <c r="I86" s="28"/>
      <c r="J86" s="28"/>
      <c r="K86" s="28"/>
      <c r="L86" s="65">
        <v>0</v>
      </c>
      <c r="M86" s="28"/>
      <c r="N86" s="6"/>
    </row>
    <row r="87" spans="1:14" ht="15.75">
      <c r="A87" s="27">
        <f t="shared" si="0"/>
        <v>5</v>
      </c>
      <c r="B87" s="28" t="s">
        <v>60</v>
      </c>
      <c r="C87" s="28"/>
      <c r="D87" s="28"/>
      <c r="E87" s="28"/>
      <c r="F87" s="28"/>
      <c r="G87" s="28"/>
      <c r="H87" s="28"/>
      <c r="I87" s="28"/>
      <c r="J87" s="28"/>
      <c r="K87" s="28"/>
      <c r="L87" s="65">
        <v>-2723</v>
      </c>
      <c r="M87" s="28"/>
      <c r="N87" s="6"/>
    </row>
    <row r="88" spans="1:14" ht="15.75">
      <c r="A88" s="27">
        <f t="shared" si="0"/>
        <v>6</v>
      </c>
      <c r="B88" s="28" t="s">
        <v>61</v>
      </c>
      <c r="C88" s="28"/>
      <c r="D88" s="28"/>
      <c r="E88" s="28"/>
      <c r="F88" s="28"/>
      <c r="G88" s="28"/>
      <c r="H88" s="28"/>
      <c r="I88" s="28"/>
      <c r="J88" s="28"/>
      <c r="K88" s="28"/>
      <c r="L88" s="65">
        <v>-254</v>
      </c>
      <c r="M88" s="28"/>
      <c r="N88" s="6"/>
    </row>
    <row r="89" spans="1:14" ht="15.75">
      <c r="A89" s="27">
        <f t="shared" si="0"/>
        <v>7</v>
      </c>
      <c r="B89" s="28" t="s">
        <v>62</v>
      </c>
      <c r="C89" s="28"/>
      <c r="D89" s="28"/>
      <c r="E89" s="28"/>
      <c r="F89" s="28"/>
      <c r="G89" s="28"/>
      <c r="H89" s="28"/>
      <c r="I89" s="28"/>
      <c r="J89" s="28"/>
      <c r="K89" s="28"/>
      <c r="L89" s="65">
        <v>-103</v>
      </c>
      <c r="M89" s="28"/>
      <c r="N89" s="6"/>
    </row>
    <row r="90" spans="1:14" ht="15.75">
      <c r="A90" s="27">
        <f t="shared" si="0"/>
        <v>8</v>
      </c>
      <c r="B90" s="28" t="s">
        <v>63</v>
      </c>
      <c r="C90" s="28"/>
      <c r="D90" s="28"/>
      <c r="E90" s="28"/>
      <c r="F90" s="28"/>
      <c r="G90" s="28"/>
      <c r="H90" s="28"/>
      <c r="I90" s="28"/>
      <c r="J90" s="28"/>
      <c r="K90" s="28"/>
      <c r="L90" s="65">
        <v>-5</v>
      </c>
      <c r="M90" s="28"/>
      <c r="N90" s="6"/>
    </row>
    <row r="91" spans="1:14" ht="15.75">
      <c r="A91" s="27">
        <f t="shared" si="0"/>
        <v>9</v>
      </c>
      <c r="B91" s="28" t="s">
        <v>64</v>
      </c>
      <c r="C91" s="28"/>
      <c r="D91" s="28"/>
      <c r="E91" s="28"/>
      <c r="F91" s="28"/>
      <c r="G91" s="28"/>
      <c r="H91" s="28"/>
      <c r="I91" s="28"/>
      <c r="J91" s="28"/>
      <c r="K91" s="28"/>
      <c r="L91" s="65">
        <v>0</v>
      </c>
      <c r="M91" s="28"/>
      <c r="N91" s="6"/>
    </row>
    <row r="92" spans="1:14" ht="15.75">
      <c r="A92" s="27">
        <f t="shared" si="0"/>
        <v>10</v>
      </c>
      <c r="B92" s="28" t="s">
        <v>65</v>
      </c>
      <c r="C92" s="28"/>
      <c r="D92" s="28"/>
      <c r="E92" s="28"/>
      <c r="F92" s="28"/>
      <c r="G92" s="28"/>
      <c r="H92" s="28"/>
      <c r="I92" s="28"/>
      <c r="J92" s="28"/>
      <c r="K92" s="28"/>
      <c r="L92" s="65">
        <v>-66</v>
      </c>
      <c r="M92" s="28"/>
      <c r="N92" s="6"/>
    </row>
    <row r="93" spans="1:14" ht="15.75">
      <c r="A93" s="27">
        <f t="shared" si="0"/>
        <v>11</v>
      </c>
      <c r="B93" s="28" t="s">
        <v>66</v>
      </c>
      <c r="C93" s="28"/>
      <c r="D93" s="28"/>
      <c r="E93" s="28"/>
      <c r="F93" s="28"/>
      <c r="G93" s="28"/>
      <c r="H93" s="28"/>
      <c r="I93" s="28"/>
      <c r="J93" s="28"/>
      <c r="K93" s="28"/>
      <c r="L93" s="65">
        <v>0</v>
      </c>
      <c r="M93" s="28"/>
      <c r="N93" s="6"/>
    </row>
    <row r="94" spans="1:14" ht="15.75">
      <c r="A94" s="27">
        <f t="shared" si="0"/>
        <v>12</v>
      </c>
      <c r="B94" s="28" t="s">
        <v>67</v>
      </c>
      <c r="C94" s="28"/>
      <c r="D94" s="28"/>
      <c r="E94" s="28"/>
      <c r="F94" s="28"/>
      <c r="G94" s="28"/>
      <c r="H94" s="28"/>
      <c r="I94" s="28"/>
      <c r="J94" s="28"/>
      <c r="K94" s="28"/>
      <c r="L94" s="65">
        <v>0</v>
      </c>
      <c r="M94" s="28"/>
      <c r="N94" s="6"/>
    </row>
    <row r="95" spans="1:14" ht="15.75">
      <c r="A95" s="27">
        <f t="shared" si="0"/>
        <v>13</v>
      </c>
      <c r="B95" s="28" t="s">
        <v>68</v>
      </c>
      <c r="C95" s="28"/>
      <c r="D95" s="28"/>
      <c r="E95" s="28"/>
      <c r="F95" s="28"/>
      <c r="G95" s="28"/>
      <c r="H95" s="28"/>
      <c r="I95" s="28"/>
      <c r="J95" s="28"/>
      <c r="K95" s="28"/>
      <c r="L95" s="65">
        <f>-SUM(L81:L94)</f>
        <v>-3897</v>
      </c>
      <c r="M95" s="28"/>
      <c r="N95" s="6"/>
    </row>
    <row r="96" spans="1:14" ht="15.75">
      <c r="A96" s="27"/>
      <c r="B96" s="28"/>
      <c r="C96" s="28"/>
      <c r="D96" s="28"/>
      <c r="E96" s="28"/>
      <c r="F96" s="28"/>
      <c r="G96" s="28"/>
      <c r="H96" s="28"/>
      <c r="I96" s="28"/>
      <c r="J96" s="28"/>
      <c r="K96" s="28"/>
      <c r="L96" s="65"/>
      <c r="M96" s="28"/>
      <c r="N96" s="6"/>
    </row>
    <row r="97" spans="1:14" ht="15.75">
      <c r="A97" s="27"/>
      <c r="B97" s="166" t="s">
        <v>69</v>
      </c>
      <c r="C97" s="70"/>
      <c r="D97" s="28"/>
      <c r="E97" s="28"/>
      <c r="F97" s="28"/>
      <c r="G97" s="28"/>
      <c r="H97" s="28"/>
      <c r="I97" s="28"/>
      <c r="J97" s="28"/>
      <c r="K97" s="28"/>
      <c r="L97" s="71"/>
      <c r="M97" s="28"/>
      <c r="N97" s="6"/>
    </row>
    <row r="98" spans="1:14" ht="15.75">
      <c r="A98" s="27"/>
      <c r="B98" s="28" t="s">
        <v>70</v>
      </c>
      <c r="C98" s="70"/>
      <c r="D98" s="28"/>
      <c r="E98" s="28"/>
      <c r="F98" s="28"/>
      <c r="G98" s="28"/>
      <c r="H98" s="28"/>
      <c r="I98" s="28"/>
      <c r="J98" s="64">
        <f>-J151</f>
        <v>0</v>
      </c>
      <c r="K98" s="64"/>
      <c r="L98" s="65"/>
      <c r="M98" s="28"/>
      <c r="N98" s="6"/>
    </row>
    <row r="99" spans="1:14" ht="15.75">
      <c r="A99" s="27"/>
      <c r="B99" s="28" t="s">
        <v>71</v>
      </c>
      <c r="C99" s="28"/>
      <c r="D99" s="28"/>
      <c r="E99" s="28"/>
      <c r="F99" s="28"/>
      <c r="G99" s="28"/>
      <c r="H99" s="28"/>
      <c r="I99" s="28"/>
      <c r="J99" s="64">
        <f>-H151</f>
        <v>0</v>
      </c>
      <c r="K99" s="64"/>
      <c r="L99" s="65"/>
      <c r="M99" s="28"/>
      <c r="N99" s="6"/>
    </row>
    <row r="100" spans="1:14" ht="15.75">
      <c r="A100" s="27"/>
      <c r="B100" s="28" t="s">
        <v>72</v>
      </c>
      <c r="C100" s="28"/>
      <c r="D100" s="28"/>
      <c r="E100" s="28"/>
      <c r="F100" s="28"/>
      <c r="G100" s="28"/>
      <c r="H100" s="28"/>
      <c r="I100" s="28"/>
      <c r="J100" s="64">
        <v>-20328</v>
      </c>
      <c r="K100" s="64"/>
      <c r="L100" s="65"/>
      <c r="M100" s="28"/>
      <c r="N100" s="6"/>
    </row>
    <row r="101" spans="1:14" ht="15.75">
      <c r="A101" s="27"/>
      <c r="B101" s="28" t="s">
        <v>73</v>
      </c>
      <c r="C101" s="28"/>
      <c r="D101" s="28"/>
      <c r="E101" s="28"/>
      <c r="F101" s="28"/>
      <c r="G101" s="28"/>
      <c r="H101" s="28"/>
      <c r="I101" s="28"/>
      <c r="J101" s="64">
        <v>0</v>
      </c>
      <c r="K101" s="64"/>
      <c r="L101" s="65"/>
      <c r="M101" s="28"/>
      <c r="N101" s="6"/>
    </row>
    <row r="102" spans="1:14" ht="15.75">
      <c r="A102" s="27"/>
      <c r="B102" s="28" t="s">
        <v>74</v>
      </c>
      <c r="C102" s="28"/>
      <c r="D102" s="28"/>
      <c r="E102" s="28"/>
      <c r="F102" s="28"/>
      <c r="G102" s="28"/>
      <c r="H102" s="28"/>
      <c r="I102" s="28"/>
      <c r="J102" s="64">
        <v>0</v>
      </c>
      <c r="K102" s="64"/>
      <c r="L102" s="65"/>
      <c r="M102" s="28"/>
      <c r="N102" s="6"/>
    </row>
    <row r="103" spans="1:14" ht="15.75">
      <c r="A103" s="27"/>
      <c r="B103" s="28" t="s">
        <v>75</v>
      </c>
      <c r="C103" s="28"/>
      <c r="D103" s="28"/>
      <c r="E103" s="28"/>
      <c r="F103" s="28"/>
      <c r="G103" s="28"/>
      <c r="H103" s="28"/>
      <c r="I103" s="28"/>
      <c r="J103" s="64">
        <f>SUM(J82:J101)</f>
        <v>-20328</v>
      </c>
      <c r="K103" s="64"/>
      <c r="L103" s="64">
        <f>SUM(L83:L95)</f>
        <v>-7058</v>
      </c>
      <c r="M103" s="28"/>
      <c r="N103" s="6"/>
    </row>
    <row r="104" spans="1:14" ht="15.75">
      <c r="A104" s="27"/>
      <c r="B104" s="28" t="s">
        <v>76</v>
      </c>
      <c r="C104" s="28"/>
      <c r="D104" s="28"/>
      <c r="E104" s="28"/>
      <c r="F104" s="28"/>
      <c r="G104" s="28"/>
      <c r="H104" s="28"/>
      <c r="I104" s="28"/>
      <c r="J104" s="64">
        <f>J81+J103</f>
        <v>0</v>
      </c>
      <c r="K104" s="64"/>
      <c r="L104" s="64">
        <f>L81+L103</f>
        <v>0</v>
      </c>
      <c r="M104" s="28"/>
      <c r="N104" s="6"/>
    </row>
    <row r="105" spans="1:14" ht="12" customHeight="1">
      <c r="A105" s="7"/>
      <c r="B105" s="9"/>
      <c r="C105" s="9"/>
      <c r="D105" s="9"/>
      <c r="E105" s="9"/>
      <c r="F105" s="9"/>
      <c r="G105" s="9"/>
      <c r="H105" s="9"/>
      <c r="I105" s="9"/>
      <c r="J105" s="9"/>
      <c r="K105" s="9"/>
      <c r="L105" s="63"/>
      <c r="M105" s="9"/>
      <c r="N105" s="6"/>
    </row>
    <row r="106" spans="1:14" ht="15.75" customHeight="1" thickBot="1">
      <c r="A106" s="135"/>
      <c r="B106" s="140" t="str">
        <f>B52</f>
        <v>HL4 INVESTOR REPORT QUARTER ENDING AUGUST 2002 </v>
      </c>
      <c r="C106" s="137"/>
      <c r="D106" s="137"/>
      <c r="E106" s="137"/>
      <c r="F106" s="137"/>
      <c r="G106" s="137"/>
      <c r="H106" s="137"/>
      <c r="I106" s="137"/>
      <c r="J106" s="137"/>
      <c r="K106" s="137"/>
      <c r="L106" s="141"/>
      <c r="M106" s="139"/>
      <c r="N106" s="6"/>
    </row>
    <row r="107" spans="1:14" ht="12" customHeight="1">
      <c r="A107" s="2"/>
      <c r="B107" s="5"/>
      <c r="C107" s="5"/>
      <c r="D107" s="5"/>
      <c r="E107" s="5"/>
      <c r="F107" s="5"/>
      <c r="G107" s="5"/>
      <c r="H107" s="5"/>
      <c r="I107" s="5"/>
      <c r="J107" s="5"/>
      <c r="K107" s="5"/>
      <c r="L107" s="73"/>
      <c r="M107" s="5"/>
      <c r="N107" s="6"/>
    </row>
    <row r="108" spans="1:14" ht="15.75">
      <c r="A108" s="7"/>
      <c r="B108" s="62" t="s">
        <v>77</v>
      </c>
      <c r="C108" s="15"/>
      <c r="D108" s="9"/>
      <c r="E108" s="9"/>
      <c r="F108" s="9"/>
      <c r="G108" s="9"/>
      <c r="H108" s="9"/>
      <c r="I108" s="9"/>
      <c r="J108" s="9"/>
      <c r="K108" s="9"/>
      <c r="L108" s="63"/>
      <c r="M108" s="9"/>
      <c r="N108" s="6"/>
    </row>
    <row r="109" spans="1:14" ht="15.75">
      <c r="A109" s="7"/>
      <c r="B109" s="23"/>
      <c r="C109" s="15"/>
      <c r="D109" s="9"/>
      <c r="E109" s="9"/>
      <c r="F109" s="9"/>
      <c r="G109" s="9"/>
      <c r="H109" s="9"/>
      <c r="I109" s="9"/>
      <c r="J109" s="9"/>
      <c r="K109" s="9"/>
      <c r="L109" s="63"/>
      <c r="M109" s="9"/>
      <c r="N109" s="6"/>
    </row>
    <row r="110" spans="1:14" ht="15.75">
      <c r="A110" s="7"/>
      <c r="B110" s="167" t="s">
        <v>78</v>
      </c>
      <c r="C110" s="15"/>
      <c r="D110" s="9"/>
      <c r="E110" s="9"/>
      <c r="F110" s="9"/>
      <c r="G110" s="9"/>
      <c r="H110" s="9"/>
      <c r="I110" s="9"/>
      <c r="J110" s="9"/>
      <c r="K110" s="9"/>
      <c r="L110" s="63"/>
      <c r="M110" s="9"/>
      <c r="N110" s="6"/>
    </row>
    <row r="111" spans="1:14" ht="15.75">
      <c r="A111" s="27"/>
      <c r="B111" s="28" t="s">
        <v>79</v>
      </c>
      <c r="C111" s="28"/>
      <c r="D111" s="28"/>
      <c r="E111" s="28"/>
      <c r="F111" s="28"/>
      <c r="G111" s="28"/>
      <c r="H111" s="28"/>
      <c r="I111" s="28"/>
      <c r="J111" s="28"/>
      <c r="K111" s="28"/>
      <c r="L111" s="65">
        <v>4180</v>
      </c>
      <c r="M111" s="28"/>
      <c r="N111" s="6"/>
    </row>
    <row r="112" spans="1:14" ht="15.75">
      <c r="A112" s="27"/>
      <c r="B112" s="28" t="s">
        <v>80</v>
      </c>
      <c r="C112" s="28"/>
      <c r="D112" s="28"/>
      <c r="E112" s="28"/>
      <c r="F112" s="28"/>
      <c r="G112" s="28"/>
      <c r="H112" s="28"/>
      <c r="I112" s="28"/>
      <c r="J112" s="28"/>
      <c r="K112" s="28"/>
      <c r="L112" s="65">
        <f>L111</f>
        <v>4180</v>
      </c>
      <c r="M112" s="28"/>
      <c r="N112" s="6"/>
    </row>
    <row r="113" spans="1:14" ht="15.75">
      <c r="A113" s="27"/>
      <c r="B113" s="28" t="s">
        <v>81</v>
      </c>
      <c r="C113" s="28"/>
      <c r="D113" s="28"/>
      <c r="E113" s="28"/>
      <c r="F113" s="28"/>
      <c r="G113" s="28"/>
      <c r="H113" s="28"/>
      <c r="I113" s="28"/>
      <c r="J113" s="28"/>
      <c r="K113" s="28"/>
      <c r="L113" s="65">
        <v>0</v>
      </c>
      <c r="M113" s="28"/>
      <c r="N113" s="6"/>
    </row>
    <row r="114" spans="1:14" ht="15.75">
      <c r="A114" s="27"/>
      <c r="B114" s="28" t="s">
        <v>82</v>
      </c>
      <c r="C114" s="28"/>
      <c r="D114" s="28"/>
      <c r="E114" s="28"/>
      <c r="F114" s="28"/>
      <c r="G114" s="28"/>
      <c r="H114" s="28"/>
      <c r="I114" s="28"/>
      <c r="J114" s="28"/>
      <c r="K114" s="28"/>
      <c r="L114" s="65">
        <v>0</v>
      </c>
      <c r="M114" s="28"/>
      <c r="N114" s="6"/>
    </row>
    <row r="115" spans="1:14" ht="15.75">
      <c r="A115" s="27"/>
      <c r="B115" s="28" t="s">
        <v>83</v>
      </c>
      <c r="C115" s="28"/>
      <c r="D115" s="28"/>
      <c r="E115" s="28"/>
      <c r="F115" s="28"/>
      <c r="G115" s="28"/>
      <c r="H115" s="28"/>
      <c r="I115" s="28"/>
      <c r="J115" s="28"/>
      <c r="K115" s="28"/>
      <c r="L115" s="65">
        <v>0</v>
      </c>
      <c r="M115" s="28"/>
      <c r="N115" s="6"/>
    </row>
    <row r="116" spans="1:14" ht="15.75">
      <c r="A116" s="27"/>
      <c r="B116" s="28" t="s">
        <v>60</v>
      </c>
      <c r="C116" s="28"/>
      <c r="D116" s="28"/>
      <c r="E116" s="28"/>
      <c r="F116" s="28"/>
      <c r="G116" s="28"/>
      <c r="H116" s="28"/>
      <c r="I116" s="28"/>
      <c r="J116" s="28"/>
      <c r="K116" s="28"/>
      <c r="L116" s="65">
        <v>0</v>
      </c>
      <c r="M116" s="28"/>
      <c r="N116" s="6"/>
    </row>
    <row r="117" spans="1:14" ht="15.75">
      <c r="A117" s="27"/>
      <c r="B117" s="28" t="s">
        <v>61</v>
      </c>
      <c r="C117" s="28"/>
      <c r="D117" s="28"/>
      <c r="E117" s="28"/>
      <c r="F117" s="28"/>
      <c r="G117" s="28"/>
      <c r="H117" s="28"/>
      <c r="I117" s="28"/>
      <c r="J117" s="28"/>
      <c r="K117" s="28"/>
      <c r="L117" s="65">
        <v>0</v>
      </c>
      <c r="M117" s="28"/>
      <c r="N117" s="6"/>
    </row>
    <row r="118" spans="1:14" ht="15.75">
      <c r="A118" s="27"/>
      <c r="B118" s="28" t="s">
        <v>62</v>
      </c>
      <c r="C118" s="28"/>
      <c r="D118" s="28"/>
      <c r="E118" s="28"/>
      <c r="F118" s="28"/>
      <c r="G118" s="28"/>
      <c r="H118" s="28"/>
      <c r="I118" s="28"/>
      <c r="J118" s="28"/>
      <c r="K118" s="28"/>
      <c r="L118" s="65">
        <v>0</v>
      </c>
      <c r="M118" s="28"/>
      <c r="N118" s="6"/>
    </row>
    <row r="119" spans="1:14" ht="15.75">
      <c r="A119" s="27"/>
      <c r="B119" s="28" t="s">
        <v>84</v>
      </c>
      <c r="C119" s="28"/>
      <c r="D119" s="28"/>
      <c r="E119" s="28"/>
      <c r="F119" s="28"/>
      <c r="G119" s="28"/>
      <c r="H119" s="28"/>
      <c r="I119" s="28"/>
      <c r="J119" s="28"/>
      <c r="K119" s="28"/>
      <c r="L119" s="65">
        <f>SUM(L112:L118)</f>
        <v>4180</v>
      </c>
      <c r="M119" s="28"/>
      <c r="N119" s="6"/>
    </row>
    <row r="120" spans="1:14" ht="15.75">
      <c r="A120" s="27"/>
      <c r="B120" s="28"/>
      <c r="C120" s="28"/>
      <c r="D120" s="28"/>
      <c r="E120" s="28"/>
      <c r="F120" s="28"/>
      <c r="G120" s="28"/>
      <c r="H120" s="28"/>
      <c r="I120" s="28"/>
      <c r="J120" s="28"/>
      <c r="K120" s="28"/>
      <c r="L120" s="75"/>
      <c r="M120" s="28"/>
      <c r="N120" s="6"/>
    </row>
    <row r="121" spans="1:14" ht="15.75">
      <c r="A121" s="7"/>
      <c r="B121" s="167" t="s">
        <v>85</v>
      </c>
      <c r="C121" s="9"/>
      <c r="D121" s="9"/>
      <c r="E121" s="9"/>
      <c r="F121" s="9"/>
      <c r="G121" s="9"/>
      <c r="H121" s="9"/>
      <c r="I121" s="9"/>
      <c r="J121" s="9"/>
      <c r="K121" s="9"/>
      <c r="L121" s="63"/>
      <c r="M121" s="9"/>
      <c r="N121" s="6"/>
    </row>
    <row r="122" spans="1:14" ht="15.75">
      <c r="A122" s="27"/>
      <c r="B122" s="28" t="s">
        <v>86</v>
      </c>
      <c r="C122" s="28"/>
      <c r="D122" s="76"/>
      <c r="E122" s="28"/>
      <c r="F122" s="28"/>
      <c r="G122" s="28"/>
      <c r="H122" s="28"/>
      <c r="I122" s="28"/>
      <c r="J122" s="28"/>
      <c r="K122" s="28"/>
      <c r="L122" s="77" t="s">
        <v>206</v>
      </c>
      <c r="M122" s="28"/>
      <c r="N122" s="6"/>
    </row>
    <row r="123" spans="1:14" ht="15.75">
      <c r="A123" s="27"/>
      <c r="B123" s="28" t="s">
        <v>87</v>
      </c>
      <c r="C123" s="78"/>
      <c r="D123" s="78"/>
      <c r="E123" s="78"/>
      <c r="F123" s="78"/>
      <c r="G123" s="78"/>
      <c r="H123" s="78"/>
      <c r="I123" s="78"/>
      <c r="J123" s="78"/>
      <c r="K123" s="78"/>
      <c r="L123" s="77" t="s">
        <v>206</v>
      </c>
      <c r="M123" s="28"/>
      <c r="N123" s="6"/>
    </row>
    <row r="124" spans="1:14" ht="15.75">
      <c r="A124" s="27"/>
      <c r="B124" s="28" t="s">
        <v>88</v>
      </c>
      <c r="C124" s="28"/>
      <c r="D124" s="28"/>
      <c r="E124" s="28"/>
      <c r="F124" s="28"/>
      <c r="G124" s="28"/>
      <c r="H124" s="28"/>
      <c r="I124" s="28"/>
      <c r="J124" s="28"/>
      <c r="K124" s="28"/>
      <c r="L124" s="77" t="s">
        <v>206</v>
      </c>
      <c r="M124" s="28"/>
      <c r="N124" s="6"/>
    </row>
    <row r="125" spans="1:14" ht="15.75">
      <c r="A125" s="27"/>
      <c r="B125" s="28" t="s">
        <v>89</v>
      </c>
      <c r="C125" s="28"/>
      <c r="D125" s="28"/>
      <c r="E125" s="28"/>
      <c r="F125" s="28"/>
      <c r="G125" s="28"/>
      <c r="H125" s="28"/>
      <c r="I125" s="28"/>
      <c r="J125" s="28"/>
      <c r="K125" s="28"/>
      <c r="L125" s="77" t="s">
        <v>206</v>
      </c>
      <c r="M125" s="28"/>
      <c r="N125" s="6"/>
    </row>
    <row r="126" spans="1:14" ht="15.75">
      <c r="A126" s="27"/>
      <c r="B126" s="28"/>
      <c r="C126" s="28"/>
      <c r="D126" s="28"/>
      <c r="E126" s="28"/>
      <c r="F126" s="28"/>
      <c r="G126" s="28"/>
      <c r="H126" s="28"/>
      <c r="I126" s="28"/>
      <c r="J126" s="28"/>
      <c r="K126" s="28"/>
      <c r="L126" s="75"/>
      <c r="M126" s="28"/>
      <c r="N126" s="6"/>
    </row>
    <row r="127" spans="1:14" ht="15.75">
      <c r="A127" s="7"/>
      <c r="B127" s="167" t="s">
        <v>90</v>
      </c>
      <c r="C127" s="15"/>
      <c r="D127" s="9"/>
      <c r="E127" s="9"/>
      <c r="F127" s="9"/>
      <c r="G127" s="9"/>
      <c r="H127" s="9"/>
      <c r="I127" s="9"/>
      <c r="J127" s="9"/>
      <c r="K127" s="9"/>
      <c r="L127" s="79"/>
      <c r="M127" s="9"/>
      <c r="N127" s="6"/>
    </row>
    <row r="128" spans="1:14" ht="15.75">
      <c r="A128" s="27"/>
      <c r="B128" s="28" t="s">
        <v>91</v>
      </c>
      <c r="C128" s="28"/>
      <c r="D128" s="28"/>
      <c r="E128" s="28"/>
      <c r="F128" s="28"/>
      <c r="G128" s="28"/>
      <c r="H128" s="28"/>
      <c r="I128" s="28"/>
      <c r="J128" s="28"/>
      <c r="K128" s="28"/>
      <c r="L128" s="65">
        <v>0</v>
      </c>
      <c r="M128" s="28"/>
      <c r="N128" s="6"/>
    </row>
    <row r="129" spans="1:14" ht="15.75">
      <c r="A129" s="27"/>
      <c r="B129" s="28" t="s">
        <v>92</v>
      </c>
      <c r="C129" s="28"/>
      <c r="D129" s="28"/>
      <c r="E129" s="28"/>
      <c r="F129" s="28"/>
      <c r="G129" s="28"/>
      <c r="H129" s="28"/>
      <c r="I129" s="28"/>
      <c r="J129" s="28"/>
      <c r="K129" s="28"/>
      <c r="L129" s="65">
        <v>66</v>
      </c>
      <c r="M129" s="28"/>
      <c r="N129" s="6"/>
    </row>
    <row r="130" spans="1:14" ht="15.75">
      <c r="A130" s="27"/>
      <c r="B130" s="28" t="s">
        <v>93</v>
      </c>
      <c r="C130" s="28"/>
      <c r="D130" s="28"/>
      <c r="E130" s="28"/>
      <c r="F130" s="28"/>
      <c r="G130" s="28"/>
      <c r="H130" s="28"/>
      <c r="I130" s="28"/>
      <c r="J130" s="28"/>
      <c r="K130" s="28"/>
      <c r="L130" s="65">
        <f>L129+L128</f>
        <v>66</v>
      </c>
      <c r="M130" s="28"/>
      <c r="N130" s="6"/>
    </row>
    <row r="131" spans="1:14" ht="15.75">
      <c r="A131" s="27"/>
      <c r="B131" s="28" t="s">
        <v>94</v>
      </c>
      <c r="C131" s="28"/>
      <c r="D131" s="28"/>
      <c r="E131" s="28"/>
      <c r="F131" s="28"/>
      <c r="G131" s="28"/>
      <c r="H131" s="80"/>
      <c r="I131" s="28"/>
      <c r="J131" s="28"/>
      <c r="K131" s="28"/>
      <c r="L131" s="65">
        <f>L92</f>
        <v>-66</v>
      </c>
      <c r="M131" s="28"/>
      <c r="N131" s="6"/>
    </row>
    <row r="132" spans="1:14" ht="15.75">
      <c r="A132" s="27"/>
      <c r="B132" s="28" t="s">
        <v>95</v>
      </c>
      <c r="C132" s="28"/>
      <c r="D132" s="28"/>
      <c r="E132" s="28"/>
      <c r="F132" s="28"/>
      <c r="G132" s="28"/>
      <c r="H132" s="28"/>
      <c r="I132" s="28"/>
      <c r="J132" s="28"/>
      <c r="K132" s="28"/>
      <c r="L132" s="65">
        <f>L130+L131</f>
        <v>0</v>
      </c>
      <c r="M132" s="28"/>
      <c r="N132" s="6"/>
    </row>
    <row r="133" spans="1:14" ht="7.5" customHeight="1">
      <c r="A133" s="27"/>
      <c r="B133" s="28"/>
      <c r="C133" s="28"/>
      <c r="D133" s="28"/>
      <c r="E133" s="28"/>
      <c r="F133" s="28"/>
      <c r="G133" s="28"/>
      <c r="H133" s="28"/>
      <c r="I133" s="28"/>
      <c r="J133" s="28"/>
      <c r="K133" s="28"/>
      <c r="L133" s="75"/>
      <c r="M133" s="28"/>
      <c r="N133" s="6"/>
    </row>
    <row r="134" spans="1:14" ht="6" customHeight="1">
      <c r="A134" s="2"/>
      <c r="B134" s="5"/>
      <c r="C134" s="5"/>
      <c r="D134" s="5"/>
      <c r="E134" s="5"/>
      <c r="F134" s="5"/>
      <c r="G134" s="5"/>
      <c r="H134" s="5"/>
      <c r="I134" s="5"/>
      <c r="J134" s="5"/>
      <c r="K134" s="5"/>
      <c r="L134" s="73"/>
      <c r="M134" s="5"/>
      <c r="N134" s="6"/>
    </row>
    <row r="135" spans="1:14" ht="15.75">
      <c r="A135" s="7"/>
      <c r="B135" s="167" t="s">
        <v>96</v>
      </c>
      <c r="C135" s="15"/>
      <c r="D135" s="9"/>
      <c r="E135" s="9"/>
      <c r="F135" s="9"/>
      <c r="G135" s="9"/>
      <c r="H135" s="9"/>
      <c r="I135" s="9"/>
      <c r="J135" s="9"/>
      <c r="K135" s="9"/>
      <c r="L135" s="63"/>
      <c r="M135" s="9"/>
      <c r="N135" s="6"/>
    </row>
    <row r="136" spans="1:14" ht="15.75">
      <c r="A136" s="7"/>
      <c r="B136" s="23"/>
      <c r="C136" s="15"/>
      <c r="D136" s="9"/>
      <c r="E136" s="9"/>
      <c r="F136" s="9"/>
      <c r="G136" s="9"/>
      <c r="H136" s="9"/>
      <c r="I136" s="9"/>
      <c r="J136" s="9"/>
      <c r="K136" s="9"/>
      <c r="L136" s="63"/>
      <c r="M136" s="9"/>
      <c r="N136" s="6"/>
    </row>
    <row r="137" spans="1:15" ht="15.75">
      <c r="A137" s="27"/>
      <c r="B137" s="28" t="s">
        <v>97</v>
      </c>
      <c r="C137" s="81"/>
      <c r="D137" s="28"/>
      <c r="E137" s="28"/>
      <c r="F137" s="28"/>
      <c r="G137" s="28"/>
      <c r="H137" s="28"/>
      <c r="I137" s="28"/>
      <c r="J137" s="28"/>
      <c r="K137" s="28"/>
      <c r="L137" s="65">
        <f>L57</f>
        <v>199606</v>
      </c>
      <c r="M137" s="28"/>
      <c r="N137" s="6"/>
      <c r="O137" s="82"/>
    </row>
    <row r="138" spans="1:14" ht="15.75">
      <c r="A138" s="27"/>
      <c r="B138" s="28" t="s">
        <v>98</v>
      </c>
      <c r="C138" s="81"/>
      <c r="D138" s="28"/>
      <c r="E138" s="28"/>
      <c r="F138" s="28"/>
      <c r="G138" s="28"/>
      <c r="H138" s="28"/>
      <c r="I138" s="28"/>
      <c r="J138" s="28"/>
      <c r="K138" s="28"/>
      <c r="L138" s="65">
        <f>L32</f>
        <v>199671.934</v>
      </c>
      <c r="M138" s="28"/>
      <c r="N138" s="6"/>
    </row>
    <row r="139" spans="1:14" ht="7.5" customHeight="1">
      <c r="A139" s="27"/>
      <c r="B139" s="28"/>
      <c r="C139" s="28"/>
      <c r="D139" s="28"/>
      <c r="E139" s="28"/>
      <c r="F139" s="28"/>
      <c r="G139" s="28"/>
      <c r="H139" s="28"/>
      <c r="I139" s="28"/>
      <c r="J139" s="28"/>
      <c r="K139" s="28"/>
      <c r="L139" s="75"/>
      <c r="M139" s="28"/>
      <c r="N139" s="6"/>
    </row>
    <row r="140" spans="1:14" ht="15.75">
      <c r="A140" s="2"/>
      <c r="B140" s="5"/>
      <c r="C140" s="5"/>
      <c r="D140" s="5"/>
      <c r="E140" s="5"/>
      <c r="F140" s="5"/>
      <c r="G140" s="5"/>
      <c r="H140" s="5"/>
      <c r="I140" s="5"/>
      <c r="J140" s="5"/>
      <c r="K140" s="5"/>
      <c r="L140" s="73"/>
      <c r="M140" s="5"/>
      <c r="N140" s="6"/>
    </row>
    <row r="141" spans="1:14" ht="15.75">
      <c r="A141" s="7"/>
      <c r="B141" s="167" t="s">
        <v>99</v>
      </c>
      <c r="C141" s="11"/>
      <c r="D141" s="11"/>
      <c r="E141" s="11"/>
      <c r="F141" s="11"/>
      <c r="G141" s="11"/>
      <c r="H141" s="83"/>
      <c r="I141" s="83"/>
      <c r="J141" s="83"/>
      <c r="K141" s="11"/>
      <c r="L141" s="84"/>
      <c r="M141" s="11"/>
      <c r="N141" s="6"/>
    </row>
    <row r="142" spans="1:14" ht="15.75">
      <c r="A142" s="7"/>
      <c r="B142" s="74"/>
      <c r="C142" s="11"/>
      <c r="D142" s="11"/>
      <c r="E142" s="11"/>
      <c r="F142" s="11"/>
      <c r="G142" s="11"/>
      <c r="H142" s="83"/>
      <c r="I142" s="83"/>
      <c r="J142" s="83"/>
      <c r="K142" s="11"/>
      <c r="L142" s="84"/>
      <c r="M142" s="11"/>
      <c r="N142" s="6"/>
    </row>
    <row r="143" spans="1:15" ht="15.75">
      <c r="A143" s="27"/>
      <c r="B143" s="85" t="s">
        <v>100</v>
      </c>
      <c r="C143" s="86"/>
      <c r="D143" s="86"/>
      <c r="E143" s="86"/>
      <c r="F143" s="86"/>
      <c r="G143" s="86"/>
      <c r="H143" s="87"/>
      <c r="I143" s="87"/>
      <c r="J143" s="87"/>
      <c r="K143" s="86"/>
      <c r="L143" s="65">
        <f>C58</f>
        <v>31107</v>
      </c>
      <c r="M143" s="86"/>
      <c r="N143" s="6"/>
      <c r="O143" s="82"/>
    </row>
    <row r="144" spans="1:14" ht="15.75">
      <c r="A144" s="27"/>
      <c r="B144" s="85" t="s">
        <v>52</v>
      </c>
      <c r="C144" s="86"/>
      <c r="D144" s="86"/>
      <c r="E144" s="86"/>
      <c r="F144" s="86"/>
      <c r="G144" s="86"/>
      <c r="H144" s="87"/>
      <c r="I144" s="87"/>
      <c r="J144" s="87"/>
      <c r="K144" s="86"/>
      <c r="L144" s="65">
        <v>1960</v>
      </c>
      <c r="M144" s="86"/>
      <c r="N144" s="6"/>
    </row>
    <row r="145" spans="1:14" ht="15.75">
      <c r="A145" s="27"/>
      <c r="B145" s="85" t="s">
        <v>101</v>
      </c>
      <c r="C145" s="86"/>
      <c r="D145" s="86"/>
      <c r="E145" s="86"/>
      <c r="F145" s="86"/>
      <c r="G145" s="86"/>
      <c r="H145" s="87"/>
      <c r="I145" s="87"/>
      <c r="J145" s="87"/>
      <c r="K145" s="86"/>
      <c r="L145" s="65">
        <f>433+1</f>
        <v>434</v>
      </c>
      <c r="M145" s="86"/>
      <c r="N145" s="6"/>
    </row>
    <row r="146" spans="1:14" ht="15.75">
      <c r="A146" s="27"/>
      <c r="B146" s="85" t="s">
        <v>102</v>
      </c>
      <c r="C146" s="86"/>
      <c r="D146" s="86"/>
      <c r="E146" s="86"/>
      <c r="F146" s="86"/>
      <c r="G146" s="86"/>
      <c r="H146" s="87"/>
      <c r="I146" s="87"/>
      <c r="J146" s="87"/>
      <c r="K146" s="86"/>
      <c r="L146" s="65">
        <f>L143-L144-L145</f>
        <v>28713</v>
      </c>
      <c r="M146" s="86"/>
      <c r="N146" s="6"/>
    </row>
    <row r="147" spans="1:14" ht="15.75">
      <c r="A147" s="27"/>
      <c r="B147" s="69"/>
      <c r="C147" s="86"/>
      <c r="D147" s="86"/>
      <c r="E147" s="86"/>
      <c r="F147" s="86"/>
      <c r="G147" s="86"/>
      <c r="H147" s="87"/>
      <c r="I147" s="87"/>
      <c r="J147" s="87"/>
      <c r="K147" s="86"/>
      <c r="L147" s="88"/>
      <c r="M147" s="86"/>
      <c r="N147" s="6"/>
    </row>
    <row r="148" spans="1:14" ht="15.75">
      <c r="A148" s="7"/>
      <c r="B148" s="167" t="s">
        <v>103</v>
      </c>
      <c r="C148" s="158"/>
      <c r="D148" s="158"/>
      <c r="E148" s="158"/>
      <c r="F148" s="158"/>
      <c r="G148" s="158"/>
      <c r="H148" s="168" t="s">
        <v>186</v>
      </c>
      <c r="I148" s="168"/>
      <c r="J148" s="168" t="s">
        <v>193</v>
      </c>
      <c r="K148" s="158"/>
      <c r="L148" s="169" t="s">
        <v>207</v>
      </c>
      <c r="M148" s="158"/>
      <c r="N148" s="6"/>
    </row>
    <row r="149" spans="1:14" ht="15.75">
      <c r="A149" s="27"/>
      <c r="B149" s="28" t="s">
        <v>104</v>
      </c>
      <c r="C149" s="28"/>
      <c r="D149" s="28"/>
      <c r="E149" s="28"/>
      <c r="F149" s="28"/>
      <c r="G149" s="28"/>
      <c r="H149" s="65">
        <v>7000</v>
      </c>
      <c r="I149" s="28"/>
      <c r="J149" s="52"/>
      <c r="K149" s="28"/>
      <c r="L149" s="65"/>
      <c r="M149" s="28"/>
      <c r="N149" s="6"/>
    </row>
    <row r="150" spans="1:14" ht="15.75">
      <c r="A150" s="27"/>
      <c r="B150" s="28" t="s">
        <v>105</v>
      </c>
      <c r="C150" s="28"/>
      <c r="D150" s="28"/>
      <c r="E150" s="28"/>
      <c r="F150" s="28"/>
      <c r="G150" s="28"/>
      <c r="H150" s="65">
        <v>0</v>
      </c>
      <c r="I150" s="28"/>
      <c r="J150" s="65">
        <v>0</v>
      </c>
      <c r="K150" s="28"/>
      <c r="L150" s="65">
        <f>J150+H150</f>
        <v>0</v>
      </c>
      <c r="M150" s="28"/>
      <c r="N150" s="6"/>
    </row>
    <row r="151" spans="1:14" ht="15.75">
      <c r="A151" s="27"/>
      <c r="B151" s="28" t="s">
        <v>106</v>
      </c>
      <c r="C151" s="28"/>
      <c r="D151" s="28"/>
      <c r="E151" s="28"/>
      <c r="F151" s="28"/>
      <c r="G151" s="28"/>
      <c r="H151" s="65">
        <v>0</v>
      </c>
      <c r="I151" s="28"/>
      <c r="J151" s="65">
        <v>0</v>
      </c>
      <c r="K151" s="28"/>
      <c r="L151" s="65">
        <f>J151+H151</f>
        <v>0</v>
      </c>
      <c r="M151" s="28"/>
      <c r="N151" s="6"/>
    </row>
    <row r="152" spans="1:14" ht="15.75">
      <c r="A152" s="27"/>
      <c r="B152" s="28" t="s">
        <v>107</v>
      </c>
      <c r="C152" s="28"/>
      <c r="D152" s="28"/>
      <c r="E152" s="28"/>
      <c r="F152" s="28"/>
      <c r="G152" s="28"/>
      <c r="H152" s="65">
        <f>H151+H150</f>
        <v>0</v>
      </c>
      <c r="I152" s="28"/>
      <c r="J152" s="65">
        <f>J151+J150</f>
        <v>0</v>
      </c>
      <c r="K152" s="28"/>
      <c r="L152" s="65">
        <f>J152+H152</f>
        <v>0</v>
      </c>
      <c r="M152" s="28"/>
      <c r="N152" s="6"/>
    </row>
    <row r="153" spans="1:14" ht="15.75">
      <c r="A153" s="27"/>
      <c r="B153" s="28" t="s">
        <v>108</v>
      </c>
      <c r="C153" s="28"/>
      <c r="D153" s="28"/>
      <c r="E153" s="28"/>
      <c r="F153" s="28"/>
      <c r="G153" s="28"/>
      <c r="H153" s="65">
        <f>H149-H152-J152</f>
        <v>7000</v>
      </c>
      <c r="I153" s="28"/>
      <c r="J153" s="52"/>
      <c r="K153" s="28"/>
      <c r="L153" s="65"/>
      <c r="M153" s="28"/>
      <c r="N153" s="6"/>
    </row>
    <row r="154" spans="1:14" ht="7.5" customHeight="1">
      <c r="A154" s="27"/>
      <c r="B154" s="28"/>
      <c r="C154" s="28"/>
      <c r="D154" s="28"/>
      <c r="E154" s="28"/>
      <c r="F154" s="28"/>
      <c r="G154" s="28"/>
      <c r="H154" s="28"/>
      <c r="I154" s="28"/>
      <c r="J154" s="28"/>
      <c r="K154" s="28"/>
      <c r="L154" s="75"/>
      <c r="M154" s="28"/>
      <c r="N154" s="6"/>
    </row>
    <row r="155" spans="1:14" ht="9" customHeight="1">
      <c r="A155" s="2"/>
      <c r="B155" s="5"/>
      <c r="C155" s="5"/>
      <c r="D155" s="5"/>
      <c r="E155" s="5"/>
      <c r="F155" s="5"/>
      <c r="G155" s="5"/>
      <c r="H155" s="5"/>
      <c r="I155" s="5"/>
      <c r="J155" s="5"/>
      <c r="K155" s="5"/>
      <c r="L155" s="73"/>
      <c r="M155" s="5"/>
      <c r="N155" s="6"/>
    </row>
    <row r="156" spans="1:14" ht="15.75">
      <c r="A156" s="7"/>
      <c r="B156" s="167" t="s">
        <v>109</v>
      </c>
      <c r="C156" s="15"/>
      <c r="D156" s="9"/>
      <c r="E156" s="9"/>
      <c r="F156" s="9"/>
      <c r="G156" s="9"/>
      <c r="H156" s="9"/>
      <c r="I156" s="9"/>
      <c r="J156" s="9"/>
      <c r="K156" s="9"/>
      <c r="L156" s="89"/>
      <c r="M156" s="9"/>
      <c r="N156" s="6"/>
    </row>
    <row r="157" spans="1:14" ht="15.75">
      <c r="A157" s="27"/>
      <c r="B157" s="28" t="s">
        <v>110</v>
      </c>
      <c r="C157" s="28"/>
      <c r="D157" s="28"/>
      <c r="E157" s="28"/>
      <c r="F157" s="28"/>
      <c r="G157" s="28"/>
      <c r="H157" s="28"/>
      <c r="I157" s="28"/>
      <c r="J157" s="28"/>
      <c r="K157" s="28"/>
      <c r="L157" s="71">
        <f>(L81+L83+L84+L85+L86)/-L87</f>
        <v>2.588321704002938</v>
      </c>
      <c r="M157" s="28" t="s">
        <v>208</v>
      </c>
      <c r="N157" s="6"/>
    </row>
    <row r="158" spans="1:14" ht="15.75">
      <c r="A158" s="27"/>
      <c r="B158" s="28" t="s">
        <v>111</v>
      </c>
      <c r="C158" s="28"/>
      <c r="D158" s="28"/>
      <c r="E158" s="28"/>
      <c r="F158" s="28"/>
      <c r="G158" s="28"/>
      <c r="H158" s="28"/>
      <c r="I158" s="28"/>
      <c r="J158" s="28"/>
      <c r="K158" s="28"/>
      <c r="L158" s="71">
        <f>L157</f>
        <v>2.588321704002938</v>
      </c>
      <c r="M158" s="28" t="s">
        <v>208</v>
      </c>
      <c r="N158" s="6"/>
    </row>
    <row r="159" spans="1:14" ht="15.75">
      <c r="A159" s="27"/>
      <c r="B159" s="28" t="s">
        <v>112</v>
      </c>
      <c r="C159" s="28"/>
      <c r="D159" s="28"/>
      <c r="E159" s="28"/>
      <c r="F159" s="28"/>
      <c r="G159" s="28"/>
      <c r="H159" s="28"/>
      <c r="I159" s="28"/>
      <c r="J159" s="28"/>
      <c r="K159" s="28"/>
      <c r="L159" s="71">
        <f>(L81+L83+L84+L85+L86+L87)/-L88</f>
        <v>17.02755905511811</v>
      </c>
      <c r="M159" s="28" t="s">
        <v>208</v>
      </c>
      <c r="N159" s="6"/>
    </row>
    <row r="160" spans="1:14" ht="15.75">
      <c r="A160" s="27"/>
      <c r="B160" s="28" t="s">
        <v>113</v>
      </c>
      <c r="C160" s="28"/>
      <c r="D160" s="28"/>
      <c r="E160" s="28"/>
      <c r="F160" s="28"/>
      <c r="G160" s="28"/>
      <c r="H160" s="28"/>
      <c r="I160" s="28"/>
      <c r="J160" s="28"/>
      <c r="K160" s="28"/>
      <c r="L160" s="90">
        <f>L159</f>
        <v>17.02755905511811</v>
      </c>
      <c r="M160" s="28" t="s">
        <v>208</v>
      </c>
      <c r="N160" s="6"/>
    </row>
    <row r="161" spans="1:14" ht="15.75">
      <c r="A161" s="27"/>
      <c r="B161" s="28" t="s">
        <v>114</v>
      </c>
      <c r="C161" s="28"/>
      <c r="D161" s="28"/>
      <c r="E161" s="28"/>
      <c r="F161" s="28"/>
      <c r="G161" s="28"/>
      <c r="H161" s="28"/>
      <c r="I161" s="28"/>
      <c r="J161" s="28"/>
      <c r="K161" s="28"/>
      <c r="L161" s="71">
        <f>(L81+L83+L84+L85+L86+L87+L88)/-L89</f>
        <v>39.52427184466019</v>
      </c>
      <c r="M161" s="28" t="s">
        <v>208</v>
      </c>
      <c r="N161" s="6"/>
    </row>
    <row r="162" spans="1:14" ht="15.75">
      <c r="A162" s="27"/>
      <c r="B162" s="28" t="s">
        <v>115</v>
      </c>
      <c r="C162" s="28"/>
      <c r="D162" s="28"/>
      <c r="E162" s="28"/>
      <c r="F162" s="28"/>
      <c r="G162" s="28"/>
      <c r="H162" s="28"/>
      <c r="I162" s="28"/>
      <c r="J162" s="28"/>
      <c r="K162" s="28"/>
      <c r="L162" s="90">
        <f>L161</f>
        <v>39.52427184466019</v>
      </c>
      <c r="M162" s="28" t="s">
        <v>208</v>
      </c>
      <c r="N162" s="6"/>
    </row>
    <row r="163" spans="1:14" ht="12.75" customHeight="1">
      <c r="A163" s="27"/>
      <c r="B163" s="28"/>
      <c r="C163" s="28"/>
      <c r="D163" s="28"/>
      <c r="E163" s="28"/>
      <c r="F163" s="28"/>
      <c r="G163" s="28"/>
      <c r="H163" s="28"/>
      <c r="I163" s="28"/>
      <c r="J163" s="28"/>
      <c r="K163" s="28"/>
      <c r="L163" s="28"/>
      <c r="M163" s="28"/>
      <c r="N163" s="6"/>
    </row>
    <row r="164" spans="1:14" ht="12.75" customHeight="1">
      <c r="A164" s="7"/>
      <c r="B164" s="9"/>
      <c r="C164" s="9"/>
      <c r="D164" s="9"/>
      <c r="E164" s="9"/>
      <c r="F164" s="9"/>
      <c r="G164" s="9"/>
      <c r="H164" s="9"/>
      <c r="I164" s="9"/>
      <c r="J164" s="9"/>
      <c r="K164" s="9"/>
      <c r="L164" s="9"/>
      <c r="M164" s="9"/>
      <c r="N164" s="6"/>
    </row>
    <row r="165" spans="1:14" ht="15" customHeight="1" thickBot="1">
      <c r="A165" s="135"/>
      <c r="B165" s="140" t="str">
        <f>B106</f>
        <v>HL4 INVESTOR REPORT QUARTER ENDING AUGUST 2002 </v>
      </c>
      <c r="C165" s="137"/>
      <c r="D165" s="137"/>
      <c r="E165" s="137"/>
      <c r="F165" s="137"/>
      <c r="G165" s="137"/>
      <c r="H165" s="137"/>
      <c r="I165" s="137"/>
      <c r="J165" s="137"/>
      <c r="K165" s="137"/>
      <c r="L165" s="137"/>
      <c r="M165" s="139"/>
      <c r="N165" s="6"/>
    </row>
    <row r="166" spans="1:14" ht="15.75">
      <c r="A166" s="2"/>
      <c r="B166" s="91"/>
      <c r="C166" s="91"/>
      <c r="D166" s="91"/>
      <c r="E166" s="91"/>
      <c r="F166" s="91"/>
      <c r="G166" s="91"/>
      <c r="H166" s="91"/>
      <c r="I166" s="91"/>
      <c r="J166" s="91"/>
      <c r="K166" s="91"/>
      <c r="L166" s="91"/>
      <c r="M166" s="91"/>
      <c r="N166" s="6"/>
    </row>
    <row r="167" spans="1:14" ht="15.75">
      <c r="A167" s="92"/>
      <c r="B167" s="167" t="s">
        <v>116</v>
      </c>
      <c r="C167" s="93"/>
      <c r="D167" s="93"/>
      <c r="E167" s="93"/>
      <c r="F167" s="93"/>
      <c r="G167" s="21"/>
      <c r="H167" s="21"/>
      <c r="I167" s="21"/>
      <c r="J167" s="21">
        <v>37499</v>
      </c>
      <c r="K167" s="17"/>
      <c r="L167" s="17"/>
      <c r="M167" s="9"/>
      <c r="N167" s="6"/>
    </row>
    <row r="168" spans="1:14" ht="15.75">
      <c r="A168" s="94"/>
      <c r="B168" s="95"/>
      <c r="C168" s="96"/>
      <c r="D168" s="96"/>
      <c r="E168" s="96"/>
      <c r="F168" s="96"/>
      <c r="G168" s="97"/>
      <c r="H168" s="97"/>
      <c r="I168" s="97"/>
      <c r="J168" s="97"/>
      <c r="K168" s="9"/>
      <c r="L168" s="9"/>
      <c r="M168" s="9"/>
      <c r="N168" s="6"/>
    </row>
    <row r="169" spans="1:14" ht="15.75">
      <c r="A169" s="98"/>
      <c r="B169" s="85" t="s">
        <v>117</v>
      </c>
      <c r="C169" s="99"/>
      <c r="D169" s="99"/>
      <c r="E169" s="99"/>
      <c r="F169" s="99"/>
      <c r="G169" s="80"/>
      <c r="H169" s="80"/>
      <c r="I169" s="80"/>
      <c r="J169" s="100">
        <v>0.09</v>
      </c>
      <c r="K169" s="28"/>
      <c r="L169" s="28"/>
      <c r="M169" s="28"/>
      <c r="N169" s="6"/>
    </row>
    <row r="170" spans="1:14" ht="15.75">
      <c r="A170" s="98"/>
      <c r="B170" s="85" t="s">
        <v>118</v>
      </c>
      <c r="C170" s="99"/>
      <c r="D170" s="99"/>
      <c r="E170" s="99"/>
      <c r="F170" s="99"/>
      <c r="G170" s="80"/>
      <c r="H170" s="80"/>
      <c r="I170" s="80"/>
      <c r="J170" s="100">
        <f>L34</f>
        <v>0.04646480000000001</v>
      </c>
      <c r="K170" s="28"/>
      <c r="L170" s="28"/>
      <c r="M170" s="28"/>
      <c r="N170" s="6"/>
    </row>
    <row r="171" spans="1:14" ht="15.75">
      <c r="A171" s="98"/>
      <c r="B171" s="85" t="s">
        <v>119</v>
      </c>
      <c r="C171" s="99"/>
      <c r="D171" s="99"/>
      <c r="E171" s="99"/>
      <c r="F171" s="99"/>
      <c r="G171" s="80"/>
      <c r="H171" s="80"/>
      <c r="I171" s="80"/>
      <c r="J171" s="100">
        <f>J169-J170</f>
        <v>0.04353519999999999</v>
      </c>
      <c r="K171" s="28"/>
      <c r="L171" s="28"/>
      <c r="M171" s="28"/>
      <c r="N171" s="6"/>
    </row>
    <row r="172" spans="1:14" ht="15.75">
      <c r="A172" s="98"/>
      <c r="B172" s="85" t="s">
        <v>120</v>
      </c>
      <c r="C172" s="99"/>
      <c r="D172" s="99"/>
      <c r="E172" s="99"/>
      <c r="F172" s="99"/>
      <c r="G172" s="80"/>
      <c r="H172" s="80"/>
      <c r="I172" s="80"/>
      <c r="J172" s="100">
        <v>0.0884</v>
      </c>
      <c r="K172" s="28"/>
      <c r="L172" s="28"/>
      <c r="M172" s="28"/>
      <c r="N172" s="6"/>
    </row>
    <row r="173" spans="1:14" ht="15.75">
      <c r="A173" s="98"/>
      <c r="B173" s="85" t="s">
        <v>121</v>
      </c>
      <c r="C173" s="99"/>
      <c r="D173" s="99"/>
      <c r="E173" s="99"/>
      <c r="F173" s="99"/>
      <c r="G173" s="80"/>
      <c r="H173" s="80"/>
      <c r="I173" s="80"/>
      <c r="J173" s="100">
        <f>L34</f>
        <v>0.04646480000000001</v>
      </c>
      <c r="K173" s="28"/>
      <c r="L173" s="28"/>
      <c r="M173" s="28"/>
      <c r="N173" s="6"/>
    </row>
    <row r="174" spans="1:14" ht="15.75">
      <c r="A174" s="98"/>
      <c r="B174" s="85" t="s">
        <v>122</v>
      </c>
      <c r="C174" s="99"/>
      <c r="D174" s="99"/>
      <c r="E174" s="99"/>
      <c r="F174" s="99"/>
      <c r="G174" s="80"/>
      <c r="H174" s="80"/>
      <c r="I174" s="80"/>
      <c r="J174" s="100">
        <f>J172-J173</f>
        <v>0.0419352</v>
      </c>
      <c r="K174" s="28"/>
      <c r="L174" s="28"/>
      <c r="M174" s="28"/>
      <c r="N174" s="6"/>
    </row>
    <row r="175" spans="1:14" ht="15.75">
      <c r="A175" s="98"/>
      <c r="B175" s="85" t="s">
        <v>123</v>
      </c>
      <c r="C175" s="99"/>
      <c r="D175" s="99"/>
      <c r="E175" s="99"/>
      <c r="F175" s="99"/>
      <c r="G175" s="80"/>
      <c r="H175" s="80"/>
      <c r="I175" s="80"/>
      <c r="J175" s="101" t="s">
        <v>194</v>
      </c>
      <c r="K175" s="28"/>
      <c r="L175" s="28"/>
      <c r="M175" s="28"/>
      <c r="N175" s="6"/>
    </row>
    <row r="176" spans="1:14" ht="15.75">
      <c r="A176" s="98"/>
      <c r="B176" s="85" t="s">
        <v>124</v>
      </c>
      <c r="C176" s="99"/>
      <c r="D176" s="99"/>
      <c r="E176" s="99"/>
      <c r="F176" s="99"/>
      <c r="G176" s="80"/>
      <c r="H176" s="80"/>
      <c r="I176" s="80"/>
      <c r="J176" s="101" t="s">
        <v>195</v>
      </c>
      <c r="K176" s="28"/>
      <c r="L176" s="28"/>
      <c r="M176" s="28"/>
      <c r="N176" s="6"/>
    </row>
    <row r="177" spans="1:14" ht="15.75">
      <c r="A177" s="98"/>
      <c r="B177" s="85" t="s">
        <v>125</v>
      </c>
      <c r="C177" s="99"/>
      <c r="D177" s="99"/>
      <c r="E177" s="99"/>
      <c r="F177" s="99"/>
      <c r="G177" s="80"/>
      <c r="H177" s="80"/>
      <c r="I177" s="80"/>
      <c r="J177" s="101" t="s">
        <v>195</v>
      </c>
      <c r="K177" s="28"/>
      <c r="L177" s="28"/>
      <c r="M177" s="28"/>
      <c r="N177" s="6"/>
    </row>
    <row r="178" spans="1:14" ht="15.75">
      <c r="A178" s="98"/>
      <c r="B178" s="85" t="s">
        <v>126</v>
      </c>
      <c r="C178" s="99"/>
      <c r="D178" s="99"/>
      <c r="E178" s="99"/>
      <c r="F178" s="99"/>
      <c r="G178" s="80"/>
      <c r="H178" s="80"/>
      <c r="I178" s="80"/>
      <c r="J178" s="102">
        <v>10.6</v>
      </c>
      <c r="K178" s="28" t="s">
        <v>199</v>
      </c>
      <c r="L178" s="28"/>
      <c r="M178" s="28"/>
      <c r="N178" s="6"/>
    </row>
    <row r="179" spans="1:14" ht="15.75">
      <c r="A179" s="98"/>
      <c r="B179" s="85" t="s">
        <v>127</v>
      </c>
      <c r="C179" s="99"/>
      <c r="D179" s="99"/>
      <c r="E179" s="99"/>
      <c r="F179" s="99"/>
      <c r="G179" s="80"/>
      <c r="H179" s="80"/>
      <c r="I179" s="80"/>
      <c r="J179" s="102">
        <v>10.4</v>
      </c>
      <c r="K179" s="28" t="s">
        <v>199</v>
      </c>
      <c r="L179" s="28"/>
      <c r="M179" s="28"/>
      <c r="N179" s="6"/>
    </row>
    <row r="180" spans="1:14" ht="15.75">
      <c r="A180" s="98"/>
      <c r="B180" s="85" t="s">
        <v>128</v>
      </c>
      <c r="C180" s="99"/>
      <c r="D180" s="99"/>
      <c r="E180" s="99"/>
      <c r="F180" s="99"/>
      <c r="G180" s="80"/>
      <c r="H180" s="80"/>
      <c r="I180" s="80"/>
      <c r="J180" s="100">
        <f>F57/C57</f>
        <v>0.08642122221815386</v>
      </c>
      <c r="K180" s="28"/>
      <c r="L180" s="28"/>
      <c r="M180" s="28"/>
      <c r="N180" s="6"/>
    </row>
    <row r="181" spans="1:14" ht="15.75">
      <c r="A181" s="98"/>
      <c r="B181" s="85" t="s">
        <v>129</v>
      </c>
      <c r="C181" s="99"/>
      <c r="D181" s="99"/>
      <c r="E181" s="99"/>
      <c r="F181" s="99"/>
      <c r="G181" s="80"/>
      <c r="H181" s="80"/>
      <c r="I181" s="80"/>
      <c r="J181" s="100">
        <v>0.3033</v>
      </c>
      <c r="K181" s="28"/>
      <c r="L181" s="28"/>
      <c r="M181" s="28"/>
      <c r="N181" s="6"/>
    </row>
    <row r="182" spans="1:14" ht="15.75">
      <c r="A182" s="98"/>
      <c r="B182" s="85"/>
      <c r="C182" s="85"/>
      <c r="D182" s="85"/>
      <c r="E182" s="85"/>
      <c r="F182" s="85"/>
      <c r="G182" s="28"/>
      <c r="H182" s="28"/>
      <c r="I182" s="28"/>
      <c r="J182" s="75"/>
      <c r="K182" s="28"/>
      <c r="L182" s="103"/>
      <c r="M182" s="28"/>
      <c r="N182" s="6"/>
    </row>
    <row r="183" spans="1:14" ht="15.75">
      <c r="A183" s="104"/>
      <c r="B183" s="16" t="s">
        <v>130</v>
      </c>
      <c r="C183" s="105"/>
      <c r="D183" s="106"/>
      <c r="E183" s="105"/>
      <c r="F183" s="106"/>
      <c r="G183" s="105"/>
      <c r="H183" s="106"/>
      <c r="I183" s="19" t="s">
        <v>187</v>
      </c>
      <c r="J183" s="107" t="s">
        <v>196</v>
      </c>
      <c r="K183" s="17"/>
      <c r="L183" s="9"/>
      <c r="M183" s="9"/>
      <c r="N183" s="6"/>
    </row>
    <row r="184" spans="1:14" ht="15.75">
      <c r="A184" s="108"/>
      <c r="B184" s="85" t="s">
        <v>131</v>
      </c>
      <c r="C184" s="66"/>
      <c r="D184" s="66"/>
      <c r="E184" s="66"/>
      <c r="F184" s="28"/>
      <c r="G184" s="28"/>
      <c r="H184" s="28"/>
      <c r="I184" s="35">
        <v>621</v>
      </c>
      <c r="J184" s="109">
        <v>38696</v>
      </c>
      <c r="K184" s="28"/>
      <c r="L184" s="103"/>
      <c r="M184" s="110"/>
      <c r="N184" s="6"/>
    </row>
    <row r="185" spans="1:14" ht="15.75">
      <c r="A185" s="108"/>
      <c r="B185" s="85" t="s">
        <v>132</v>
      </c>
      <c r="C185" s="66"/>
      <c r="D185" s="66"/>
      <c r="E185" s="66"/>
      <c r="F185" s="28"/>
      <c r="G185" s="28"/>
      <c r="H185" s="28"/>
      <c r="I185" s="35">
        <v>28</v>
      </c>
      <c r="J185" s="109">
        <v>2338</v>
      </c>
      <c r="K185" s="28"/>
      <c r="L185" s="103"/>
      <c r="M185" s="110"/>
      <c r="N185" s="6"/>
    </row>
    <row r="186" spans="1:14" ht="15.75">
      <c r="A186" s="108"/>
      <c r="B186" s="170" t="s">
        <v>133</v>
      </c>
      <c r="C186" s="66"/>
      <c r="D186" s="66"/>
      <c r="E186" s="66"/>
      <c r="F186" s="28"/>
      <c r="G186" s="28"/>
      <c r="H186" s="28"/>
      <c r="I186" s="28"/>
      <c r="J186" s="109">
        <v>0</v>
      </c>
      <c r="K186" s="28"/>
      <c r="L186" s="103"/>
      <c r="M186" s="110"/>
      <c r="N186" s="6"/>
    </row>
    <row r="187" spans="1:14" ht="15.75">
      <c r="A187" s="108"/>
      <c r="B187" s="170" t="s">
        <v>134</v>
      </c>
      <c r="C187" s="66"/>
      <c r="D187" s="66"/>
      <c r="E187" s="66"/>
      <c r="F187" s="28"/>
      <c r="G187" s="28"/>
      <c r="H187" s="28"/>
      <c r="I187" s="28"/>
      <c r="J187" s="109">
        <v>0</v>
      </c>
      <c r="K187" s="28"/>
      <c r="L187" s="103"/>
      <c r="M187" s="110"/>
      <c r="N187" s="6"/>
    </row>
    <row r="188" spans="1:14" ht="15.75">
      <c r="A188" s="111"/>
      <c r="B188" s="170" t="s">
        <v>135</v>
      </c>
      <c r="C188" s="66"/>
      <c r="D188" s="85"/>
      <c r="E188" s="85"/>
      <c r="F188" s="85"/>
      <c r="G188" s="28"/>
      <c r="H188" s="28"/>
      <c r="I188" s="28"/>
      <c r="J188" s="109">
        <v>0</v>
      </c>
      <c r="K188" s="28"/>
      <c r="L188" s="103"/>
      <c r="M188" s="112"/>
      <c r="N188" s="6"/>
    </row>
    <row r="189" spans="1:14" ht="15.75">
      <c r="A189" s="108"/>
      <c r="B189" s="85" t="s">
        <v>136</v>
      </c>
      <c r="C189" s="66"/>
      <c r="D189" s="66"/>
      <c r="E189" s="66"/>
      <c r="F189" s="66"/>
      <c r="G189" s="28"/>
      <c r="H189" s="28"/>
      <c r="I189" s="28"/>
      <c r="J189" s="109">
        <v>66</v>
      </c>
      <c r="K189" s="28"/>
      <c r="L189" s="103"/>
      <c r="M189" s="112"/>
      <c r="N189" s="6"/>
    </row>
    <row r="190" spans="1:14" ht="15.75">
      <c r="A190" s="108"/>
      <c r="B190" s="85" t="s">
        <v>137</v>
      </c>
      <c r="C190" s="66"/>
      <c r="D190" s="66"/>
      <c r="E190" s="66"/>
      <c r="F190" s="66"/>
      <c r="G190" s="28"/>
      <c r="H190" s="28"/>
      <c r="I190" s="28"/>
      <c r="J190" s="109">
        <v>66</v>
      </c>
      <c r="K190" s="28"/>
      <c r="L190" s="103"/>
      <c r="M190" s="112"/>
      <c r="N190" s="6"/>
    </row>
    <row r="191" spans="1:14" ht="15.75">
      <c r="A191" s="108"/>
      <c r="B191" s="85" t="s">
        <v>138</v>
      </c>
      <c r="C191" s="66"/>
      <c r="D191" s="66"/>
      <c r="E191" s="66"/>
      <c r="F191" s="66"/>
      <c r="G191" s="28"/>
      <c r="H191" s="28"/>
      <c r="I191" s="28"/>
      <c r="J191" s="109">
        <v>0</v>
      </c>
      <c r="K191" s="28"/>
      <c r="L191" s="103"/>
      <c r="M191" s="112"/>
      <c r="N191" s="6"/>
    </row>
    <row r="192" spans="1:14" ht="15.75">
      <c r="A192" s="111"/>
      <c r="B192" s="170" t="s">
        <v>139</v>
      </c>
      <c r="C192" s="66"/>
      <c r="D192" s="85"/>
      <c r="E192" s="85"/>
      <c r="F192" s="85"/>
      <c r="G192" s="28"/>
      <c r="H192" s="28"/>
      <c r="I192" s="28"/>
      <c r="J192" s="109"/>
      <c r="K192" s="28"/>
      <c r="L192" s="103"/>
      <c r="M192" s="112"/>
      <c r="N192" s="6"/>
    </row>
    <row r="193" spans="1:14" ht="15.75">
      <c r="A193" s="111"/>
      <c r="B193" s="85" t="s">
        <v>140</v>
      </c>
      <c r="C193" s="66"/>
      <c r="D193" s="85"/>
      <c r="E193" s="85"/>
      <c r="F193" s="85"/>
      <c r="G193" s="28"/>
      <c r="H193" s="28"/>
      <c r="I193" s="28">
        <v>19</v>
      </c>
      <c r="J193" s="109">
        <v>1341</v>
      </c>
      <c r="K193" s="28"/>
      <c r="L193" s="103"/>
      <c r="M193" s="112"/>
      <c r="N193" s="6"/>
    </row>
    <row r="194" spans="1:14" ht="15.75">
      <c r="A194" s="108"/>
      <c r="B194" s="85" t="s">
        <v>141</v>
      </c>
      <c r="C194" s="66"/>
      <c r="D194" s="113"/>
      <c r="E194" s="113"/>
      <c r="F194" s="114"/>
      <c r="G194" s="28"/>
      <c r="H194" s="28"/>
      <c r="I194" s="28"/>
      <c r="J194" s="109">
        <v>26</v>
      </c>
      <c r="K194" s="28"/>
      <c r="L194" s="103"/>
      <c r="M194" s="112"/>
      <c r="N194" s="6"/>
    </row>
    <row r="195" spans="1:14" ht="15.75">
      <c r="A195" s="108"/>
      <c r="B195" s="85" t="s">
        <v>142</v>
      </c>
      <c r="C195" s="66"/>
      <c r="D195" s="113"/>
      <c r="E195" s="113"/>
      <c r="F195" s="114"/>
      <c r="G195" s="28"/>
      <c r="H195" s="28"/>
      <c r="I195" s="28"/>
      <c r="J195" s="109">
        <v>6</v>
      </c>
      <c r="K195" s="28"/>
      <c r="L195" s="103"/>
      <c r="M195" s="112"/>
      <c r="N195" s="6"/>
    </row>
    <row r="196" spans="1:14" ht="15.75">
      <c r="A196" s="108"/>
      <c r="B196" s="85" t="s">
        <v>143</v>
      </c>
      <c r="C196" s="66"/>
      <c r="D196" s="115"/>
      <c r="E196" s="113"/>
      <c r="F196" s="114"/>
      <c r="G196" s="28"/>
      <c r="H196" s="28"/>
      <c r="I196" s="28"/>
      <c r="J196" s="116">
        <v>1.0927</v>
      </c>
      <c r="K196" s="28"/>
      <c r="L196" s="103"/>
      <c r="M196" s="112"/>
      <c r="N196" s="6"/>
    </row>
    <row r="197" spans="1:14" ht="15.75">
      <c r="A197" s="108"/>
      <c r="B197" s="85"/>
      <c r="C197" s="66"/>
      <c r="D197" s="115"/>
      <c r="E197" s="113"/>
      <c r="F197" s="114"/>
      <c r="G197" s="28"/>
      <c r="H197" s="28"/>
      <c r="I197" s="28"/>
      <c r="J197" s="116"/>
      <c r="K197" s="28"/>
      <c r="L197" s="103"/>
      <c r="M197" s="112"/>
      <c r="N197" s="6"/>
    </row>
    <row r="198" spans="1:14" ht="15.75">
      <c r="A198" s="7"/>
      <c r="B198" s="16" t="s">
        <v>144</v>
      </c>
      <c r="C198" s="19"/>
      <c r="D198" s="107"/>
      <c r="E198" s="19"/>
      <c r="F198" s="107"/>
      <c r="G198" s="19"/>
      <c r="H198" s="107" t="s">
        <v>187</v>
      </c>
      <c r="I198" s="19" t="s">
        <v>188</v>
      </c>
      <c r="J198" s="107" t="s">
        <v>197</v>
      </c>
      <c r="K198" s="19" t="s">
        <v>188</v>
      </c>
      <c r="L198" s="17"/>
      <c r="M198" s="117"/>
      <c r="N198" s="6"/>
    </row>
    <row r="199" spans="1:14" ht="15.75">
      <c r="A199" s="27"/>
      <c r="B199" s="66" t="s">
        <v>145</v>
      </c>
      <c r="C199" s="118"/>
      <c r="D199" s="66"/>
      <c r="E199" s="118"/>
      <c r="F199" s="28"/>
      <c r="G199" s="118"/>
      <c r="H199" s="66">
        <v>3458</v>
      </c>
      <c r="I199" s="120">
        <f>H199/H204</f>
        <v>0.6449086161879896</v>
      </c>
      <c r="J199" s="65">
        <v>109061</v>
      </c>
      <c r="K199" s="194">
        <f>J199/J204</f>
        <v>0.5463813713014639</v>
      </c>
      <c r="L199" s="103"/>
      <c r="M199" s="112"/>
      <c r="N199" s="6"/>
    </row>
    <row r="200" spans="1:14" ht="15.75">
      <c r="A200" s="27"/>
      <c r="B200" s="66" t="s">
        <v>146</v>
      </c>
      <c r="C200" s="118"/>
      <c r="D200" s="66"/>
      <c r="E200" s="118"/>
      <c r="F200" s="28"/>
      <c r="G200" s="120"/>
      <c r="H200" s="66">
        <v>224</v>
      </c>
      <c r="I200" s="120">
        <f>H200/H204</f>
        <v>0.04177545691906005</v>
      </c>
      <c r="J200" s="65">
        <v>7640</v>
      </c>
      <c r="K200" s="194">
        <f>J200/J204</f>
        <v>0.03827540254300973</v>
      </c>
      <c r="L200" s="103"/>
      <c r="M200" s="112"/>
      <c r="N200" s="6"/>
    </row>
    <row r="201" spans="1:14" ht="15.75">
      <c r="A201" s="27"/>
      <c r="B201" s="66" t="s">
        <v>147</v>
      </c>
      <c r="C201" s="118"/>
      <c r="D201" s="66"/>
      <c r="E201" s="118"/>
      <c r="F201" s="28"/>
      <c r="G201" s="120"/>
      <c r="H201" s="66">
        <v>129</v>
      </c>
      <c r="I201" s="120">
        <f>H201/H204</f>
        <v>0.024058187243565832</v>
      </c>
      <c r="J201" s="65">
        <v>4826</v>
      </c>
      <c r="K201" s="194">
        <f>J201/J204</f>
        <v>0.024177629930964</v>
      </c>
      <c r="L201" s="103"/>
      <c r="M201" s="112"/>
      <c r="N201" s="6"/>
    </row>
    <row r="202" spans="1:14" ht="15.75">
      <c r="A202" s="27"/>
      <c r="B202" s="66" t="s">
        <v>148</v>
      </c>
      <c r="C202" s="118"/>
      <c r="D202" s="66"/>
      <c r="E202" s="118"/>
      <c r="F202" s="28"/>
      <c r="G202" s="120"/>
      <c r="H202" s="66">
        <v>1551</v>
      </c>
      <c r="I202" s="120">
        <f>H202/H204</f>
        <v>0.28925773964938456</v>
      </c>
      <c r="J202" s="65">
        <v>78079</v>
      </c>
      <c r="K202" s="194">
        <f>J202/$J204</f>
        <v>0.3911655962245624</v>
      </c>
      <c r="L202" s="103"/>
      <c r="M202" s="112"/>
      <c r="N202" s="6"/>
    </row>
    <row r="203" spans="1:14" ht="15.75">
      <c r="A203" s="27"/>
      <c r="B203" s="66"/>
      <c r="C203" s="121"/>
      <c r="D203" s="110"/>
      <c r="E203" s="121"/>
      <c r="F203" s="28"/>
      <c r="G203" s="121"/>
      <c r="H203" s="110"/>
      <c r="I203" s="121"/>
      <c r="J203" s="65"/>
      <c r="K203" s="119"/>
      <c r="L203" s="103"/>
      <c r="M203" s="112"/>
      <c r="N203" s="6"/>
    </row>
    <row r="204" spans="1:14" ht="15.75">
      <c r="A204" s="27"/>
      <c r="B204" s="28"/>
      <c r="C204" s="28"/>
      <c r="D204" s="28"/>
      <c r="E204" s="28"/>
      <c r="F204" s="28"/>
      <c r="G204" s="28"/>
      <c r="H204" s="64">
        <f>SUM(H199:H202)</f>
        <v>5362</v>
      </c>
      <c r="I204" s="122">
        <f>SUM(I199:I203)</f>
        <v>1</v>
      </c>
      <c r="J204" s="65">
        <f>SUM(J199:J203)</f>
        <v>199606</v>
      </c>
      <c r="K204" s="122">
        <f>SUM(K199:K203)</f>
        <v>1</v>
      </c>
      <c r="L204" s="28"/>
      <c r="M204" s="28"/>
      <c r="N204" s="6"/>
    </row>
    <row r="205" spans="1:14" ht="15.75">
      <c r="A205" s="27"/>
      <c r="B205" s="28"/>
      <c r="C205" s="28"/>
      <c r="D205" s="28"/>
      <c r="E205" s="28"/>
      <c r="F205" s="28"/>
      <c r="G205" s="28"/>
      <c r="H205" s="64"/>
      <c r="I205" s="122"/>
      <c r="J205" s="65"/>
      <c r="K205" s="122"/>
      <c r="L205" s="28"/>
      <c r="M205" s="28"/>
      <c r="N205" s="6"/>
    </row>
    <row r="206" spans="1:14" ht="15.75">
      <c r="A206" s="7"/>
      <c r="B206" s="9"/>
      <c r="C206" s="9"/>
      <c r="D206" s="9"/>
      <c r="E206" s="9"/>
      <c r="F206" s="9"/>
      <c r="G206" s="9"/>
      <c r="H206" s="67"/>
      <c r="I206" s="123"/>
      <c r="J206" s="124"/>
      <c r="K206" s="123"/>
      <c r="L206" s="9"/>
      <c r="M206" s="9"/>
      <c r="N206" s="6"/>
    </row>
    <row r="207" spans="1:14" ht="15.75">
      <c r="A207" s="125"/>
      <c r="B207" s="16" t="s">
        <v>149</v>
      </c>
      <c r="C207" s="126"/>
      <c r="D207" s="19" t="s">
        <v>165</v>
      </c>
      <c r="E207" s="17"/>
      <c r="F207" s="16" t="s">
        <v>175</v>
      </c>
      <c r="G207" s="127"/>
      <c r="H207" s="127"/>
      <c r="I207" s="127"/>
      <c r="J207" s="128"/>
      <c r="K207" s="128"/>
      <c r="L207" s="128"/>
      <c r="M207" s="128"/>
      <c r="N207" s="6"/>
    </row>
    <row r="208" spans="1:14" ht="15.75">
      <c r="A208" s="129"/>
      <c r="B208" s="128"/>
      <c r="C208" s="128"/>
      <c r="D208" s="9"/>
      <c r="E208" s="9"/>
      <c r="F208" s="9"/>
      <c r="G208" s="128"/>
      <c r="H208" s="128"/>
      <c r="I208" s="128"/>
      <c r="J208" s="128"/>
      <c r="K208" s="128"/>
      <c r="L208" s="128"/>
      <c r="M208" s="128"/>
      <c r="N208" s="6"/>
    </row>
    <row r="209" spans="1:14" ht="15.75">
      <c r="A209" s="129"/>
      <c r="B209" s="15" t="s">
        <v>150</v>
      </c>
      <c r="C209" s="130"/>
      <c r="D209" s="131" t="s">
        <v>166</v>
      </c>
      <c r="E209" s="15"/>
      <c r="F209" s="15" t="s">
        <v>176</v>
      </c>
      <c r="G209" s="130"/>
      <c r="H209" s="130"/>
      <c r="I209" s="128"/>
      <c r="J209" s="128"/>
      <c r="K209" s="128"/>
      <c r="L209" s="128"/>
      <c r="M209" s="128"/>
      <c r="N209" s="6"/>
    </row>
    <row r="210" spans="1:14" ht="15.75">
      <c r="A210" s="129"/>
      <c r="B210" s="15" t="s">
        <v>151</v>
      </c>
      <c r="C210" s="130"/>
      <c r="D210" s="131" t="s">
        <v>167</v>
      </c>
      <c r="E210" s="15"/>
      <c r="F210" s="15" t="s">
        <v>177</v>
      </c>
      <c r="G210" s="130"/>
      <c r="H210" s="130"/>
      <c r="I210" s="128"/>
      <c r="J210" s="128"/>
      <c r="K210" s="128"/>
      <c r="L210" s="128"/>
      <c r="M210" s="128"/>
      <c r="N210" s="6"/>
    </row>
    <row r="211" spans="1:14" ht="15.75">
      <c r="A211" s="129"/>
      <c r="B211" s="15"/>
      <c r="C211" s="130"/>
      <c r="D211" s="131"/>
      <c r="E211" s="15"/>
      <c r="F211" s="15"/>
      <c r="G211" s="130"/>
      <c r="H211" s="130"/>
      <c r="I211" s="128"/>
      <c r="J211" s="128"/>
      <c r="K211" s="128"/>
      <c r="L211" s="128"/>
      <c r="M211" s="128"/>
      <c r="N211" s="6"/>
    </row>
    <row r="212" spans="1:14" ht="15.75">
      <c r="A212" s="129"/>
      <c r="B212" s="15"/>
      <c r="C212" s="130"/>
      <c r="D212" s="131"/>
      <c r="E212" s="15"/>
      <c r="F212" s="15"/>
      <c r="G212" s="130"/>
      <c r="H212" s="130"/>
      <c r="I212" s="128"/>
      <c r="J212" s="128"/>
      <c r="K212" s="128"/>
      <c r="L212" s="128"/>
      <c r="M212" s="128"/>
      <c r="N212" s="6"/>
    </row>
    <row r="213" spans="1:14" ht="18.75">
      <c r="A213" s="129"/>
      <c r="B213" s="72" t="str">
        <f>B165</f>
        <v>HL4 INVESTOR REPORT QUARTER ENDING AUGUST 2002 </v>
      </c>
      <c r="C213" s="130"/>
      <c r="D213" s="131"/>
      <c r="E213" s="15"/>
      <c r="F213" s="15"/>
      <c r="G213" s="130"/>
      <c r="H213" s="130"/>
      <c r="I213" s="128"/>
      <c r="J213" s="128"/>
      <c r="K213" s="128"/>
      <c r="L213" s="128"/>
      <c r="M213" s="128"/>
      <c r="N213" s="6"/>
    </row>
    <row r="214" spans="1:13" ht="15">
      <c r="A214" s="132"/>
      <c r="B214" s="132"/>
      <c r="C214" s="132"/>
      <c r="D214" s="132"/>
      <c r="E214" s="132"/>
      <c r="F214" s="132"/>
      <c r="G214" s="132"/>
      <c r="H214" s="132"/>
      <c r="I214" s="132"/>
      <c r="J214" s="132"/>
      <c r="K214" s="132"/>
      <c r="L214" s="132"/>
      <c r="M214" s="132"/>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2" max="13" man="1"/>
    <brk id="106" max="13" man="1"/>
    <brk id="165" max="13" man="1"/>
  </rowBreaks>
  <drawing r:id="rId1"/>
</worksheet>
</file>

<file path=xl/worksheets/sheet10.xml><?xml version="1.0" encoding="utf-8"?>
<worksheet xmlns="http://schemas.openxmlformats.org/spreadsheetml/2006/main" xmlns:r="http://schemas.openxmlformats.org/officeDocument/2006/relationships">
  <sheetPr>
    <tabColor indexed="54"/>
  </sheetPr>
  <dimension ref="A1:O216"/>
  <sheetViews>
    <sheetView zoomScale="70" zoomScaleNormal="70" workbookViewId="0" topLeftCell="A1">
      <selection activeCell="A1" sqref="A1"/>
    </sheetView>
  </sheetViews>
  <sheetFormatPr defaultColWidth="8.88671875" defaultRowHeight="15"/>
  <cols>
    <col min="1" max="1" width="3.6640625" style="0" customWidth="1"/>
    <col min="2" max="2" width="50.6640625" style="0" customWidth="1"/>
    <col min="3" max="3" width="22.99609375" style="0" customWidth="1"/>
    <col min="4" max="4" width="14.5546875" style="0" customWidth="1"/>
    <col min="5" max="5" width="11.77734375" style="0" customWidth="1"/>
    <col min="6" max="6" width="14.4453125" style="0" customWidth="1"/>
    <col min="7" max="7" width="7.6640625" style="0" customWidth="1"/>
    <col min="8" max="8" width="13.6640625" style="0" customWidth="1"/>
    <col min="9" max="9" width="6.6640625" style="0" customWidth="1"/>
    <col min="10" max="10" width="13.6640625" style="0" customWidth="1"/>
    <col min="11" max="11" width="6.6640625" style="0" customWidth="1"/>
    <col min="12" max="12" width="15.6640625" style="0" customWidth="1"/>
    <col min="13" max="13" width="17.5546875" style="0" customWidth="1"/>
  </cols>
  <sheetData>
    <row r="1" spans="1:14" ht="20.25">
      <c r="A1" s="2"/>
      <c r="B1" s="3" t="s">
        <v>0</v>
      </c>
      <c r="C1" s="4"/>
      <c r="D1" s="5"/>
      <c r="E1" s="5"/>
      <c r="F1" s="5"/>
      <c r="G1" s="5"/>
      <c r="H1" s="5"/>
      <c r="I1" s="5"/>
      <c r="J1" s="5"/>
      <c r="K1" s="5"/>
      <c r="L1" s="5"/>
      <c r="M1" s="144"/>
      <c r="N1" s="142"/>
    </row>
    <row r="2" spans="1:14" ht="15.75">
      <c r="A2" s="7"/>
      <c r="B2" s="8"/>
      <c r="C2" s="8"/>
      <c r="D2" s="9"/>
      <c r="E2" s="9"/>
      <c r="F2" s="9"/>
      <c r="G2" s="9"/>
      <c r="H2" s="9"/>
      <c r="I2" s="9"/>
      <c r="J2" s="9"/>
      <c r="K2" s="9"/>
      <c r="L2" s="9"/>
      <c r="M2" s="145"/>
      <c r="N2" s="142"/>
    </row>
    <row r="3" spans="1:14" ht="15.75">
      <c r="A3" s="10"/>
      <c r="B3" s="158" t="s">
        <v>1</v>
      </c>
      <c r="C3" s="9"/>
      <c r="D3" s="9"/>
      <c r="E3" s="9"/>
      <c r="F3" s="9"/>
      <c r="G3" s="9"/>
      <c r="H3" s="9"/>
      <c r="I3" s="9"/>
      <c r="J3" s="9"/>
      <c r="K3" s="9"/>
      <c r="L3" s="9"/>
      <c r="M3" s="145"/>
      <c r="N3" s="142"/>
    </row>
    <row r="4" spans="1:14" ht="15.75">
      <c r="A4" s="7"/>
      <c r="B4" s="8"/>
      <c r="C4" s="8"/>
      <c r="D4" s="9"/>
      <c r="E4" s="9"/>
      <c r="F4" s="9"/>
      <c r="G4" s="9"/>
      <c r="H4" s="9"/>
      <c r="I4" s="9"/>
      <c r="J4" s="9"/>
      <c r="K4" s="9"/>
      <c r="L4" s="9"/>
      <c r="M4" s="145"/>
      <c r="N4" s="142"/>
    </row>
    <row r="5" spans="1:14" ht="15.75">
      <c r="A5" s="7"/>
      <c r="B5" s="12" t="s">
        <v>2</v>
      </c>
      <c r="C5" s="13"/>
      <c r="D5" s="9"/>
      <c r="E5" s="9"/>
      <c r="F5" s="9"/>
      <c r="G5" s="9"/>
      <c r="H5" s="9"/>
      <c r="I5" s="9"/>
      <c r="J5" s="9"/>
      <c r="K5" s="9"/>
      <c r="L5" s="9"/>
      <c r="M5" s="145"/>
      <c r="N5" s="142"/>
    </row>
    <row r="6" spans="1:14" ht="15.75">
      <c r="A6" s="7"/>
      <c r="B6" s="12" t="s">
        <v>3</v>
      </c>
      <c r="C6" s="13"/>
      <c r="D6" s="9"/>
      <c r="E6" s="9"/>
      <c r="F6" s="9"/>
      <c r="G6" s="9"/>
      <c r="H6" s="9"/>
      <c r="I6" s="9"/>
      <c r="J6" s="9"/>
      <c r="K6" s="9"/>
      <c r="L6" s="9"/>
      <c r="M6" s="145"/>
      <c r="N6" s="142"/>
    </row>
    <row r="7" spans="1:14" ht="15.75">
      <c r="A7" s="7"/>
      <c r="B7" s="12" t="s">
        <v>4</v>
      </c>
      <c r="C7" s="13"/>
      <c r="D7" s="9"/>
      <c r="E7" s="9"/>
      <c r="F7" s="9"/>
      <c r="G7" s="9"/>
      <c r="H7" s="9"/>
      <c r="I7" s="9"/>
      <c r="J7" s="9"/>
      <c r="K7" s="9"/>
      <c r="L7" s="9"/>
      <c r="M7" s="145"/>
      <c r="N7" s="142"/>
    </row>
    <row r="8" spans="1:14" ht="15.75">
      <c r="A8" s="7"/>
      <c r="B8" s="14"/>
      <c r="C8" s="13"/>
      <c r="D8" s="9"/>
      <c r="E8" s="9"/>
      <c r="F8" s="9"/>
      <c r="G8" s="9"/>
      <c r="H8" s="9"/>
      <c r="I8" s="9"/>
      <c r="J8" s="9"/>
      <c r="K8" s="9"/>
      <c r="L8" s="9"/>
      <c r="M8" s="145"/>
      <c r="N8" s="142"/>
    </row>
    <row r="9" spans="1:14" ht="15.75">
      <c r="A9" s="7"/>
      <c r="B9" s="13"/>
      <c r="C9" s="13"/>
      <c r="D9" s="15"/>
      <c r="E9" s="15"/>
      <c r="F9" s="9"/>
      <c r="G9" s="9"/>
      <c r="H9" s="9"/>
      <c r="I9" s="9"/>
      <c r="J9" s="9"/>
      <c r="K9" s="9"/>
      <c r="L9" s="9"/>
      <c r="M9" s="145"/>
      <c r="N9" s="142"/>
    </row>
    <row r="10" spans="1:14" ht="15.75">
      <c r="A10" s="7"/>
      <c r="B10" s="15" t="s">
        <v>5</v>
      </c>
      <c r="C10" s="15"/>
      <c r="D10" s="9"/>
      <c r="E10" s="9"/>
      <c r="F10" s="9"/>
      <c r="G10" s="9"/>
      <c r="H10" s="9"/>
      <c r="I10" s="9"/>
      <c r="J10" s="9"/>
      <c r="K10" s="9"/>
      <c r="L10" s="9"/>
      <c r="M10" s="145"/>
      <c r="N10" s="142"/>
    </row>
    <row r="11" spans="1:14" ht="16.5" thickBot="1">
      <c r="A11" s="7"/>
      <c r="B11" s="15"/>
      <c r="C11" s="15"/>
      <c r="D11" s="9"/>
      <c r="E11" s="9"/>
      <c r="F11" s="9"/>
      <c r="G11" s="9"/>
      <c r="H11" s="9"/>
      <c r="I11" s="9"/>
      <c r="J11" s="9"/>
      <c r="K11" s="9"/>
      <c r="L11" s="9"/>
      <c r="M11" s="145"/>
      <c r="N11" s="142"/>
    </row>
    <row r="12" spans="1:14" ht="15.75">
      <c r="A12" s="2"/>
      <c r="B12" s="5"/>
      <c r="C12" s="5"/>
      <c r="D12" s="5"/>
      <c r="E12" s="5"/>
      <c r="F12" s="5"/>
      <c r="G12" s="5"/>
      <c r="H12" s="5"/>
      <c r="I12" s="5"/>
      <c r="J12" s="5"/>
      <c r="K12" s="5"/>
      <c r="L12" s="5"/>
      <c r="M12" s="144"/>
      <c r="N12" s="142"/>
    </row>
    <row r="13" spans="1:14" ht="15.75">
      <c r="A13" s="7"/>
      <c r="B13" s="16" t="s">
        <v>6</v>
      </c>
      <c r="C13" s="16"/>
      <c r="D13" s="17"/>
      <c r="E13" s="17"/>
      <c r="F13" s="17"/>
      <c r="G13" s="17"/>
      <c r="H13" s="17"/>
      <c r="I13" s="17"/>
      <c r="J13" s="17"/>
      <c r="K13" s="17"/>
      <c r="L13" s="18" t="s">
        <v>200</v>
      </c>
      <c r="M13" s="145"/>
      <c r="N13" s="142"/>
    </row>
    <row r="14" spans="1:14" ht="15.75">
      <c r="A14" s="7"/>
      <c r="B14" s="16" t="s">
        <v>7</v>
      </c>
      <c r="C14" s="16"/>
      <c r="D14" s="19"/>
      <c r="E14" s="20"/>
      <c r="F14" s="19"/>
      <c r="G14" s="20"/>
      <c r="H14" s="19" t="s">
        <v>178</v>
      </c>
      <c r="I14" s="20">
        <v>0.96</v>
      </c>
      <c r="J14" s="19" t="s">
        <v>189</v>
      </c>
      <c r="K14" s="20">
        <v>0.04</v>
      </c>
      <c r="L14" s="18"/>
      <c r="M14" s="146"/>
      <c r="N14" s="142"/>
    </row>
    <row r="15" spans="1:14" ht="15.75">
      <c r="A15" s="7"/>
      <c r="B15" s="16" t="s">
        <v>8</v>
      </c>
      <c r="C15" s="16"/>
      <c r="D15" s="19"/>
      <c r="E15" s="20"/>
      <c r="F15" s="19"/>
      <c r="G15" s="20"/>
      <c r="H15" s="19" t="s">
        <v>178</v>
      </c>
      <c r="I15" s="20">
        <v>0.96</v>
      </c>
      <c r="J15" s="19" t="s">
        <v>189</v>
      </c>
      <c r="K15" s="20">
        <v>0.04</v>
      </c>
      <c r="L15" s="18"/>
      <c r="M15" s="146"/>
      <c r="N15" s="142"/>
    </row>
    <row r="16" spans="1:14" ht="15.75">
      <c r="A16" s="7"/>
      <c r="B16" s="16" t="s">
        <v>9</v>
      </c>
      <c r="C16" s="16"/>
      <c r="D16" s="17"/>
      <c r="E16" s="17"/>
      <c r="F16" s="17"/>
      <c r="G16" s="17"/>
      <c r="H16" s="17"/>
      <c r="I16" s="17"/>
      <c r="J16" s="17"/>
      <c r="K16" s="17"/>
      <c r="L16" s="19" t="s">
        <v>201</v>
      </c>
      <c r="M16" s="145"/>
      <c r="N16" s="142"/>
    </row>
    <row r="17" spans="1:13" ht="15.75">
      <c r="A17" s="7"/>
      <c r="B17" s="16" t="s">
        <v>10</v>
      </c>
      <c r="C17" s="16"/>
      <c r="D17" s="17"/>
      <c r="E17" s="17"/>
      <c r="F17" s="17"/>
      <c r="G17" s="17"/>
      <c r="H17" s="17"/>
      <c r="I17" s="17"/>
      <c r="J17" s="17"/>
      <c r="K17" s="17"/>
      <c r="L17" s="21">
        <v>38336</v>
      </c>
      <c r="M17" s="145"/>
    </row>
    <row r="18" spans="1:14" ht="15.75">
      <c r="A18" s="7"/>
      <c r="B18" s="9"/>
      <c r="C18" s="9"/>
      <c r="D18" s="9"/>
      <c r="E18" s="9"/>
      <c r="F18" s="9"/>
      <c r="G18" s="9"/>
      <c r="H18" s="9"/>
      <c r="I18" s="9"/>
      <c r="J18" s="9"/>
      <c r="K18" s="9"/>
      <c r="L18" s="22"/>
      <c r="M18" s="145"/>
      <c r="N18" s="142"/>
    </row>
    <row r="19" spans="1:14" ht="15.75">
      <c r="A19" s="7"/>
      <c r="B19" s="23" t="s">
        <v>11</v>
      </c>
      <c r="C19" s="9"/>
      <c r="D19" s="9"/>
      <c r="E19" s="9"/>
      <c r="F19" s="9"/>
      <c r="G19" s="9"/>
      <c r="H19" s="9"/>
      <c r="I19" s="9"/>
      <c r="J19" s="22"/>
      <c r="K19" s="9"/>
      <c r="L19" s="14"/>
      <c r="M19" s="145"/>
      <c r="N19" s="142"/>
    </row>
    <row r="20" spans="1:14" ht="15.75">
      <c r="A20" s="7"/>
      <c r="B20" s="9"/>
      <c r="C20" s="9"/>
      <c r="D20" s="9"/>
      <c r="E20" s="9"/>
      <c r="F20" s="9"/>
      <c r="G20" s="9"/>
      <c r="H20" s="9"/>
      <c r="I20" s="9"/>
      <c r="J20" s="9"/>
      <c r="K20" s="9"/>
      <c r="L20" s="24"/>
      <c r="M20" s="145"/>
      <c r="N20" s="142"/>
    </row>
    <row r="21" spans="1:14" ht="15.75">
      <c r="A21" s="7"/>
      <c r="B21" s="9"/>
      <c r="C21" s="159" t="s">
        <v>152</v>
      </c>
      <c r="D21" s="161" t="s">
        <v>156</v>
      </c>
      <c r="E21" s="161"/>
      <c r="F21" s="161" t="s">
        <v>168</v>
      </c>
      <c r="G21" s="161"/>
      <c r="H21" s="161" t="s">
        <v>179</v>
      </c>
      <c r="I21" s="25"/>
      <c r="J21" s="26"/>
      <c r="K21" s="14"/>
      <c r="L21" s="14"/>
      <c r="M21" s="145"/>
      <c r="N21" s="142"/>
    </row>
    <row r="22" spans="1:14" ht="15.75">
      <c r="A22" s="27"/>
      <c r="B22" s="28" t="s">
        <v>12</v>
      </c>
      <c r="C22" s="160" t="s">
        <v>153</v>
      </c>
      <c r="D22" s="30" t="s">
        <v>157</v>
      </c>
      <c r="E22" s="30"/>
      <c r="F22" s="30" t="s">
        <v>169</v>
      </c>
      <c r="G22" s="30"/>
      <c r="H22" s="30" t="s">
        <v>180</v>
      </c>
      <c r="I22" s="30"/>
      <c r="J22" s="30"/>
      <c r="K22" s="31"/>
      <c r="L22" s="31"/>
      <c r="M22" s="147"/>
      <c r="N22" s="142"/>
    </row>
    <row r="23" spans="1:14" ht="15.75">
      <c r="A23" s="27"/>
      <c r="B23" s="28" t="s">
        <v>13</v>
      </c>
      <c r="C23" s="29"/>
      <c r="D23" s="30" t="s">
        <v>158</v>
      </c>
      <c r="E23" s="30"/>
      <c r="F23" s="30" t="s">
        <v>170</v>
      </c>
      <c r="G23" s="30"/>
      <c r="H23" s="30" t="s">
        <v>181</v>
      </c>
      <c r="I23" s="30"/>
      <c r="J23" s="30"/>
      <c r="K23" s="31"/>
      <c r="L23" s="31"/>
      <c r="M23" s="147"/>
      <c r="N23" s="142"/>
    </row>
    <row r="24" spans="1:14" ht="15.75">
      <c r="A24" s="27"/>
      <c r="B24" s="28" t="s">
        <v>14</v>
      </c>
      <c r="C24" s="29"/>
      <c r="D24" s="30" t="s">
        <v>158</v>
      </c>
      <c r="E24" s="30"/>
      <c r="F24" s="30" t="s">
        <v>170</v>
      </c>
      <c r="G24" s="30"/>
      <c r="H24" s="30" t="s">
        <v>181</v>
      </c>
      <c r="I24" s="30"/>
      <c r="J24" s="30"/>
      <c r="K24" s="31"/>
      <c r="L24" s="31"/>
      <c r="M24" s="147"/>
      <c r="N24" s="142"/>
    </row>
    <row r="25" spans="1:14" ht="15.75">
      <c r="A25" s="27"/>
      <c r="B25" s="32" t="s">
        <v>15</v>
      </c>
      <c r="C25" s="32"/>
      <c r="D25" s="33" t="s">
        <v>157</v>
      </c>
      <c r="E25" s="30"/>
      <c r="F25" s="33" t="s">
        <v>169</v>
      </c>
      <c r="G25" s="30"/>
      <c r="H25" s="33" t="s">
        <v>180</v>
      </c>
      <c r="I25" s="33"/>
      <c r="J25" s="33"/>
      <c r="K25" s="34"/>
      <c r="L25" s="31"/>
      <c r="M25" s="147"/>
      <c r="N25" s="142"/>
    </row>
    <row r="26" spans="1:14" ht="15.75">
      <c r="A26" s="27"/>
      <c r="B26" s="32" t="s">
        <v>16</v>
      </c>
      <c r="C26" s="32"/>
      <c r="D26" s="33" t="s">
        <v>158</v>
      </c>
      <c r="E26" s="30"/>
      <c r="F26" s="33" t="s">
        <v>170</v>
      </c>
      <c r="G26" s="30"/>
      <c r="H26" s="33" t="s">
        <v>181</v>
      </c>
      <c r="I26" s="33"/>
      <c r="J26" s="33"/>
      <c r="K26" s="34"/>
      <c r="L26" s="31"/>
      <c r="M26" s="147"/>
      <c r="N26" s="142"/>
    </row>
    <row r="27" spans="1:14" ht="15.75">
      <c r="A27" s="27"/>
      <c r="B27" s="32" t="s">
        <v>17</v>
      </c>
      <c r="C27" s="32"/>
      <c r="D27" s="33" t="s">
        <v>158</v>
      </c>
      <c r="E27" s="30"/>
      <c r="F27" s="33" t="s">
        <v>170</v>
      </c>
      <c r="G27" s="30"/>
      <c r="H27" s="33" t="s">
        <v>181</v>
      </c>
      <c r="I27" s="33"/>
      <c r="J27" s="33"/>
      <c r="K27" s="34"/>
      <c r="L27" s="31"/>
      <c r="M27" s="147"/>
      <c r="N27" s="142"/>
    </row>
    <row r="28" spans="1:14" ht="15.75">
      <c r="A28" s="27"/>
      <c r="B28" s="28" t="s">
        <v>18</v>
      </c>
      <c r="C28" s="28"/>
      <c r="D28" s="35" t="s">
        <v>159</v>
      </c>
      <c r="E28" s="30"/>
      <c r="F28" s="35" t="s">
        <v>171</v>
      </c>
      <c r="G28" s="30"/>
      <c r="H28" s="35" t="s">
        <v>182</v>
      </c>
      <c r="I28" s="30"/>
      <c r="J28" s="35"/>
      <c r="K28" s="31"/>
      <c r="L28" s="31"/>
      <c r="M28" s="147"/>
      <c r="N28" s="142"/>
    </row>
    <row r="29" spans="1:14" ht="15.75">
      <c r="A29" s="27"/>
      <c r="B29" s="28"/>
      <c r="C29" s="28"/>
      <c r="D29" s="28"/>
      <c r="E29" s="30"/>
      <c r="F29" s="30"/>
      <c r="G29" s="30"/>
      <c r="H29" s="30"/>
      <c r="I29" s="30"/>
      <c r="J29" s="30"/>
      <c r="K29" s="31"/>
      <c r="L29" s="31"/>
      <c r="M29" s="147"/>
      <c r="N29" s="142"/>
    </row>
    <row r="30" spans="1:14" ht="15.75">
      <c r="A30" s="27"/>
      <c r="B30" s="28" t="s">
        <v>19</v>
      </c>
      <c r="C30" s="28"/>
      <c r="D30" s="36">
        <v>198000</v>
      </c>
      <c r="E30" s="37"/>
      <c r="F30" s="36">
        <v>16500</v>
      </c>
      <c r="G30" s="36"/>
      <c r="H30" s="36">
        <v>5500</v>
      </c>
      <c r="I30" s="36"/>
      <c r="J30" s="36"/>
      <c r="K30" s="38"/>
      <c r="L30" s="36">
        <f>J30+H30+F30+D30</f>
        <v>220000</v>
      </c>
      <c r="M30" s="148"/>
      <c r="N30" s="142"/>
    </row>
    <row r="31" spans="1:14" ht="15.75">
      <c r="A31" s="27"/>
      <c r="B31" s="28" t="s">
        <v>20</v>
      </c>
      <c r="C31" s="43">
        <v>0.419731</v>
      </c>
      <c r="D31" s="36">
        <f>D30*C31</f>
        <v>83106.738</v>
      </c>
      <c r="E31" s="37"/>
      <c r="F31" s="36">
        <f>F30</f>
        <v>16500</v>
      </c>
      <c r="G31" s="36"/>
      <c r="H31" s="36">
        <f>H30</f>
        <v>5500</v>
      </c>
      <c r="I31" s="41"/>
      <c r="J31" s="36"/>
      <c r="K31" s="38"/>
      <c r="L31" s="36">
        <f>J31+H31+F31+D31</f>
        <v>105106.738</v>
      </c>
      <c r="M31" s="148"/>
      <c r="N31" s="142"/>
    </row>
    <row r="32" spans="1:14" ht="15.75">
      <c r="A32" s="42"/>
      <c r="B32" s="32" t="s">
        <v>21</v>
      </c>
      <c r="C32" s="43">
        <v>0.38506</v>
      </c>
      <c r="D32" s="44">
        <f>D30*C32</f>
        <v>76241.88</v>
      </c>
      <c r="E32" s="45"/>
      <c r="F32" s="44">
        <v>16500</v>
      </c>
      <c r="G32" s="44"/>
      <c r="H32" s="44">
        <v>5500</v>
      </c>
      <c r="I32" s="44"/>
      <c r="J32" s="44"/>
      <c r="K32" s="46"/>
      <c r="L32" s="44">
        <f>J32+H32+F32+D32</f>
        <v>98241.88</v>
      </c>
      <c r="M32" s="147"/>
      <c r="N32" s="142"/>
    </row>
    <row r="33" spans="1:14" ht="15.75">
      <c r="A33" s="27"/>
      <c r="B33" s="28" t="s">
        <v>22</v>
      </c>
      <c r="C33" s="184"/>
      <c r="D33" s="35" t="s">
        <v>160</v>
      </c>
      <c r="E33" s="28"/>
      <c r="F33" s="35" t="s">
        <v>172</v>
      </c>
      <c r="G33" s="35"/>
      <c r="H33" s="35" t="s">
        <v>183</v>
      </c>
      <c r="I33" s="35"/>
      <c r="J33" s="35"/>
      <c r="K33" s="31"/>
      <c r="L33" s="31"/>
      <c r="M33" s="147"/>
      <c r="N33" s="142"/>
    </row>
    <row r="34" spans="1:14" ht="15.75">
      <c r="A34" s="27"/>
      <c r="B34" s="28" t="s">
        <v>23</v>
      </c>
      <c r="C34" s="184"/>
      <c r="D34" s="48">
        <v>0.0529938</v>
      </c>
      <c r="E34" s="49"/>
      <c r="F34" s="48">
        <v>0.0584938</v>
      </c>
      <c r="G34" s="48"/>
      <c r="H34" s="48">
        <v>0.0694938</v>
      </c>
      <c r="I34" s="50"/>
      <c r="J34" s="48"/>
      <c r="K34" s="31"/>
      <c r="L34" s="50">
        <f>SUMPRODUCT(D34:J34,D31:J31)/L31</f>
        <v>0.054720616029625045</v>
      </c>
      <c r="M34" s="147"/>
      <c r="N34" s="142"/>
    </row>
    <row r="35" spans="1:14" ht="15.75">
      <c r="A35" s="27"/>
      <c r="B35" s="28" t="s">
        <v>24</v>
      </c>
      <c r="C35" s="184"/>
      <c r="D35" s="48">
        <v>0.0517375</v>
      </c>
      <c r="E35" s="49"/>
      <c r="F35" s="48">
        <v>0.0572375</v>
      </c>
      <c r="G35" s="48"/>
      <c r="H35" s="48">
        <v>0.0682375</v>
      </c>
      <c r="I35" s="50"/>
      <c r="J35" s="48"/>
      <c r="K35" s="31"/>
      <c r="L35" s="31"/>
      <c r="M35" s="147"/>
      <c r="N35" s="142"/>
    </row>
    <row r="36" spans="1:14" ht="15.75">
      <c r="A36" s="27"/>
      <c r="B36" s="28" t="s">
        <v>25</v>
      </c>
      <c r="C36" s="184"/>
      <c r="D36" s="35" t="s">
        <v>161</v>
      </c>
      <c r="E36" s="28"/>
      <c r="F36" s="35" t="s">
        <v>161</v>
      </c>
      <c r="G36" s="35"/>
      <c r="H36" s="35" t="s">
        <v>161</v>
      </c>
      <c r="I36" s="35"/>
      <c r="J36" s="35"/>
      <c r="K36" s="31"/>
      <c r="L36" s="31"/>
      <c r="M36" s="147"/>
      <c r="N36" s="142"/>
    </row>
    <row r="37" spans="1:14" ht="15.75">
      <c r="A37" s="27"/>
      <c r="B37" s="28" t="s">
        <v>26</v>
      </c>
      <c r="C37" s="28"/>
      <c r="D37" s="51" t="s">
        <v>162</v>
      </c>
      <c r="E37" s="28"/>
      <c r="F37" s="51" t="s">
        <v>162</v>
      </c>
      <c r="G37" s="51"/>
      <c r="H37" s="51" t="s">
        <v>162</v>
      </c>
      <c r="I37" s="35"/>
      <c r="J37" s="35"/>
      <c r="K37" s="31"/>
      <c r="L37" s="31"/>
      <c r="M37" s="147"/>
      <c r="N37" s="142"/>
    </row>
    <row r="38" spans="1:14" ht="15.75">
      <c r="A38" s="27"/>
      <c r="B38" s="28" t="s">
        <v>27</v>
      </c>
      <c r="C38" s="28"/>
      <c r="D38" s="35" t="s">
        <v>163</v>
      </c>
      <c r="E38" s="28"/>
      <c r="F38" s="35" t="s">
        <v>173</v>
      </c>
      <c r="G38" s="35"/>
      <c r="H38" s="35" t="s">
        <v>184</v>
      </c>
      <c r="I38" s="35"/>
      <c r="J38" s="35"/>
      <c r="K38" s="31"/>
      <c r="L38" s="31"/>
      <c r="M38" s="147"/>
      <c r="N38" s="142"/>
    </row>
    <row r="39" spans="1:14" ht="15.75">
      <c r="A39" s="27"/>
      <c r="B39" s="28"/>
      <c r="C39" s="28"/>
      <c r="D39" s="52"/>
      <c r="E39" s="52"/>
      <c r="F39" s="49"/>
      <c r="G39" s="52"/>
      <c r="H39" s="192"/>
      <c r="I39" s="52"/>
      <c r="J39" s="52"/>
      <c r="K39" s="52"/>
      <c r="L39" s="52"/>
      <c r="M39" s="147"/>
      <c r="N39" s="142"/>
    </row>
    <row r="40" spans="1:14" ht="15.75">
      <c r="A40" s="27"/>
      <c r="B40" s="28" t="s">
        <v>28</v>
      </c>
      <c r="C40" s="28"/>
      <c r="D40" s="28"/>
      <c r="E40" s="28"/>
      <c r="F40" s="49"/>
      <c r="G40" s="28"/>
      <c r="H40" s="49"/>
      <c r="I40" s="28"/>
      <c r="J40" s="28"/>
      <c r="K40" s="28"/>
      <c r="L40" s="50">
        <f>(H30+F30)/(D30)</f>
        <v>0.1111111111111111</v>
      </c>
      <c r="M40" s="147"/>
      <c r="N40" s="142"/>
    </row>
    <row r="41" spans="1:14" ht="15.75">
      <c r="A41" s="27"/>
      <c r="B41" s="28" t="s">
        <v>29</v>
      </c>
      <c r="C41" s="28"/>
      <c r="D41" s="28"/>
      <c r="E41" s="28"/>
      <c r="F41" s="49"/>
      <c r="G41" s="28"/>
      <c r="H41" s="49"/>
      <c r="I41" s="28"/>
      <c r="J41" s="28"/>
      <c r="K41" s="28"/>
      <c r="L41" s="50">
        <f>(H32+F32)/(D32)</f>
        <v>0.288555318940194</v>
      </c>
      <c r="M41" s="147"/>
      <c r="N41" s="142"/>
    </row>
    <row r="42" spans="1:14" ht="15.75">
      <c r="A42" s="27"/>
      <c r="B42" s="28" t="s">
        <v>30</v>
      </c>
      <c r="C42" s="28"/>
      <c r="D42" s="49"/>
      <c r="E42" s="28"/>
      <c r="F42" s="49"/>
      <c r="G42" s="28"/>
      <c r="H42" s="49"/>
      <c r="I42" s="28"/>
      <c r="J42" s="35" t="s">
        <v>156</v>
      </c>
      <c r="K42" s="35" t="s">
        <v>198</v>
      </c>
      <c r="L42" s="36">
        <v>66000</v>
      </c>
      <c r="M42" s="147"/>
      <c r="N42" s="142"/>
    </row>
    <row r="43" spans="1:14" ht="15.75">
      <c r="A43" s="27"/>
      <c r="B43" s="28"/>
      <c r="C43" s="28"/>
      <c r="D43" s="28"/>
      <c r="E43" s="28"/>
      <c r="F43" s="28"/>
      <c r="G43" s="28"/>
      <c r="H43" s="28"/>
      <c r="I43" s="28"/>
      <c r="J43" s="28" t="s">
        <v>190</v>
      </c>
      <c r="K43" s="28"/>
      <c r="L43" s="53"/>
      <c r="M43" s="147"/>
      <c r="N43" s="142"/>
    </row>
    <row r="44" spans="1:14" ht="15.75">
      <c r="A44" s="27"/>
      <c r="B44" s="28" t="s">
        <v>31</v>
      </c>
      <c r="C44" s="28"/>
      <c r="D44" s="28"/>
      <c r="E44" s="28"/>
      <c r="F44" s="28"/>
      <c r="G44" s="28"/>
      <c r="H44" s="28"/>
      <c r="I44" s="28"/>
      <c r="J44" s="35"/>
      <c r="K44" s="35"/>
      <c r="L44" s="35" t="s">
        <v>202</v>
      </c>
      <c r="M44" s="147"/>
      <c r="N44" s="142"/>
    </row>
    <row r="45" spans="1:14" ht="15.75">
      <c r="A45" s="42"/>
      <c r="B45" s="32" t="s">
        <v>32</v>
      </c>
      <c r="C45" s="32"/>
      <c r="D45" s="32"/>
      <c r="E45" s="32"/>
      <c r="F45" s="32"/>
      <c r="G45" s="32"/>
      <c r="H45" s="32"/>
      <c r="I45" s="32"/>
      <c r="J45" s="54"/>
      <c r="K45" s="54"/>
      <c r="L45" s="55">
        <v>38336</v>
      </c>
      <c r="M45" s="149"/>
      <c r="N45" s="142"/>
    </row>
    <row r="46" spans="1:14" ht="15.75">
      <c r="A46" s="27"/>
      <c r="B46" s="28" t="s">
        <v>33</v>
      </c>
      <c r="C46" s="28"/>
      <c r="D46" s="28"/>
      <c r="E46" s="28"/>
      <c r="F46" s="28"/>
      <c r="G46" s="28"/>
      <c r="H46" s="31"/>
      <c r="I46" s="28">
        <f>L46-J46+1</f>
        <v>92</v>
      </c>
      <c r="J46" s="57">
        <v>38153</v>
      </c>
      <c r="K46" s="58"/>
      <c r="L46" s="57">
        <v>38244</v>
      </c>
      <c r="M46" s="147"/>
      <c r="N46" s="142"/>
    </row>
    <row r="47" spans="1:14" ht="15.75">
      <c r="A47" s="27"/>
      <c r="B47" s="28" t="s">
        <v>34</v>
      </c>
      <c r="C47" s="28"/>
      <c r="D47" s="28"/>
      <c r="E47" s="28"/>
      <c r="F47" s="28"/>
      <c r="G47" s="28"/>
      <c r="H47" s="31"/>
      <c r="I47" s="28">
        <f>L47-J47+1</f>
        <v>91</v>
      </c>
      <c r="J47" s="57">
        <v>38245</v>
      </c>
      <c r="K47" s="58"/>
      <c r="L47" s="57">
        <v>38335</v>
      </c>
      <c r="M47" s="147"/>
      <c r="N47" s="142"/>
    </row>
    <row r="48" spans="1:14" ht="15.75">
      <c r="A48" s="27"/>
      <c r="B48" s="28" t="s">
        <v>35</v>
      </c>
      <c r="C48" s="28"/>
      <c r="D48" s="28"/>
      <c r="E48" s="28"/>
      <c r="F48" s="28"/>
      <c r="G48" s="28"/>
      <c r="H48" s="28"/>
      <c r="I48" s="28"/>
      <c r="J48" s="57"/>
      <c r="K48" s="58"/>
      <c r="L48" s="57" t="s">
        <v>215</v>
      </c>
      <c r="M48" s="147"/>
      <c r="N48" s="142"/>
    </row>
    <row r="49" spans="1:14" ht="15.75">
      <c r="A49" s="27"/>
      <c r="B49" s="28" t="s">
        <v>36</v>
      </c>
      <c r="C49" s="28"/>
      <c r="D49" s="28"/>
      <c r="E49" s="28"/>
      <c r="F49" s="28"/>
      <c r="G49" s="28"/>
      <c r="H49" s="28"/>
      <c r="I49" s="28"/>
      <c r="J49" s="57"/>
      <c r="K49" s="58"/>
      <c r="L49" s="57">
        <v>38324</v>
      </c>
      <c r="M49" s="147"/>
      <c r="N49" s="142"/>
    </row>
    <row r="50" spans="1:14" ht="15.75">
      <c r="A50" s="27"/>
      <c r="B50" s="28"/>
      <c r="C50" s="28"/>
      <c r="D50" s="28"/>
      <c r="E50" s="28"/>
      <c r="F50" s="28"/>
      <c r="G50" s="28"/>
      <c r="H50" s="28"/>
      <c r="I50" s="28"/>
      <c r="J50" s="28"/>
      <c r="K50" s="28"/>
      <c r="L50" s="59"/>
      <c r="M50" s="147"/>
      <c r="N50" s="142"/>
    </row>
    <row r="51" spans="1:14" ht="15.75">
      <c r="A51" s="7"/>
      <c r="B51" s="9"/>
      <c r="C51" s="9"/>
      <c r="D51" s="9"/>
      <c r="E51" s="9"/>
      <c r="F51" s="9"/>
      <c r="G51" s="9"/>
      <c r="H51" s="9"/>
      <c r="I51" s="9"/>
      <c r="J51" s="9"/>
      <c r="K51" s="9"/>
      <c r="L51" s="60"/>
      <c r="M51" s="145"/>
      <c r="N51" s="142"/>
    </row>
    <row r="52" spans="1:14" ht="16.5" thickBot="1">
      <c r="A52" s="135"/>
      <c r="B52" s="136" t="s">
        <v>219</v>
      </c>
      <c r="C52" s="137"/>
      <c r="D52" s="137"/>
      <c r="E52" s="137"/>
      <c r="F52" s="137"/>
      <c r="G52" s="137"/>
      <c r="H52" s="137"/>
      <c r="I52" s="137"/>
      <c r="J52" s="137"/>
      <c r="K52" s="137"/>
      <c r="L52" s="138"/>
      <c r="M52" s="139"/>
      <c r="N52" s="142"/>
    </row>
    <row r="53" spans="1:14" ht="15.75">
      <c r="A53" s="2"/>
      <c r="B53" s="5"/>
      <c r="C53" s="5"/>
      <c r="D53" s="5"/>
      <c r="E53" s="5"/>
      <c r="F53" s="5"/>
      <c r="G53" s="5"/>
      <c r="H53" s="5"/>
      <c r="I53" s="5"/>
      <c r="J53" s="5"/>
      <c r="K53" s="5"/>
      <c r="L53" s="61"/>
      <c r="M53" s="144"/>
      <c r="N53" s="142"/>
    </row>
    <row r="54" spans="1:14" ht="15.75">
      <c r="A54" s="7"/>
      <c r="B54" s="62" t="s">
        <v>38</v>
      </c>
      <c r="C54" s="15"/>
      <c r="D54" s="9"/>
      <c r="E54" s="9"/>
      <c r="F54" s="9"/>
      <c r="G54" s="9"/>
      <c r="H54" s="9"/>
      <c r="I54" s="9"/>
      <c r="J54" s="9"/>
      <c r="K54" s="9"/>
      <c r="L54" s="63"/>
      <c r="M54" s="145"/>
      <c r="N54" s="142"/>
    </row>
    <row r="55" spans="1:14" ht="15.75">
      <c r="A55" s="7"/>
      <c r="B55" s="15"/>
      <c r="C55" s="15"/>
      <c r="D55" s="9"/>
      <c r="E55" s="9"/>
      <c r="F55" s="9"/>
      <c r="G55" s="9"/>
      <c r="H55" s="9"/>
      <c r="I55" s="9"/>
      <c r="J55" s="9"/>
      <c r="K55" s="9"/>
      <c r="L55" s="63"/>
      <c r="M55" s="145"/>
      <c r="N55" s="142"/>
    </row>
    <row r="56" spans="1:14" ht="47.25">
      <c r="A56" s="7"/>
      <c r="B56" s="162" t="s">
        <v>39</v>
      </c>
      <c r="C56" s="163" t="s">
        <v>154</v>
      </c>
      <c r="D56" s="163" t="s">
        <v>164</v>
      </c>
      <c r="E56" s="163"/>
      <c r="F56" s="163" t="s">
        <v>174</v>
      </c>
      <c r="G56" s="163"/>
      <c r="H56" s="163" t="s">
        <v>185</v>
      </c>
      <c r="I56" s="163"/>
      <c r="J56" s="163" t="s">
        <v>191</v>
      </c>
      <c r="K56" s="163"/>
      <c r="L56" s="164" t="s">
        <v>204</v>
      </c>
      <c r="M56" s="165"/>
      <c r="N56" s="142"/>
    </row>
    <row r="57" spans="1:14" ht="15.75">
      <c r="A57" s="27"/>
      <c r="B57" s="28" t="s">
        <v>40</v>
      </c>
      <c r="C57" s="64">
        <v>218488</v>
      </c>
      <c r="D57" s="64">
        <v>105107</v>
      </c>
      <c r="E57" s="64"/>
      <c r="F57" s="64">
        <f>6865+40</f>
        <v>6905</v>
      </c>
      <c r="G57" s="64"/>
      <c r="H57" s="64">
        <v>0</v>
      </c>
      <c r="I57" s="64"/>
      <c r="J57" s="64">
        <v>0</v>
      </c>
      <c r="K57" s="64"/>
      <c r="L57" s="65">
        <f>D57-F57+H57-J57</f>
        <v>98202</v>
      </c>
      <c r="M57" s="147"/>
      <c r="N57" s="142"/>
    </row>
    <row r="58" spans="1:14" ht="15.75">
      <c r="A58" s="27"/>
      <c r="B58" s="28" t="s">
        <v>41</v>
      </c>
      <c r="C58" s="64">
        <v>31107</v>
      </c>
      <c r="D58" s="64">
        <v>17126</v>
      </c>
      <c r="E58" s="64"/>
      <c r="F58" s="64">
        <f>568+61</f>
        <v>629</v>
      </c>
      <c r="G58" s="64"/>
      <c r="H58" s="64">
        <v>0</v>
      </c>
      <c r="I58" s="64"/>
      <c r="J58" s="64">
        <v>0</v>
      </c>
      <c r="K58" s="64"/>
      <c r="L58" s="65">
        <f>D58-F58+H58-J58</f>
        <v>16497</v>
      </c>
      <c r="M58" s="147"/>
      <c r="N58" s="142"/>
    </row>
    <row r="59" spans="1:14" ht="15.75">
      <c r="A59" s="27"/>
      <c r="B59" s="28"/>
      <c r="C59" s="64"/>
      <c r="D59" s="64"/>
      <c r="E59" s="64"/>
      <c r="F59" s="64"/>
      <c r="G59" s="64"/>
      <c r="H59" s="64"/>
      <c r="I59" s="64"/>
      <c r="J59" s="64"/>
      <c r="K59" s="64"/>
      <c r="L59" s="65"/>
      <c r="M59" s="147"/>
      <c r="N59" s="142"/>
    </row>
    <row r="60" spans="1:14" ht="15.75">
      <c r="A60" s="27"/>
      <c r="B60" s="28" t="s">
        <v>42</v>
      </c>
      <c r="C60" s="64">
        <f>SUM(C57:C59)</f>
        <v>249595</v>
      </c>
      <c r="D60" s="64">
        <f>SUM(D57:D59)</f>
        <v>122233</v>
      </c>
      <c r="E60" s="64"/>
      <c r="F60" s="64">
        <f>SUM(F57:F59)</f>
        <v>7534</v>
      </c>
      <c r="G60" s="64"/>
      <c r="H60" s="64">
        <f>SUM(H57:H59)</f>
        <v>0</v>
      </c>
      <c r="I60" s="64"/>
      <c r="J60" s="64">
        <f>SUM(J57:J59)</f>
        <v>0</v>
      </c>
      <c r="K60" s="64"/>
      <c r="L60" s="66">
        <f>SUM(L57:L59)</f>
        <v>114699</v>
      </c>
      <c r="M60" s="147"/>
      <c r="N60" s="142"/>
    </row>
    <row r="61" spans="1:14" ht="15.75">
      <c r="A61" s="27"/>
      <c r="B61" s="28"/>
      <c r="C61" s="64"/>
      <c r="D61" s="64"/>
      <c r="E61" s="64"/>
      <c r="F61" s="64"/>
      <c r="G61" s="64"/>
      <c r="H61" s="64"/>
      <c r="I61" s="64"/>
      <c r="J61" s="64"/>
      <c r="K61" s="64"/>
      <c r="L61" s="66"/>
      <c r="M61" s="147"/>
      <c r="N61" s="142"/>
    </row>
    <row r="62" spans="1:14" ht="15.75">
      <c r="A62" s="7"/>
      <c r="B62" s="158" t="s">
        <v>43</v>
      </c>
      <c r="C62" s="67"/>
      <c r="D62" s="67"/>
      <c r="E62" s="67"/>
      <c r="F62" s="67"/>
      <c r="G62" s="67"/>
      <c r="H62" s="67"/>
      <c r="I62" s="67"/>
      <c r="J62" s="67"/>
      <c r="K62" s="67"/>
      <c r="L62" s="68"/>
      <c r="M62" s="145"/>
      <c r="N62" s="142"/>
    </row>
    <row r="63" spans="1:14" ht="15.75">
      <c r="A63" s="7"/>
      <c r="B63" s="9"/>
      <c r="C63" s="67"/>
      <c r="D63" s="67"/>
      <c r="E63" s="67"/>
      <c r="F63" s="67"/>
      <c r="G63" s="67"/>
      <c r="H63" s="67"/>
      <c r="I63" s="67"/>
      <c r="J63" s="67"/>
      <c r="K63" s="67"/>
      <c r="L63" s="68"/>
      <c r="M63" s="145"/>
      <c r="N63" s="142"/>
    </row>
    <row r="64" spans="1:14" ht="15.75">
      <c r="A64" s="27"/>
      <c r="B64" s="28" t="s">
        <v>40</v>
      </c>
      <c r="C64" s="64"/>
      <c r="D64" s="64"/>
      <c r="E64" s="64"/>
      <c r="F64" s="64"/>
      <c r="G64" s="64"/>
      <c r="H64" s="64"/>
      <c r="I64" s="64"/>
      <c r="J64" s="64"/>
      <c r="K64" s="64"/>
      <c r="L64" s="66"/>
      <c r="M64" s="147"/>
      <c r="N64" s="142"/>
    </row>
    <row r="65" spans="1:14" ht="15.75">
      <c r="A65" s="27"/>
      <c r="B65" s="28" t="s">
        <v>44</v>
      </c>
      <c r="C65" s="64"/>
      <c r="D65" s="64"/>
      <c r="E65" s="64"/>
      <c r="F65" s="64"/>
      <c r="G65" s="64"/>
      <c r="H65" s="64"/>
      <c r="I65" s="64"/>
      <c r="J65" s="64"/>
      <c r="K65" s="64"/>
      <c r="L65" s="66"/>
      <c r="M65" s="147"/>
      <c r="N65" s="142"/>
    </row>
    <row r="66" spans="1:14" ht="15.75">
      <c r="A66" s="27"/>
      <c r="B66" s="28"/>
      <c r="C66" s="64"/>
      <c r="D66" s="64"/>
      <c r="E66" s="64"/>
      <c r="F66" s="64"/>
      <c r="G66" s="64"/>
      <c r="H66" s="64"/>
      <c r="I66" s="64"/>
      <c r="J66" s="64"/>
      <c r="K66" s="64"/>
      <c r="L66" s="66"/>
      <c r="M66" s="147"/>
      <c r="N66" s="142"/>
    </row>
    <row r="67" spans="1:14" ht="15.75">
      <c r="A67" s="27"/>
      <c r="B67" s="28" t="s">
        <v>42</v>
      </c>
      <c r="C67" s="64"/>
      <c r="D67" s="64"/>
      <c r="E67" s="64"/>
      <c r="F67" s="64"/>
      <c r="G67" s="64"/>
      <c r="H67" s="64"/>
      <c r="I67" s="64"/>
      <c r="J67" s="64"/>
      <c r="K67" s="64"/>
      <c r="L67" s="64"/>
      <c r="M67" s="147"/>
      <c r="N67" s="142"/>
    </row>
    <row r="68" spans="1:14" ht="15.75">
      <c r="A68" s="27"/>
      <c r="B68" s="28"/>
      <c r="C68" s="64"/>
      <c r="D68" s="64"/>
      <c r="E68" s="64"/>
      <c r="F68" s="64"/>
      <c r="G68" s="64"/>
      <c r="H68" s="64"/>
      <c r="I68" s="64"/>
      <c r="J68" s="64"/>
      <c r="K68" s="64"/>
      <c r="L68" s="64"/>
      <c r="M68" s="147"/>
      <c r="N68" s="142"/>
    </row>
    <row r="69" spans="1:14" ht="15.75">
      <c r="A69" s="27"/>
      <c r="B69" s="28" t="str">
        <f>B58</f>
        <v>Pre Closing Arrears Sold to Issuer (£'000)</v>
      </c>
      <c r="C69" s="64">
        <f>-C58</f>
        <v>-31107</v>
      </c>
      <c r="D69" s="64">
        <v>-18152</v>
      </c>
      <c r="E69" s="64"/>
      <c r="F69" s="64"/>
      <c r="G69" s="64"/>
      <c r="H69" s="64"/>
      <c r="I69" s="64"/>
      <c r="J69" s="64"/>
      <c r="K69" s="64"/>
      <c r="L69" s="64">
        <f>-L58</f>
        <v>-16497</v>
      </c>
      <c r="M69" s="147"/>
      <c r="N69" s="142"/>
    </row>
    <row r="70" spans="1:14" ht="15.75">
      <c r="A70" s="27"/>
      <c r="B70" s="28" t="s">
        <v>45</v>
      </c>
      <c r="C70" s="64">
        <v>0</v>
      </c>
      <c r="D70" s="64">
        <v>0</v>
      </c>
      <c r="E70" s="64"/>
      <c r="F70" s="64"/>
      <c r="G70" s="64"/>
      <c r="H70" s="64"/>
      <c r="I70" s="64"/>
      <c r="J70" s="64"/>
      <c r="K70" s="64"/>
      <c r="L70" s="65">
        <f>D70-F70+H70-J70</f>
        <v>0</v>
      </c>
      <c r="M70" s="147"/>
      <c r="N70" s="142"/>
    </row>
    <row r="71" spans="1:14" ht="15.75">
      <c r="A71" s="27"/>
      <c r="B71" s="28" t="s">
        <v>46</v>
      </c>
      <c r="C71" s="64">
        <v>1512</v>
      </c>
      <c r="D71" s="64">
        <v>0</v>
      </c>
      <c r="E71" s="64"/>
      <c r="F71" s="64"/>
      <c r="G71" s="64"/>
      <c r="H71" s="64"/>
      <c r="I71" s="64"/>
      <c r="J71" s="64"/>
      <c r="K71" s="64"/>
      <c r="L71" s="66">
        <f>D71+F71</f>
        <v>0</v>
      </c>
      <c r="M71" s="147"/>
      <c r="N71" s="142"/>
    </row>
    <row r="72" spans="1:14" ht="15.75">
      <c r="A72" s="27"/>
      <c r="B72" s="28" t="s">
        <v>47</v>
      </c>
      <c r="C72" s="64">
        <v>0</v>
      </c>
      <c r="D72" s="64">
        <v>0</v>
      </c>
      <c r="E72" s="64"/>
      <c r="F72" s="64"/>
      <c r="G72" s="64"/>
      <c r="H72" s="64"/>
      <c r="I72" s="64"/>
      <c r="J72" s="64"/>
      <c r="K72" s="64"/>
      <c r="L72" s="66">
        <v>40</v>
      </c>
      <c r="M72" s="147"/>
      <c r="N72" s="142"/>
    </row>
    <row r="73" spans="1:14" ht="15.75">
      <c r="A73" s="27"/>
      <c r="B73" s="28" t="s">
        <v>21</v>
      </c>
      <c r="C73" s="66">
        <f>SUM(C60:C72)</f>
        <v>220000</v>
      </c>
      <c r="D73" s="66">
        <f>SUM(D60:D72)</f>
        <v>104081</v>
      </c>
      <c r="E73" s="64"/>
      <c r="F73" s="66"/>
      <c r="G73" s="64"/>
      <c r="H73" s="66"/>
      <c r="I73" s="64"/>
      <c r="J73" s="66"/>
      <c r="K73" s="64"/>
      <c r="L73" s="66">
        <f>SUM(L60:L72)</f>
        <v>98242</v>
      </c>
      <c r="M73" s="147"/>
      <c r="N73" s="142"/>
    </row>
    <row r="74" spans="1:14" ht="15.75">
      <c r="A74" s="7"/>
      <c r="B74" s="9"/>
      <c r="C74" s="9"/>
      <c r="D74" s="9"/>
      <c r="E74" s="9"/>
      <c r="F74" s="9"/>
      <c r="G74" s="9"/>
      <c r="H74" s="9"/>
      <c r="I74" s="9"/>
      <c r="J74" s="9"/>
      <c r="K74" s="9"/>
      <c r="L74" s="9"/>
      <c r="M74" s="145"/>
      <c r="N74" s="142"/>
    </row>
    <row r="75" spans="1:14" ht="15.75">
      <c r="A75" s="7"/>
      <c r="B75" s="62" t="s">
        <v>48</v>
      </c>
      <c r="C75" s="16"/>
      <c r="D75" s="16"/>
      <c r="E75" s="16"/>
      <c r="F75" s="16"/>
      <c r="G75" s="16"/>
      <c r="H75" s="16"/>
      <c r="I75" s="19"/>
      <c r="J75" s="19" t="s">
        <v>192</v>
      </c>
      <c r="K75" s="19"/>
      <c r="L75" s="19" t="s">
        <v>205</v>
      </c>
      <c r="M75" s="145"/>
      <c r="N75" s="142"/>
    </row>
    <row r="76" spans="1:14" ht="15.75">
      <c r="A76" s="27"/>
      <c r="B76" s="28" t="s">
        <v>49</v>
      </c>
      <c r="C76" s="28"/>
      <c r="D76" s="28"/>
      <c r="E76" s="28"/>
      <c r="F76" s="28"/>
      <c r="G76" s="28"/>
      <c r="H76" s="28"/>
      <c r="I76" s="28"/>
      <c r="J76" s="64">
        <v>0</v>
      </c>
      <c r="K76" s="28"/>
      <c r="L76" s="65">
        <v>0</v>
      </c>
      <c r="M76" s="147"/>
      <c r="N76" s="142"/>
    </row>
    <row r="77" spans="1:14" ht="15.75">
      <c r="A77" s="27"/>
      <c r="B77" s="28" t="s">
        <v>50</v>
      </c>
      <c r="C77" s="52" t="s">
        <v>155</v>
      </c>
      <c r="D77" s="56">
        <f>J168</f>
        <v>38321</v>
      </c>
      <c r="E77" s="28"/>
      <c r="F77" s="28"/>
      <c r="G77" s="28"/>
      <c r="H77" s="28"/>
      <c r="I77" s="28"/>
      <c r="J77" s="64">
        <f>6905-40</f>
        <v>6865</v>
      </c>
      <c r="K77" s="28"/>
      <c r="L77" s="65"/>
      <c r="M77" s="147"/>
      <c r="N77" s="142"/>
    </row>
    <row r="78" spans="1:14" ht="15.75">
      <c r="A78" s="27"/>
      <c r="B78" s="28" t="s">
        <v>51</v>
      </c>
      <c r="C78" s="28"/>
      <c r="D78" s="28"/>
      <c r="E78" s="28"/>
      <c r="F78" s="28"/>
      <c r="G78" s="28"/>
      <c r="H78" s="28"/>
      <c r="I78" s="28"/>
      <c r="J78" s="64"/>
      <c r="K78" s="28"/>
      <c r="L78" s="65">
        <f>2741+1-5</f>
        <v>2737</v>
      </c>
      <c r="M78" s="147"/>
      <c r="N78" s="142"/>
    </row>
    <row r="79" spans="1:14" ht="15.75">
      <c r="A79" s="27"/>
      <c r="B79" s="28" t="s">
        <v>52</v>
      </c>
      <c r="C79" s="28"/>
      <c r="D79" s="28"/>
      <c r="E79" s="28"/>
      <c r="F79" s="28"/>
      <c r="G79" s="28"/>
      <c r="H79" s="28"/>
      <c r="I79" s="28"/>
      <c r="J79" s="64"/>
      <c r="K79" s="28"/>
      <c r="L79" s="65">
        <v>568</v>
      </c>
      <c r="M79" s="147"/>
      <c r="N79" s="142"/>
    </row>
    <row r="80" spans="1:14" ht="15.75">
      <c r="A80" s="27"/>
      <c r="B80" s="28" t="s">
        <v>53</v>
      </c>
      <c r="C80" s="28"/>
      <c r="D80" s="28"/>
      <c r="E80" s="28"/>
      <c r="F80" s="28"/>
      <c r="G80" s="28"/>
      <c r="H80" s="28"/>
      <c r="I80" s="28"/>
      <c r="J80" s="64"/>
      <c r="K80" s="28"/>
      <c r="L80" s="65">
        <v>0</v>
      </c>
      <c r="M80" s="147"/>
      <c r="N80" s="142"/>
    </row>
    <row r="81" spans="1:14" ht="15.75">
      <c r="A81" s="27"/>
      <c r="B81" s="28" t="s">
        <v>54</v>
      </c>
      <c r="C81" s="28"/>
      <c r="D81" s="28"/>
      <c r="E81" s="28"/>
      <c r="F81" s="28"/>
      <c r="G81" s="28"/>
      <c r="H81" s="28"/>
      <c r="I81" s="28"/>
      <c r="J81" s="64">
        <f>SUM(J76:J80)</f>
        <v>6865</v>
      </c>
      <c r="K81" s="28"/>
      <c r="L81" s="66">
        <f>SUM(L76:L80)</f>
        <v>3305</v>
      </c>
      <c r="M81" s="147"/>
      <c r="N81" s="142"/>
    </row>
    <row r="82" spans="1:14" ht="15.75">
      <c r="A82" s="27"/>
      <c r="B82" s="166" t="s">
        <v>55</v>
      </c>
      <c r="C82" s="70"/>
      <c r="D82" s="28"/>
      <c r="E82" s="28"/>
      <c r="F82" s="28"/>
      <c r="G82" s="28"/>
      <c r="H82" s="28"/>
      <c r="I82" s="28"/>
      <c r="J82" s="64"/>
      <c r="K82" s="28"/>
      <c r="L82" s="65"/>
      <c r="M82" s="147"/>
      <c r="N82" s="142"/>
    </row>
    <row r="83" spans="1:14" ht="15.75">
      <c r="A83" s="27">
        <v>1</v>
      </c>
      <c r="B83" s="28" t="s">
        <v>56</v>
      </c>
      <c r="C83" s="28"/>
      <c r="D83" s="28"/>
      <c r="E83" s="28"/>
      <c r="F83" s="28"/>
      <c r="G83" s="28"/>
      <c r="H83" s="28"/>
      <c r="I83" s="28"/>
      <c r="J83" s="28"/>
      <c r="K83" s="28"/>
      <c r="L83" s="65">
        <v>0</v>
      </c>
      <c r="M83" s="147"/>
      <c r="N83" s="142"/>
    </row>
    <row r="84" spans="1:14" ht="15.75">
      <c r="A84" s="27">
        <f aca="true" t="shared" si="0" ref="A84:A95">A83+1</f>
        <v>2</v>
      </c>
      <c r="B84" s="28" t="s">
        <v>57</v>
      </c>
      <c r="C84" s="28"/>
      <c r="D84" s="28"/>
      <c r="E84" s="28"/>
      <c r="F84" s="28"/>
      <c r="G84" s="28"/>
      <c r="H84" s="28"/>
      <c r="I84" s="28"/>
      <c r="J84" s="28"/>
      <c r="K84" s="28"/>
      <c r="L84" s="65">
        <v>-4</v>
      </c>
      <c r="M84" s="147"/>
      <c r="N84" s="142"/>
    </row>
    <row r="85" spans="1:14" ht="15.75">
      <c r="A85" s="27">
        <f t="shared" si="0"/>
        <v>3</v>
      </c>
      <c r="B85" s="28" t="s">
        <v>58</v>
      </c>
      <c r="C85" s="28"/>
      <c r="D85" s="28"/>
      <c r="E85" s="28"/>
      <c r="F85" s="28"/>
      <c r="G85" s="28"/>
      <c r="H85" s="28"/>
      <c r="I85" s="28"/>
      <c r="J85" s="28"/>
      <c r="K85" s="28"/>
      <c r="L85" s="65">
        <f>-97-84</f>
        <v>-181</v>
      </c>
      <c r="M85" s="147"/>
      <c r="N85" s="142"/>
    </row>
    <row r="86" spans="1:14" ht="15.75">
      <c r="A86" s="27">
        <f t="shared" si="0"/>
        <v>4</v>
      </c>
      <c r="B86" s="28" t="s">
        <v>59</v>
      </c>
      <c r="C86" s="28"/>
      <c r="D86" s="28"/>
      <c r="E86" s="28"/>
      <c r="F86" s="28"/>
      <c r="G86" s="28"/>
      <c r="H86" s="28"/>
      <c r="I86" s="28"/>
      <c r="J86" s="28"/>
      <c r="K86" s="28"/>
      <c r="L86" s="65">
        <v>0</v>
      </c>
      <c r="M86" s="147"/>
      <c r="N86" s="142"/>
    </row>
    <row r="87" spans="1:14" ht="15.75">
      <c r="A87" s="27">
        <f t="shared" si="0"/>
        <v>5</v>
      </c>
      <c r="B87" s="28" t="s">
        <v>60</v>
      </c>
      <c r="C87" s="28"/>
      <c r="D87" s="28"/>
      <c r="E87" s="28"/>
      <c r="F87" s="28"/>
      <c r="G87" s="28"/>
      <c r="H87" s="28"/>
      <c r="I87" s="28"/>
      <c r="J87" s="28"/>
      <c r="K87" s="28"/>
      <c r="L87" s="65">
        <v>-1095</v>
      </c>
      <c r="M87" s="147"/>
      <c r="N87" s="142"/>
    </row>
    <row r="88" spans="1:14" ht="15.75">
      <c r="A88" s="27">
        <f t="shared" si="0"/>
        <v>6</v>
      </c>
      <c r="B88" s="28" t="s">
        <v>61</v>
      </c>
      <c r="C88" s="28"/>
      <c r="D88" s="28"/>
      <c r="E88" s="28"/>
      <c r="F88" s="28"/>
      <c r="G88" s="28"/>
      <c r="H88" s="28"/>
      <c r="I88" s="28"/>
      <c r="J88" s="28"/>
      <c r="K88" s="28"/>
      <c r="L88" s="65">
        <v>-240</v>
      </c>
      <c r="M88" s="147"/>
      <c r="N88" s="142"/>
    </row>
    <row r="89" spans="1:14" ht="15.75">
      <c r="A89" s="27">
        <f t="shared" si="0"/>
        <v>7</v>
      </c>
      <c r="B89" s="28" t="s">
        <v>62</v>
      </c>
      <c r="C89" s="28"/>
      <c r="D89" s="28"/>
      <c r="E89" s="28"/>
      <c r="F89" s="28"/>
      <c r="G89" s="28"/>
      <c r="H89" s="28"/>
      <c r="I89" s="28"/>
      <c r="J89" s="28"/>
      <c r="K89" s="28"/>
      <c r="L89" s="65">
        <v>-95</v>
      </c>
      <c r="M89" s="147"/>
      <c r="N89" s="142"/>
    </row>
    <row r="90" spans="1:14" ht="15.75">
      <c r="A90" s="27">
        <f t="shared" si="0"/>
        <v>8</v>
      </c>
      <c r="B90" s="28" t="s">
        <v>63</v>
      </c>
      <c r="C90" s="28"/>
      <c r="D90" s="28"/>
      <c r="E90" s="28"/>
      <c r="F90" s="28"/>
      <c r="G90" s="28"/>
      <c r="H90" s="28"/>
      <c r="I90" s="28"/>
      <c r="J90" s="28"/>
      <c r="K90" s="28"/>
      <c r="L90" s="65">
        <v>-5</v>
      </c>
      <c r="M90" s="147"/>
      <c r="N90" s="142"/>
    </row>
    <row r="91" spans="1:14" ht="15.75">
      <c r="A91" s="27">
        <f t="shared" si="0"/>
        <v>9</v>
      </c>
      <c r="B91" s="28" t="s">
        <v>64</v>
      </c>
      <c r="C91" s="28"/>
      <c r="D91" s="28"/>
      <c r="E91" s="28"/>
      <c r="F91" s="28"/>
      <c r="G91" s="28"/>
      <c r="H91" s="28"/>
      <c r="I91" s="28"/>
      <c r="J91" s="28"/>
      <c r="K91" s="28"/>
      <c r="L91" s="65">
        <v>0</v>
      </c>
      <c r="M91" s="147"/>
      <c r="N91" s="142"/>
    </row>
    <row r="92" spans="1:14" ht="15.75">
      <c r="A92" s="27">
        <f t="shared" si="0"/>
        <v>10</v>
      </c>
      <c r="B92" s="28" t="s">
        <v>65</v>
      </c>
      <c r="C92" s="28"/>
      <c r="D92" s="28"/>
      <c r="E92" s="28"/>
      <c r="F92" s="28"/>
      <c r="G92" s="28"/>
      <c r="H92" s="28"/>
      <c r="I92" s="28"/>
      <c r="J92" s="28"/>
      <c r="K92" s="28"/>
      <c r="L92" s="65">
        <v>-40</v>
      </c>
      <c r="M92" s="147"/>
      <c r="N92" s="142"/>
    </row>
    <row r="93" spans="1:14" ht="15.75">
      <c r="A93" s="27">
        <f t="shared" si="0"/>
        <v>11</v>
      </c>
      <c r="B93" s="28" t="s">
        <v>66</v>
      </c>
      <c r="C93" s="28"/>
      <c r="D93" s="28"/>
      <c r="E93" s="28"/>
      <c r="F93" s="28"/>
      <c r="G93" s="28"/>
      <c r="H93" s="28"/>
      <c r="I93" s="28"/>
      <c r="J93" s="28"/>
      <c r="K93" s="28"/>
      <c r="L93" s="65">
        <v>0</v>
      </c>
      <c r="M93" s="147"/>
      <c r="N93" s="142"/>
    </row>
    <row r="94" spans="1:14" ht="15.75">
      <c r="A94" s="27">
        <f t="shared" si="0"/>
        <v>12</v>
      </c>
      <c r="B94" s="28" t="s">
        <v>67</v>
      </c>
      <c r="C94" s="28"/>
      <c r="D94" s="28"/>
      <c r="E94" s="28"/>
      <c r="F94" s="28"/>
      <c r="G94" s="28"/>
      <c r="H94" s="28"/>
      <c r="I94" s="28"/>
      <c r="J94" s="28"/>
      <c r="K94" s="28"/>
      <c r="L94" s="65">
        <v>0</v>
      </c>
      <c r="M94" s="147"/>
      <c r="N94" s="142"/>
    </row>
    <row r="95" spans="1:14" ht="15.75">
      <c r="A95" s="27">
        <f t="shared" si="0"/>
        <v>13</v>
      </c>
      <c r="B95" s="28" t="s">
        <v>68</v>
      </c>
      <c r="C95" s="28"/>
      <c r="D95" s="28"/>
      <c r="E95" s="28"/>
      <c r="F95" s="28"/>
      <c r="G95" s="28"/>
      <c r="H95" s="28"/>
      <c r="I95" s="28"/>
      <c r="J95" s="28"/>
      <c r="K95" s="28"/>
      <c r="L95" s="65">
        <v>0</v>
      </c>
      <c r="M95" s="147"/>
      <c r="N95" s="142"/>
    </row>
    <row r="96" spans="1:14" ht="15.75">
      <c r="A96" s="27">
        <v>14</v>
      </c>
      <c r="B96" s="28" t="s">
        <v>217</v>
      </c>
      <c r="C96" s="28"/>
      <c r="D96" s="28"/>
      <c r="E96" s="28"/>
      <c r="F96" s="28"/>
      <c r="G96" s="28"/>
      <c r="H96" s="28"/>
      <c r="I96" s="28"/>
      <c r="J96" s="28"/>
      <c r="K96" s="28"/>
      <c r="L96" s="65">
        <f>-SUM(L81:L95)</f>
        <v>-1645</v>
      </c>
      <c r="M96" s="147"/>
      <c r="N96" s="142"/>
    </row>
    <row r="97" spans="1:14" ht="15.75">
      <c r="A97" s="27"/>
      <c r="B97" s="28"/>
      <c r="C97" s="28"/>
      <c r="D97" s="28"/>
      <c r="E97" s="28"/>
      <c r="F97" s="28"/>
      <c r="G97" s="28"/>
      <c r="H97" s="28"/>
      <c r="I97" s="28"/>
      <c r="J97" s="28"/>
      <c r="K97" s="28"/>
      <c r="L97" s="65"/>
      <c r="M97" s="147"/>
      <c r="N97" s="142"/>
    </row>
    <row r="98" spans="1:14" ht="15.75">
      <c r="A98" s="27"/>
      <c r="B98" s="166" t="s">
        <v>69</v>
      </c>
      <c r="C98" s="70"/>
      <c r="D98" s="28"/>
      <c r="E98" s="28"/>
      <c r="F98" s="28"/>
      <c r="G98" s="28"/>
      <c r="H98" s="28"/>
      <c r="I98" s="28"/>
      <c r="J98" s="28"/>
      <c r="K98" s="28"/>
      <c r="L98" s="71"/>
      <c r="M98" s="147"/>
      <c r="N98" s="142"/>
    </row>
    <row r="99" spans="1:14" ht="15.75">
      <c r="A99" s="27"/>
      <c r="B99" s="28" t="s">
        <v>70</v>
      </c>
      <c r="C99" s="70"/>
      <c r="D99" s="28"/>
      <c r="E99" s="28"/>
      <c r="F99" s="28"/>
      <c r="G99" s="28"/>
      <c r="H99" s="28"/>
      <c r="I99" s="28"/>
      <c r="J99" s="64">
        <f>-J152</f>
        <v>0</v>
      </c>
      <c r="K99" s="64"/>
      <c r="L99" s="65"/>
      <c r="M99" s="147"/>
      <c r="N99" s="142"/>
    </row>
    <row r="100" spans="1:14" ht="15.75">
      <c r="A100" s="27"/>
      <c r="B100" s="28" t="s">
        <v>71</v>
      </c>
      <c r="C100" s="28"/>
      <c r="D100" s="28"/>
      <c r="E100" s="28"/>
      <c r="F100" s="28"/>
      <c r="G100" s="28"/>
      <c r="H100" s="28"/>
      <c r="I100" s="28"/>
      <c r="J100" s="64">
        <f>-H152</f>
        <v>0</v>
      </c>
      <c r="K100" s="64"/>
      <c r="L100" s="65"/>
      <c r="M100" s="147"/>
      <c r="N100" s="142"/>
    </row>
    <row r="101" spans="1:14" ht="15.75">
      <c r="A101" s="27"/>
      <c r="B101" s="28" t="s">
        <v>72</v>
      </c>
      <c r="C101" s="28"/>
      <c r="D101" s="28"/>
      <c r="E101" s="28"/>
      <c r="F101" s="28"/>
      <c r="G101" s="28"/>
      <c r="H101" s="28"/>
      <c r="I101" s="28"/>
      <c r="J101" s="64">
        <v>-6865</v>
      </c>
      <c r="K101" s="64"/>
      <c r="L101" s="65"/>
      <c r="M101" s="147"/>
      <c r="N101" s="142"/>
    </row>
    <row r="102" spans="1:14" ht="15.75">
      <c r="A102" s="27"/>
      <c r="B102" s="28" t="s">
        <v>73</v>
      </c>
      <c r="C102" s="28"/>
      <c r="D102" s="28"/>
      <c r="E102" s="28"/>
      <c r="F102" s="28"/>
      <c r="G102" s="28"/>
      <c r="H102" s="28"/>
      <c r="I102" s="28"/>
      <c r="J102" s="64">
        <v>0</v>
      </c>
      <c r="K102" s="64"/>
      <c r="L102" s="65"/>
      <c r="M102" s="147"/>
      <c r="N102" s="142"/>
    </row>
    <row r="103" spans="1:14" ht="15.75">
      <c r="A103" s="27"/>
      <c r="B103" s="28" t="s">
        <v>74</v>
      </c>
      <c r="C103" s="28"/>
      <c r="D103" s="28"/>
      <c r="E103" s="28"/>
      <c r="F103" s="28"/>
      <c r="G103" s="28"/>
      <c r="H103" s="28"/>
      <c r="I103" s="28"/>
      <c r="J103" s="64">
        <v>0</v>
      </c>
      <c r="K103" s="64"/>
      <c r="L103" s="65"/>
      <c r="M103" s="147"/>
      <c r="N103" s="142"/>
    </row>
    <row r="104" spans="1:14" ht="15.75">
      <c r="A104" s="27"/>
      <c r="B104" s="28" t="s">
        <v>75</v>
      </c>
      <c r="C104" s="28"/>
      <c r="D104" s="28"/>
      <c r="E104" s="28"/>
      <c r="F104" s="28"/>
      <c r="G104" s="28"/>
      <c r="H104" s="28"/>
      <c r="I104" s="28"/>
      <c r="J104" s="64">
        <f>SUM(J82:J102)</f>
        <v>-6865</v>
      </c>
      <c r="K104" s="64"/>
      <c r="L104" s="64">
        <f>SUM(L83:L96)</f>
        <v>-3305</v>
      </c>
      <c r="M104" s="147"/>
      <c r="N104" s="142"/>
    </row>
    <row r="105" spans="1:14" ht="15.75">
      <c r="A105" s="27"/>
      <c r="B105" s="28" t="s">
        <v>76</v>
      </c>
      <c r="C105" s="28"/>
      <c r="D105" s="28"/>
      <c r="E105" s="28"/>
      <c r="F105" s="28"/>
      <c r="G105" s="28"/>
      <c r="H105" s="28"/>
      <c r="I105" s="28"/>
      <c r="J105" s="64">
        <f>J81+J104</f>
        <v>0</v>
      </c>
      <c r="K105" s="64"/>
      <c r="L105" s="64"/>
      <c r="M105" s="147"/>
      <c r="N105" s="142"/>
    </row>
    <row r="106" spans="1:14" ht="15.75">
      <c r="A106" s="7"/>
      <c r="B106" s="9"/>
      <c r="C106" s="9"/>
      <c r="D106" s="9"/>
      <c r="E106" s="9"/>
      <c r="F106" s="9"/>
      <c r="G106" s="9"/>
      <c r="H106" s="9"/>
      <c r="I106" s="9"/>
      <c r="J106" s="9"/>
      <c r="K106" s="9"/>
      <c r="L106" s="63"/>
      <c r="M106" s="145"/>
      <c r="N106" s="142"/>
    </row>
    <row r="107" spans="1:14" ht="16.5" thickBot="1">
      <c r="A107" s="135"/>
      <c r="B107" s="136" t="str">
        <f>B52</f>
        <v>HL4 INVESTOR REPORT QUARTER ENDING NOVEMBER 2004</v>
      </c>
      <c r="C107" s="137"/>
      <c r="D107" s="137"/>
      <c r="E107" s="137"/>
      <c r="F107" s="137"/>
      <c r="G107" s="137"/>
      <c r="H107" s="137"/>
      <c r="I107" s="137"/>
      <c r="J107" s="137"/>
      <c r="K107" s="137"/>
      <c r="L107" s="141"/>
      <c r="M107" s="139"/>
      <c r="N107" s="142"/>
    </row>
    <row r="108" spans="1:14" ht="15.75">
      <c r="A108" s="2"/>
      <c r="B108" s="5"/>
      <c r="C108" s="5"/>
      <c r="D108" s="5"/>
      <c r="E108" s="5"/>
      <c r="F108" s="5"/>
      <c r="G108" s="5"/>
      <c r="H108" s="5"/>
      <c r="I108" s="5"/>
      <c r="J108" s="5"/>
      <c r="K108" s="5"/>
      <c r="L108" s="73"/>
      <c r="M108" s="144"/>
      <c r="N108" s="142"/>
    </row>
    <row r="109" spans="1:14" ht="15.75">
      <c r="A109" s="7"/>
      <c r="B109" s="62" t="s">
        <v>77</v>
      </c>
      <c r="C109" s="15"/>
      <c r="D109" s="9"/>
      <c r="E109" s="9"/>
      <c r="F109" s="9"/>
      <c r="G109" s="9"/>
      <c r="H109" s="9"/>
      <c r="I109" s="9"/>
      <c r="J109" s="9"/>
      <c r="K109" s="9"/>
      <c r="L109" s="63"/>
      <c r="M109" s="145"/>
      <c r="N109" s="142"/>
    </row>
    <row r="110" spans="1:14" ht="15.75">
      <c r="A110" s="7"/>
      <c r="B110" s="23"/>
      <c r="C110" s="15"/>
      <c r="D110" s="9"/>
      <c r="E110" s="9"/>
      <c r="F110" s="9"/>
      <c r="G110" s="9"/>
      <c r="H110" s="9"/>
      <c r="I110" s="9"/>
      <c r="J110" s="9"/>
      <c r="K110" s="9"/>
      <c r="L110" s="63"/>
      <c r="M110" s="145"/>
      <c r="N110" s="142"/>
    </row>
    <row r="111" spans="1:14" ht="15.75">
      <c r="A111" s="7"/>
      <c r="B111" s="167" t="s">
        <v>78</v>
      </c>
      <c r="C111" s="15"/>
      <c r="D111" s="9"/>
      <c r="E111" s="9"/>
      <c r="F111" s="9"/>
      <c r="G111" s="9"/>
      <c r="H111" s="9"/>
      <c r="I111" s="9"/>
      <c r="J111" s="9"/>
      <c r="K111" s="9"/>
      <c r="L111" s="63"/>
      <c r="M111" s="145"/>
      <c r="N111" s="142"/>
    </row>
    <row r="112" spans="1:14" ht="15.75">
      <c r="A112" s="27"/>
      <c r="B112" s="28" t="s">
        <v>79</v>
      </c>
      <c r="C112" s="28"/>
      <c r="D112" s="28"/>
      <c r="E112" s="28"/>
      <c r="F112" s="28"/>
      <c r="G112" s="28"/>
      <c r="H112" s="28"/>
      <c r="I112" s="28"/>
      <c r="J112" s="28"/>
      <c r="K112" s="28"/>
      <c r="L112" s="65">
        <v>4180</v>
      </c>
      <c r="M112" s="147"/>
      <c r="N112" s="142"/>
    </row>
    <row r="113" spans="1:14" ht="15.75">
      <c r="A113" s="27"/>
      <c r="B113" s="28" t="s">
        <v>80</v>
      </c>
      <c r="C113" s="28"/>
      <c r="D113" s="28"/>
      <c r="E113" s="28"/>
      <c r="F113" s="28"/>
      <c r="G113" s="28"/>
      <c r="H113" s="28"/>
      <c r="I113" s="28"/>
      <c r="J113" s="28"/>
      <c r="K113" s="28"/>
      <c r="L113" s="65">
        <f>L112</f>
        <v>4180</v>
      </c>
      <c r="M113" s="147"/>
      <c r="N113" s="142"/>
    </row>
    <row r="114" spans="1:14" ht="15.75">
      <c r="A114" s="27"/>
      <c r="B114" s="28" t="s">
        <v>81</v>
      </c>
      <c r="C114" s="28"/>
      <c r="D114" s="28"/>
      <c r="E114" s="28"/>
      <c r="F114" s="28"/>
      <c r="G114" s="28"/>
      <c r="H114" s="28"/>
      <c r="I114" s="28"/>
      <c r="J114" s="28"/>
      <c r="K114" s="28"/>
      <c r="L114" s="65">
        <v>0</v>
      </c>
      <c r="M114" s="147"/>
      <c r="N114" s="142"/>
    </row>
    <row r="115" spans="1:14" ht="15.75">
      <c r="A115" s="27"/>
      <c r="B115" s="28" t="s">
        <v>82</v>
      </c>
      <c r="C115" s="28"/>
      <c r="D115" s="28"/>
      <c r="E115" s="28"/>
      <c r="F115" s="28"/>
      <c r="G115" s="28"/>
      <c r="H115" s="28"/>
      <c r="I115" s="28"/>
      <c r="J115" s="28"/>
      <c r="K115" s="28"/>
      <c r="L115" s="65">
        <v>0</v>
      </c>
      <c r="M115" s="147"/>
      <c r="N115" s="142"/>
    </row>
    <row r="116" spans="1:14" ht="15.75">
      <c r="A116" s="27"/>
      <c r="B116" s="28" t="s">
        <v>83</v>
      </c>
      <c r="C116" s="28"/>
      <c r="D116" s="28"/>
      <c r="E116" s="28"/>
      <c r="F116" s="28"/>
      <c r="G116" s="28"/>
      <c r="H116" s="28"/>
      <c r="I116" s="28"/>
      <c r="J116" s="28"/>
      <c r="K116" s="28"/>
      <c r="L116" s="65">
        <v>0</v>
      </c>
      <c r="M116" s="147"/>
      <c r="N116" s="142"/>
    </row>
    <row r="117" spans="1:14" ht="15.75">
      <c r="A117" s="27"/>
      <c r="B117" s="28" t="s">
        <v>60</v>
      </c>
      <c r="C117" s="28"/>
      <c r="D117" s="28"/>
      <c r="E117" s="28"/>
      <c r="F117" s="28"/>
      <c r="G117" s="28"/>
      <c r="H117" s="28"/>
      <c r="I117" s="28"/>
      <c r="J117" s="28"/>
      <c r="K117" s="28"/>
      <c r="L117" s="65">
        <v>0</v>
      </c>
      <c r="M117" s="147"/>
      <c r="N117" s="142"/>
    </row>
    <row r="118" spans="1:14" ht="15.75">
      <c r="A118" s="27"/>
      <c r="B118" s="28" t="s">
        <v>61</v>
      </c>
      <c r="C118" s="28"/>
      <c r="D118" s="28"/>
      <c r="E118" s="28"/>
      <c r="F118" s="28"/>
      <c r="G118" s="28"/>
      <c r="H118" s="28"/>
      <c r="I118" s="28"/>
      <c r="J118" s="28"/>
      <c r="K118" s="28"/>
      <c r="L118" s="65">
        <v>0</v>
      </c>
      <c r="M118" s="147"/>
      <c r="N118" s="142"/>
    </row>
    <row r="119" spans="1:14" ht="15.75">
      <c r="A119" s="27"/>
      <c r="B119" s="28" t="s">
        <v>62</v>
      </c>
      <c r="C119" s="28"/>
      <c r="D119" s="28"/>
      <c r="E119" s="28"/>
      <c r="F119" s="28"/>
      <c r="G119" s="28"/>
      <c r="H119" s="28"/>
      <c r="I119" s="28"/>
      <c r="J119" s="28"/>
      <c r="K119" s="28"/>
      <c r="L119" s="65">
        <v>0</v>
      </c>
      <c r="M119" s="147"/>
      <c r="N119" s="142"/>
    </row>
    <row r="120" spans="1:14" ht="15.75">
      <c r="A120" s="27"/>
      <c r="B120" s="28" t="s">
        <v>84</v>
      </c>
      <c r="C120" s="28"/>
      <c r="D120" s="28"/>
      <c r="E120" s="28"/>
      <c r="F120" s="28"/>
      <c r="G120" s="28"/>
      <c r="H120" s="28"/>
      <c r="I120" s="28"/>
      <c r="J120" s="28"/>
      <c r="K120" s="28"/>
      <c r="L120" s="65">
        <f>SUM(L113:L119)</f>
        <v>4180</v>
      </c>
      <c r="M120" s="147"/>
      <c r="N120" s="142"/>
    </row>
    <row r="121" spans="1:14" ht="15.75">
      <c r="A121" s="27"/>
      <c r="B121" s="28"/>
      <c r="C121" s="28"/>
      <c r="D121" s="28"/>
      <c r="E121" s="28"/>
      <c r="F121" s="28"/>
      <c r="G121" s="28"/>
      <c r="H121" s="28"/>
      <c r="I121" s="28"/>
      <c r="J121" s="28"/>
      <c r="K121" s="28"/>
      <c r="L121" s="75"/>
      <c r="M121" s="147"/>
      <c r="N121" s="142"/>
    </row>
    <row r="122" spans="1:14" ht="15.75">
      <c r="A122" s="7"/>
      <c r="B122" s="167" t="s">
        <v>85</v>
      </c>
      <c r="C122" s="9"/>
      <c r="D122" s="9"/>
      <c r="E122" s="9"/>
      <c r="F122" s="9"/>
      <c r="G122" s="9"/>
      <c r="H122" s="9"/>
      <c r="I122" s="9"/>
      <c r="J122" s="9"/>
      <c r="K122" s="9"/>
      <c r="L122" s="63"/>
      <c r="M122" s="145"/>
      <c r="N122" s="142"/>
    </row>
    <row r="123" spans="1:14" ht="15.75">
      <c r="A123" s="27"/>
      <c r="B123" s="28" t="s">
        <v>86</v>
      </c>
      <c r="C123" s="28"/>
      <c r="D123" s="76"/>
      <c r="E123" s="28"/>
      <c r="F123" s="28"/>
      <c r="G123" s="28"/>
      <c r="H123" s="28"/>
      <c r="I123" s="28"/>
      <c r="J123" s="28"/>
      <c r="K123" s="28"/>
      <c r="L123" s="77" t="s">
        <v>206</v>
      </c>
      <c r="M123" s="147"/>
      <c r="N123" s="142"/>
    </row>
    <row r="124" spans="1:14" ht="15.75">
      <c r="A124" s="27"/>
      <c r="B124" s="28" t="s">
        <v>87</v>
      </c>
      <c r="C124" s="185"/>
      <c r="D124" s="185"/>
      <c r="E124" s="185"/>
      <c r="F124" s="185"/>
      <c r="G124" s="185"/>
      <c r="H124" s="185"/>
      <c r="I124" s="185"/>
      <c r="J124" s="185"/>
      <c r="K124" s="185"/>
      <c r="L124" s="77" t="s">
        <v>206</v>
      </c>
      <c r="M124" s="147"/>
      <c r="N124" s="142"/>
    </row>
    <row r="125" spans="1:14" ht="15.75">
      <c r="A125" s="27"/>
      <c r="B125" s="28" t="s">
        <v>88</v>
      </c>
      <c r="C125" s="28"/>
      <c r="D125" s="28"/>
      <c r="E125" s="28"/>
      <c r="F125" s="28"/>
      <c r="G125" s="28"/>
      <c r="H125" s="28"/>
      <c r="I125" s="28"/>
      <c r="J125" s="28"/>
      <c r="K125" s="28"/>
      <c r="L125" s="77" t="s">
        <v>206</v>
      </c>
      <c r="M125" s="147"/>
      <c r="N125" s="142"/>
    </row>
    <row r="126" spans="1:14" ht="15.75">
      <c r="A126" s="27"/>
      <c r="B126" s="28" t="s">
        <v>89</v>
      </c>
      <c r="C126" s="28"/>
      <c r="D126" s="28"/>
      <c r="E126" s="28"/>
      <c r="F126" s="28"/>
      <c r="G126" s="28"/>
      <c r="H126" s="28"/>
      <c r="I126" s="28"/>
      <c r="J126" s="28"/>
      <c r="K126" s="28"/>
      <c r="L126" s="77" t="s">
        <v>206</v>
      </c>
      <c r="M126" s="147"/>
      <c r="N126" s="142"/>
    </row>
    <row r="127" spans="1:14" ht="15.75">
      <c r="A127" s="27"/>
      <c r="B127" s="28"/>
      <c r="C127" s="28"/>
      <c r="D127" s="28"/>
      <c r="E127" s="28"/>
      <c r="F127" s="28"/>
      <c r="G127" s="28"/>
      <c r="H127" s="28"/>
      <c r="I127" s="28"/>
      <c r="J127" s="28"/>
      <c r="K127" s="28"/>
      <c r="L127" s="75"/>
      <c r="M127" s="147"/>
      <c r="N127" s="142"/>
    </row>
    <row r="128" spans="1:14" ht="15.75">
      <c r="A128" s="7"/>
      <c r="B128" s="167" t="s">
        <v>90</v>
      </c>
      <c r="C128" s="15"/>
      <c r="D128" s="9"/>
      <c r="E128" s="9"/>
      <c r="F128" s="9"/>
      <c r="G128" s="9"/>
      <c r="H128" s="9"/>
      <c r="I128" s="9"/>
      <c r="J128" s="9"/>
      <c r="K128" s="9"/>
      <c r="L128" s="79"/>
      <c r="M128" s="145"/>
      <c r="N128" s="142"/>
    </row>
    <row r="129" spans="1:14" ht="15.75">
      <c r="A129" s="27"/>
      <c r="B129" s="28" t="s">
        <v>91</v>
      </c>
      <c r="C129" s="28"/>
      <c r="D129" s="28"/>
      <c r="E129" s="28"/>
      <c r="F129" s="28"/>
      <c r="G129" s="28"/>
      <c r="H129" s="28"/>
      <c r="I129" s="28"/>
      <c r="J129" s="28"/>
      <c r="K129" s="28"/>
      <c r="L129" s="65">
        <v>0</v>
      </c>
      <c r="M129" s="147"/>
      <c r="N129" s="142"/>
    </row>
    <row r="130" spans="1:14" ht="15.75">
      <c r="A130" s="27"/>
      <c r="B130" s="28" t="s">
        <v>92</v>
      </c>
      <c r="C130" s="28"/>
      <c r="D130" s="28"/>
      <c r="E130" s="28"/>
      <c r="F130" s="28"/>
      <c r="G130" s="28"/>
      <c r="H130" s="28"/>
      <c r="I130" s="28"/>
      <c r="J130" s="28"/>
      <c r="K130" s="28"/>
      <c r="L130" s="65">
        <v>40</v>
      </c>
      <c r="M130" s="147"/>
      <c r="N130" s="142"/>
    </row>
    <row r="131" spans="1:14" ht="15.75">
      <c r="A131" s="27"/>
      <c r="B131" s="28" t="s">
        <v>93</v>
      </c>
      <c r="C131" s="28"/>
      <c r="D131" s="28"/>
      <c r="E131" s="28"/>
      <c r="F131" s="28"/>
      <c r="G131" s="28"/>
      <c r="H131" s="28"/>
      <c r="I131" s="28"/>
      <c r="J131" s="28"/>
      <c r="K131" s="28"/>
      <c r="L131" s="65">
        <f>L130+L129</f>
        <v>40</v>
      </c>
      <c r="M131" s="147"/>
      <c r="N131" s="142"/>
    </row>
    <row r="132" spans="1:14" ht="15.75">
      <c r="A132" s="27"/>
      <c r="B132" s="28" t="s">
        <v>94</v>
      </c>
      <c r="C132" s="28"/>
      <c r="D132" s="28"/>
      <c r="E132" s="28"/>
      <c r="F132" s="28"/>
      <c r="G132" s="28"/>
      <c r="H132" s="80"/>
      <c r="I132" s="28"/>
      <c r="J132" s="28"/>
      <c r="K132" s="28"/>
      <c r="L132" s="65">
        <f>L92</f>
        <v>-40</v>
      </c>
      <c r="M132" s="147"/>
      <c r="N132" s="142"/>
    </row>
    <row r="133" spans="1:14" ht="15.75">
      <c r="A133" s="27"/>
      <c r="B133" s="28" t="s">
        <v>95</v>
      </c>
      <c r="C133" s="28"/>
      <c r="D133" s="28"/>
      <c r="E133" s="28"/>
      <c r="F133" s="28"/>
      <c r="G133" s="28"/>
      <c r="H133" s="28"/>
      <c r="I133" s="28"/>
      <c r="J133" s="28"/>
      <c r="K133" s="28"/>
      <c r="L133" s="65">
        <f>L131+L132</f>
        <v>0</v>
      </c>
      <c r="M133" s="147"/>
      <c r="N133" s="142"/>
    </row>
    <row r="134" spans="1:14" ht="16.5" thickBot="1">
      <c r="A134" s="27"/>
      <c r="B134" s="28"/>
      <c r="C134" s="28"/>
      <c r="D134" s="28"/>
      <c r="E134" s="28"/>
      <c r="F134" s="28"/>
      <c r="G134" s="28"/>
      <c r="H134" s="28"/>
      <c r="I134" s="28"/>
      <c r="J134" s="28"/>
      <c r="K134" s="28"/>
      <c r="L134" s="75"/>
      <c r="M134" s="147"/>
      <c r="N134" s="142"/>
    </row>
    <row r="135" spans="1:14" ht="15.75">
      <c r="A135" s="2"/>
      <c r="B135" s="5"/>
      <c r="C135" s="5"/>
      <c r="D135" s="5"/>
      <c r="E135" s="5"/>
      <c r="F135" s="5"/>
      <c r="G135" s="5"/>
      <c r="H135" s="5"/>
      <c r="I135" s="5"/>
      <c r="J135" s="5"/>
      <c r="K135" s="5"/>
      <c r="L135" s="73"/>
      <c r="M135" s="144"/>
      <c r="N135" s="142"/>
    </row>
    <row r="136" spans="1:14" ht="15.75">
      <c r="A136" s="7"/>
      <c r="B136" s="167" t="s">
        <v>96</v>
      </c>
      <c r="C136" s="15"/>
      <c r="D136" s="9"/>
      <c r="E136" s="9"/>
      <c r="F136" s="9"/>
      <c r="G136" s="9"/>
      <c r="H136" s="9"/>
      <c r="I136" s="9"/>
      <c r="J136" s="9"/>
      <c r="K136" s="9"/>
      <c r="L136" s="63"/>
      <c r="M136" s="145"/>
      <c r="N136" s="142"/>
    </row>
    <row r="137" spans="1:14" ht="15.75">
      <c r="A137" s="7"/>
      <c r="B137" s="23"/>
      <c r="C137" s="15"/>
      <c r="D137" s="9"/>
      <c r="E137" s="9"/>
      <c r="F137" s="9"/>
      <c r="G137" s="9"/>
      <c r="H137" s="9"/>
      <c r="I137" s="9"/>
      <c r="J137" s="9"/>
      <c r="K137" s="9"/>
      <c r="L137" s="63"/>
      <c r="M137" s="145"/>
      <c r="N137" s="142"/>
    </row>
    <row r="138" spans="1:15" ht="15.75">
      <c r="A138" s="27"/>
      <c r="B138" s="28" t="s">
        <v>97</v>
      </c>
      <c r="C138" s="81"/>
      <c r="D138" s="28"/>
      <c r="E138" s="28"/>
      <c r="F138" s="28"/>
      <c r="G138" s="28"/>
      <c r="H138" s="28"/>
      <c r="I138" s="28"/>
      <c r="J138" s="28"/>
      <c r="K138" s="28"/>
      <c r="L138" s="65">
        <f>L57</f>
        <v>98202</v>
      </c>
      <c r="M138" s="147"/>
      <c r="N138" s="142"/>
      <c r="O138" s="191"/>
    </row>
    <row r="139" spans="1:14" ht="15.75">
      <c r="A139" s="27"/>
      <c r="B139" s="28" t="s">
        <v>98</v>
      </c>
      <c r="C139" s="81"/>
      <c r="D139" s="28"/>
      <c r="E139" s="28"/>
      <c r="F139" s="28"/>
      <c r="G139" s="28"/>
      <c r="H139" s="28"/>
      <c r="I139" s="28"/>
      <c r="J139" s="28"/>
      <c r="K139" s="28"/>
      <c r="L139" s="65">
        <f>L32</f>
        <v>98241.88</v>
      </c>
      <c r="M139" s="147"/>
      <c r="N139" s="193"/>
    </row>
    <row r="140" spans="1:14" ht="16.5" thickBot="1">
      <c r="A140" s="27"/>
      <c r="B140" s="28"/>
      <c r="C140" s="28"/>
      <c r="D140" s="28"/>
      <c r="E140" s="28"/>
      <c r="F140" s="28"/>
      <c r="G140" s="28"/>
      <c r="H140" s="28"/>
      <c r="I140" s="28"/>
      <c r="J140" s="28"/>
      <c r="K140" s="28"/>
      <c r="L140" s="75"/>
      <c r="M140" s="147"/>
      <c r="N140" s="142"/>
    </row>
    <row r="141" spans="1:14" ht="15.75">
      <c r="A141" s="2"/>
      <c r="B141" s="5"/>
      <c r="C141" s="5"/>
      <c r="D141" s="5"/>
      <c r="E141" s="5"/>
      <c r="F141" s="5"/>
      <c r="G141" s="5"/>
      <c r="H141" s="5"/>
      <c r="I141" s="5"/>
      <c r="J141" s="5"/>
      <c r="K141" s="5"/>
      <c r="L141" s="73"/>
      <c r="M141" s="144"/>
      <c r="N141" s="142"/>
    </row>
    <row r="142" spans="1:14" ht="15.75">
      <c r="A142" s="7"/>
      <c r="B142" s="167" t="s">
        <v>99</v>
      </c>
      <c r="C142" s="11"/>
      <c r="D142" s="11"/>
      <c r="E142" s="11"/>
      <c r="F142" s="11"/>
      <c r="G142" s="11"/>
      <c r="H142" s="83"/>
      <c r="I142" s="83"/>
      <c r="J142" s="83"/>
      <c r="K142" s="11"/>
      <c r="L142" s="84"/>
      <c r="M142" s="150"/>
      <c r="N142" s="142"/>
    </row>
    <row r="143" spans="1:14" ht="15.75">
      <c r="A143" s="7"/>
      <c r="B143" s="74"/>
      <c r="C143" s="11"/>
      <c r="D143" s="11"/>
      <c r="E143" s="11"/>
      <c r="F143" s="11"/>
      <c r="G143" s="11"/>
      <c r="H143" s="83"/>
      <c r="I143" s="83"/>
      <c r="J143" s="83"/>
      <c r="K143" s="11"/>
      <c r="L143" s="84"/>
      <c r="M143" s="150"/>
      <c r="N143" s="142"/>
    </row>
    <row r="144" spans="1:14" ht="15.75">
      <c r="A144" s="27"/>
      <c r="B144" s="85" t="s">
        <v>100</v>
      </c>
      <c r="C144" s="86"/>
      <c r="D144" s="86"/>
      <c r="E144" s="86"/>
      <c r="F144" s="86"/>
      <c r="G144" s="86"/>
      <c r="H144" s="87"/>
      <c r="I144" s="87"/>
      <c r="J144" s="87"/>
      <c r="K144" s="86"/>
      <c r="L144" s="65">
        <f>D58</f>
        <v>17126</v>
      </c>
      <c r="M144" s="151"/>
      <c r="N144" s="142"/>
    </row>
    <row r="145" spans="1:14" ht="15.75">
      <c r="A145" s="27"/>
      <c r="B145" s="85" t="s">
        <v>52</v>
      </c>
      <c r="C145" s="86"/>
      <c r="D145" s="86"/>
      <c r="E145" s="86"/>
      <c r="F145" s="86"/>
      <c r="G145" s="86"/>
      <c r="H145" s="87"/>
      <c r="I145" s="87"/>
      <c r="J145" s="87"/>
      <c r="K145" s="86"/>
      <c r="L145" s="65">
        <v>568</v>
      </c>
      <c r="M145" s="151"/>
      <c r="N145" s="142"/>
    </row>
    <row r="146" spans="1:15" ht="15.75">
      <c r="A146" s="27"/>
      <c r="B146" s="85" t="s">
        <v>101</v>
      </c>
      <c r="C146" s="86"/>
      <c r="D146" s="86"/>
      <c r="E146" s="86"/>
      <c r="F146" s="86"/>
      <c r="G146" s="86"/>
      <c r="H146" s="87"/>
      <c r="I146" s="87"/>
      <c r="J146" s="87"/>
      <c r="K146" s="86"/>
      <c r="L146" s="65">
        <v>61</v>
      </c>
      <c r="M146" s="151"/>
      <c r="N146" s="142"/>
      <c r="O146" s="191"/>
    </row>
    <row r="147" spans="1:14" ht="15.75">
      <c r="A147" s="27"/>
      <c r="B147" s="85" t="s">
        <v>102</v>
      </c>
      <c r="C147" s="86"/>
      <c r="D147" s="86"/>
      <c r="E147" s="86"/>
      <c r="F147" s="86"/>
      <c r="G147" s="86"/>
      <c r="H147" s="87"/>
      <c r="I147" s="87"/>
      <c r="J147" s="87"/>
      <c r="K147" s="86"/>
      <c r="L147" s="65">
        <f>L144-L145-L146</f>
        <v>16497</v>
      </c>
      <c r="M147" s="151"/>
      <c r="N147" s="142"/>
    </row>
    <row r="148" spans="1:14" ht="15.75">
      <c r="A148" s="27"/>
      <c r="B148" s="69"/>
      <c r="C148" s="86"/>
      <c r="D148" s="86"/>
      <c r="E148" s="86"/>
      <c r="F148" s="86"/>
      <c r="G148" s="86"/>
      <c r="H148" s="87"/>
      <c r="I148" s="87"/>
      <c r="J148" s="87"/>
      <c r="K148" s="86"/>
      <c r="L148" s="88"/>
      <c r="M148" s="151"/>
      <c r="N148" s="142"/>
    </row>
    <row r="149" spans="1:14" ht="15.75">
      <c r="A149" s="7"/>
      <c r="B149" s="167" t="s">
        <v>103</v>
      </c>
      <c r="C149" s="158"/>
      <c r="D149" s="158"/>
      <c r="E149" s="158"/>
      <c r="F149" s="158"/>
      <c r="G149" s="158"/>
      <c r="H149" s="168" t="s">
        <v>186</v>
      </c>
      <c r="I149" s="168"/>
      <c r="J149" s="168" t="s">
        <v>193</v>
      </c>
      <c r="K149" s="158"/>
      <c r="L149" s="169" t="s">
        <v>207</v>
      </c>
      <c r="M149" s="150"/>
      <c r="N149" s="142"/>
    </row>
    <row r="150" spans="1:14" ht="15.75">
      <c r="A150" s="27"/>
      <c r="B150" s="28" t="s">
        <v>104</v>
      </c>
      <c r="C150" s="28"/>
      <c r="D150" s="28"/>
      <c r="E150" s="28"/>
      <c r="F150" s="28"/>
      <c r="G150" s="28"/>
      <c r="H150" s="65">
        <v>7000</v>
      </c>
      <c r="I150" s="28"/>
      <c r="J150" s="52"/>
      <c r="K150" s="28"/>
      <c r="L150" s="65"/>
      <c r="M150" s="147"/>
      <c r="N150" s="142"/>
    </row>
    <row r="151" spans="1:14" ht="15.75">
      <c r="A151" s="27"/>
      <c r="B151" s="28" t="s">
        <v>105</v>
      </c>
      <c r="C151" s="28"/>
      <c r="D151" s="28"/>
      <c r="E151" s="28"/>
      <c r="F151" s="28"/>
      <c r="G151" s="28"/>
      <c r="H151" s="65">
        <f>'Aug 04'!H153</f>
        <v>27</v>
      </c>
      <c r="I151" s="28"/>
      <c r="J151" s="65">
        <v>0</v>
      </c>
      <c r="K151" s="28"/>
      <c r="L151" s="65">
        <f>J151+H151</f>
        <v>27</v>
      </c>
      <c r="M151" s="147"/>
      <c r="N151" s="142"/>
    </row>
    <row r="152" spans="1:14" ht="15.75">
      <c r="A152" s="27"/>
      <c r="B152" s="28" t="s">
        <v>106</v>
      </c>
      <c r="C152" s="28"/>
      <c r="D152" s="28"/>
      <c r="E152" s="28"/>
      <c r="F152" s="28"/>
      <c r="G152" s="28"/>
      <c r="H152" s="65">
        <v>0</v>
      </c>
      <c r="I152" s="28"/>
      <c r="J152" s="65">
        <v>0</v>
      </c>
      <c r="K152" s="28"/>
      <c r="L152" s="65">
        <f>J152+H152</f>
        <v>0</v>
      </c>
      <c r="M152" s="147"/>
      <c r="N152" s="142"/>
    </row>
    <row r="153" spans="1:14" ht="15.75">
      <c r="A153" s="27"/>
      <c r="B153" s="28" t="s">
        <v>107</v>
      </c>
      <c r="C153" s="28"/>
      <c r="D153" s="28"/>
      <c r="E153" s="28"/>
      <c r="F153" s="28"/>
      <c r="G153" s="28"/>
      <c r="H153" s="65">
        <f>H152+H151</f>
        <v>27</v>
      </c>
      <c r="I153" s="28"/>
      <c r="J153" s="65">
        <f>J152+J151</f>
        <v>0</v>
      </c>
      <c r="K153" s="28"/>
      <c r="L153" s="65">
        <f>J153+H153</f>
        <v>27</v>
      </c>
      <c r="M153" s="147"/>
      <c r="N153" s="142"/>
    </row>
    <row r="154" spans="1:14" ht="15.75">
      <c r="A154" s="27"/>
      <c r="B154" s="28" t="s">
        <v>108</v>
      </c>
      <c r="C154" s="28"/>
      <c r="D154" s="28"/>
      <c r="E154" s="28"/>
      <c r="F154" s="28"/>
      <c r="G154" s="28"/>
      <c r="H154" s="65">
        <f>H150-H153-J153</f>
        <v>6973</v>
      </c>
      <c r="I154" s="28"/>
      <c r="J154" s="52"/>
      <c r="K154" s="28"/>
      <c r="L154" s="65"/>
      <c r="M154" s="147"/>
      <c r="N154" s="142"/>
    </row>
    <row r="155" spans="1:14" ht="16.5" thickBot="1">
      <c r="A155" s="27"/>
      <c r="B155" s="28"/>
      <c r="C155" s="28"/>
      <c r="D155" s="28"/>
      <c r="E155" s="28"/>
      <c r="F155" s="28"/>
      <c r="G155" s="28"/>
      <c r="H155" s="28"/>
      <c r="I155" s="28"/>
      <c r="J155" s="28"/>
      <c r="K155" s="28"/>
      <c r="L155" s="75"/>
      <c r="M155" s="147"/>
      <c r="N155" s="142"/>
    </row>
    <row r="156" spans="1:14" ht="15.75">
      <c r="A156" s="2"/>
      <c r="B156" s="5"/>
      <c r="C156" s="5"/>
      <c r="D156" s="5"/>
      <c r="E156" s="5"/>
      <c r="F156" s="5"/>
      <c r="G156" s="5"/>
      <c r="H156" s="5"/>
      <c r="I156" s="5"/>
      <c r="J156" s="5"/>
      <c r="K156" s="5"/>
      <c r="L156" s="73"/>
      <c r="M156" s="144"/>
      <c r="N156" s="142"/>
    </row>
    <row r="157" spans="1:14" ht="15.75">
      <c r="A157" s="7"/>
      <c r="B157" s="167" t="s">
        <v>109</v>
      </c>
      <c r="C157" s="15"/>
      <c r="D157" s="9"/>
      <c r="E157" s="9"/>
      <c r="F157" s="9"/>
      <c r="G157" s="9"/>
      <c r="H157" s="9"/>
      <c r="I157" s="9"/>
      <c r="J157" s="9"/>
      <c r="K157" s="9"/>
      <c r="L157" s="89"/>
      <c r="M157" s="145"/>
      <c r="N157" s="142"/>
    </row>
    <row r="158" spans="1:14" ht="15.75">
      <c r="A158" s="27"/>
      <c r="B158" s="28" t="s">
        <v>110</v>
      </c>
      <c r="C158" s="28"/>
      <c r="D158" s="28"/>
      <c r="E158" s="28"/>
      <c r="F158" s="28"/>
      <c r="G158" s="28"/>
      <c r="H158" s="28"/>
      <c r="I158" s="28"/>
      <c r="J158" s="28"/>
      <c r="K158" s="28"/>
      <c r="L158" s="71">
        <f>(L81+L83+L84+L85+L86)/-L87</f>
        <v>2.8493150684931505</v>
      </c>
      <c r="M158" s="147" t="s">
        <v>208</v>
      </c>
      <c r="N158" s="142"/>
    </row>
    <row r="159" spans="1:14" ht="15.75">
      <c r="A159" s="27"/>
      <c r="B159" s="28" t="s">
        <v>111</v>
      </c>
      <c r="C159" s="28"/>
      <c r="D159" s="28"/>
      <c r="E159" s="28"/>
      <c r="F159" s="28"/>
      <c r="G159" s="28"/>
      <c r="H159" s="28"/>
      <c r="I159" s="28"/>
      <c r="J159" s="28"/>
      <c r="K159" s="28"/>
      <c r="L159" s="71">
        <v>3.21</v>
      </c>
      <c r="M159" s="147" t="s">
        <v>208</v>
      </c>
      <c r="N159" s="142"/>
    </row>
    <row r="160" spans="1:14" ht="15.75">
      <c r="A160" s="27"/>
      <c r="B160" s="28" t="s">
        <v>112</v>
      </c>
      <c r="C160" s="28"/>
      <c r="D160" s="28"/>
      <c r="E160" s="28"/>
      <c r="F160" s="28"/>
      <c r="G160" s="28"/>
      <c r="H160" s="28"/>
      <c r="I160" s="28"/>
      <c r="J160" s="28"/>
      <c r="K160" s="28"/>
      <c r="L160" s="71">
        <f>(L81+L83+L84+L85+L86+L87)/-L88</f>
        <v>8.4375</v>
      </c>
      <c r="M160" s="147" t="s">
        <v>208</v>
      </c>
      <c r="N160" s="142"/>
    </row>
    <row r="161" spans="1:14" ht="15.75">
      <c r="A161" s="27"/>
      <c r="B161" s="28" t="s">
        <v>113</v>
      </c>
      <c r="C161" s="28"/>
      <c r="D161" s="28"/>
      <c r="E161" s="28"/>
      <c r="F161" s="28"/>
      <c r="G161" s="28"/>
      <c r="H161" s="28"/>
      <c r="I161" s="28"/>
      <c r="J161" s="28"/>
      <c r="K161" s="28"/>
      <c r="L161" s="90">
        <v>15.86</v>
      </c>
      <c r="M161" s="147" t="s">
        <v>208</v>
      </c>
      <c r="N161" s="142"/>
    </row>
    <row r="162" spans="1:14" ht="15.75">
      <c r="A162" s="27"/>
      <c r="B162" s="28" t="s">
        <v>114</v>
      </c>
      <c r="C162" s="28"/>
      <c r="D162" s="28"/>
      <c r="E162" s="28"/>
      <c r="F162" s="28"/>
      <c r="G162" s="28"/>
      <c r="H162" s="28"/>
      <c r="I162" s="28"/>
      <c r="J162" s="28"/>
      <c r="K162" s="28"/>
      <c r="L162" s="71">
        <f>(L81+L83+L84+L85+L86+L87+L88)/-L89</f>
        <v>18.789473684210527</v>
      </c>
      <c r="M162" s="147" t="s">
        <v>208</v>
      </c>
      <c r="N162" s="142"/>
    </row>
    <row r="163" spans="1:14" ht="15.75">
      <c r="A163" s="27"/>
      <c r="B163" s="28" t="s">
        <v>115</v>
      </c>
      <c r="C163" s="28"/>
      <c r="D163" s="28"/>
      <c r="E163" s="28"/>
      <c r="F163" s="28"/>
      <c r="G163" s="28"/>
      <c r="H163" s="28"/>
      <c r="I163" s="28"/>
      <c r="J163" s="28"/>
      <c r="K163" s="28"/>
      <c r="L163" s="90">
        <v>36.65</v>
      </c>
      <c r="M163" s="147" t="s">
        <v>208</v>
      </c>
      <c r="N163" s="142"/>
    </row>
    <row r="164" spans="1:14" ht="15.75">
      <c r="A164" s="27"/>
      <c r="B164" s="28"/>
      <c r="C164" s="28"/>
      <c r="D164" s="28"/>
      <c r="E164" s="28"/>
      <c r="F164" s="28"/>
      <c r="G164" s="28"/>
      <c r="H164" s="28"/>
      <c r="I164" s="28"/>
      <c r="J164" s="28"/>
      <c r="K164" s="28"/>
      <c r="L164" s="28"/>
      <c r="M164" s="147"/>
      <c r="N164" s="142"/>
    </row>
    <row r="165" spans="1:14" ht="15.75">
      <c r="A165" s="7"/>
      <c r="B165" s="9"/>
      <c r="C165" s="9"/>
      <c r="D165" s="9"/>
      <c r="E165" s="9"/>
      <c r="F165" s="9"/>
      <c r="G165" s="9"/>
      <c r="H165" s="9"/>
      <c r="I165" s="9"/>
      <c r="J165" s="9"/>
      <c r="K165" s="9"/>
      <c r="L165" s="9"/>
      <c r="M165" s="145"/>
      <c r="N165" s="142"/>
    </row>
    <row r="166" spans="1:14" ht="16.5" thickBot="1">
      <c r="A166" s="135"/>
      <c r="B166" s="136" t="str">
        <f>B107</f>
        <v>HL4 INVESTOR REPORT QUARTER ENDING NOVEMBER 2004</v>
      </c>
      <c r="C166" s="137"/>
      <c r="D166" s="137"/>
      <c r="E166" s="137"/>
      <c r="F166" s="137"/>
      <c r="G166" s="137"/>
      <c r="H166" s="137"/>
      <c r="I166" s="137"/>
      <c r="J166" s="137"/>
      <c r="K166" s="137"/>
      <c r="L166" s="137"/>
      <c r="M166" s="139"/>
      <c r="N166" s="142"/>
    </row>
    <row r="167" spans="1:14" ht="15.75">
      <c r="A167" s="2"/>
      <c r="B167" s="186"/>
      <c r="C167" s="186"/>
      <c r="D167" s="186"/>
      <c r="E167" s="186"/>
      <c r="F167" s="186"/>
      <c r="G167" s="186"/>
      <c r="H167" s="186"/>
      <c r="I167" s="186"/>
      <c r="J167" s="186"/>
      <c r="K167" s="186"/>
      <c r="L167" s="186"/>
      <c r="M167" s="187"/>
      <c r="N167" s="142"/>
    </row>
    <row r="168" spans="1:14" ht="15.75">
      <c r="A168" s="92"/>
      <c r="B168" s="62" t="s">
        <v>116</v>
      </c>
      <c r="C168" s="93"/>
      <c r="D168" s="93"/>
      <c r="E168" s="93"/>
      <c r="F168" s="93"/>
      <c r="G168" s="21"/>
      <c r="H168" s="21"/>
      <c r="I168" s="21"/>
      <c r="J168" s="21">
        <v>38321</v>
      </c>
      <c r="K168" s="17"/>
      <c r="L168" s="17"/>
      <c r="M168" s="145"/>
      <c r="N168" s="142"/>
    </row>
    <row r="169" spans="1:14" ht="15.75">
      <c r="A169" s="94"/>
      <c r="B169" s="95"/>
      <c r="C169" s="96"/>
      <c r="D169" s="96"/>
      <c r="E169" s="96"/>
      <c r="F169" s="96"/>
      <c r="G169" s="97"/>
      <c r="H169" s="97"/>
      <c r="I169" s="97"/>
      <c r="J169" s="97"/>
      <c r="K169" s="9"/>
      <c r="L169" s="9"/>
      <c r="M169" s="145"/>
      <c r="N169" s="142"/>
    </row>
    <row r="170" spans="1:14" ht="15.75">
      <c r="A170" s="98"/>
      <c r="B170" s="85" t="s">
        <v>117</v>
      </c>
      <c r="C170" s="99"/>
      <c r="D170" s="99"/>
      <c r="E170" s="99"/>
      <c r="F170" s="99"/>
      <c r="G170" s="80"/>
      <c r="H170" s="80"/>
      <c r="I170" s="80"/>
      <c r="J170" s="100">
        <v>0.09</v>
      </c>
      <c r="K170" s="28"/>
      <c r="L170" s="28"/>
      <c r="M170" s="147"/>
      <c r="N170" s="142"/>
    </row>
    <row r="171" spans="1:14" ht="15.75">
      <c r="A171" s="98"/>
      <c r="B171" s="85" t="s">
        <v>118</v>
      </c>
      <c r="C171" s="99"/>
      <c r="D171" s="99"/>
      <c r="E171" s="99"/>
      <c r="F171" s="99"/>
      <c r="G171" s="80"/>
      <c r="H171" s="80"/>
      <c r="I171" s="80"/>
      <c r="J171" s="50">
        <v>0.046548791045281306</v>
      </c>
      <c r="K171" s="28"/>
      <c r="L171" s="28"/>
      <c r="M171" s="147"/>
      <c r="N171" s="142"/>
    </row>
    <row r="172" spans="1:14" ht="15.75">
      <c r="A172" s="98"/>
      <c r="B172" s="85" t="s">
        <v>119</v>
      </c>
      <c r="C172" s="99"/>
      <c r="D172" s="99"/>
      <c r="E172" s="99"/>
      <c r="F172" s="99"/>
      <c r="G172" s="80"/>
      <c r="H172" s="80"/>
      <c r="I172" s="80"/>
      <c r="J172" s="100">
        <f>J170-J171</f>
        <v>0.04345120895471869</v>
      </c>
      <c r="K172" s="28"/>
      <c r="L172" s="28"/>
      <c r="M172" s="147"/>
      <c r="N172" s="142"/>
    </row>
    <row r="173" spans="1:14" ht="15.75">
      <c r="A173" s="98"/>
      <c r="B173" s="85" t="s">
        <v>120</v>
      </c>
      <c r="C173" s="99"/>
      <c r="D173" s="99"/>
      <c r="E173" s="99"/>
      <c r="F173" s="99"/>
      <c r="G173" s="80"/>
      <c r="H173" s="80"/>
      <c r="I173" s="80"/>
      <c r="J173" s="100">
        <v>0.0974</v>
      </c>
      <c r="K173" s="28"/>
      <c r="L173" s="28"/>
      <c r="M173" s="147"/>
      <c r="N173" s="142"/>
    </row>
    <row r="174" spans="1:14" ht="15.75">
      <c r="A174" s="98"/>
      <c r="B174" s="85" t="s">
        <v>121</v>
      </c>
      <c r="C174" s="99"/>
      <c r="D174" s="99"/>
      <c r="E174" s="99"/>
      <c r="F174" s="99"/>
      <c r="G174" s="80"/>
      <c r="H174" s="80"/>
      <c r="I174" s="80"/>
      <c r="J174" s="100">
        <f>L34</f>
        <v>0.054720616029625045</v>
      </c>
      <c r="K174" s="28"/>
      <c r="L174" s="28"/>
      <c r="M174" s="147"/>
      <c r="N174" s="142"/>
    </row>
    <row r="175" spans="1:14" ht="15.75">
      <c r="A175" s="98"/>
      <c r="B175" s="85" t="s">
        <v>122</v>
      </c>
      <c r="C175" s="99"/>
      <c r="D175" s="99"/>
      <c r="E175" s="99"/>
      <c r="F175" s="99"/>
      <c r="G175" s="80"/>
      <c r="H175" s="80"/>
      <c r="I175" s="80"/>
      <c r="J175" s="100">
        <f>J173-J174</f>
        <v>0.042679383970374955</v>
      </c>
      <c r="K175" s="28"/>
      <c r="L175" s="28"/>
      <c r="M175" s="147"/>
      <c r="N175" s="142"/>
    </row>
    <row r="176" spans="1:14" ht="15.75">
      <c r="A176" s="98"/>
      <c r="B176" s="85" t="s">
        <v>123</v>
      </c>
      <c r="C176" s="99"/>
      <c r="D176" s="99"/>
      <c r="E176" s="99"/>
      <c r="F176" s="99"/>
      <c r="G176" s="80"/>
      <c r="H176" s="80"/>
      <c r="I176" s="80"/>
      <c r="J176" s="101" t="s">
        <v>194</v>
      </c>
      <c r="K176" s="28"/>
      <c r="L176" s="28"/>
      <c r="M176" s="147"/>
      <c r="N176" s="142"/>
    </row>
    <row r="177" spans="1:14" ht="15.75">
      <c r="A177" s="98"/>
      <c r="B177" s="85" t="s">
        <v>124</v>
      </c>
      <c r="C177" s="99"/>
      <c r="D177" s="99"/>
      <c r="E177" s="99"/>
      <c r="F177" s="99"/>
      <c r="G177" s="80"/>
      <c r="H177" s="80"/>
      <c r="I177" s="80"/>
      <c r="J177" s="101" t="s">
        <v>195</v>
      </c>
      <c r="K177" s="28"/>
      <c r="L177" s="28"/>
      <c r="M177" s="147"/>
      <c r="N177" s="142"/>
    </row>
    <row r="178" spans="1:14" ht="15.75">
      <c r="A178" s="98"/>
      <c r="B178" s="85" t="s">
        <v>125</v>
      </c>
      <c r="C178" s="99"/>
      <c r="D178" s="99"/>
      <c r="E178" s="99"/>
      <c r="F178" s="99"/>
      <c r="G178" s="80"/>
      <c r="H178" s="80"/>
      <c r="I178" s="80"/>
      <c r="J178" s="101" t="s">
        <v>195</v>
      </c>
      <c r="K178" s="28"/>
      <c r="L178" s="28"/>
      <c r="M178" s="147"/>
      <c r="N178" s="142"/>
    </row>
    <row r="179" spans="1:14" ht="15.75">
      <c r="A179" s="98"/>
      <c r="B179" s="85" t="s">
        <v>126</v>
      </c>
      <c r="C179" s="99"/>
      <c r="D179" s="99"/>
      <c r="E179" s="99"/>
      <c r="F179" s="99"/>
      <c r="G179" s="80"/>
      <c r="H179" s="80"/>
      <c r="I179" s="80"/>
      <c r="J179" s="102">
        <v>10.6</v>
      </c>
      <c r="K179" s="28" t="s">
        <v>199</v>
      </c>
      <c r="L179" s="28"/>
      <c r="M179" s="147"/>
      <c r="N179" s="142"/>
    </row>
    <row r="180" spans="1:14" ht="15.75">
      <c r="A180" s="98"/>
      <c r="B180" s="85" t="s">
        <v>127</v>
      </c>
      <c r="C180" s="99"/>
      <c r="D180" s="99"/>
      <c r="E180" s="99"/>
      <c r="F180" s="99"/>
      <c r="G180" s="80"/>
      <c r="H180" s="80"/>
      <c r="I180" s="80"/>
      <c r="J180" s="102">
        <v>8.52</v>
      </c>
      <c r="K180" s="28" t="s">
        <v>199</v>
      </c>
      <c r="L180" s="28"/>
      <c r="M180" s="147"/>
      <c r="N180" s="142"/>
    </row>
    <row r="181" spans="1:14" ht="15.75">
      <c r="A181" s="98"/>
      <c r="B181" s="85" t="s">
        <v>128</v>
      </c>
      <c r="C181" s="99"/>
      <c r="D181" s="99"/>
      <c r="E181" s="99"/>
      <c r="F181" s="99"/>
      <c r="G181" s="80"/>
      <c r="H181" s="80"/>
      <c r="I181" s="80"/>
      <c r="J181" s="100">
        <f>F57/'Aug 04'!L57</f>
        <v>0.06569495847089157</v>
      </c>
      <c r="K181" s="28"/>
      <c r="L181" s="28"/>
      <c r="M181" s="147"/>
      <c r="N181" s="142"/>
    </row>
    <row r="182" spans="1:14" ht="15.75">
      <c r="A182" s="98"/>
      <c r="B182" s="85" t="s">
        <v>129</v>
      </c>
      <c r="C182" s="99"/>
      <c r="D182" s="99"/>
      <c r="E182" s="99"/>
      <c r="F182" s="99"/>
      <c r="G182" s="80"/>
      <c r="H182" s="80"/>
      <c r="I182" s="80"/>
      <c r="J182" s="100">
        <v>0.2734</v>
      </c>
      <c r="K182" s="28"/>
      <c r="L182" s="28"/>
      <c r="M182" s="147"/>
      <c r="N182" s="142"/>
    </row>
    <row r="183" spans="1:14" ht="15.75">
      <c r="A183" s="98"/>
      <c r="B183" s="85"/>
      <c r="C183" s="85"/>
      <c r="D183" s="85"/>
      <c r="E183" s="85"/>
      <c r="F183" s="85"/>
      <c r="G183" s="28"/>
      <c r="H183" s="28"/>
      <c r="I183" s="28"/>
      <c r="J183" s="75"/>
      <c r="K183" s="28"/>
      <c r="L183" s="103"/>
      <c r="M183" s="147"/>
      <c r="N183" s="142"/>
    </row>
    <row r="184" spans="1:14" ht="15.75">
      <c r="A184" s="104"/>
      <c r="B184" s="16" t="s">
        <v>130</v>
      </c>
      <c r="C184" s="105"/>
      <c r="D184" s="106"/>
      <c r="E184" s="105"/>
      <c r="F184" s="106"/>
      <c r="G184" s="105"/>
      <c r="H184" s="106"/>
      <c r="I184" s="19" t="s">
        <v>187</v>
      </c>
      <c r="J184" s="107" t="s">
        <v>196</v>
      </c>
      <c r="K184" s="17"/>
      <c r="L184" s="9"/>
      <c r="M184" s="145"/>
      <c r="N184" s="142"/>
    </row>
    <row r="185" spans="1:14" ht="15.75">
      <c r="A185" s="108"/>
      <c r="B185" s="85" t="s">
        <v>131</v>
      </c>
      <c r="C185" s="66"/>
      <c r="D185" s="66"/>
      <c r="E185" s="66"/>
      <c r="F185" s="28"/>
      <c r="G185" s="28"/>
      <c r="H185" s="28"/>
      <c r="I185" s="35">
        <v>255</v>
      </c>
      <c r="J185" s="109">
        <v>19636</v>
      </c>
      <c r="K185" s="28"/>
      <c r="L185" s="103"/>
      <c r="M185" s="153"/>
      <c r="N185" s="142"/>
    </row>
    <row r="186" spans="1:14" ht="15.75">
      <c r="A186" s="108"/>
      <c r="B186" s="85" t="s">
        <v>132</v>
      </c>
      <c r="C186" s="66"/>
      <c r="D186" s="66"/>
      <c r="E186" s="66"/>
      <c r="F186" s="28"/>
      <c r="G186" s="28"/>
      <c r="H186" s="28"/>
      <c r="I186" s="35">
        <v>7</v>
      </c>
      <c r="J186" s="109">
        <v>520</v>
      </c>
      <c r="K186" s="28"/>
      <c r="L186" s="103"/>
      <c r="M186" s="153"/>
      <c r="N186" s="142"/>
    </row>
    <row r="187" spans="1:14" ht="15.75">
      <c r="A187" s="108"/>
      <c r="B187" s="170" t="s">
        <v>133</v>
      </c>
      <c r="C187" s="66"/>
      <c r="D187" s="66"/>
      <c r="E187" s="66"/>
      <c r="F187" s="28"/>
      <c r="G187" s="28"/>
      <c r="H187" s="28"/>
      <c r="I187" s="28"/>
      <c r="J187" s="109">
        <v>0</v>
      </c>
      <c r="K187" s="28"/>
      <c r="L187" s="103"/>
      <c r="M187" s="153"/>
      <c r="N187" s="142"/>
    </row>
    <row r="188" spans="1:14" ht="15.75">
      <c r="A188" s="108"/>
      <c r="B188" s="170" t="s">
        <v>134</v>
      </c>
      <c r="C188" s="66"/>
      <c r="D188" s="66"/>
      <c r="E188" s="66"/>
      <c r="F188" s="28"/>
      <c r="G188" s="28"/>
      <c r="H188" s="28"/>
      <c r="I188" s="28"/>
      <c r="J188" s="109">
        <v>0</v>
      </c>
      <c r="K188" s="28"/>
      <c r="L188" s="103"/>
      <c r="M188" s="153"/>
      <c r="N188" s="142"/>
    </row>
    <row r="189" spans="1:14" ht="15.75">
      <c r="A189" s="111"/>
      <c r="B189" s="170" t="s">
        <v>135</v>
      </c>
      <c r="C189" s="66"/>
      <c r="D189" s="85"/>
      <c r="E189" s="85"/>
      <c r="F189" s="85"/>
      <c r="G189" s="28"/>
      <c r="H189" s="28"/>
      <c r="I189" s="28"/>
      <c r="J189" s="109"/>
      <c r="K189" s="28"/>
      <c r="L189" s="103"/>
      <c r="M189" s="154"/>
      <c r="N189" s="142"/>
    </row>
    <row r="190" spans="1:14" ht="15.75">
      <c r="A190" s="108"/>
      <c r="B190" s="85" t="s">
        <v>136</v>
      </c>
      <c r="C190" s="66"/>
      <c r="D190" s="66"/>
      <c r="E190" s="66"/>
      <c r="F190" s="66"/>
      <c r="G190" s="28"/>
      <c r="H190" s="28"/>
      <c r="I190" s="28"/>
      <c r="J190" s="109">
        <f>L130</f>
        <v>40</v>
      </c>
      <c r="K190" s="28"/>
      <c r="L190" s="103"/>
      <c r="M190" s="154"/>
      <c r="N190" s="142"/>
    </row>
    <row r="191" spans="1:14" ht="15.75">
      <c r="A191" s="108"/>
      <c r="B191" s="85" t="s">
        <v>137</v>
      </c>
      <c r="C191" s="66"/>
      <c r="D191" s="66"/>
      <c r="E191" s="66"/>
      <c r="F191" s="66"/>
      <c r="G191" s="28"/>
      <c r="H191" s="28"/>
      <c r="I191" s="28"/>
      <c r="J191" s="109">
        <f>J190+'Aug 04'!J191</f>
        <v>229</v>
      </c>
      <c r="K191" s="28"/>
      <c r="L191" s="103"/>
      <c r="M191" s="154"/>
      <c r="N191" s="142"/>
    </row>
    <row r="192" spans="1:14" ht="15.75">
      <c r="A192" s="108"/>
      <c r="B192" s="85" t="s">
        <v>138</v>
      </c>
      <c r="C192" s="66"/>
      <c r="D192" s="66"/>
      <c r="E192" s="66"/>
      <c r="F192" s="66"/>
      <c r="G192" s="28"/>
      <c r="H192" s="28"/>
      <c r="I192" s="28"/>
      <c r="J192" s="109">
        <v>0</v>
      </c>
      <c r="K192" s="28"/>
      <c r="L192" s="103"/>
      <c r="M192" s="154"/>
      <c r="N192" s="142"/>
    </row>
    <row r="193" spans="1:14" ht="15.75">
      <c r="A193" s="111"/>
      <c r="B193" s="170" t="s">
        <v>139</v>
      </c>
      <c r="C193" s="66"/>
      <c r="D193" s="85"/>
      <c r="E193" s="85"/>
      <c r="F193" s="85"/>
      <c r="G193" s="28"/>
      <c r="H193" s="28"/>
      <c r="I193" s="28"/>
      <c r="J193" s="109"/>
      <c r="K193" s="28"/>
      <c r="L193" s="103"/>
      <c r="M193" s="154"/>
      <c r="N193" s="142"/>
    </row>
    <row r="194" spans="1:14" ht="15.75">
      <c r="A194" s="111"/>
      <c r="B194" s="85" t="s">
        <v>140</v>
      </c>
      <c r="C194" s="66"/>
      <c r="D194" s="85"/>
      <c r="E194" s="85"/>
      <c r="F194" s="85"/>
      <c r="G194" s="28"/>
      <c r="H194" s="28"/>
      <c r="I194" s="28">
        <v>2</v>
      </c>
      <c r="J194" s="109">
        <v>370</v>
      </c>
      <c r="K194" s="28"/>
      <c r="L194" s="103"/>
      <c r="M194" s="154"/>
      <c r="N194" s="142"/>
    </row>
    <row r="195" spans="1:14" ht="15.75">
      <c r="A195" s="108"/>
      <c r="B195" s="85" t="s">
        <v>141</v>
      </c>
      <c r="C195" s="66"/>
      <c r="D195" s="113"/>
      <c r="E195" s="113"/>
      <c r="F195" s="114"/>
      <c r="G195" s="28"/>
      <c r="H195" s="28"/>
      <c r="I195" s="28"/>
      <c r="J195" s="109">
        <v>43.706</v>
      </c>
      <c r="K195" s="28"/>
      <c r="L195" s="103"/>
      <c r="M195" s="154"/>
      <c r="N195" s="142"/>
    </row>
    <row r="196" spans="1:14" ht="15.75">
      <c r="A196" s="108"/>
      <c r="B196" s="85" t="s">
        <v>142</v>
      </c>
      <c r="C196" s="66"/>
      <c r="D196" s="113"/>
      <c r="E196" s="113"/>
      <c r="F196" s="114"/>
      <c r="G196" s="28"/>
      <c r="H196" s="28"/>
      <c r="I196" s="28"/>
      <c r="J196" s="109">
        <v>5.5</v>
      </c>
      <c r="K196" s="28"/>
      <c r="L196" s="103"/>
      <c r="M196" s="154"/>
      <c r="N196" s="142"/>
    </row>
    <row r="197" spans="1:14" ht="15.75">
      <c r="A197" s="108"/>
      <c r="B197" s="85" t="s">
        <v>143</v>
      </c>
      <c r="C197" s="66"/>
      <c r="D197" s="115"/>
      <c r="E197" s="113"/>
      <c r="F197" s="114"/>
      <c r="G197" s="28"/>
      <c r="H197" s="28"/>
      <c r="I197" s="28"/>
      <c r="J197" s="116">
        <v>1.5417</v>
      </c>
      <c r="K197" s="28"/>
      <c r="L197" s="103"/>
      <c r="M197" s="154"/>
      <c r="N197" s="142"/>
    </row>
    <row r="198" spans="1:14" ht="15.75">
      <c r="A198" s="108"/>
      <c r="B198" s="85"/>
      <c r="C198" s="66"/>
      <c r="D198" s="115"/>
      <c r="E198" s="113"/>
      <c r="F198" s="114"/>
      <c r="G198" s="28"/>
      <c r="H198" s="28"/>
      <c r="I198" s="28"/>
      <c r="J198" s="116"/>
      <c r="K198" s="28"/>
      <c r="L198" s="103"/>
      <c r="M198" s="154"/>
      <c r="N198" s="142"/>
    </row>
    <row r="199" spans="1:14" ht="15.75">
      <c r="A199" s="7"/>
      <c r="B199" s="16" t="s">
        <v>144</v>
      </c>
      <c r="C199" s="19"/>
      <c r="D199" s="107"/>
      <c r="E199" s="19"/>
      <c r="F199" s="107"/>
      <c r="G199" s="19"/>
      <c r="H199" s="107" t="s">
        <v>187</v>
      </c>
      <c r="I199" s="19" t="s">
        <v>188</v>
      </c>
      <c r="J199" s="107" t="s">
        <v>197</v>
      </c>
      <c r="K199" s="19" t="s">
        <v>188</v>
      </c>
      <c r="L199" s="17"/>
      <c r="M199" s="155"/>
      <c r="N199" s="142"/>
    </row>
    <row r="200" spans="1:14" ht="15.75">
      <c r="A200" s="27"/>
      <c r="B200" s="66" t="s">
        <v>145</v>
      </c>
      <c r="C200" s="118"/>
      <c r="D200" s="66"/>
      <c r="E200" s="118"/>
      <c r="F200" s="28"/>
      <c r="G200" s="118"/>
      <c r="H200" s="66">
        <v>1930</v>
      </c>
      <c r="I200" s="120">
        <f>H200/H205</f>
        <v>0.6717716672467804</v>
      </c>
      <c r="J200" s="65">
        <v>54545</v>
      </c>
      <c r="K200" s="194">
        <f>J200/J205</f>
        <v>0.5554424089367725</v>
      </c>
      <c r="L200" s="103"/>
      <c r="M200" s="154"/>
      <c r="N200" s="142"/>
    </row>
    <row r="201" spans="1:14" ht="15.75">
      <c r="A201" s="27"/>
      <c r="B201" s="66" t="s">
        <v>146</v>
      </c>
      <c r="C201" s="118"/>
      <c r="D201" s="66"/>
      <c r="E201" s="118"/>
      <c r="F201" s="28"/>
      <c r="G201" s="120"/>
      <c r="H201" s="66">
        <v>134</v>
      </c>
      <c r="I201" s="120">
        <f>H201/H205</f>
        <v>0.046641141663766095</v>
      </c>
      <c r="J201" s="65">
        <v>4123</v>
      </c>
      <c r="K201" s="194">
        <f>J201/J205</f>
        <v>0.04198531583181434</v>
      </c>
      <c r="L201" s="103"/>
      <c r="M201" s="154"/>
      <c r="N201" s="142"/>
    </row>
    <row r="202" spans="1:14" ht="15.75">
      <c r="A202" s="27"/>
      <c r="B202" s="66" t="s">
        <v>147</v>
      </c>
      <c r="C202" s="118"/>
      <c r="D202" s="66"/>
      <c r="E202" s="118"/>
      <c r="F202" s="28"/>
      <c r="G202" s="120"/>
      <c r="H202" s="66">
        <v>55</v>
      </c>
      <c r="I202" s="120">
        <f>H202/H205</f>
        <v>0.019143752175426385</v>
      </c>
      <c r="J202" s="65">
        <v>1886</v>
      </c>
      <c r="K202" s="194">
        <f>J202/J205</f>
        <v>0.019205507072229407</v>
      </c>
      <c r="L202" s="103"/>
      <c r="M202" s="154"/>
      <c r="N202" s="142"/>
    </row>
    <row r="203" spans="1:14" ht="15.75">
      <c r="A203" s="27"/>
      <c r="B203" s="66" t="s">
        <v>148</v>
      </c>
      <c r="C203" s="118"/>
      <c r="D203" s="66"/>
      <c r="E203" s="118"/>
      <c r="F203" s="28"/>
      <c r="G203" s="120"/>
      <c r="H203" s="66">
        <v>754</v>
      </c>
      <c r="I203" s="120">
        <f>H203/H205</f>
        <v>0.26244343891402716</v>
      </c>
      <c r="J203" s="65">
        <v>37647</v>
      </c>
      <c r="K203" s="194">
        <f>J203/J205</f>
        <v>0.3833667681591837</v>
      </c>
      <c r="L203" s="103"/>
      <c r="M203" s="153"/>
      <c r="N203" s="142"/>
    </row>
    <row r="204" spans="1:14" ht="15.75">
      <c r="A204" s="27"/>
      <c r="B204" s="66"/>
      <c r="C204" s="121"/>
      <c r="D204" s="110"/>
      <c r="E204" s="121"/>
      <c r="F204" s="28"/>
      <c r="G204" s="121"/>
      <c r="H204" s="110"/>
      <c r="I204" s="121"/>
      <c r="J204" s="65"/>
      <c r="K204" s="119"/>
      <c r="L204" s="103"/>
      <c r="M204" s="153"/>
      <c r="N204" s="142"/>
    </row>
    <row r="205" spans="1:14" ht="15.75">
      <c r="A205" s="27"/>
      <c r="B205" s="28"/>
      <c r="C205" s="28"/>
      <c r="D205" s="28"/>
      <c r="E205" s="28"/>
      <c r="F205" s="28"/>
      <c r="G205" s="28"/>
      <c r="H205" s="64">
        <f>SUM(H200:H203)</f>
        <v>2873</v>
      </c>
      <c r="I205" s="122">
        <f>SUM(I200:I204)</f>
        <v>1</v>
      </c>
      <c r="J205" s="65">
        <f>SUM(J200:J204)</f>
        <v>98201</v>
      </c>
      <c r="K205" s="122">
        <f>SUM(K200:K204)</f>
        <v>1</v>
      </c>
      <c r="L205" s="28"/>
      <c r="M205" s="147"/>
      <c r="N205" s="142"/>
    </row>
    <row r="206" spans="1:14" ht="15.75">
      <c r="A206" s="27"/>
      <c r="B206" s="28"/>
      <c r="C206" s="28"/>
      <c r="D206" s="28"/>
      <c r="E206" s="28"/>
      <c r="F206" s="28"/>
      <c r="G206" s="28"/>
      <c r="H206" s="64"/>
      <c r="I206" s="122"/>
      <c r="J206" s="65"/>
      <c r="K206" s="122"/>
      <c r="L206" s="28"/>
      <c r="M206" s="147"/>
      <c r="N206" s="142"/>
    </row>
    <row r="207" spans="1:14" ht="15.75">
      <c r="A207" s="7"/>
      <c r="B207" s="9"/>
      <c r="C207" s="9"/>
      <c r="D207" s="9"/>
      <c r="E207" s="9"/>
      <c r="F207" s="9"/>
      <c r="G207" s="9"/>
      <c r="H207" s="67"/>
      <c r="I207" s="123"/>
      <c r="J207" s="124"/>
      <c r="K207" s="123"/>
      <c r="L207" s="9"/>
      <c r="M207" s="145"/>
      <c r="N207" s="142"/>
    </row>
    <row r="208" spans="1:14" ht="15.75">
      <c r="A208" s="125"/>
      <c r="B208" s="16" t="s">
        <v>149</v>
      </c>
      <c r="C208" s="126"/>
      <c r="D208" s="19" t="s">
        <v>165</v>
      </c>
      <c r="E208" s="17"/>
      <c r="F208" s="16" t="s">
        <v>175</v>
      </c>
      <c r="G208" s="127"/>
      <c r="H208" s="127"/>
      <c r="I208" s="127"/>
      <c r="J208" s="188"/>
      <c r="K208" s="188"/>
      <c r="L208" s="188"/>
      <c r="M208" s="189"/>
      <c r="N208" s="142"/>
    </row>
    <row r="209" spans="1:14" ht="15.75">
      <c r="A209" s="190"/>
      <c r="B209" s="188"/>
      <c r="C209" s="188"/>
      <c r="D209" s="9"/>
      <c r="E209" s="9"/>
      <c r="F209" s="9"/>
      <c r="G209" s="188"/>
      <c r="H209" s="188"/>
      <c r="I209" s="188"/>
      <c r="J209" s="188"/>
      <c r="K209" s="188"/>
      <c r="L209" s="188"/>
      <c r="M209" s="189"/>
      <c r="N209" s="142"/>
    </row>
    <row r="210" spans="1:14" ht="15.75">
      <c r="A210" s="190"/>
      <c r="B210" s="15" t="s">
        <v>150</v>
      </c>
      <c r="C210" s="130"/>
      <c r="D210" s="131" t="s">
        <v>166</v>
      </c>
      <c r="E210" s="15"/>
      <c r="F210" s="15" t="s">
        <v>220</v>
      </c>
      <c r="G210" s="130"/>
      <c r="H210" s="130"/>
      <c r="I210" s="188"/>
      <c r="J210" s="188"/>
      <c r="K210" s="188"/>
      <c r="L210" s="188"/>
      <c r="M210" s="189"/>
      <c r="N210" s="142"/>
    </row>
    <row r="211" spans="1:14" ht="15.75">
      <c r="A211" s="190"/>
      <c r="B211" s="15" t="s">
        <v>151</v>
      </c>
      <c r="C211" s="130"/>
      <c r="D211" s="131" t="s">
        <v>167</v>
      </c>
      <c r="E211" s="15"/>
      <c r="F211" s="15" t="s">
        <v>221</v>
      </c>
      <c r="G211" s="130"/>
      <c r="H211" s="130"/>
      <c r="I211" s="188"/>
      <c r="J211" s="188"/>
      <c r="K211" s="188"/>
      <c r="L211" s="188"/>
      <c r="M211" s="189"/>
      <c r="N211" s="142"/>
    </row>
    <row r="212" spans="1:14" ht="15.75">
      <c r="A212" s="190"/>
      <c r="B212" s="15"/>
      <c r="C212" s="130"/>
      <c r="D212" s="131"/>
      <c r="E212" s="15"/>
      <c r="F212" s="15"/>
      <c r="G212" s="130"/>
      <c r="H212" s="130"/>
      <c r="I212" s="188"/>
      <c r="J212" s="188"/>
      <c r="K212" s="188"/>
      <c r="L212" s="188"/>
      <c r="M212" s="189"/>
      <c r="N212" s="142"/>
    </row>
    <row r="213" spans="1:14" ht="15.75">
      <c r="A213" s="190"/>
      <c r="B213" s="15"/>
      <c r="C213" s="130"/>
      <c r="D213" s="131"/>
      <c r="E213" s="15"/>
      <c r="F213" s="15"/>
      <c r="G213" s="130"/>
      <c r="H213" s="130"/>
      <c r="I213" s="188"/>
      <c r="J213" s="188"/>
      <c r="K213" s="188"/>
      <c r="L213" s="188"/>
      <c r="M213" s="189"/>
      <c r="N213" s="142"/>
    </row>
    <row r="214" spans="1:14" ht="16.5" thickBot="1">
      <c r="A214" s="190"/>
      <c r="B214" s="15" t="str">
        <f>B166</f>
        <v>HL4 INVESTOR REPORT QUARTER ENDING NOVEMBER 2004</v>
      </c>
      <c r="C214" s="130"/>
      <c r="D214" s="131"/>
      <c r="E214" s="15"/>
      <c r="F214" s="15"/>
      <c r="G214" s="130"/>
      <c r="H214" s="130"/>
      <c r="I214" s="188"/>
      <c r="J214" s="188"/>
      <c r="K214" s="188"/>
      <c r="L214" s="188"/>
      <c r="M214" s="189"/>
      <c r="N214" s="142"/>
    </row>
    <row r="215" spans="1:14" ht="15">
      <c r="A215" s="157"/>
      <c r="B215" s="157"/>
      <c r="C215" s="157"/>
      <c r="D215" s="157"/>
      <c r="E215" s="157"/>
      <c r="F215" s="157"/>
      <c r="G215" s="157"/>
      <c r="H215" s="157"/>
      <c r="I215" s="157"/>
      <c r="J215" s="157"/>
      <c r="K215" s="157"/>
      <c r="L215" s="157"/>
      <c r="M215" s="157"/>
      <c r="N215" s="142"/>
    </row>
    <row r="216" spans="1:13" ht="15">
      <c r="A216" s="143"/>
      <c r="B216" s="143"/>
      <c r="C216" s="143"/>
      <c r="D216" s="143"/>
      <c r="E216" s="143"/>
      <c r="F216" s="143"/>
      <c r="G216" s="143"/>
      <c r="H216" s="143"/>
      <c r="I216" s="143"/>
      <c r="J216" s="143"/>
      <c r="K216" s="143"/>
      <c r="L216" s="143"/>
      <c r="M216" s="143"/>
    </row>
  </sheetData>
  <printOptions horizontalCentered="1" verticalCentered="1"/>
  <pageMargins left="0.7480314960629921" right="0.7480314960629921" top="0.984251968503937" bottom="0.984251968503937" header="0.5118110236220472" footer="0.5118110236220472"/>
  <pageSetup horizontalDpi="600" verticalDpi="600" orientation="landscape" paperSize="9" scale="46" r:id="rId2"/>
  <rowBreaks count="3" manualBreakCount="3">
    <brk id="52" max="13" man="1"/>
    <brk id="107" max="13" man="1"/>
    <brk id="166" max="13" man="1"/>
  </rowBreaks>
  <drawing r:id="rId1"/>
</worksheet>
</file>

<file path=xl/worksheets/sheet11.xml><?xml version="1.0" encoding="utf-8"?>
<worksheet xmlns="http://schemas.openxmlformats.org/spreadsheetml/2006/main" xmlns:r="http://schemas.openxmlformats.org/officeDocument/2006/relationships">
  <sheetPr>
    <tabColor indexed="52"/>
  </sheetPr>
  <dimension ref="A1:O220"/>
  <sheetViews>
    <sheetView zoomScale="70" zoomScaleNormal="70" workbookViewId="0" topLeftCell="A1">
      <selection activeCell="A1" sqref="A1"/>
    </sheetView>
  </sheetViews>
  <sheetFormatPr defaultColWidth="8.88671875" defaultRowHeight="15"/>
  <cols>
    <col min="1" max="1" width="3.6640625" style="0" customWidth="1"/>
    <col min="2" max="2" width="50.6640625" style="0" customWidth="1"/>
    <col min="3" max="3" width="22.99609375" style="0" customWidth="1"/>
    <col min="4" max="4" width="14.5546875" style="0" customWidth="1"/>
    <col min="5" max="5" width="11.77734375" style="0" customWidth="1"/>
    <col min="6" max="6" width="14.4453125" style="0" customWidth="1"/>
    <col min="7" max="7" width="7.6640625" style="0" customWidth="1"/>
    <col min="8" max="8" width="13.6640625" style="0" customWidth="1"/>
    <col min="9" max="9" width="6.6640625" style="0" customWidth="1"/>
    <col min="10" max="10" width="13.6640625" style="0" customWidth="1"/>
    <col min="11" max="11" width="6.6640625" style="0" customWidth="1"/>
    <col min="12" max="12" width="15.6640625" style="0" customWidth="1"/>
    <col min="13" max="13" width="17.5546875" style="0" customWidth="1"/>
  </cols>
  <sheetData>
    <row r="1" spans="1:14" ht="20.25">
      <c r="A1" s="2"/>
      <c r="B1" s="3" t="s">
        <v>0</v>
      </c>
      <c r="C1" s="4"/>
      <c r="D1" s="5"/>
      <c r="E1" s="5"/>
      <c r="F1" s="5"/>
      <c r="G1" s="5"/>
      <c r="H1" s="5"/>
      <c r="I1" s="5"/>
      <c r="J1" s="5"/>
      <c r="K1" s="5"/>
      <c r="L1" s="5"/>
      <c r="M1" s="144"/>
      <c r="N1" s="142"/>
    </row>
    <row r="2" spans="1:14" ht="15.75">
      <c r="A2" s="7"/>
      <c r="B2" s="8"/>
      <c r="C2" s="8"/>
      <c r="D2" s="9"/>
      <c r="E2" s="9"/>
      <c r="F2" s="9"/>
      <c r="G2" s="9"/>
      <c r="H2" s="9"/>
      <c r="I2" s="9"/>
      <c r="J2" s="9"/>
      <c r="K2" s="9"/>
      <c r="L2" s="9"/>
      <c r="M2" s="145"/>
      <c r="N2" s="142"/>
    </row>
    <row r="3" spans="1:14" ht="15.75">
      <c r="A3" s="10"/>
      <c r="B3" s="158" t="s">
        <v>1</v>
      </c>
      <c r="C3" s="9"/>
      <c r="D3" s="9"/>
      <c r="E3" s="9"/>
      <c r="F3" s="9"/>
      <c r="G3" s="9"/>
      <c r="H3" s="9"/>
      <c r="I3" s="9"/>
      <c r="J3" s="9"/>
      <c r="K3" s="9"/>
      <c r="L3" s="9"/>
      <c r="M3" s="145"/>
      <c r="N3" s="142"/>
    </row>
    <row r="4" spans="1:14" ht="15.75">
      <c r="A4" s="7"/>
      <c r="B4" s="8"/>
      <c r="C4" s="8"/>
      <c r="D4" s="9"/>
      <c r="E4" s="9"/>
      <c r="F4" s="9"/>
      <c r="G4" s="9"/>
      <c r="H4" s="9"/>
      <c r="I4" s="9"/>
      <c r="J4" s="9"/>
      <c r="K4" s="9"/>
      <c r="L4" s="9"/>
      <c r="M4" s="145"/>
      <c r="N4" s="142"/>
    </row>
    <row r="5" spans="1:14" ht="15.75">
      <c r="A5" s="7"/>
      <c r="B5" s="12" t="s">
        <v>2</v>
      </c>
      <c r="C5" s="13"/>
      <c r="D5" s="9"/>
      <c r="E5" s="9"/>
      <c r="F5" s="9"/>
      <c r="G5" s="9"/>
      <c r="H5" s="9"/>
      <c r="I5" s="9"/>
      <c r="J5" s="9"/>
      <c r="K5" s="9"/>
      <c r="L5" s="9"/>
      <c r="M5" s="145"/>
      <c r="N5" s="142"/>
    </row>
    <row r="6" spans="1:14" ht="15.75">
      <c r="A6" s="7"/>
      <c r="B6" s="12" t="s">
        <v>3</v>
      </c>
      <c r="C6" s="13"/>
      <c r="D6" s="9"/>
      <c r="E6" s="9"/>
      <c r="F6" s="9"/>
      <c r="G6" s="9"/>
      <c r="H6" s="9"/>
      <c r="I6" s="9"/>
      <c r="J6" s="9"/>
      <c r="K6" s="9"/>
      <c r="L6" s="9"/>
      <c r="M6" s="145"/>
      <c r="N6" s="142"/>
    </row>
    <row r="7" spans="1:14" ht="15.75">
      <c r="A7" s="7"/>
      <c r="B7" s="12" t="s">
        <v>4</v>
      </c>
      <c r="C7" s="13"/>
      <c r="D7" s="9"/>
      <c r="E7" s="9"/>
      <c r="F7" s="9"/>
      <c r="G7" s="9"/>
      <c r="H7" s="9"/>
      <c r="I7" s="9"/>
      <c r="J7" s="9"/>
      <c r="K7" s="9"/>
      <c r="L7" s="9"/>
      <c r="M7" s="145"/>
      <c r="N7" s="142"/>
    </row>
    <row r="8" spans="1:14" ht="15.75">
      <c r="A8" s="7"/>
      <c r="B8" s="14"/>
      <c r="C8" s="13"/>
      <c r="D8" s="9"/>
      <c r="E8" s="9"/>
      <c r="F8" s="9"/>
      <c r="G8" s="9"/>
      <c r="H8" s="9"/>
      <c r="I8" s="9"/>
      <c r="J8" s="9"/>
      <c r="K8" s="9"/>
      <c r="L8" s="9"/>
      <c r="M8" s="145"/>
      <c r="N8" s="142"/>
    </row>
    <row r="9" spans="1:14" ht="15.75">
      <c r="A9" s="7"/>
      <c r="B9" s="13"/>
      <c r="C9" s="13"/>
      <c r="D9" s="15"/>
      <c r="E9" s="15"/>
      <c r="F9" s="9"/>
      <c r="G9" s="9"/>
      <c r="H9" s="9"/>
      <c r="I9" s="9"/>
      <c r="J9" s="9"/>
      <c r="K9" s="9"/>
      <c r="L9" s="9"/>
      <c r="M9" s="145"/>
      <c r="N9" s="142"/>
    </row>
    <row r="10" spans="1:14" ht="15.75">
      <c r="A10" s="7"/>
      <c r="B10" s="15" t="s">
        <v>5</v>
      </c>
      <c r="C10" s="15"/>
      <c r="D10" s="9"/>
      <c r="E10" s="9"/>
      <c r="F10" s="9"/>
      <c r="G10" s="9"/>
      <c r="H10" s="9"/>
      <c r="I10" s="9"/>
      <c r="J10" s="9"/>
      <c r="K10" s="9"/>
      <c r="L10" s="9"/>
      <c r="M10" s="145"/>
      <c r="N10" s="142"/>
    </row>
    <row r="11" spans="1:14" ht="16.5" thickBot="1">
      <c r="A11" s="7"/>
      <c r="B11" s="15"/>
      <c r="C11" s="15"/>
      <c r="D11" s="9"/>
      <c r="E11" s="9"/>
      <c r="F11" s="9"/>
      <c r="G11" s="9"/>
      <c r="H11" s="9"/>
      <c r="I11" s="9"/>
      <c r="J11" s="9"/>
      <c r="K11" s="9"/>
      <c r="L11" s="9"/>
      <c r="M11" s="145"/>
      <c r="N11" s="142"/>
    </row>
    <row r="12" spans="1:14" ht="15.75">
      <c r="A12" s="2"/>
      <c r="B12" s="5"/>
      <c r="C12" s="5"/>
      <c r="D12" s="5"/>
      <c r="E12" s="5"/>
      <c r="F12" s="5"/>
      <c r="G12" s="5"/>
      <c r="H12" s="5"/>
      <c r="I12" s="5"/>
      <c r="J12" s="5"/>
      <c r="K12" s="5"/>
      <c r="L12" s="5"/>
      <c r="M12" s="144"/>
      <c r="N12" s="142"/>
    </row>
    <row r="13" spans="1:14" ht="15.75">
      <c r="A13" s="7"/>
      <c r="B13" s="16" t="s">
        <v>6</v>
      </c>
      <c r="C13" s="16"/>
      <c r="D13" s="17"/>
      <c r="E13" s="17"/>
      <c r="F13" s="17"/>
      <c r="G13" s="17"/>
      <c r="H13" s="17"/>
      <c r="I13" s="17"/>
      <c r="J13" s="17"/>
      <c r="K13" s="17"/>
      <c r="L13" s="18" t="s">
        <v>200</v>
      </c>
      <c r="M13" s="145"/>
      <c r="N13" s="142"/>
    </row>
    <row r="14" spans="1:14" ht="15.75">
      <c r="A14" s="7"/>
      <c r="B14" s="16" t="s">
        <v>7</v>
      </c>
      <c r="C14" s="16"/>
      <c r="D14" s="19"/>
      <c r="E14" s="20"/>
      <c r="F14" s="19"/>
      <c r="G14" s="20"/>
      <c r="H14" s="19" t="s">
        <v>178</v>
      </c>
      <c r="I14" s="20">
        <v>0.96</v>
      </c>
      <c r="J14" s="19" t="s">
        <v>189</v>
      </c>
      <c r="K14" s="20">
        <v>0.04</v>
      </c>
      <c r="L14" s="18"/>
      <c r="M14" s="146"/>
      <c r="N14" s="142"/>
    </row>
    <row r="15" spans="1:14" ht="15.75">
      <c r="A15" s="7"/>
      <c r="B15" s="16" t="s">
        <v>8</v>
      </c>
      <c r="C15" s="16"/>
      <c r="D15" s="19"/>
      <c r="E15" s="20"/>
      <c r="F15" s="19"/>
      <c r="G15" s="20"/>
      <c r="H15" s="19" t="s">
        <v>178</v>
      </c>
      <c r="I15" s="20">
        <v>0.96</v>
      </c>
      <c r="J15" s="19" t="s">
        <v>189</v>
      </c>
      <c r="K15" s="20">
        <v>0.04</v>
      </c>
      <c r="L15" s="18"/>
      <c r="M15" s="146"/>
      <c r="N15" s="142"/>
    </row>
    <row r="16" spans="1:14" ht="15.75">
      <c r="A16" s="7"/>
      <c r="B16" s="16" t="s">
        <v>9</v>
      </c>
      <c r="C16" s="16"/>
      <c r="D16" s="17"/>
      <c r="E16" s="17"/>
      <c r="F16" s="17"/>
      <c r="G16" s="17"/>
      <c r="H16" s="17"/>
      <c r="I16" s="17"/>
      <c r="J16" s="17"/>
      <c r="K16" s="17"/>
      <c r="L16" s="19" t="s">
        <v>201</v>
      </c>
      <c r="M16" s="145"/>
      <c r="N16" s="142"/>
    </row>
    <row r="17" spans="1:13" ht="15.75">
      <c r="A17" s="7"/>
      <c r="B17" s="16" t="s">
        <v>10</v>
      </c>
      <c r="C17" s="16"/>
      <c r="D17" s="17"/>
      <c r="E17" s="17"/>
      <c r="F17" s="17"/>
      <c r="G17" s="17"/>
      <c r="H17" s="17"/>
      <c r="I17" s="17"/>
      <c r="J17" s="17"/>
      <c r="K17" s="17"/>
      <c r="L17" s="21">
        <v>38428</v>
      </c>
      <c r="M17" s="145"/>
    </row>
    <row r="18" spans="1:14" ht="15.75">
      <c r="A18" s="7"/>
      <c r="B18" s="9"/>
      <c r="C18" s="9"/>
      <c r="D18" s="9"/>
      <c r="E18" s="9"/>
      <c r="F18" s="9"/>
      <c r="G18" s="9"/>
      <c r="H18" s="9"/>
      <c r="I18" s="9"/>
      <c r="J18" s="9"/>
      <c r="K18" s="9"/>
      <c r="L18" s="22"/>
      <c r="M18" s="145"/>
      <c r="N18" s="142"/>
    </row>
    <row r="19" spans="1:14" ht="15.75">
      <c r="A19" s="7"/>
      <c r="B19" s="23" t="s">
        <v>11</v>
      </c>
      <c r="C19" s="9"/>
      <c r="D19" s="9"/>
      <c r="E19" s="9"/>
      <c r="F19" s="9"/>
      <c r="G19" s="9"/>
      <c r="H19" s="9"/>
      <c r="I19" s="9"/>
      <c r="J19" s="22"/>
      <c r="K19" s="9"/>
      <c r="L19" s="14"/>
      <c r="M19" s="145"/>
      <c r="N19" s="142"/>
    </row>
    <row r="20" spans="1:14" ht="15.75">
      <c r="A20" s="7"/>
      <c r="B20" s="9"/>
      <c r="C20" s="9"/>
      <c r="D20" s="9"/>
      <c r="E20" s="9"/>
      <c r="F20" s="9"/>
      <c r="G20" s="9"/>
      <c r="H20" s="9"/>
      <c r="I20" s="9"/>
      <c r="J20" s="9"/>
      <c r="K20" s="9"/>
      <c r="L20" s="24"/>
      <c r="M20" s="145"/>
      <c r="N20" s="142"/>
    </row>
    <row r="21" spans="1:14" ht="15.75">
      <c r="A21" s="7"/>
      <c r="B21" s="9"/>
      <c r="C21" s="159" t="s">
        <v>152</v>
      </c>
      <c r="D21" s="161" t="s">
        <v>156</v>
      </c>
      <c r="E21" s="161"/>
      <c r="F21" s="161" t="s">
        <v>168</v>
      </c>
      <c r="G21" s="161"/>
      <c r="H21" s="161" t="s">
        <v>179</v>
      </c>
      <c r="I21" s="25"/>
      <c r="J21" s="26"/>
      <c r="K21" s="14"/>
      <c r="L21" s="14"/>
      <c r="M21" s="145"/>
      <c r="N21" s="142"/>
    </row>
    <row r="22" spans="1:14" ht="15.75">
      <c r="A22" s="27"/>
      <c r="B22" s="28" t="s">
        <v>12</v>
      </c>
      <c r="C22" s="160" t="s">
        <v>153</v>
      </c>
      <c r="D22" s="30" t="s">
        <v>157</v>
      </c>
      <c r="E22" s="30"/>
      <c r="F22" s="30" t="s">
        <v>169</v>
      </c>
      <c r="G22" s="30"/>
      <c r="H22" s="30" t="s">
        <v>180</v>
      </c>
      <c r="I22" s="30"/>
      <c r="J22" s="30"/>
      <c r="K22" s="31"/>
      <c r="L22" s="31"/>
      <c r="M22" s="147"/>
      <c r="N22" s="142"/>
    </row>
    <row r="23" spans="1:14" ht="15.75">
      <c r="A23" s="27"/>
      <c r="B23" s="28" t="s">
        <v>13</v>
      </c>
      <c r="C23" s="29"/>
      <c r="D23" s="30" t="s">
        <v>158</v>
      </c>
      <c r="E23" s="30"/>
      <c r="F23" s="30" t="s">
        <v>170</v>
      </c>
      <c r="G23" s="30"/>
      <c r="H23" s="30" t="s">
        <v>181</v>
      </c>
      <c r="I23" s="30"/>
      <c r="J23" s="30"/>
      <c r="K23" s="31"/>
      <c r="L23" s="31"/>
      <c r="M23" s="147"/>
      <c r="N23" s="142"/>
    </row>
    <row r="24" spans="1:14" ht="15.75">
      <c r="A24" s="27"/>
      <c r="B24" s="28" t="s">
        <v>14</v>
      </c>
      <c r="C24" s="29"/>
      <c r="D24" s="30" t="s">
        <v>158</v>
      </c>
      <c r="E24" s="30"/>
      <c r="F24" s="30" t="s">
        <v>170</v>
      </c>
      <c r="G24" s="30"/>
      <c r="H24" s="30" t="s">
        <v>181</v>
      </c>
      <c r="I24" s="30"/>
      <c r="J24" s="30"/>
      <c r="K24" s="31"/>
      <c r="L24" s="31"/>
      <c r="M24" s="147"/>
      <c r="N24" s="142"/>
    </row>
    <row r="25" spans="1:14" ht="15.75">
      <c r="A25" s="27"/>
      <c r="B25" s="32" t="s">
        <v>15</v>
      </c>
      <c r="C25" s="32"/>
      <c r="D25" s="33" t="s">
        <v>157</v>
      </c>
      <c r="E25" s="30"/>
      <c r="F25" s="33" t="s">
        <v>169</v>
      </c>
      <c r="G25" s="30"/>
      <c r="H25" s="33" t="s">
        <v>180</v>
      </c>
      <c r="I25" s="33"/>
      <c r="J25" s="33"/>
      <c r="K25" s="34"/>
      <c r="L25" s="31"/>
      <c r="M25" s="147"/>
      <c r="N25" s="142"/>
    </row>
    <row r="26" spans="1:14" ht="15.75">
      <c r="A26" s="27"/>
      <c r="B26" s="32" t="s">
        <v>16</v>
      </c>
      <c r="C26" s="32"/>
      <c r="D26" s="33" t="s">
        <v>158</v>
      </c>
      <c r="E26" s="30"/>
      <c r="F26" s="33" t="s">
        <v>170</v>
      </c>
      <c r="G26" s="30"/>
      <c r="H26" s="33" t="s">
        <v>181</v>
      </c>
      <c r="I26" s="33"/>
      <c r="J26" s="33"/>
      <c r="K26" s="34"/>
      <c r="L26" s="31"/>
      <c r="M26" s="147"/>
      <c r="N26" s="142"/>
    </row>
    <row r="27" spans="1:14" ht="15.75">
      <c r="A27" s="27"/>
      <c r="B27" s="32" t="s">
        <v>17</v>
      </c>
      <c r="C27" s="32"/>
      <c r="D27" s="33" t="s">
        <v>158</v>
      </c>
      <c r="E27" s="30"/>
      <c r="F27" s="33" t="s">
        <v>170</v>
      </c>
      <c r="G27" s="30"/>
      <c r="H27" s="33" t="s">
        <v>181</v>
      </c>
      <c r="I27" s="33"/>
      <c r="J27" s="33"/>
      <c r="K27" s="34"/>
      <c r="L27" s="31"/>
      <c r="M27" s="147"/>
      <c r="N27" s="142"/>
    </row>
    <row r="28" spans="1:14" ht="15.75">
      <c r="A28" s="27"/>
      <c r="B28" s="28" t="s">
        <v>18</v>
      </c>
      <c r="C28" s="28"/>
      <c r="D28" s="35" t="s">
        <v>159</v>
      </c>
      <c r="E28" s="30"/>
      <c r="F28" s="35" t="s">
        <v>171</v>
      </c>
      <c r="G28" s="30"/>
      <c r="H28" s="35" t="s">
        <v>182</v>
      </c>
      <c r="I28" s="30"/>
      <c r="J28" s="35"/>
      <c r="K28" s="31"/>
      <c r="L28" s="31"/>
      <c r="M28" s="147"/>
      <c r="N28" s="142"/>
    </row>
    <row r="29" spans="1:14" ht="15.75">
      <c r="A29" s="27"/>
      <c r="B29" s="28"/>
      <c r="C29" s="28"/>
      <c r="D29" s="28"/>
      <c r="E29" s="30"/>
      <c r="F29" s="30"/>
      <c r="G29" s="30"/>
      <c r="H29" s="30"/>
      <c r="I29" s="30"/>
      <c r="J29" s="30"/>
      <c r="K29" s="31"/>
      <c r="L29" s="31"/>
      <c r="M29" s="147"/>
      <c r="N29" s="142"/>
    </row>
    <row r="30" spans="1:14" ht="15.75">
      <c r="A30" s="27"/>
      <c r="B30" s="28" t="s">
        <v>19</v>
      </c>
      <c r="C30" s="28"/>
      <c r="D30" s="36">
        <v>198000</v>
      </c>
      <c r="E30" s="37"/>
      <c r="F30" s="36">
        <v>16500</v>
      </c>
      <c r="G30" s="36"/>
      <c r="H30" s="36">
        <v>5500</v>
      </c>
      <c r="I30" s="36"/>
      <c r="J30" s="36"/>
      <c r="K30" s="38"/>
      <c r="L30" s="36">
        <f>J30+H30+F30+D30</f>
        <v>220000</v>
      </c>
      <c r="M30" s="148"/>
      <c r="N30" s="142"/>
    </row>
    <row r="31" spans="1:14" ht="15.75">
      <c r="A31" s="27"/>
      <c r="B31" s="28" t="s">
        <v>20</v>
      </c>
      <c r="C31" s="43">
        <v>0.38506</v>
      </c>
      <c r="D31" s="36">
        <f>D30*C31</f>
        <v>76241.88</v>
      </c>
      <c r="E31" s="37"/>
      <c r="F31" s="36">
        <f>F30</f>
        <v>16500</v>
      </c>
      <c r="G31" s="36"/>
      <c r="H31" s="36">
        <f>H30</f>
        <v>5500</v>
      </c>
      <c r="I31" s="41"/>
      <c r="J31" s="36"/>
      <c r="K31" s="38"/>
      <c r="L31" s="36">
        <f>J31+H31+F31+D31</f>
        <v>98241.88</v>
      </c>
      <c r="M31" s="148"/>
      <c r="N31" s="142"/>
    </row>
    <row r="32" spans="1:14" ht="15.75">
      <c r="A32" s="42"/>
      <c r="B32" s="32" t="s">
        <v>21</v>
      </c>
      <c r="C32" s="43">
        <v>0.360019</v>
      </c>
      <c r="D32" s="44">
        <f>D30*C32</f>
        <v>71283.762</v>
      </c>
      <c r="E32" s="45"/>
      <c r="F32" s="44">
        <v>16500</v>
      </c>
      <c r="G32" s="44"/>
      <c r="H32" s="44">
        <v>5500</v>
      </c>
      <c r="I32" s="44"/>
      <c r="J32" s="44"/>
      <c r="K32" s="46"/>
      <c r="L32" s="44">
        <f>J32+H32+F32+D32</f>
        <v>93283.762</v>
      </c>
      <c r="M32" s="147"/>
      <c r="N32" s="142"/>
    </row>
    <row r="33" spans="1:14" ht="15.75">
      <c r="A33" s="27"/>
      <c r="B33" s="28" t="s">
        <v>22</v>
      </c>
      <c r="C33" s="184"/>
      <c r="D33" s="35" t="s">
        <v>160</v>
      </c>
      <c r="E33" s="28"/>
      <c r="F33" s="35" t="s">
        <v>172</v>
      </c>
      <c r="G33" s="35"/>
      <c r="H33" s="35" t="s">
        <v>183</v>
      </c>
      <c r="I33" s="35"/>
      <c r="J33" s="35"/>
      <c r="K33" s="31"/>
      <c r="L33" s="31"/>
      <c r="M33" s="147"/>
      <c r="N33" s="142"/>
    </row>
    <row r="34" spans="1:14" ht="15.75">
      <c r="A34" s="27"/>
      <c r="B34" s="28" t="s">
        <v>23</v>
      </c>
      <c r="C34" s="184"/>
      <c r="D34" s="48">
        <v>0.0521375</v>
      </c>
      <c r="E34" s="49"/>
      <c r="F34" s="48">
        <v>0.0576375</v>
      </c>
      <c r="G34" s="48"/>
      <c r="H34" s="48">
        <v>0.0686375</v>
      </c>
      <c r="I34" s="50"/>
      <c r="J34" s="48"/>
      <c r="K34" s="31"/>
      <c r="L34" s="50">
        <f>SUMPRODUCT(D34:J34,D31:J31)/L31</f>
        <v>0.05398498093175742</v>
      </c>
      <c r="M34" s="147"/>
      <c r="N34" s="142"/>
    </row>
    <row r="35" spans="1:14" ht="15.75">
      <c r="A35" s="27"/>
      <c r="B35" s="28" t="s">
        <v>24</v>
      </c>
      <c r="C35" s="184"/>
      <c r="D35" s="48">
        <v>0.0529938</v>
      </c>
      <c r="E35" s="49"/>
      <c r="F35" s="48">
        <v>0.0584938</v>
      </c>
      <c r="G35" s="48"/>
      <c r="H35" s="48">
        <v>0.0694938</v>
      </c>
      <c r="I35" s="50"/>
      <c r="J35" s="48"/>
      <c r="K35" s="31"/>
      <c r="L35" s="31"/>
      <c r="M35" s="147"/>
      <c r="N35" s="142"/>
    </row>
    <row r="36" spans="1:14" ht="15.75">
      <c r="A36" s="27"/>
      <c r="B36" s="28" t="s">
        <v>25</v>
      </c>
      <c r="C36" s="184"/>
      <c r="D36" s="35" t="s">
        <v>161</v>
      </c>
      <c r="E36" s="28"/>
      <c r="F36" s="35" t="s">
        <v>161</v>
      </c>
      <c r="G36" s="35"/>
      <c r="H36" s="35" t="s">
        <v>161</v>
      </c>
      <c r="I36" s="35"/>
      <c r="J36" s="35"/>
      <c r="K36" s="31"/>
      <c r="L36" s="31"/>
      <c r="M36" s="147"/>
      <c r="N36" s="142"/>
    </row>
    <row r="37" spans="1:14" ht="15.75">
      <c r="A37" s="27"/>
      <c r="B37" s="28" t="s">
        <v>26</v>
      </c>
      <c r="C37" s="28"/>
      <c r="D37" s="51" t="s">
        <v>162</v>
      </c>
      <c r="E37" s="28"/>
      <c r="F37" s="51" t="s">
        <v>162</v>
      </c>
      <c r="G37" s="51"/>
      <c r="H37" s="51" t="s">
        <v>162</v>
      </c>
      <c r="I37" s="35"/>
      <c r="J37" s="35"/>
      <c r="K37" s="31"/>
      <c r="L37" s="31"/>
      <c r="M37" s="147"/>
      <c r="N37" s="142"/>
    </row>
    <row r="38" spans="1:14" ht="15.75">
      <c r="A38" s="27"/>
      <c r="B38" s="28" t="s">
        <v>27</v>
      </c>
      <c r="C38" s="28"/>
      <c r="D38" s="35" t="s">
        <v>163</v>
      </c>
      <c r="E38" s="28"/>
      <c r="F38" s="35" t="s">
        <v>173</v>
      </c>
      <c r="G38" s="35"/>
      <c r="H38" s="35" t="s">
        <v>184</v>
      </c>
      <c r="I38" s="35"/>
      <c r="J38" s="35"/>
      <c r="K38" s="31"/>
      <c r="L38" s="31"/>
      <c r="M38" s="147"/>
      <c r="N38" s="142"/>
    </row>
    <row r="39" spans="1:14" ht="15.75">
      <c r="A39" s="27"/>
      <c r="B39" s="28"/>
      <c r="C39" s="28"/>
      <c r="D39" s="52"/>
      <c r="E39" s="52"/>
      <c r="F39" s="49"/>
      <c r="G39" s="52"/>
      <c r="H39" s="192"/>
      <c r="I39" s="52"/>
      <c r="J39" s="52"/>
      <c r="K39" s="52"/>
      <c r="L39" s="52"/>
      <c r="M39" s="147"/>
      <c r="N39" s="142"/>
    </row>
    <row r="40" spans="1:14" ht="15.75">
      <c r="A40" s="27"/>
      <c r="B40" s="28" t="s">
        <v>28</v>
      </c>
      <c r="C40" s="28"/>
      <c r="D40" s="28"/>
      <c r="E40" s="28"/>
      <c r="F40" s="49"/>
      <c r="G40" s="52"/>
      <c r="H40" s="192"/>
      <c r="I40" s="28"/>
      <c r="J40" s="28"/>
      <c r="K40" s="28"/>
      <c r="L40" s="50">
        <f>(H30+F30)/(D30)</f>
        <v>0.1111111111111111</v>
      </c>
      <c r="M40" s="147"/>
      <c r="N40" s="142"/>
    </row>
    <row r="41" spans="1:14" ht="15.75">
      <c r="A41" s="27"/>
      <c r="B41" s="28" t="s">
        <v>29</v>
      </c>
      <c r="C41" s="28"/>
      <c r="D41" s="28"/>
      <c r="E41" s="28"/>
      <c r="F41" s="49"/>
      <c r="G41" s="28"/>
      <c r="H41" s="49"/>
      <c r="I41" s="28"/>
      <c r="J41" s="28"/>
      <c r="K41" s="28"/>
      <c r="L41" s="50">
        <f>(H32+F32)/(D32)</f>
        <v>0.30862568673073115</v>
      </c>
      <c r="M41" s="147"/>
      <c r="N41" s="142"/>
    </row>
    <row r="42" spans="1:14" ht="15.75">
      <c r="A42" s="27"/>
      <c r="B42" s="28" t="s">
        <v>30</v>
      </c>
      <c r="C42" s="28"/>
      <c r="D42" s="49"/>
      <c r="E42" s="28"/>
      <c r="F42" s="49"/>
      <c r="G42" s="28"/>
      <c r="H42" s="49"/>
      <c r="I42" s="28"/>
      <c r="J42" s="35" t="s">
        <v>156</v>
      </c>
      <c r="K42" s="35" t="s">
        <v>198</v>
      </c>
      <c r="L42" s="36">
        <v>66000</v>
      </c>
      <c r="M42" s="147"/>
      <c r="N42" s="142"/>
    </row>
    <row r="43" spans="1:14" ht="15.75">
      <c r="A43" s="27"/>
      <c r="B43" s="28"/>
      <c r="C43" s="28"/>
      <c r="D43" s="28"/>
      <c r="E43" s="28"/>
      <c r="F43" s="28"/>
      <c r="G43" s="28"/>
      <c r="H43" s="28"/>
      <c r="I43" s="28"/>
      <c r="J43" s="28" t="s">
        <v>190</v>
      </c>
      <c r="K43" s="28"/>
      <c r="L43" s="53"/>
      <c r="M43" s="147"/>
      <c r="N43" s="142"/>
    </row>
    <row r="44" spans="1:14" ht="15.75">
      <c r="A44" s="27"/>
      <c r="B44" s="28" t="s">
        <v>31</v>
      </c>
      <c r="C44" s="28"/>
      <c r="D44" s="28"/>
      <c r="E44" s="28"/>
      <c r="F44" s="28"/>
      <c r="G44" s="28"/>
      <c r="H44" s="28"/>
      <c r="I44" s="28"/>
      <c r="J44" s="35"/>
      <c r="K44" s="35"/>
      <c r="L44" s="35" t="s">
        <v>202</v>
      </c>
      <c r="M44" s="147"/>
      <c r="N44" s="142"/>
    </row>
    <row r="45" spans="1:14" ht="15.75">
      <c r="A45" s="42"/>
      <c r="B45" s="32" t="s">
        <v>32</v>
      </c>
      <c r="C45" s="32"/>
      <c r="D45" s="32"/>
      <c r="E45" s="32"/>
      <c r="F45" s="32"/>
      <c r="G45" s="32"/>
      <c r="H45" s="32"/>
      <c r="I45" s="32"/>
      <c r="J45" s="54"/>
      <c r="K45" s="54"/>
      <c r="L45" s="55">
        <v>38426</v>
      </c>
      <c r="M45" s="149"/>
      <c r="N45" s="142"/>
    </row>
    <row r="46" spans="1:14" ht="15.75">
      <c r="A46" s="27"/>
      <c r="B46" s="28" t="s">
        <v>33</v>
      </c>
      <c r="C46" s="28"/>
      <c r="D46" s="28"/>
      <c r="E46" s="28"/>
      <c r="F46" s="28"/>
      <c r="G46" s="28"/>
      <c r="H46" s="31"/>
      <c r="I46" s="28">
        <f>L46-J46+1</f>
        <v>91</v>
      </c>
      <c r="J46" s="57">
        <v>38245</v>
      </c>
      <c r="K46" s="58"/>
      <c r="L46" s="57">
        <v>38335</v>
      </c>
      <c r="M46" s="147"/>
      <c r="N46" s="142"/>
    </row>
    <row r="47" spans="1:14" ht="15.75">
      <c r="A47" s="27"/>
      <c r="B47" s="28" t="s">
        <v>34</v>
      </c>
      <c r="C47" s="28"/>
      <c r="D47" s="28"/>
      <c r="E47" s="28"/>
      <c r="F47" s="28"/>
      <c r="G47" s="28"/>
      <c r="H47" s="31"/>
      <c r="I47" s="28">
        <f>L47-J47+1</f>
        <v>90</v>
      </c>
      <c r="J47" s="57">
        <v>38336</v>
      </c>
      <c r="K47" s="58"/>
      <c r="L47" s="57">
        <v>38425</v>
      </c>
      <c r="M47" s="147"/>
      <c r="N47" s="142"/>
    </row>
    <row r="48" spans="1:14" ht="15.75">
      <c r="A48" s="27"/>
      <c r="B48" s="28" t="s">
        <v>35</v>
      </c>
      <c r="C48" s="28"/>
      <c r="D48" s="28"/>
      <c r="E48" s="28"/>
      <c r="F48" s="28"/>
      <c r="G48" s="28"/>
      <c r="H48" s="28"/>
      <c r="I48" s="28"/>
      <c r="J48" s="57"/>
      <c r="K48" s="58"/>
      <c r="L48" s="57" t="s">
        <v>203</v>
      </c>
      <c r="M48" s="147"/>
      <c r="N48" s="142"/>
    </row>
    <row r="49" spans="1:14" ht="15.75">
      <c r="A49" s="27"/>
      <c r="B49" s="28" t="s">
        <v>36</v>
      </c>
      <c r="C49" s="28"/>
      <c r="D49" s="28"/>
      <c r="E49" s="28"/>
      <c r="F49" s="28"/>
      <c r="G49" s="28"/>
      <c r="H49" s="28"/>
      <c r="I49" s="28"/>
      <c r="J49" s="57"/>
      <c r="K49" s="58"/>
      <c r="L49" s="57">
        <v>38412</v>
      </c>
      <c r="M49" s="147"/>
      <c r="N49" s="142"/>
    </row>
    <row r="50" spans="1:14" ht="15.75">
      <c r="A50" s="27"/>
      <c r="B50" s="28"/>
      <c r="C50" s="28"/>
      <c r="D50" s="28"/>
      <c r="E50" s="28"/>
      <c r="F50" s="28"/>
      <c r="G50" s="28"/>
      <c r="H50" s="28"/>
      <c r="I50" s="28"/>
      <c r="J50" s="28"/>
      <c r="K50" s="28"/>
      <c r="L50" s="59"/>
      <c r="M50" s="147"/>
      <c r="N50" s="142"/>
    </row>
    <row r="51" spans="1:14" ht="15.75">
      <c r="A51" s="7"/>
      <c r="B51" s="9"/>
      <c r="C51" s="9"/>
      <c r="D51" s="9"/>
      <c r="E51" s="9"/>
      <c r="F51" s="9"/>
      <c r="G51" s="9"/>
      <c r="H51" s="9"/>
      <c r="I51" s="9"/>
      <c r="J51" s="9"/>
      <c r="K51" s="9"/>
      <c r="L51" s="60"/>
      <c r="M51" s="145"/>
      <c r="N51" s="142"/>
    </row>
    <row r="52" spans="1:14" ht="16.5" thickBot="1">
      <c r="A52" s="135"/>
      <c r="B52" s="136" t="s">
        <v>222</v>
      </c>
      <c r="C52" s="137"/>
      <c r="D52" s="137"/>
      <c r="E52" s="137"/>
      <c r="F52" s="137"/>
      <c r="G52" s="137"/>
      <c r="H52" s="137"/>
      <c r="I52" s="137"/>
      <c r="J52" s="137"/>
      <c r="K52" s="137"/>
      <c r="L52" s="138"/>
      <c r="M52" s="139"/>
      <c r="N52" s="142"/>
    </row>
    <row r="53" spans="1:14" ht="15.75">
      <c r="A53" s="2"/>
      <c r="B53" s="5"/>
      <c r="C53" s="5"/>
      <c r="D53" s="5"/>
      <c r="E53" s="5"/>
      <c r="F53" s="5"/>
      <c r="G53" s="5"/>
      <c r="H53" s="5"/>
      <c r="I53" s="5"/>
      <c r="J53" s="5"/>
      <c r="K53" s="5"/>
      <c r="L53" s="61"/>
      <c r="M53" s="144"/>
      <c r="N53" s="142"/>
    </row>
    <row r="54" spans="1:14" ht="15.75">
      <c r="A54" s="7"/>
      <c r="B54" s="62" t="s">
        <v>38</v>
      </c>
      <c r="C54" s="15"/>
      <c r="D54" s="9"/>
      <c r="E54" s="9"/>
      <c r="F54" s="9"/>
      <c r="G54" s="9"/>
      <c r="H54" s="9"/>
      <c r="I54" s="9"/>
      <c r="J54" s="9"/>
      <c r="K54" s="9"/>
      <c r="L54" s="63"/>
      <c r="M54" s="145"/>
      <c r="N54" s="142"/>
    </row>
    <row r="55" spans="1:14" ht="15.75">
      <c r="A55" s="7"/>
      <c r="B55" s="15"/>
      <c r="C55" s="15"/>
      <c r="D55" s="9"/>
      <c r="E55" s="9"/>
      <c r="F55" s="9"/>
      <c r="G55" s="9"/>
      <c r="H55" s="9"/>
      <c r="I55" s="9"/>
      <c r="J55" s="9"/>
      <c r="K55" s="9"/>
      <c r="L55" s="63"/>
      <c r="M55" s="145"/>
      <c r="N55" s="142"/>
    </row>
    <row r="56" spans="1:14" ht="47.25">
      <c r="A56" s="7"/>
      <c r="B56" s="162" t="s">
        <v>39</v>
      </c>
      <c r="C56" s="163" t="s">
        <v>154</v>
      </c>
      <c r="D56" s="163" t="s">
        <v>164</v>
      </c>
      <c r="E56" s="163"/>
      <c r="F56" s="163" t="s">
        <v>174</v>
      </c>
      <c r="G56" s="163"/>
      <c r="H56" s="163" t="s">
        <v>185</v>
      </c>
      <c r="I56" s="163"/>
      <c r="J56" s="163" t="s">
        <v>191</v>
      </c>
      <c r="K56" s="163"/>
      <c r="L56" s="164" t="s">
        <v>204</v>
      </c>
      <c r="M56" s="165"/>
      <c r="N56" s="142"/>
    </row>
    <row r="57" spans="1:14" ht="15.75">
      <c r="A57" s="27"/>
      <c r="B57" s="28" t="s">
        <v>40</v>
      </c>
      <c r="C57" s="64">
        <v>218488</v>
      </c>
      <c r="D57" s="64">
        <v>98202</v>
      </c>
      <c r="E57" s="64"/>
      <c r="F57" s="64">
        <v>4918</v>
      </c>
      <c r="G57" s="64"/>
      <c r="H57" s="64">
        <v>0</v>
      </c>
      <c r="I57" s="64"/>
      <c r="J57" s="64">
        <v>0</v>
      </c>
      <c r="K57" s="64"/>
      <c r="L57" s="65">
        <f>D57-F57+H57-J57</f>
        <v>93284</v>
      </c>
      <c r="M57" s="147"/>
      <c r="N57" s="142"/>
    </row>
    <row r="58" spans="1:14" ht="15.75">
      <c r="A58" s="27"/>
      <c r="B58" s="28" t="s">
        <v>41</v>
      </c>
      <c r="C58" s="64">
        <v>31107</v>
      </c>
      <c r="D58" s="64">
        <v>16497</v>
      </c>
      <c r="E58" s="64"/>
      <c r="F58" s="64">
        <v>351</v>
      </c>
      <c r="G58" s="64"/>
      <c r="H58" s="64">
        <v>0</v>
      </c>
      <c r="I58" s="64"/>
      <c r="J58" s="64">
        <v>0</v>
      </c>
      <c r="K58" s="64"/>
      <c r="L58" s="65">
        <f>D58-F58+H58-J58</f>
        <v>16146</v>
      </c>
      <c r="M58" s="147"/>
      <c r="N58" s="142"/>
    </row>
    <row r="59" spans="1:14" ht="15.75">
      <c r="A59" s="27"/>
      <c r="B59" s="28"/>
      <c r="C59" s="64"/>
      <c r="D59" s="64"/>
      <c r="E59" s="64"/>
      <c r="F59" s="64"/>
      <c r="G59" s="64"/>
      <c r="H59" s="64"/>
      <c r="I59" s="64"/>
      <c r="J59" s="64"/>
      <c r="K59" s="64"/>
      <c r="L59" s="65"/>
      <c r="M59" s="147"/>
      <c r="N59" s="142"/>
    </row>
    <row r="60" spans="1:14" ht="15.75">
      <c r="A60" s="27"/>
      <c r="B60" s="28" t="s">
        <v>42</v>
      </c>
      <c r="C60" s="64">
        <f>SUM(C57:C59)</f>
        <v>249595</v>
      </c>
      <c r="D60" s="64">
        <f>SUM(D57:D59)</f>
        <v>114699</v>
      </c>
      <c r="E60" s="64"/>
      <c r="F60" s="64">
        <f>SUM(F57:F59)</f>
        <v>5269</v>
      </c>
      <c r="G60" s="64"/>
      <c r="H60" s="64">
        <f>SUM(H57:H59)</f>
        <v>0</v>
      </c>
      <c r="I60" s="64"/>
      <c r="J60" s="64">
        <f>SUM(J57:J59)</f>
        <v>0</v>
      </c>
      <c r="K60" s="64"/>
      <c r="L60" s="66">
        <f>SUM(L57:L59)</f>
        <v>109430</v>
      </c>
      <c r="M60" s="147"/>
      <c r="N60" s="142"/>
    </row>
    <row r="61" spans="1:14" ht="15.75">
      <c r="A61" s="27"/>
      <c r="B61" s="28"/>
      <c r="C61" s="64"/>
      <c r="D61" s="64"/>
      <c r="E61" s="64"/>
      <c r="F61" s="64"/>
      <c r="G61" s="64"/>
      <c r="H61" s="64"/>
      <c r="I61" s="64"/>
      <c r="J61" s="64"/>
      <c r="K61" s="64"/>
      <c r="L61" s="66"/>
      <c r="M61" s="147"/>
      <c r="N61" s="142"/>
    </row>
    <row r="62" spans="1:14" ht="15.75">
      <c r="A62" s="7"/>
      <c r="B62" s="158" t="s">
        <v>43</v>
      </c>
      <c r="C62" s="67"/>
      <c r="D62" s="67"/>
      <c r="E62" s="67"/>
      <c r="F62" s="67"/>
      <c r="G62" s="67"/>
      <c r="H62" s="67"/>
      <c r="I62" s="67"/>
      <c r="J62" s="67"/>
      <c r="K62" s="67"/>
      <c r="L62" s="68"/>
      <c r="M62" s="145"/>
      <c r="N62" s="142"/>
    </row>
    <row r="63" spans="1:14" ht="15.75">
      <c r="A63" s="7"/>
      <c r="B63" s="9"/>
      <c r="C63" s="67"/>
      <c r="D63" s="67"/>
      <c r="E63" s="67"/>
      <c r="F63" s="67"/>
      <c r="G63" s="67"/>
      <c r="H63" s="67"/>
      <c r="I63" s="67"/>
      <c r="J63" s="67"/>
      <c r="K63" s="67"/>
      <c r="L63" s="68"/>
      <c r="M63" s="145"/>
      <c r="N63" s="142"/>
    </row>
    <row r="64" spans="1:14" ht="15.75">
      <c r="A64" s="27"/>
      <c r="B64" s="28" t="s">
        <v>40</v>
      </c>
      <c r="C64" s="64"/>
      <c r="D64" s="64"/>
      <c r="E64" s="64"/>
      <c r="F64" s="64"/>
      <c r="G64" s="64"/>
      <c r="H64" s="64"/>
      <c r="I64" s="64"/>
      <c r="J64" s="64"/>
      <c r="K64" s="64"/>
      <c r="L64" s="66"/>
      <c r="M64" s="147"/>
      <c r="N64" s="142"/>
    </row>
    <row r="65" spans="1:14" ht="15.75">
      <c r="A65" s="27"/>
      <c r="B65" s="28" t="s">
        <v>44</v>
      </c>
      <c r="C65" s="64"/>
      <c r="D65" s="64"/>
      <c r="E65" s="64"/>
      <c r="F65" s="64"/>
      <c r="G65" s="64"/>
      <c r="H65" s="64"/>
      <c r="I65" s="64"/>
      <c r="J65" s="64"/>
      <c r="K65" s="64"/>
      <c r="L65" s="66"/>
      <c r="M65" s="147"/>
      <c r="N65" s="142"/>
    </row>
    <row r="66" spans="1:14" ht="15.75">
      <c r="A66" s="27"/>
      <c r="B66" s="28"/>
      <c r="C66" s="64"/>
      <c r="D66" s="64"/>
      <c r="E66" s="64"/>
      <c r="F66" s="64"/>
      <c r="G66" s="64"/>
      <c r="H66" s="64"/>
      <c r="I66" s="64"/>
      <c r="J66" s="64"/>
      <c r="K66" s="64"/>
      <c r="L66" s="66"/>
      <c r="M66" s="147"/>
      <c r="N66" s="142"/>
    </row>
    <row r="67" spans="1:14" ht="15.75">
      <c r="A67" s="27"/>
      <c r="B67" s="28" t="s">
        <v>42</v>
      </c>
      <c r="C67" s="64"/>
      <c r="D67" s="64"/>
      <c r="E67" s="64"/>
      <c r="F67" s="64"/>
      <c r="G67" s="64"/>
      <c r="H67" s="64"/>
      <c r="I67" s="64"/>
      <c r="J67" s="64"/>
      <c r="K67" s="64"/>
      <c r="L67" s="64"/>
      <c r="M67" s="147"/>
      <c r="N67" s="142"/>
    </row>
    <row r="68" spans="1:14" ht="15.75">
      <c r="A68" s="27"/>
      <c r="B68" s="28"/>
      <c r="C68" s="64"/>
      <c r="D68" s="64"/>
      <c r="E68" s="64"/>
      <c r="F68" s="64"/>
      <c r="G68" s="64"/>
      <c r="H68" s="64"/>
      <c r="I68" s="64"/>
      <c r="J68" s="64"/>
      <c r="K68" s="64"/>
      <c r="L68" s="64"/>
      <c r="M68" s="147"/>
      <c r="N68" s="142"/>
    </row>
    <row r="69" spans="1:14" ht="15.75">
      <c r="A69" s="27"/>
      <c r="B69" s="28" t="str">
        <f>B58</f>
        <v>Pre Closing Arrears Sold to Issuer (£'000)</v>
      </c>
      <c r="C69" s="64">
        <f>-C58</f>
        <v>-31107</v>
      </c>
      <c r="D69" s="64">
        <v>-16497</v>
      </c>
      <c r="E69" s="64"/>
      <c r="F69" s="64"/>
      <c r="G69" s="64"/>
      <c r="H69" s="64"/>
      <c r="I69" s="64"/>
      <c r="J69" s="64"/>
      <c r="K69" s="64"/>
      <c r="L69" s="64">
        <f>-L58</f>
        <v>-16146</v>
      </c>
      <c r="M69" s="147"/>
      <c r="N69" s="142"/>
    </row>
    <row r="70" spans="1:14" ht="15.75">
      <c r="A70" s="27"/>
      <c r="B70" s="28" t="s">
        <v>45</v>
      </c>
      <c r="C70" s="64">
        <v>0</v>
      </c>
      <c r="D70" s="64">
        <v>0</v>
      </c>
      <c r="E70" s="64"/>
      <c r="F70" s="64"/>
      <c r="G70" s="64"/>
      <c r="H70" s="64"/>
      <c r="I70" s="64"/>
      <c r="J70" s="64"/>
      <c r="K70" s="64"/>
      <c r="L70" s="65">
        <f>D70-F70+H70-J70</f>
        <v>0</v>
      </c>
      <c r="M70" s="147"/>
      <c r="N70" s="142"/>
    </row>
    <row r="71" spans="1:14" ht="15.75">
      <c r="A71" s="27"/>
      <c r="B71" s="28" t="s">
        <v>46</v>
      </c>
      <c r="C71" s="64">
        <v>1512</v>
      </c>
      <c r="D71" s="64">
        <v>0</v>
      </c>
      <c r="E71" s="64"/>
      <c r="F71" s="64"/>
      <c r="G71" s="64"/>
      <c r="H71" s="64"/>
      <c r="I71" s="64"/>
      <c r="J71" s="64"/>
      <c r="K71" s="64"/>
      <c r="L71" s="66">
        <f>D71+F71</f>
        <v>0</v>
      </c>
      <c r="M71" s="147"/>
      <c r="N71" s="142"/>
    </row>
    <row r="72" spans="1:14" ht="15.75">
      <c r="A72" s="27"/>
      <c r="B72" s="28" t="s">
        <v>47</v>
      </c>
      <c r="C72" s="64">
        <v>0</v>
      </c>
      <c r="D72" s="64">
        <v>40</v>
      </c>
      <c r="E72" s="64"/>
      <c r="F72" s="64"/>
      <c r="G72" s="64"/>
      <c r="H72" s="64"/>
      <c r="I72" s="64"/>
      <c r="J72" s="64"/>
      <c r="K72" s="64"/>
      <c r="L72" s="66">
        <v>0</v>
      </c>
      <c r="M72" s="147"/>
      <c r="N72" s="142"/>
    </row>
    <row r="73" spans="1:14" ht="15.75">
      <c r="A73" s="27"/>
      <c r="B73" s="28" t="s">
        <v>21</v>
      </c>
      <c r="C73" s="66">
        <f>SUM(C60:C72)</f>
        <v>220000</v>
      </c>
      <c r="D73" s="66">
        <f>SUM(D60:D72)</f>
        <v>98242</v>
      </c>
      <c r="E73" s="64"/>
      <c r="F73" s="66"/>
      <c r="G73" s="64"/>
      <c r="H73" s="66"/>
      <c r="I73" s="64"/>
      <c r="J73" s="66"/>
      <c r="K73" s="64"/>
      <c r="L73" s="66">
        <f>SUM(L60:L72)</f>
        <v>93284</v>
      </c>
      <c r="M73" s="147"/>
      <c r="N73" s="142"/>
    </row>
    <row r="74" spans="1:14" ht="15.75">
      <c r="A74" s="7"/>
      <c r="B74" s="9"/>
      <c r="C74" s="9"/>
      <c r="D74" s="9"/>
      <c r="E74" s="9"/>
      <c r="F74" s="9"/>
      <c r="G74" s="9"/>
      <c r="H74" s="9"/>
      <c r="I74" s="9"/>
      <c r="J74" s="9"/>
      <c r="K74" s="9"/>
      <c r="L74" s="9"/>
      <c r="M74" s="145"/>
      <c r="N74" s="142"/>
    </row>
    <row r="75" spans="1:14" ht="15.75">
      <c r="A75" s="7"/>
      <c r="B75" s="62" t="s">
        <v>48</v>
      </c>
      <c r="C75" s="16"/>
      <c r="D75" s="16"/>
      <c r="E75" s="16"/>
      <c r="F75" s="16"/>
      <c r="G75" s="16"/>
      <c r="H75" s="16"/>
      <c r="I75" s="19"/>
      <c r="J75" s="19" t="s">
        <v>192</v>
      </c>
      <c r="K75" s="19"/>
      <c r="L75" s="19" t="s">
        <v>205</v>
      </c>
      <c r="M75" s="145"/>
      <c r="N75" s="142"/>
    </row>
    <row r="76" spans="1:14" ht="15.75">
      <c r="A76" s="27"/>
      <c r="B76" s="28" t="s">
        <v>49</v>
      </c>
      <c r="C76" s="28"/>
      <c r="D76" s="28"/>
      <c r="E76" s="28"/>
      <c r="F76" s="28"/>
      <c r="G76" s="28"/>
      <c r="H76" s="28"/>
      <c r="I76" s="28"/>
      <c r="J76" s="64">
        <v>0</v>
      </c>
      <c r="K76" s="28"/>
      <c r="L76" s="65">
        <v>0</v>
      </c>
      <c r="M76" s="147"/>
      <c r="N76" s="142"/>
    </row>
    <row r="77" spans="1:14" ht="15.75">
      <c r="A77" s="27"/>
      <c r="B77" s="28" t="s">
        <v>50</v>
      </c>
      <c r="C77" s="52" t="s">
        <v>155</v>
      </c>
      <c r="D77" s="56">
        <f>J168</f>
        <v>38411</v>
      </c>
      <c r="E77" s="28"/>
      <c r="F77" s="28"/>
      <c r="G77" s="28"/>
      <c r="H77" s="28"/>
      <c r="I77" s="28"/>
      <c r="J77" s="64">
        <f>4918+40</f>
        <v>4958</v>
      </c>
      <c r="K77" s="28"/>
      <c r="L77" s="65"/>
      <c r="M77" s="147"/>
      <c r="N77" s="142"/>
    </row>
    <row r="78" spans="1:14" ht="15.75">
      <c r="A78" s="27"/>
      <c r="B78" s="28" t="s">
        <v>51</v>
      </c>
      <c r="C78" s="28"/>
      <c r="D78" s="28"/>
      <c r="E78" s="28"/>
      <c r="F78" s="28"/>
      <c r="G78" s="28"/>
      <c r="H78" s="28"/>
      <c r="I78" s="28"/>
      <c r="J78" s="64"/>
      <c r="K78" s="28"/>
      <c r="L78" s="65">
        <f>2263+25</f>
        <v>2288</v>
      </c>
      <c r="M78" s="147"/>
      <c r="N78" s="142"/>
    </row>
    <row r="79" spans="1:14" ht="15.75">
      <c r="A79" s="27"/>
      <c r="B79" s="28" t="s">
        <v>52</v>
      </c>
      <c r="C79" s="28"/>
      <c r="D79" s="28"/>
      <c r="E79" s="28"/>
      <c r="F79" s="28"/>
      <c r="G79" s="28"/>
      <c r="H79" s="28"/>
      <c r="I79" s="28"/>
      <c r="J79" s="64"/>
      <c r="K79" s="28"/>
      <c r="L79" s="65">
        <v>351</v>
      </c>
      <c r="M79" s="147"/>
      <c r="N79" s="142"/>
    </row>
    <row r="80" spans="1:14" ht="15.75">
      <c r="A80" s="27"/>
      <c r="B80" s="28" t="s">
        <v>53</v>
      </c>
      <c r="C80" s="28"/>
      <c r="D80" s="28"/>
      <c r="E80" s="28"/>
      <c r="F80" s="28"/>
      <c r="G80" s="28"/>
      <c r="H80" s="28"/>
      <c r="I80" s="28"/>
      <c r="J80" s="64"/>
      <c r="K80" s="28"/>
      <c r="L80" s="65">
        <v>0</v>
      </c>
      <c r="M80" s="147"/>
      <c r="N80" s="142"/>
    </row>
    <row r="81" spans="1:14" ht="15.75">
      <c r="A81" s="27"/>
      <c r="B81" s="28" t="s">
        <v>54</v>
      </c>
      <c r="C81" s="28"/>
      <c r="D81" s="28"/>
      <c r="E81" s="28"/>
      <c r="F81" s="28"/>
      <c r="G81" s="28"/>
      <c r="H81" s="28"/>
      <c r="I81" s="28"/>
      <c r="J81" s="64">
        <f>SUM(J76:J80)</f>
        <v>4958</v>
      </c>
      <c r="K81" s="28"/>
      <c r="L81" s="66">
        <f>SUM(L76:L80)</f>
        <v>2639</v>
      </c>
      <c r="M81" s="147"/>
      <c r="N81" s="142"/>
    </row>
    <row r="82" spans="1:14" ht="15.75">
      <c r="A82" s="27"/>
      <c r="B82" s="166" t="s">
        <v>55</v>
      </c>
      <c r="C82" s="70"/>
      <c r="D82" s="28"/>
      <c r="E82" s="28"/>
      <c r="F82" s="28"/>
      <c r="G82" s="28"/>
      <c r="H82" s="28"/>
      <c r="I82" s="28"/>
      <c r="J82" s="64"/>
      <c r="K82" s="28"/>
      <c r="L82" s="65"/>
      <c r="M82" s="147"/>
      <c r="N82" s="142"/>
    </row>
    <row r="83" spans="1:14" ht="15.75">
      <c r="A83" s="27">
        <v>1</v>
      </c>
      <c r="B83" s="28" t="s">
        <v>56</v>
      </c>
      <c r="C83" s="28"/>
      <c r="D83" s="28"/>
      <c r="E83" s="28"/>
      <c r="F83" s="28"/>
      <c r="G83" s="28"/>
      <c r="H83" s="28"/>
      <c r="I83" s="28"/>
      <c r="J83" s="28"/>
      <c r="K83" s="28"/>
      <c r="L83" s="65">
        <v>0</v>
      </c>
      <c r="M83" s="147"/>
      <c r="N83" s="142"/>
    </row>
    <row r="84" spans="1:14" ht="15.75">
      <c r="A84" s="27">
        <f aca="true" t="shared" si="0" ref="A84:A95">A83+1</f>
        <v>2</v>
      </c>
      <c r="B84" s="28" t="s">
        <v>57</v>
      </c>
      <c r="C84" s="28"/>
      <c r="D84" s="28"/>
      <c r="E84" s="28"/>
      <c r="F84" s="28"/>
      <c r="G84" s="28"/>
      <c r="H84" s="28"/>
      <c r="I84" s="28"/>
      <c r="J84" s="28"/>
      <c r="K84" s="28"/>
      <c r="L84" s="65">
        <v>-4</v>
      </c>
      <c r="M84" s="147"/>
      <c r="N84" s="142"/>
    </row>
    <row r="85" spans="1:14" ht="15.75">
      <c r="A85" s="27">
        <f t="shared" si="0"/>
        <v>3</v>
      </c>
      <c r="B85" s="28" t="s">
        <v>58</v>
      </c>
      <c r="C85" s="28"/>
      <c r="D85" s="28"/>
      <c r="E85" s="28"/>
      <c r="F85" s="28"/>
      <c r="G85" s="28"/>
      <c r="H85" s="28"/>
      <c r="I85" s="28"/>
      <c r="J85" s="28"/>
      <c r="K85" s="28"/>
      <c r="L85" s="65">
        <f>-90-54-5</f>
        <v>-149</v>
      </c>
      <c r="M85" s="147"/>
      <c r="N85" s="142"/>
    </row>
    <row r="86" spans="1:14" ht="15.75">
      <c r="A86" s="27">
        <f t="shared" si="0"/>
        <v>4</v>
      </c>
      <c r="B86" s="28" t="s">
        <v>59</v>
      </c>
      <c r="C86" s="28"/>
      <c r="D86" s="28"/>
      <c r="E86" s="28"/>
      <c r="F86" s="28"/>
      <c r="G86" s="28"/>
      <c r="H86" s="28"/>
      <c r="I86" s="28"/>
      <c r="J86" s="28"/>
      <c r="K86" s="28"/>
      <c r="L86" s="65">
        <v>0</v>
      </c>
      <c r="M86" s="147"/>
      <c r="N86" s="142"/>
    </row>
    <row r="87" spans="1:14" ht="15.75">
      <c r="A87" s="27">
        <f t="shared" si="0"/>
        <v>5</v>
      </c>
      <c r="B87" s="28" t="s">
        <v>60</v>
      </c>
      <c r="C87" s="28"/>
      <c r="D87" s="28"/>
      <c r="E87" s="28"/>
      <c r="F87" s="28"/>
      <c r="G87" s="28"/>
      <c r="H87" s="28"/>
      <c r="I87" s="28"/>
      <c r="J87" s="28"/>
      <c r="K87" s="28"/>
      <c r="L87" s="65">
        <v>-980</v>
      </c>
      <c r="M87" s="147"/>
      <c r="N87" s="142"/>
    </row>
    <row r="88" spans="1:14" ht="15.75">
      <c r="A88" s="27">
        <f t="shared" si="0"/>
        <v>6</v>
      </c>
      <c r="B88" s="28" t="s">
        <v>61</v>
      </c>
      <c r="C88" s="28"/>
      <c r="D88" s="28"/>
      <c r="E88" s="28"/>
      <c r="F88" s="28"/>
      <c r="G88" s="28"/>
      <c r="H88" s="28"/>
      <c r="I88" s="28"/>
      <c r="J88" s="28"/>
      <c r="K88" s="28"/>
      <c r="L88" s="65">
        <v>-234</v>
      </c>
      <c r="M88" s="147"/>
      <c r="N88" s="142"/>
    </row>
    <row r="89" spans="1:14" ht="15.75">
      <c r="A89" s="27">
        <f t="shared" si="0"/>
        <v>7</v>
      </c>
      <c r="B89" s="28" t="s">
        <v>62</v>
      </c>
      <c r="C89" s="28"/>
      <c r="D89" s="28"/>
      <c r="E89" s="28"/>
      <c r="F89" s="28"/>
      <c r="G89" s="28"/>
      <c r="H89" s="28"/>
      <c r="I89" s="28"/>
      <c r="J89" s="28"/>
      <c r="K89" s="28"/>
      <c r="L89" s="65">
        <v>-93</v>
      </c>
      <c r="M89" s="147"/>
      <c r="N89" s="142"/>
    </row>
    <row r="90" spans="1:14" ht="15.75">
      <c r="A90" s="27">
        <f t="shared" si="0"/>
        <v>8</v>
      </c>
      <c r="B90" s="28" t="s">
        <v>63</v>
      </c>
      <c r="C90" s="28"/>
      <c r="D90" s="28"/>
      <c r="E90" s="28"/>
      <c r="F90" s="28"/>
      <c r="G90" s="28"/>
      <c r="H90" s="28"/>
      <c r="I90" s="28"/>
      <c r="J90" s="28"/>
      <c r="K90" s="28"/>
      <c r="L90" s="65">
        <v>-5</v>
      </c>
      <c r="M90" s="147"/>
      <c r="N90" s="142"/>
    </row>
    <row r="91" spans="1:14" ht="15.75">
      <c r="A91" s="27">
        <f t="shared" si="0"/>
        <v>9</v>
      </c>
      <c r="B91" s="28" t="s">
        <v>64</v>
      </c>
      <c r="C91" s="28"/>
      <c r="D91" s="28"/>
      <c r="E91" s="28"/>
      <c r="F91" s="28"/>
      <c r="G91" s="28"/>
      <c r="H91" s="28"/>
      <c r="I91" s="28"/>
      <c r="J91" s="28"/>
      <c r="K91" s="28"/>
      <c r="L91" s="65">
        <v>0</v>
      </c>
      <c r="M91" s="147"/>
      <c r="N91" s="142"/>
    </row>
    <row r="92" spans="1:14" ht="15.75">
      <c r="A92" s="27">
        <f t="shared" si="0"/>
        <v>10</v>
      </c>
      <c r="B92" s="28" t="s">
        <v>65</v>
      </c>
      <c r="C92" s="28"/>
      <c r="D92" s="28"/>
      <c r="E92" s="28"/>
      <c r="F92" s="28"/>
      <c r="G92" s="28"/>
      <c r="H92" s="28"/>
      <c r="I92" s="28"/>
      <c r="J92" s="28"/>
      <c r="K92" s="28"/>
      <c r="L92" s="65">
        <v>0</v>
      </c>
      <c r="M92" s="147"/>
      <c r="N92" s="142"/>
    </row>
    <row r="93" spans="1:14" ht="15.75">
      <c r="A93" s="27">
        <f t="shared" si="0"/>
        <v>11</v>
      </c>
      <c r="B93" s="28" t="s">
        <v>66</v>
      </c>
      <c r="C93" s="28"/>
      <c r="D93" s="28"/>
      <c r="E93" s="28"/>
      <c r="F93" s="28"/>
      <c r="G93" s="28"/>
      <c r="H93" s="28"/>
      <c r="I93" s="28"/>
      <c r="J93" s="28"/>
      <c r="K93" s="28"/>
      <c r="L93" s="65">
        <v>0</v>
      </c>
      <c r="M93" s="147"/>
      <c r="N93" s="142"/>
    </row>
    <row r="94" spans="1:14" ht="15.75">
      <c r="A94" s="27">
        <f t="shared" si="0"/>
        <v>12</v>
      </c>
      <c r="B94" s="28" t="s">
        <v>67</v>
      </c>
      <c r="C94" s="28"/>
      <c r="D94" s="28"/>
      <c r="E94" s="28"/>
      <c r="F94" s="28"/>
      <c r="G94" s="28"/>
      <c r="H94" s="28"/>
      <c r="I94" s="28"/>
      <c r="J94" s="28"/>
      <c r="K94" s="28"/>
      <c r="L94" s="65">
        <v>0</v>
      </c>
      <c r="M94" s="147"/>
      <c r="N94" s="142"/>
    </row>
    <row r="95" spans="1:14" ht="15.75">
      <c r="A95" s="27">
        <f t="shared" si="0"/>
        <v>13</v>
      </c>
      <c r="B95" s="28" t="s">
        <v>68</v>
      </c>
      <c r="C95" s="28"/>
      <c r="D95" s="28"/>
      <c r="E95" s="28"/>
      <c r="F95" s="28"/>
      <c r="G95" s="28"/>
      <c r="H95" s="28"/>
      <c r="I95" s="28"/>
      <c r="J95" s="28"/>
      <c r="K95" s="28"/>
      <c r="L95" s="65">
        <v>0</v>
      </c>
      <c r="M95" s="147"/>
      <c r="N95" s="142"/>
    </row>
    <row r="96" spans="1:14" ht="15.75">
      <c r="A96" s="27">
        <v>14</v>
      </c>
      <c r="B96" s="28" t="s">
        <v>217</v>
      </c>
      <c r="C96" s="28"/>
      <c r="D96" s="28"/>
      <c r="E96" s="28"/>
      <c r="F96" s="28"/>
      <c r="G96" s="28"/>
      <c r="H96" s="28"/>
      <c r="I96" s="28"/>
      <c r="J96" s="28"/>
      <c r="K96" s="28"/>
      <c r="L96" s="65">
        <f>-SUM(L81:L95)</f>
        <v>-1174</v>
      </c>
      <c r="M96" s="147"/>
      <c r="N96" s="142"/>
    </row>
    <row r="97" spans="1:14" ht="15.75">
      <c r="A97" s="27"/>
      <c r="B97" s="28"/>
      <c r="C97" s="28"/>
      <c r="D97" s="28"/>
      <c r="E97" s="28"/>
      <c r="F97" s="28"/>
      <c r="G97" s="28"/>
      <c r="H97" s="28"/>
      <c r="I97" s="28"/>
      <c r="J97" s="28"/>
      <c r="K97" s="28"/>
      <c r="L97" s="65"/>
      <c r="M97" s="147"/>
      <c r="N97" s="142"/>
    </row>
    <row r="98" spans="1:14" ht="15.75">
      <c r="A98" s="27"/>
      <c r="B98" s="166" t="s">
        <v>69</v>
      </c>
      <c r="C98" s="70"/>
      <c r="D98" s="28"/>
      <c r="E98" s="28"/>
      <c r="F98" s="28"/>
      <c r="G98" s="28"/>
      <c r="H98" s="28"/>
      <c r="I98" s="28"/>
      <c r="J98" s="28"/>
      <c r="K98" s="28"/>
      <c r="L98" s="71"/>
      <c r="M98" s="147"/>
      <c r="N98" s="142"/>
    </row>
    <row r="99" spans="1:14" ht="15.75">
      <c r="A99" s="27"/>
      <c r="B99" s="28" t="s">
        <v>70</v>
      </c>
      <c r="C99" s="70"/>
      <c r="D99" s="28"/>
      <c r="E99" s="28"/>
      <c r="F99" s="28"/>
      <c r="G99" s="28"/>
      <c r="H99" s="28"/>
      <c r="I99" s="28"/>
      <c r="J99" s="64">
        <f>-J152</f>
        <v>0</v>
      </c>
      <c r="K99" s="64"/>
      <c r="L99" s="65"/>
      <c r="M99" s="147"/>
      <c r="N99" s="142"/>
    </row>
    <row r="100" spans="1:14" ht="15.75">
      <c r="A100" s="27"/>
      <c r="B100" s="28" t="s">
        <v>71</v>
      </c>
      <c r="C100" s="28"/>
      <c r="D100" s="28"/>
      <c r="E100" s="28"/>
      <c r="F100" s="28"/>
      <c r="G100" s="28"/>
      <c r="H100" s="28"/>
      <c r="I100" s="28"/>
      <c r="J100" s="64">
        <f>-H152</f>
        <v>0</v>
      </c>
      <c r="K100" s="64"/>
      <c r="L100" s="65"/>
      <c r="M100" s="147"/>
      <c r="N100" s="142"/>
    </row>
    <row r="101" spans="1:14" ht="15.75">
      <c r="A101" s="27"/>
      <c r="B101" s="28" t="s">
        <v>72</v>
      </c>
      <c r="C101" s="28"/>
      <c r="D101" s="28"/>
      <c r="E101" s="28"/>
      <c r="F101" s="28"/>
      <c r="G101" s="28"/>
      <c r="H101" s="28"/>
      <c r="I101" s="28"/>
      <c r="J101" s="64">
        <v>-4958</v>
      </c>
      <c r="K101" s="64"/>
      <c r="L101" s="65"/>
      <c r="M101" s="147"/>
      <c r="N101" s="142"/>
    </row>
    <row r="102" spans="1:14" ht="15.75">
      <c r="A102" s="27"/>
      <c r="B102" s="28" t="s">
        <v>73</v>
      </c>
      <c r="C102" s="28"/>
      <c r="D102" s="28"/>
      <c r="E102" s="28"/>
      <c r="F102" s="28"/>
      <c r="G102" s="28"/>
      <c r="H102" s="28"/>
      <c r="I102" s="28"/>
      <c r="J102" s="64">
        <v>0</v>
      </c>
      <c r="K102" s="64"/>
      <c r="L102" s="65"/>
      <c r="M102" s="147"/>
      <c r="N102" s="142"/>
    </row>
    <row r="103" spans="1:14" ht="15.75">
      <c r="A103" s="27"/>
      <c r="B103" s="28" t="s">
        <v>74</v>
      </c>
      <c r="C103" s="28"/>
      <c r="D103" s="28"/>
      <c r="E103" s="28"/>
      <c r="F103" s="28"/>
      <c r="G103" s="28"/>
      <c r="H103" s="28"/>
      <c r="I103" s="28"/>
      <c r="J103" s="64">
        <v>0</v>
      </c>
      <c r="K103" s="64"/>
      <c r="L103" s="65"/>
      <c r="M103" s="147"/>
      <c r="N103" s="142"/>
    </row>
    <row r="104" spans="1:14" ht="15.75">
      <c r="A104" s="27"/>
      <c r="B104" s="28" t="s">
        <v>75</v>
      </c>
      <c r="C104" s="28"/>
      <c r="D104" s="28"/>
      <c r="E104" s="28"/>
      <c r="F104" s="28"/>
      <c r="G104" s="28"/>
      <c r="H104" s="28"/>
      <c r="I104" s="28"/>
      <c r="J104" s="64">
        <f>SUM(J82:J102)</f>
        <v>-4958</v>
      </c>
      <c r="K104" s="64"/>
      <c r="L104" s="64">
        <f>SUM(L83:L96)</f>
        <v>-2639</v>
      </c>
      <c r="M104" s="147"/>
      <c r="N104" s="142"/>
    </row>
    <row r="105" spans="1:14" ht="15.75">
      <c r="A105" s="27"/>
      <c r="B105" s="28" t="s">
        <v>76</v>
      </c>
      <c r="C105" s="28"/>
      <c r="D105" s="28"/>
      <c r="E105" s="28"/>
      <c r="F105" s="28"/>
      <c r="G105" s="28"/>
      <c r="H105" s="28"/>
      <c r="I105" s="28"/>
      <c r="J105" s="64">
        <f>J81+J104</f>
        <v>0</v>
      </c>
      <c r="K105" s="64"/>
      <c r="L105" s="64"/>
      <c r="M105" s="147"/>
      <c r="N105" s="142"/>
    </row>
    <row r="106" spans="1:14" ht="15.75">
      <c r="A106" s="7"/>
      <c r="B106" s="9"/>
      <c r="C106" s="9"/>
      <c r="D106" s="9"/>
      <c r="E106" s="9"/>
      <c r="F106" s="9"/>
      <c r="G106" s="9"/>
      <c r="H106" s="9"/>
      <c r="I106" s="9"/>
      <c r="J106" s="9"/>
      <c r="K106" s="9"/>
      <c r="L106" s="63"/>
      <c r="M106" s="145"/>
      <c r="N106" s="142"/>
    </row>
    <row r="107" spans="1:14" ht="16.5" thickBot="1">
      <c r="A107" s="135"/>
      <c r="B107" s="136" t="str">
        <f>B52</f>
        <v>HL4 INVESTOR REPORT QUARTER ENDING FEBRUARY 2005</v>
      </c>
      <c r="C107" s="137"/>
      <c r="D107" s="137"/>
      <c r="E107" s="137"/>
      <c r="F107" s="137"/>
      <c r="G107" s="137"/>
      <c r="H107" s="137"/>
      <c r="I107" s="137"/>
      <c r="J107" s="137"/>
      <c r="K107" s="137"/>
      <c r="L107" s="141"/>
      <c r="M107" s="139"/>
      <c r="N107" s="142"/>
    </row>
    <row r="108" spans="1:14" ht="15.75">
      <c r="A108" s="2"/>
      <c r="B108" s="5"/>
      <c r="C108" s="5"/>
      <c r="D108" s="5"/>
      <c r="E108" s="5"/>
      <c r="F108" s="5"/>
      <c r="G108" s="5"/>
      <c r="H108" s="5"/>
      <c r="I108" s="5"/>
      <c r="J108" s="5"/>
      <c r="K108" s="5"/>
      <c r="L108" s="73"/>
      <c r="M108" s="144"/>
      <c r="N108" s="142"/>
    </row>
    <row r="109" spans="1:14" ht="15.75">
      <c r="A109" s="7"/>
      <c r="B109" s="62" t="s">
        <v>77</v>
      </c>
      <c r="C109" s="15"/>
      <c r="D109" s="9"/>
      <c r="E109" s="9"/>
      <c r="F109" s="9"/>
      <c r="G109" s="9"/>
      <c r="H109" s="9"/>
      <c r="I109" s="9"/>
      <c r="J109" s="9"/>
      <c r="K109" s="9"/>
      <c r="L109" s="63"/>
      <c r="M109" s="145"/>
      <c r="N109" s="142"/>
    </row>
    <row r="110" spans="1:14" ht="15.75">
      <c r="A110" s="7"/>
      <c r="B110" s="23"/>
      <c r="C110" s="15"/>
      <c r="D110" s="9"/>
      <c r="E110" s="9"/>
      <c r="F110" s="9"/>
      <c r="G110" s="9"/>
      <c r="H110" s="9"/>
      <c r="I110" s="9"/>
      <c r="J110" s="9"/>
      <c r="K110" s="9"/>
      <c r="L110" s="63"/>
      <c r="M110" s="145"/>
      <c r="N110" s="142"/>
    </row>
    <row r="111" spans="1:14" ht="15.75">
      <c r="A111" s="7"/>
      <c r="B111" s="167" t="s">
        <v>78</v>
      </c>
      <c r="C111" s="15"/>
      <c r="D111" s="9"/>
      <c r="E111" s="9"/>
      <c r="F111" s="9"/>
      <c r="G111" s="9"/>
      <c r="H111" s="9"/>
      <c r="I111" s="9"/>
      <c r="J111" s="9"/>
      <c r="K111" s="9"/>
      <c r="L111" s="63"/>
      <c r="M111" s="145"/>
      <c r="N111" s="142"/>
    </row>
    <row r="112" spans="1:14" ht="15.75">
      <c r="A112" s="27"/>
      <c r="B112" s="28" t="s">
        <v>79</v>
      </c>
      <c r="C112" s="28"/>
      <c r="D112" s="28"/>
      <c r="E112" s="28"/>
      <c r="F112" s="28"/>
      <c r="G112" s="28"/>
      <c r="H112" s="28"/>
      <c r="I112" s="28"/>
      <c r="J112" s="28"/>
      <c r="K112" s="28"/>
      <c r="L112" s="65">
        <v>4180</v>
      </c>
      <c r="M112" s="147"/>
      <c r="N112" s="142"/>
    </row>
    <row r="113" spans="1:14" ht="15.75">
      <c r="A113" s="27"/>
      <c r="B113" s="28" t="s">
        <v>80</v>
      </c>
      <c r="C113" s="28"/>
      <c r="D113" s="28"/>
      <c r="E113" s="28"/>
      <c r="F113" s="28"/>
      <c r="G113" s="28"/>
      <c r="H113" s="28"/>
      <c r="I113" s="28"/>
      <c r="J113" s="28"/>
      <c r="K113" s="28"/>
      <c r="L113" s="65">
        <f>L112</f>
        <v>4180</v>
      </c>
      <c r="M113" s="147"/>
      <c r="N113" s="142"/>
    </row>
    <row r="114" spans="1:14" ht="15.75">
      <c r="A114" s="27"/>
      <c r="B114" s="28" t="s">
        <v>81</v>
      </c>
      <c r="C114" s="28"/>
      <c r="D114" s="28"/>
      <c r="E114" s="28"/>
      <c r="F114" s="28"/>
      <c r="G114" s="28"/>
      <c r="H114" s="28"/>
      <c r="I114" s="28"/>
      <c r="J114" s="28"/>
      <c r="K114" s="28"/>
      <c r="L114" s="65">
        <v>0</v>
      </c>
      <c r="M114" s="147"/>
      <c r="N114" s="142"/>
    </row>
    <row r="115" spans="1:14" ht="15.75">
      <c r="A115" s="27"/>
      <c r="B115" s="28" t="s">
        <v>82</v>
      </c>
      <c r="C115" s="28"/>
      <c r="D115" s="28"/>
      <c r="E115" s="28"/>
      <c r="F115" s="28"/>
      <c r="G115" s="28"/>
      <c r="H115" s="28"/>
      <c r="I115" s="28"/>
      <c r="J115" s="28"/>
      <c r="K115" s="28"/>
      <c r="L115" s="65">
        <v>0</v>
      </c>
      <c r="M115" s="147"/>
      <c r="N115" s="142"/>
    </row>
    <row r="116" spans="1:14" ht="15.75">
      <c r="A116" s="27"/>
      <c r="B116" s="28" t="s">
        <v>83</v>
      </c>
      <c r="C116" s="28"/>
      <c r="D116" s="28"/>
      <c r="E116" s="28"/>
      <c r="F116" s="28"/>
      <c r="G116" s="28"/>
      <c r="H116" s="28"/>
      <c r="I116" s="28"/>
      <c r="J116" s="28"/>
      <c r="K116" s="28"/>
      <c r="L116" s="65">
        <v>0</v>
      </c>
      <c r="M116" s="147"/>
      <c r="N116" s="142"/>
    </row>
    <row r="117" spans="1:14" ht="15.75">
      <c r="A117" s="27"/>
      <c r="B117" s="28" t="s">
        <v>60</v>
      </c>
      <c r="C117" s="28"/>
      <c r="D117" s="28"/>
      <c r="E117" s="28"/>
      <c r="F117" s="28"/>
      <c r="G117" s="28"/>
      <c r="H117" s="28"/>
      <c r="I117" s="28"/>
      <c r="J117" s="28"/>
      <c r="K117" s="28"/>
      <c r="L117" s="65">
        <v>0</v>
      </c>
      <c r="M117" s="147"/>
      <c r="N117" s="142"/>
    </row>
    <row r="118" spans="1:14" ht="15.75">
      <c r="A118" s="27"/>
      <c r="B118" s="28" t="s">
        <v>61</v>
      </c>
      <c r="C118" s="28"/>
      <c r="D118" s="28"/>
      <c r="E118" s="28"/>
      <c r="F118" s="28"/>
      <c r="G118" s="28"/>
      <c r="H118" s="28"/>
      <c r="I118" s="28"/>
      <c r="J118" s="28"/>
      <c r="K118" s="28"/>
      <c r="L118" s="65">
        <v>0</v>
      </c>
      <c r="M118" s="147"/>
      <c r="N118" s="142"/>
    </row>
    <row r="119" spans="1:14" ht="15.75">
      <c r="A119" s="27"/>
      <c r="B119" s="28" t="s">
        <v>62</v>
      </c>
      <c r="C119" s="28"/>
      <c r="D119" s="28"/>
      <c r="E119" s="28"/>
      <c r="F119" s="28"/>
      <c r="G119" s="28"/>
      <c r="H119" s="28"/>
      <c r="I119" s="28"/>
      <c r="J119" s="28"/>
      <c r="K119" s="28"/>
      <c r="L119" s="65">
        <v>0</v>
      </c>
      <c r="M119" s="147"/>
      <c r="N119" s="142"/>
    </row>
    <row r="120" spans="1:14" ht="15.75">
      <c r="A120" s="27"/>
      <c r="B120" s="28" t="s">
        <v>84</v>
      </c>
      <c r="C120" s="28"/>
      <c r="D120" s="28"/>
      <c r="E120" s="28"/>
      <c r="F120" s="28"/>
      <c r="G120" s="28"/>
      <c r="H120" s="28"/>
      <c r="I120" s="28"/>
      <c r="J120" s="28"/>
      <c r="K120" s="28"/>
      <c r="L120" s="65">
        <f>SUM(L113:L119)</f>
        <v>4180</v>
      </c>
      <c r="M120" s="147"/>
      <c r="N120" s="142"/>
    </row>
    <row r="121" spans="1:14" ht="15.75">
      <c r="A121" s="27"/>
      <c r="B121" s="28"/>
      <c r="C121" s="28"/>
      <c r="D121" s="28"/>
      <c r="E121" s="28"/>
      <c r="F121" s="28"/>
      <c r="G121" s="28"/>
      <c r="H121" s="28"/>
      <c r="I121" s="28"/>
      <c r="J121" s="28"/>
      <c r="K121" s="28"/>
      <c r="L121" s="75"/>
      <c r="M121" s="147"/>
      <c r="N121" s="142"/>
    </row>
    <row r="122" spans="1:14" ht="15.75">
      <c r="A122" s="7"/>
      <c r="B122" s="167" t="s">
        <v>85</v>
      </c>
      <c r="C122" s="9"/>
      <c r="D122" s="9"/>
      <c r="E122" s="9"/>
      <c r="F122" s="9"/>
      <c r="G122" s="9"/>
      <c r="H122" s="9"/>
      <c r="I122" s="9"/>
      <c r="J122" s="9"/>
      <c r="K122" s="9"/>
      <c r="L122" s="63"/>
      <c r="M122" s="145"/>
      <c r="N122" s="142"/>
    </row>
    <row r="123" spans="1:14" ht="15.75">
      <c r="A123" s="27"/>
      <c r="B123" s="28" t="s">
        <v>86</v>
      </c>
      <c r="C123" s="28"/>
      <c r="D123" s="76"/>
      <c r="E123" s="28"/>
      <c r="F123" s="28"/>
      <c r="G123" s="28"/>
      <c r="H123" s="28"/>
      <c r="I123" s="28"/>
      <c r="J123" s="28"/>
      <c r="K123" s="28"/>
      <c r="L123" s="77" t="s">
        <v>206</v>
      </c>
      <c r="M123" s="147"/>
      <c r="N123" s="142"/>
    </row>
    <row r="124" spans="1:14" ht="15.75">
      <c r="A124" s="27"/>
      <c r="B124" s="28" t="s">
        <v>87</v>
      </c>
      <c r="C124" s="185"/>
      <c r="D124" s="185"/>
      <c r="E124" s="185"/>
      <c r="F124" s="185"/>
      <c r="G124" s="185"/>
      <c r="H124" s="185"/>
      <c r="I124" s="185"/>
      <c r="J124" s="185"/>
      <c r="K124" s="185"/>
      <c r="L124" s="77" t="s">
        <v>206</v>
      </c>
      <c r="M124" s="147"/>
      <c r="N124" s="142"/>
    </row>
    <row r="125" spans="1:14" ht="15.75">
      <c r="A125" s="27"/>
      <c r="B125" s="28" t="s">
        <v>88</v>
      </c>
      <c r="C125" s="28"/>
      <c r="D125" s="28"/>
      <c r="E125" s="28"/>
      <c r="F125" s="28"/>
      <c r="G125" s="28"/>
      <c r="H125" s="28"/>
      <c r="I125" s="28"/>
      <c r="J125" s="28"/>
      <c r="K125" s="28"/>
      <c r="L125" s="77" t="s">
        <v>206</v>
      </c>
      <c r="M125" s="147"/>
      <c r="N125" s="142"/>
    </row>
    <row r="126" spans="1:14" ht="15.75">
      <c r="A126" s="27"/>
      <c r="B126" s="28" t="s">
        <v>89</v>
      </c>
      <c r="C126" s="28"/>
      <c r="D126" s="28"/>
      <c r="E126" s="28"/>
      <c r="F126" s="28"/>
      <c r="G126" s="28"/>
      <c r="H126" s="28"/>
      <c r="I126" s="28"/>
      <c r="J126" s="28"/>
      <c r="K126" s="28"/>
      <c r="L126" s="77" t="s">
        <v>206</v>
      </c>
      <c r="M126" s="147"/>
      <c r="N126" s="142"/>
    </row>
    <row r="127" spans="1:14" ht="15.75">
      <c r="A127" s="27"/>
      <c r="B127" s="28"/>
      <c r="C127" s="28"/>
      <c r="D127" s="28"/>
      <c r="E127" s="28"/>
      <c r="F127" s="28"/>
      <c r="G127" s="28"/>
      <c r="H127" s="28"/>
      <c r="I127" s="28"/>
      <c r="J127" s="28"/>
      <c r="K127" s="28"/>
      <c r="L127" s="75"/>
      <c r="M127" s="147"/>
      <c r="N127" s="142"/>
    </row>
    <row r="128" spans="1:14" ht="15.75">
      <c r="A128" s="7"/>
      <c r="B128" s="167" t="s">
        <v>90</v>
      </c>
      <c r="C128" s="15"/>
      <c r="D128" s="9"/>
      <c r="E128" s="9"/>
      <c r="F128" s="9"/>
      <c r="G128" s="9"/>
      <c r="H128" s="9"/>
      <c r="I128" s="9"/>
      <c r="J128" s="9"/>
      <c r="K128" s="9"/>
      <c r="L128" s="79"/>
      <c r="M128" s="145"/>
      <c r="N128" s="142"/>
    </row>
    <row r="129" spans="1:14" ht="15.75">
      <c r="A129" s="27"/>
      <c r="B129" s="28" t="s">
        <v>91</v>
      </c>
      <c r="C129" s="28"/>
      <c r="D129" s="28"/>
      <c r="E129" s="28"/>
      <c r="F129" s="28"/>
      <c r="G129" s="28"/>
      <c r="H129" s="28"/>
      <c r="I129" s="28"/>
      <c r="J129" s="28"/>
      <c r="K129" s="28"/>
      <c r="L129" s="65">
        <v>0</v>
      </c>
      <c r="M129" s="147"/>
      <c r="N129" s="142"/>
    </row>
    <row r="130" spans="1:14" ht="15.75">
      <c r="A130" s="27"/>
      <c r="B130" s="28" t="s">
        <v>92</v>
      </c>
      <c r="C130" s="28"/>
      <c r="D130" s="28"/>
      <c r="E130" s="28"/>
      <c r="F130" s="28"/>
      <c r="G130" s="28"/>
      <c r="H130" s="28"/>
      <c r="I130" s="28"/>
      <c r="J130" s="28"/>
      <c r="K130" s="28"/>
      <c r="L130" s="65">
        <v>0</v>
      </c>
      <c r="M130" s="147"/>
      <c r="N130" s="142"/>
    </row>
    <row r="131" spans="1:14" ht="15.75">
      <c r="A131" s="27"/>
      <c r="B131" s="28" t="s">
        <v>93</v>
      </c>
      <c r="C131" s="28"/>
      <c r="D131" s="28"/>
      <c r="E131" s="28"/>
      <c r="F131" s="28"/>
      <c r="G131" s="28"/>
      <c r="H131" s="28"/>
      <c r="I131" s="28"/>
      <c r="J131" s="28"/>
      <c r="K131" s="28"/>
      <c r="L131" s="65">
        <f>L130+L129</f>
        <v>0</v>
      </c>
      <c r="M131" s="147"/>
      <c r="N131" s="142"/>
    </row>
    <row r="132" spans="1:14" ht="15.75">
      <c r="A132" s="27"/>
      <c r="B132" s="28" t="s">
        <v>94</v>
      </c>
      <c r="C132" s="28"/>
      <c r="D132" s="28"/>
      <c r="E132" s="28"/>
      <c r="F132" s="28"/>
      <c r="G132" s="28"/>
      <c r="H132" s="80"/>
      <c r="I132" s="28"/>
      <c r="J132" s="28"/>
      <c r="K132" s="28"/>
      <c r="L132" s="65">
        <f>L92</f>
        <v>0</v>
      </c>
      <c r="M132" s="147"/>
      <c r="N132" s="142"/>
    </row>
    <row r="133" spans="1:14" ht="15.75">
      <c r="A133" s="27"/>
      <c r="B133" s="28" t="s">
        <v>95</v>
      </c>
      <c r="C133" s="28"/>
      <c r="D133" s="28"/>
      <c r="E133" s="28"/>
      <c r="F133" s="28"/>
      <c r="G133" s="28"/>
      <c r="H133" s="28"/>
      <c r="I133" s="28"/>
      <c r="J133" s="28"/>
      <c r="K133" s="28"/>
      <c r="L133" s="65">
        <f>L131+L132</f>
        <v>0</v>
      </c>
      <c r="M133" s="147"/>
      <c r="N133" s="142"/>
    </row>
    <row r="134" spans="1:14" ht="16.5" thickBot="1">
      <c r="A134" s="27"/>
      <c r="B134" s="28"/>
      <c r="C134" s="28"/>
      <c r="D134" s="28"/>
      <c r="E134" s="28"/>
      <c r="F134" s="28"/>
      <c r="G134" s="28"/>
      <c r="H134" s="28"/>
      <c r="I134" s="28"/>
      <c r="J134" s="28"/>
      <c r="K134" s="28"/>
      <c r="L134" s="75"/>
      <c r="M134" s="147"/>
      <c r="N134" s="142"/>
    </row>
    <row r="135" spans="1:14" ht="15.75">
      <c r="A135" s="2"/>
      <c r="B135" s="5"/>
      <c r="C135" s="5"/>
      <c r="D135" s="5"/>
      <c r="E135" s="5"/>
      <c r="F135" s="5"/>
      <c r="G135" s="5"/>
      <c r="H135" s="5"/>
      <c r="I135" s="5"/>
      <c r="J135" s="5"/>
      <c r="K135" s="5"/>
      <c r="L135" s="73"/>
      <c r="M135" s="144"/>
      <c r="N135" s="142"/>
    </row>
    <row r="136" spans="1:14" ht="15.75">
      <c r="A136" s="7"/>
      <c r="B136" s="167" t="s">
        <v>96</v>
      </c>
      <c r="C136" s="15"/>
      <c r="D136" s="9"/>
      <c r="E136" s="9"/>
      <c r="F136" s="9"/>
      <c r="G136" s="9"/>
      <c r="H136" s="9"/>
      <c r="I136" s="9"/>
      <c r="J136" s="9"/>
      <c r="K136" s="9"/>
      <c r="L136" s="63"/>
      <c r="M136" s="145"/>
      <c r="N136" s="142"/>
    </row>
    <row r="137" spans="1:14" ht="15.75">
      <c r="A137" s="7"/>
      <c r="B137" s="23"/>
      <c r="C137" s="15"/>
      <c r="D137" s="9"/>
      <c r="E137" s="9"/>
      <c r="F137" s="9"/>
      <c r="G137" s="9"/>
      <c r="H137" s="9"/>
      <c r="I137" s="9"/>
      <c r="J137" s="9"/>
      <c r="K137" s="9"/>
      <c r="L137" s="63"/>
      <c r="M137" s="145"/>
      <c r="N137" s="142"/>
    </row>
    <row r="138" spans="1:15" ht="15.75">
      <c r="A138" s="27"/>
      <c r="B138" s="28" t="s">
        <v>97</v>
      </c>
      <c r="C138" s="81"/>
      <c r="D138" s="28"/>
      <c r="E138" s="28"/>
      <c r="F138" s="28"/>
      <c r="G138" s="28"/>
      <c r="H138" s="28"/>
      <c r="I138" s="28"/>
      <c r="J138" s="28"/>
      <c r="K138" s="28"/>
      <c r="L138" s="65">
        <f>L57</f>
        <v>93284</v>
      </c>
      <c r="M138" s="147"/>
      <c r="N138" s="142"/>
      <c r="O138" s="191"/>
    </row>
    <row r="139" spans="1:14" ht="15.75">
      <c r="A139" s="27"/>
      <c r="B139" s="28" t="s">
        <v>98</v>
      </c>
      <c r="C139" s="81"/>
      <c r="D139" s="28"/>
      <c r="E139" s="28"/>
      <c r="F139" s="28"/>
      <c r="G139" s="28"/>
      <c r="H139" s="28"/>
      <c r="I139" s="28"/>
      <c r="J139" s="28"/>
      <c r="K139" s="28"/>
      <c r="L139" s="65">
        <f>L32</f>
        <v>93283.762</v>
      </c>
      <c r="M139" s="147"/>
      <c r="N139" s="193"/>
    </row>
    <row r="140" spans="1:14" ht="16.5" thickBot="1">
      <c r="A140" s="27"/>
      <c r="B140" s="28"/>
      <c r="C140" s="28"/>
      <c r="D140" s="28"/>
      <c r="E140" s="28"/>
      <c r="F140" s="28"/>
      <c r="G140" s="28"/>
      <c r="H140" s="28"/>
      <c r="I140" s="28"/>
      <c r="J140" s="28"/>
      <c r="K140" s="28"/>
      <c r="L140" s="75"/>
      <c r="M140" s="147"/>
      <c r="N140" s="142"/>
    </row>
    <row r="141" spans="1:14" ht="15.75">
      <c r="A141" s="2"/>
      <c r="B141" s="5"/>
      <c r="C141" s="5"/>
      <c r="D141" s="5"/>
      <c r="E141" s="5"/>
      <c r="F141" s="5"/>
      <c r="G141" s="5"/>
      <c r="H141" s="5"/>
      <c r="I141" s="5"/>
      <c r="J141" s="5"/>
      <c r="K141" s="5"/>
      <c r="L141" s="73"/>
      <c r="M141" s="144"/>
      <c r="N141" s="142"/>
    </row>
    <row r="142" spans="1:14" ht="15.75">
      <c r="A142" s="7"/>
      <c r="B142" s="167" t="s">
        <v>99</v>
      </c>
      <c r="C142" s="11"/>
      <c r="D142" s="11"/>
      <c r="E142" s="11"/>
      <c r="F142" s="11"/>
      <c r="G142" s="11"/>
      <c r="H142" s="83"/>
      <c r="I142" s="83"/>
      <c r="J142" s="83"/>
      <c r="K142" s="11"/>
      <c r="L142" s="84"/>
      <c r="M142" s="150"/>
      <c r="N142" s="142"/>
    </row>
    <row r="143" spans="1:14" ht="15.75">
      <c r="A143" s="7"/>
      <c r="B143" s="74"/>
      <c r="C143" s="11"/>
      <c r="D143" s="11"/>
      <c r="E143" s="11"/>
      <c r="F143" s="11"/>
      <c r="G143" s="11"/>
      <c r="H143" s="83"/>
      <c r="I143" s="83"/>
      <c r="J143" s="83"/>
      <c r="K143" s="11"/>
      <c r="L143" s="84"/>
      <c r="M143" s="150"/>
      <c r="N143" s="142"/>
    </row>
    <row r="144" spans="1:14" ht="15.75">
      <c r="A144" s="27"/>
      <c r="B144" s="85" t="s">
        <v>100</v>
      </c>
      <c r="C144" s="86"/>
      <c r="D144" s="86"/>
      <c r="E144" s="86"/>
      <c r="F144" s="86"/>
      <c r="G144" s="86"/>
      <c r="H144" s="87"/>
      <c r="I144" s="87"/>
      <c r="J144" s="87"/>
      <c r="K144" s="86"/>
      <c r="L144" s="65">
        <f>D58</f>
        <v>16497</v>
      </c>
      <c r="M144" s="151"/>
      <c r="N144" s="142"/>
    </row>
    <row r="145" spans="1:14" ht="15.75">
      <c r="A145" s="27"/>
      <c r="B145" s="85" t="s">
        <v>52</v>
      </c>
      <c r="C145" s="86"/>
      <c r="D145" s="86"/>
      <c r="E145" s="86"/>
      <c r="F145" s="86"/>
      <c r="G145" s="86"/>
      <c r="H145" s="87"/>
      <c r="I145" s="87"/>
      <c r="J145" s="87"/>
      <c r="K145" s="86"/>
      <c r="L145" s="65">
        <v>351</v>
      </c>
      <c r="M145" s="151"/>
      <c r="N145" s="142"/>
    </row>
    <row r="146" spans="1:15" ht="15.75">
      <c r="A146" s="27"/>
      <c r="B146" s="85" t="s">
        <v>101</v>
      </c>
      <c r="C146" s="86"/>
      <c r="D146" s="86"/>
      <c r="E146" s="86"/>
      <c r="F146" s="86"/>
      <c r="G146" s="86"/>
      <c r="H146" s="87"/>
      <c r="I146" s="87"/>
      <c r="J146" s="87"/>
      <c r="K146" s="86"/>
      <c r="L146" s="65">
        <v>0</v>
      </c>
      <c r="M146" s="151"/>
      <c r="N146" s="142"/>
      <c r="O146" s="191"/>
    </row>
    <row r="147" spans="1:14" ht="15.75">
      <c r="A147" s="27"/>
      <c r="B147" s="85" t="s">
        <v>102</v>
      </c>
      <c r="C147" s="86"/>
      <c r="D147" s="86"/>
      <c r="E147" s="86"/>
      <c r="F147" s="86"/>
      <c r="G147" s="86"/>
      <c r="H147" s="87"/>
      <c r="I147" s="87"/>
      <c r="J147" s="87"/>
      <c r="K147" s="86"/>
      <c r="L147" s="65">
        <f>L144-L145-L146</f>
        <v>16146</v>
      </c>
      <c r="M147" s="151"/>
      <c r="N147" s="142"/>
    </row>
    <row r="148" spans="1:14" ht="15.75">
      <c r="A148" s="27"/>
      <c r="B148" s="69"/>
      <c r="C148" s="86"/>
      <c r="D148" s="86"/>
      <c r="E148" s="86"/>
      <c r="F148" s="86"/>
      <c r="G148" s="86"/>
      <c r="H148" s="87"/>
      <c r="I148" s="87"/>
      <c r="J148" s="87"/>
      <c r="K148" s="86"/>
      <c r="L148" s="88"/>
      <c r="M148" s="151"/>
      <c r="N148" s="142"/>
    </row>
    <row r="149" spans="1:14" ht="15.75">
      <c r="A149" s="7"/>
      <c r="B149" s="167" t="s">
        <v>103</v>
      </c>
      <c r="C149" s="158"/>
      <c r="D149" s="158"/>
      <c r="E149" s="158"/>
      <c r="F149" s="158"/>
      <c r="G149" s="158"/>
      <c r="H149" s="168" t="s">
        <v>186</v>
      </c>
      <c r="I149" s="168"/>
      <c r="J149" s="168" t="s">
        <v>193</v>
      </c>
      <c r="K149" s="158"/>
      <c r="L149" s="169" t="s">
        <v>207</v>
      </c>
      <c r="M149" s="150"/>
      <c r="N149" s="142"/>
    </row>
    <row r="150" spans="1:14" ht="15.75">
      <c r="A150" s="27"/>
      <c r="B150" s="28" t="s">
        <v>104</v>
      </c>
      <c r="C150" s="28"/>
      <c r="D150" s="28"/>
      <c r="E150" s="28"/>
      <c r="F150" s="28"/>
      <c r="G150" s="28"/>
      <c r="H150" s="65">
        <v>7000</v>
      </c>
      <c r="I150" s="28"/>
      <c r="J150" s="52"/>
      <c r="K150" s="28"/>
      <c r="L150" s="65"/>
      <c r="M150" s="147"/>
      <c r="N150" s="142"/>
    </row>
    <row r="151" spans="1:14" ht="15.75">
      <c r="A151" s="27"/>
      <c r="B151" s="28" t="s">
        <v>105</v>
      </c>
      <c r="C151" s="28"/>
      <c r="D151" s="28"/>
      <c r="E151" s="28"/>
      <c r="F151" s="28"/>
      <c r="G151" s="28"/>
      <c r="H151" s="65">
        <f>'Nov 04'!H153</f>
        <v>27</v>
      </c>
      <c r="I151" s="28"/>
      <c r="J151" s="65">
        <f>'Nov 04'!J153</f>
        <v>0</v>
      </c>
      <c r="K151" s="28"/>
      <c r="L151" s="65">
        <f>J151+H151</f>
        <v>27</v>
      </c>
      <c r="M151" s="147"/>
      <c r="N151" s="142"/>
    </row>
    <row r="152" spans="1:14" ht="15.75">
      <c r="A152" s="27"/>
      <c r="B152" s="28" t="s">
        <v>106</v>
      </c>
      <c r="C152" s="28"/>
      <c r="D152" s="28"/>
      <c r="E152" s="28"/>
      <c r="F152" s="28"/>
      <c r="G152" s="28"/>
      <c r="H152" s="65">
        <v>0</v>
      </c>
      <c r="I152" s="28"/>
      <c r="J152" s="65">
        <v>0</v>
      </c>
      <c r="K152" s="28"/>
      <c r="L152" s="65">
        <f>J152+H152</f>
        <v>0</v>
      </c>
      <c r="M152" s="147"/>
      <c r="N152" s="142"/>
    </row>
    <row r="153" spans="1:14" ht="15.75">
      <c r="A153" s="27"/>
      <c r="B153" s="28" t="s">
        <v>107</v>
      </c>
      <c r="C153" s="28"/>
      <c r="D153" s="28"/>
      <c r="E153" s="28"/>
      <c r="F153" s="28"/>
      <c r="G153" s="28"/>
      <c r="H153" s="65">
        <f>H152+H151</f>
        <v>27</v>
      </c>
      <c r="I153" s="28"/>
      <c r="J153" s="65">
        <f>J152+J151</f>
        <v>0</v>
      </c>
      <c r="K153" s="28"/>
      <c r="L153" s="65">
        <f>J153+H153</f>
        <v>27</v>
      </c>
      <c r="M153" s="147"/>
      <c r="N153" s="142"/>
    </row>
    <row r="154" spans="1:14" ht="15.75">
      <c r="A154" s="27"/>
      <c r="B154" s="28" t="s">
        <v>108</v>
      </c>
      <c r="C154" s="28"/>
      <c r="D154" s="28"/>
      <c r="E154" s="28"/>
      <c r="F154" s="28"/>
      <c r="G154" s="28"/>
      <c r="H154" s="65">
        <f>H150-H153-J153</f>
        <v>6973</v>
      </c>
      <c r="I154" s="28"/>
      <c r="J154" s="52"/>
      <c r="K154" s="28"/>
      <c r="L154" s="65"/>
      <c r="M154" s="147"/>
      <c r="N154" s="142"/>
    </row>
    <row r="155" spans="1:14" ht="16.5" thickBot="1">
      <c r="A155" s="27"/>
      <c r="B155" s="28"/>
      <c r="C155" s="28"/>
      <c r="D155" s="28"/>
      <c r="E155" s="28"/>
      <c r="F155" s="28"/>
      <c r="G155" s="28"/>
      <c r="H155" s="28"/>
      <c r="I155" s="28"/>
      <c r="J155" s="28"/>
      <c r="K155" s="28"/>
      <c r="L155" s="75"/>
      <c r="M155" s="147"/>
      <c r="N155" s="142"/>
    </row>
    <row r="156" spans="1:14" ht="15.75">
      <c r="A156" s="2"/>
      <c r="B156" s="5"/>
      <c r="C156" s="5"/>
      <c r="D156" s="5"/>
      <c r="E156" s="5"/>
      <c r="F156" s="5"/>
      <c r="G156" s="5"/>
      <c r="H156" s="5"/>
      <c r="I156" s="5"/>
      <c r="J156" s="5"/>
      <c r="K156" s="5"/>
      <c r="L156" s="73"/>
      <c r="M156" s="144"/>
      <c r="N156" s="142"/>
    </row>
    <row r="157" spans="1:14" ht="15.75">
      <c r="A157" s="7"/>
      <c r="B157" s="167" t="s">
        <v>109</v>
      </c>
      <c r="C157" s="15"/>
      <c r="D157" s="9"/>
      <c r="E157" s="9"/>
      <c r="F157" s="9"/>
      <c r="G157" s="9"/>
      <c r="H157" s="9"/>
      <c r="I157" s="9"/>
      <c r="J157" s="9"/>
      <c r="K157" s="9"/>
      <c r="L157" s="89"/>
      <c r="M157" s="145"/>
      <c r="N157" s="142"/>
    </row>
    <row r="158" spans="1:14" ht="15.75">
      <c r="A158" s="27"/>
      <c r="B158" s="28" t="s">
        <v>110</v>
      </c>
      <c r="C158" s="28"/>
      <c r="D158" s="28"/>
      <c r="E158" s="28"/>
      <c r="F158" s="28"/>
      <c r="G158" s="28"/>
      <c r="H158" s="28"/>
      <c r="I158" s="28"/>
      <c r="J158" s="28"/>
      <c r="K158" s="28"/>
      <c r="L158" s="71">
        <f>(L81+L83+L84+L85+L86)/-L87</f>
        <v>2.536734693877551</v>
      </c>
      <c r="M158" s="147" t="s">
        <v>208</v>
      </c>
      <c r="N158" s="142"/>
    </row>
    <row r="159" spans="1:14" ht="15.75">
      <c r="A159" s="27"/>
      <c r="B159" s="28" t="s">
        <v>111</v>
      </c>
      <c r="C159" s="28"/>
      <c r="D159" s="28"/>
      <c r="E159" s="28"/>
      <c r="F159" s="28"/>
      <c r="G159" s="28"/>
      <c r="H159" s="28"/>
      <c r="I159" s="28"/>
      <c r="J159" s="28"/>
      <c r="K159" s="28"/>
      <c r="L159" s="71">
        <v>3.17</v>
      </c>
      <c r="M159" s="147" t="s">
        <v>208</v>
      </c>
      <c r="N159" s="142"/>
    </row>
    <row r="160" spans="1:14" ht="15.75">
      <c r="A160" s="27"/>
      <c r="B160" s="28" t="s">
        <v>112</v>
      </c>
      <c r="C160" s="28"/>
      <c r="D160" s="28"/>
      <c r="E160" s="28"/>
      <c r="F160" s="28"/>
      <c r="G160" s="28"/>
      <c r="H160" s="28"/>
      <c r="I160" s="28"/>
      <c r="J160" s="28"/>
      <c r="K160" s="28"/>
      <c r="L160" s="71">
        <f>(L81+L83+L84+L85+L86+L87)/-L88</f>
        <v>6.435897435897436</v>
      </c>
      <c r="M160" s="147" t="s">
        <v>208</v>
      </c>
      <c r="N160" s="142"/>
    </row>
    <row r="161" spans="1:14" ht="15.75">
      <c r="A161" s="27"/>
      <c r="B161" s="28" t="s">
        <v>113</v>
      </c>
      <c r="C161" s="28"/>
      <c r="D161" s="28"/>
      <c r="E161" s="28"/>
      <c r="F161" s="28"/>
      <c r="G161" s="28"/>
      <c r="H161" s="28"/>
      <c r="I161" s="28"/>
      <c r="J161" s="28"/>
      <c r="K161" s="28"/>
      <c r="L161" s="90">
        <v>14.92</v>
      </c>
      <c r="M161" s="147" t="s">
        <v>208</v>
      </c>
      <c r="N161" s="142"/>
    </row>
    <row r="162" spans="1:14" ht="15.75">
      <c r="A162" s="27"/>
      <c r="B162" s="28" t="s">
        <v>114</v>
      </c>
      <c r="C162" s="28"/>
      <c r="D162" s="28"/>
      <c r="E162" s="28"/>
      <c r="F162" s="28"/>
      <c r="G162" s="28"/>
      <c r="H162" s="28"/>
      <c r="I162" s="28"/>
      <c r="J162" s="28"/>
      <c r="K162" s="28"/>
      <c r="L162" s="71">
        <f>(L81+L83+L84+L85+L86+L87+L88)/-L89</f>
        <v>13.67741935483871</v>
      </c>
      <c r="M162" s="147" t="s">
        <v>208</v>
      </c>
      <c r="N162" s="142"/>
    </row>
    <row r="163" spans="1:14" ht="15.75">
      <c r="A163" s="27"/>
      <c r="B163" s="28" t="s">
        <v>115</v>
      </c>
      <c r="C163" s="28"/>
      <c r="D163" s="28"/>
      <c r="E163" s="28"/>
      <c r="F163" s="28"/>
      <c r="G163" s="28"/>
      <c r="H163" s="28"/>
      <c r="I163" s="28"/>
      <c r="J163" s="28"/>
      <c r="K163" s="28"/>
      <c r="L163" s="90">
        <v>34.4</v>
      </c>
      <c r="M163" s="147" t="s">
        <v>208</v>
      </c>
      <c r="N163" s="142"/>
    </row>
    <row r="164" spans="1:14" ht="15.75">
      <c r="A164" s="27"/>
      <c r="B164" s="28"/>
      <c r="C164" s="28"/>
      <c r="D164" s="28"/>
      <c r="E164" s="28"/>
      <c r="F164" s="28"/>
      <c r="G164" s="28"/>
      <c r="H164" s="28"/>
      <c r="I164" s="28"/>
      <c r="J164" s="28"/>
      <c r="K164" s="28"/>
      <c r="L164" s="28"/>
      <c r="M164" s="147"/>
      <c r="N164" s="142"/>
    </row>
    <row r="165" spans="1:14" ht="15.75">
      <c r="A165" s="7"/>
      <c r="B165" s="9"/>
      <c r="C165" s="9"/>
      <c r="D165" s="9"/>
      <c r="E165" s="9"/>
      <c r="F165" s="9"/>
      <c r="G165" s="9"/>
      <c r="H165" s="9"/>
      <c r="I165" s="9"/>
      <c r="J165" s="9"/>
      <c r="K165" s="9"/>
      <c r="L165" s="9"/>
      <c r="M165" s="145"/>
      <c r="N165" s="142"/>
    </row>
    <row r="166" spans="1:14" ht="16.5" thickBot="1">
      <c r="A166" s="135"/>
      <c r="B166" s="136" t="str">
        <f>B107</f>
        <v>HL4 INVESTOR REPORT QUARTER ENDING FEBRUARY 2005</v>
      </c>
      <c r="C166" s="137"/>
      <c r="D166" s="137"/>
      <c r="E166" s="137"/>
      <c r="F166" s="137"/>
      <c r="G166" s="137"/>
      <c r="H166" s="137"/>
      <c r="I166" s="137"/>
      <c r="J166" s="137"/>
      <c r="K166" s="137"/>
      <c r="L166" s="137"/>
      <c r="M166" s="139"/>
      <c r="N166" s="142"/>
    </row>
    <row r="167" spans="1:14" ht="15.75">
      <c r="A167" s="2"/>
      <c r="B167" s="186"/>
      <c r="C167" s="186"/>
      <c r="D167" s="186"/>
      <c r="E167" s="186"/>
      <c r="F167" s="186"/>
      <c r="G167" s="186"/>
      <c r="H167" s="186"/>
      <c r="I167" s="186"/>
      <c r="J167" s="186"/>
      <c r="K167" s="186"/>
      <c r="L167" s="186"/>
      <c r="M167" s="187"/>
      <c r="N167" s="142"/>
    </row>
    <row r="168" spans="1:14" ht="15.75">
      <c r="A168" s="92"/>
      <c r="B168" s="62" t="s">
        <v>116</v>
      </c>
      <c r="C168" s="93"/>
      <c r="D168" s="93"/>
      <c r="E168" s="93"/>
      <c r="F168" s="93"/>
      <c r="G168" s="21"/>
      <c r="H168" s="21"/>
      <c r="I168" s="21"/>
      <c r="J168" s="21">
        <v>38411</v>
      </c>
      <c r="K168" s="17"/>
      <c r="L168" s="17"/>
      <c r="M168" s="145"/>
      <c r="N168" s="142"/>
    </row>
    <row r="169" spans="1:14" ht="15.75">
      <c r="A169" s="94"/>
      <c r="B169" s="95"/>
      <c r="C169" s="96"/>
      <c r="D169" s="96"/>
      <c r="E169" s="96"/>
      <c r="F169" s="96"/>
      <c r="G169" s="97"/>
      <c r="H169" s="97"/>
      <c r="I169" s="97"/>
      <c r="J169" s="97"/>
      <c r="K169" s="9"/>
      <c r="L169" s="9"/>
      <c r="M169" s="145"/>
      <c r="N169" s="142"/>
    </row>
    <row r="170" spans="1:14" ht="15.75">
      <c r="A170" s="98"/>
      <c r="B170" s="85" t="s">
        <v>117</v>
      </c>
      <c r="C170" s="99"/>
      <c r="D170" s="99"/>
      <c r="E170" s="99"/>
      <c r="F170" s="99"/>
      <c r="G170" s="80"/>
      <c r="H170" s="80"/>
      <c r="I170" s="80"/>
      <c r="J170" s="100">
        <v>0.09</v>
      </c>
      <c r="K170" s="28"/>
      <c r="L170" s="28"/>
      <c r="M170" s="147"/>
      <c r="N170" s="142"/>
    </row>
    <row r="171" spans="1:14" ht="15.75">
      <c r="A171" s="98"/>
      <c r="B171" s="85" t="s">
        <v>118</v>
      </c>
      <c r="C171" s="99"/>
      <c r="D171" s="99"/>
      <c r="E171" s="99"/>
      <c r="F171" s="99"/>
      <c r="G171" s="80"/>
      <c r="H171" s="80"/>
      <c r="I171" s="80"/>
      <c r="J171" s="50">
        <v>0.046548791045281306</v>
      </c>
      <c r="K171" s="28"/>
      <c r="L171" s="28"/>
      <c r="M171" s="147"/>
      <c r="N171" s="142"/>
    </row>
    <row r="172" spans="1:14" ht="15.75">
      <c r="A172" s="98"/>
      <c r="B172" s="85" t="s">
        <v>119</v>
      </c>
      <c r="C172" s="99"/>
      <c r="D172" s="99"/>
      <c r="E172" s="99"/>
      <c r="F172" s="99"/>
      <c r="G172" s="80"/>
      <c r="H172" s="80"/>
      <c r="I172" s="80"/>
      <c r="J172" s="100">
        <f>J170-J171</f>
        <v>0.04345120895471869</v>
      </c>
      <c r="K172" s="28"/>
      <c r="L172" s="28"/>
      <c r="M172" s="147"/>
      <c r="N172" s="142"/>
    </row>
    <row r="173" spans="1:14" ht="15.75">
      <c r="A173" s="98"/>
      <c r="B173" s="85" t="s">
        <v>120</v>
      </c>
      <c r="C173" s="99"/>
      <c r="D173" s="99"/>
      <c r="E173" s="99"/>
      <c r="F173" s="99"/>
      <c r="G173" s="80"/>
      <c r="H173" s="80"/>
      <c r="I173" s="80"/>
      <c r="J173" s="100">
        <v>0.09781</v>
      </c>
      <c r="K173" s="28"/>
      <c r="L173" s="28"/>
      <c r="M173" s="147"/>
      <c r="N173" s="142"/>
    </row>
    <row r="174" spans="1:14" ht="15.75">
      <c r="A174" s="98"/>
      <c r="B174" s="85" t="s">
        <v>121</v>
      </c>
      <c r="C174" s="99"/>
      <c r="D174" s="99"/>
      <c r="E174" s="99"/>
      <c r="F174" s="99"/>
      <c r="G174" s="80"/>
      <c r="H174" s="80"/>
      <c r="I174" s="80"/>
      <c r="J174" s="100">
        <f>L34</f>
        <v>0.05398498093175742</v>
      </c>
      <c r="K174" s="28"/>
      <c r="L174" s="28"/>
      <c r="M174" s="147"/>
      <c r="N174" s="142"/>
    </row>
    <row r="175" spans="1:14" ht="15.75">
      <c r="A175" s="98"/>
      <c r="B175" s="85" t="s">
        <v>122</v>
      </c>
      <c r="C175" s="99"/>
      <c r="D175" s="99"/>
      <c r="E175" s="99"/>
      <c r="F175" s="99"/>
      <c r="G175" s="80"/>
      <c r="H175" s="80"/>
      <c r="I175" s="80"/>
      <c r="J175" s="100">
        <f>J173-J174</f>
        <v>0.04382501906824257</v>
      </c>
      <c r="K175" s="28"/>
      <c r="L175" s="28"/>
      <c r="M175" s="147"/>
      <c r="N175" s="142"/>
    </row>
    <row r="176" spans="1:14" ht="15.75">
      <c r="A176" s="98"/>
      <c r="B176" s="85" t="s">
        <v>123</v>
      </c>
      <c r="C176" s="99"/>
      <c r="D176" s="99"/>
      <c r="E176" s="99"/>
      <c r="F176" s="99"/>
      <c r="G176" s="80"/>
      <c r="H176" s="80"/>
      <c r="I176" s="80"/>
      <c r="J176" s="101" t="s">
        <v>194</v>
      </c>
      <c r="K176" s="28"/>
      <c r="L176" s="28"/>
      <c r="M176" s="147"/>
      <c r="N176" s="142"/>
    </row>
    <row r="177" spans="1:14" ht="15.75">
      <c r="A177" s="98"/>
      <c r="B177" s="85" t="s">
        <v>124</v>
      </c>
      <c r="C177" s="99"/>
      <c r="D177" s="99"/>
      <c r="E177" s="99"/>
      <c r="F177" s="99"/>
      <c r="G177" s="80"/>
      <c r="H177" s="80"/>
      <c r="I177" s="80"/>
      <c r="J177" s="101" t="s">
        <v>195</v>
      </c>
      <c r="K177" s="28"/>
      <c r="L177" s="28"/>
      <c r="M177" s="147"/>
      <c r="N177" s="142"/>
    </row>
    <row r="178" spans="1:14" ht="15.75">
      <c r="A178" s="98"/>
      <c r="B178" s="85" t="s">
        <v>125</v>
      </c>
      <c r="C178" s="99"/>
      <c r="D178" s="99"/>
      <c r="E178" s="99"/>
      <c r="F178" s="99"/>
      <c r="G178" s="80"/>
      <c r="H178" s="80"/>
      <c r="I178" s="80"/>
      <c r="J178" s="101" t="s">
        <v>195</v>
      </c>
      <c r="K178" s="28"/>
      <c r="L178" s="28"/>
      <c r="M178" s="147"/>
      <c r="N178" s="142"/>
    </row>
    <row r="179" spans="1:14" ht="15.75">
      <c r="A179" s="98"/>
      <c r="B179" s="85" t="s">
        <v>126</v>
      </c>
      <c r="C179" s="99"/>
      <c r="D179" s="99"/>
      <c r="E179" s="99"/>
      <c r="F179" s="99"/>
      <c r="G179" s="80"/>
      <c r="H179" s="80"/>
      <c r="I179" s="80"/>
      <c r="J179" s="102">
        <v>10.6</v>
      </c>
      <c r="K179" s="28" t="s">
        <v>199</v>
      </c>
      <c r="L179" s="28"/>
      <c r="M179" s="147"/>
      <c r="N179" s="142"/>
    </row>
    <row r="180" spans="1:14" ht="15.75">
      <c r="A180" s="98"/>
      <c r="B180" s="85" t="s">
        <v>127</v>
      </c>
      <c r="C180" s="99"/>
      <c r="D180" s="99"/>
      <c r="E180" s="99"/>
      <c r="F180" s="99"/>
      <c r="G180" s="80"/>
      <c r="H180" s="80"/>
      <c r="I180" s="80"/>
      <c r="J180" s="102">
        <v>8.02</v>
      </c>
      <c r="K180" s="28" t="s">
        <v>199</v>
      </c>
      <c r="L180" s="28"/>
      <c r="M180" s="147"/>
      <c r="N180" s="142"/>
    </row>
    <row r="181" spans="1:14" ht="15.75">
      <c r="A181" s="98"/>
      <c r="B181" s="85" t="s">
        <v>128</v>
      </c>
      <c r="C181" s="99"/>
      <c r="D181" s="99"/>
      <c r="E181" s="99"/>
      <c r="F181" s="99"/>
      <c r="G181" s="80"/>
      <c r="H181" s="80"/>
      <c r="I181" s="80"/>
      <c r="J181" s="100">
        <f>F57/'Nov 04'!L57</f>
        <v>0.05008044642675302</v>
      </c>
      <c r="K181" s="28"/>
      <c r="L181" s="28"/>
      <c r="M181" s="147"/>
      <c r="N181" s="142"/>
    </row>
    <row r="182" spans="1:14" ht="15.75">
      <c r="A182" s="98"/>
      <c r="B182" s="85" t="s">
        <v>129</v>
      </c>
      <c r="C182" s="99"/>
      <c r="D182" s="99"/>
      <c r="E182" s="99"/>
      <c r="F182" s="99"/>
      <c r="G182" s="80"/>
      <c r="H182" s="80"/>
      <c r="I182" s="80"/>
      <c r="J182" s="100">
        <v>0.2658</v>
      </c>
      <c r="K182" s="28"/>
      <c r="L182" s="28"/>
      <c r="M182" s="147"/>
      <c r="N182" s="142"/>
    </row>
    <row r="183" spans="1:14" ht="15.75">
      <c r="A183" s="98"/>
      <c r="B183" s="85"/>
      <c r="C183" s="85"/>
      <c r="D183" s="85"/>
      <c r="E183" s="85"/>
      <c r="F183" s="85"/>
      <c r="G183" s="28"/>
      <c r="H183" s="28"/>
      <c r="I183" s="28"/>
      <c r="J183" s="75"/>
      <c r="K183" s="28"/>
      <c r="L183" s="103"/>
      <c r="M183" s="147"/>
      <c r="N183" s="142"/>
    </row>
    <row r="184" spans="1:14" ht="15.75">
      <c r="A184" s="104"/>
      <c r="B184" s="16" t="s">
        <v>130</v>
      </c>
      <c r="C184" s="105"/>
      <c r="D184" s="106"/>
      <c r="E184" s="105"/>
      <c r="F184" s="106"/>
      <c r="G184" s="105"/>
      <c r="H184" s="106"/>
      <c r="I184" s="19" t="s">
        <v>187</v>
      </c>
      <c r="J184" s="107" t="s">
        <v>196</v>
      </c>
      <c r="K184" s="17"/>
      <c r="L184" s="9"/>
      <c r="M184" s="145"/>
      <c r="N184" s="142"/>
    </row>
    <row r="185" spans="1:14" ht="15.75">
      <c r="A185" s="108"/>
      <c r="B185" s="85" t="s">
        <v>131</v>
      </c>
      <c r="C185" s="66"/>
      <c r="D185" s="66"/>
      <c r="E185" s="66"/>
      <c r="F185" s="28"/>
      <c r="G185" s="28"/>
      <c r="H185" s="28"/>
      <c r="I185" s="35">
        <v>224</v>
      </c>
      <c r="J185" s="109">
        <v>16757</v>
      </c>
      <c r="K185" s="28"/>
      <c r="L185" s="103"/>
      <c r="M185" s="153"/>
      <c r="N185" s="142"/>
    </row>
    <row r="186" spans="1:14" ht="15.75">
      <c r="A186" s="108"/>
      <c r="B186" s="85" t="s">
        <v>132</v>
      </c>
      <c r="C186" s="66"/>
      <c r="D186" s="66"/>
      <c r="E186" s="66"/>
      <c r="F186" s="28"/>
      <c r="G186" s="28"/>
      <c r="H186" s="28"/>
      <c r="I186" s="35">
        <v>8</v>
      </c>
      <c r="J186" s="109">
        <v>950</v>
      </c>
      <c r="K186" s="28"/>
      <c r="L186" s="103"/>
      <c r="M186" s="153"/>
      <c r="N186" s="142"/>
    </row>
    <row r="187" spans="1:14" ht="15.75">
      <c r="A187" s="108"/>
      <c r="B187" s="170" t="s">
        <v>133</v>
      </c>
      <c r="C187" s="66"/>
      <c r="D187" s="66"/>
      <c r="E187" s="66"/>
      <c r="F187" s="28"/>
      <c r="G187" s="28"/>
      <c r="H187" s="28"/>
      <c r="I187" s="28"/>
      <c r="J187" s="109">
        <v>0</v>
      </c>
      <c r="K187" s="28"/>
      <c r="L187" s="103"/>
      <c r="M187" s="153"/>
      <c r="N187" s="142"/>
    </row>
    <row r="188" spans="1:14" ht="15.75">
      <c r="A188" s="108"/>
      <c r="B188" s="170" t="s">
        <v>134</v>
      </c>
      <c r="C188" s="66"/>
      <c r="D188" s="66"/>
      <c r="E188" s="66"/>
      <c r="F188" s="28"/>
      <c r="G188" s="28"/>
      <c r="H188" s="28"/>
      <c r="I188" s="28"/>
      <c r="J188" s="109">
        <v>0</v>
      </c>
      <c r="K188" s="28"/>
      <c r="L188" s="103"/>
      <c r="M188" s="153"/>
      <c r="N188" s="142"/>
    </row>
    <row r="189" spans="1:14" ht="15.75">
      <c r="A189" s="111"/>
      <c r="B189" s="170" t="s">
        <v>135</v>
      </c>
      <c r="C189" s="66"/>
      <c r="D189" s="85"/>
      <c r="E189" s="85"/>
      <c r="F189" s="85"/>
      <c r="G189" s="28"/>
      <c r="H189" s="28"/>
      <c r="I189" s="28"/>
      <c r="J189" s="109"/>
      <c r="K189" s="28"/>
      <c r="L189" s="103"/>
      <c r="M189" s="154"/>
      <c r="N189" s="142"/>
    </row>
    <row r="190" spans="1:14" ht="15.75">
      <c r="A190" s="108"/>
      <c r="B190" s="85" t="s">
        <v>136</v>
      </c>
      <c r="C190" s="66"/>
      <c r="D190" s="66"/>
      <c r="E190" s="66"/>
      <c r="F190" s="66"/>
      <c r="G190" s="28"/>
      <c r="H190" s="28"/>
      <c r="I190" s="28"/>
      <c r="J190" s="109">
        <f>L130</f>
        <v>0</v>
      </c>
      <c r="K190" s="28"/>
      <c r="L190" s="103"/>
      <c r="M190" s="154"/>
      <c r="N190" s="142"/>
    </row>
    <row r="191" spans="1:14" ht="15.75">
      <c r="A191" s="108"/>
      <c r="B191" s="85" t="s">
        <v>137</v>
      </c>
      <c r="C191" s="66"/>
      <c r="D191" s="66"/>
      <c r="E191" s="66"/>
      <c r="F191" s="66"/>
      <c r="G191" s="28"/>
      <c r="H191" s="28"/>
      <c r="I191" s="28"/>
      <c r="J191" s="109">
        <f>J190+'Nov 04'!J191</f>
        <v>229</v>
      </c>
      <c r="K191" s="28"/>
      <c r="L191" s="103"/>
      <c r="M191" s="154"/>
      <c r="N191" s="142"/>
    </row>
    <row r="192" spans="1:14" ht="15.75">
      <c r="A192" s="108"/>
      <c r="B192" s="85" t="s">
        <v>138</v>
      </c>
      <c r="C192" s="66"/>
      <c r="D192" s="66"/>
      <c r="E192" s="66"/>
      <c r="F192" s="66"/>
      <c r="G192" s="28"/>
      <c r="H192" s="28"/>
      <c r="I192" s="28"/>
      <c r="J192" s="109">
        <v>0</v>
      </c>
      <c r="K192" s="28"/>
      <c r="L192" s="103"/>
      <c r="M192" s="154"/>
      <c r="N192" s="142"/>
    </row>
    <row r="193" spans="1:14" ht="15.75">
      <c r="A193" s="111"/>
      <c r="B193" s="170" t="s">
        <v>139</v>
      </c>
      <c r="C193" s="66"/>
      <c r="D193" s="85"/>
      <c r="E193" s="85"/>
      <c r="F193" s="85"/>
      <c r="G193" s="28"/>
      <c r="H193" s="28"/>
      <c r="I193" s="28"/>
      <c r="J193" s="109"/>
      <c r="K193" s="28"/>
      <c r="L193" s="103"/>
      <c r="M193" s="154"/>
      <c r="N193" s="142"/>
    </row>
    <row r="194" spans="1:14" ht="15.75">
      <c r="A194" s="111"/>
      <c r="B194" s="85" t="s">
        <v>140</v>
      </c>
      <c r="C194" s="66"/>
      <c r="D194" s="85"/>
      <c r="E194" s="85"/>
      <c r="F194" s="85"/>
      <c r="G194" s="28"/>
      <c r="H194" s="28"/>
      <c r="I194" s="28">
        <v>2</v>
      </c>
      <c r="J194" s="109">
        <v>128</v>
      </c>
      <c r="K194" s="28"/>
      <c r="L194" s="103"/>
      <c r="M194" s="154"/>
      <c r="N194" s="142"/>
    </row>
    <row r="195" spans="1:14" ht="15.75">
      <c r="A195" s="108"/>
      <c r="B195" s="85" t="s">
        <v>141</v>
      </c>
      <c r="C195" s="66"/>
      <c r="D195" s="113"/>
      <c r="E195" s="113"/>
      <c r="F195" s="114"/>
      <c r="G195" s="28"/>
      <c r="H195" s="28"/>
      <c r="I195" s="28"/>
      <c r="J195" s="109">
        <v>46.133</v>
      </c>
      <c r="K195" s="28"/>
      <c r="L195" s="103"/>
      <c r="M195" s="154"/>
      <c r="N195" s="142"/>
    </row>
    <row r="196" spans="1:14" ht="15.75">
      <c r="A196" s="108"/>
      <c r="B196" s="85" t="s">
        <v>142</v>
      </c>
      <c r="C196" s="66"/>
      <c r="D196" s="113"/>
      <c r="E196" s="113"/>
      <c r="F196" s="114"/>
      <c r="G196" s="28"/>
      <c r="H196" s="28"/>
      <c r="I196" s="28"/>
      <c r="J196" s="109">
        <v>5.5</v>
      </c>
      <c r="K196" s="28"/>
      <c r="L196" s="103"/>
      <c r="M196" s="154"/>
      <c r="N196" s="142"/>
    </row>
    <row r="197" spans="1:14" ht="15.75">
      <c r="A197" s="108"/>
      <c r="B197" s="85" t="s">
        <v>143</v>
      </c>
      <c r="C197" s="66"/>
      <c r="D197" s="115"/>
      <c r="E197" s="113"/>
      <c r="F197" s="114"/>
      <c r="G197" s="28"/>
      <c r="H197" s="28"/>
      <c r="I197" s="28"/>
      <c r="J197" s="116">
        <v>1.3571</v>
      </c>
      <c r="K197" s="28"/>
      <c r="L197" s="103"/>
      <c r="M197" s="154"/>
      <c r="N197" s="142"/>
    </row>
    <row r="198" spans="1:14" ht="15.75">
      <c r="A198" s="108"/>
      <c r="B198" s="85"/>
      <c r="C198" s="66"/>
      <c r="D198" s="115"/>
      <c r="E198" s="113"/>
      <c r="F198" s="114"/>
      <c r="G198" s="28"/>
      <c r="H198" s="28"/>
      <c r="I198" s="28"/>
      <c r="J198" s="116"/>
      <c r="K198" s="28"/>
      <c r="L198" s="103"/>
      <c r="M198" s="154"/>
      <c r="N198" s="142"/>
    </row>
    <row r="199" spans="1:14" ht="15.75">
      <c r="A199" s="7"/>
      <c r="B199" s="16" t="s">
        <v>144</v>
      </c>
      <c r="C199" s="19"/>
      <c r="D199" s="107"/>
      <c r="E199" s="19"/>
      <c r="F199" s="107"/>
      <c r="G199" s="19"/>
      <c r="H199" s="107" t="s">
        <v>187</v>
      </c>
      <c r="I199" s="19" t="s">
        <v>188</v>
      </c>
      <c r="J199" s="107" t="s">
        <v>197</v>
      </c>
      <c r="K199" s="19" t="s">
        <v>188</v>
      </c>
      <c r="L199" s="17"/>
      <c r="M199" s="155"/>
      <c r="N199" s="142"/>
    </row>
    <row r="200" spans="1:14" ht="15.75">
      <c r="A200" s="27"/>
      <c r="B200" s="66" t="s">
        <v>145</v>
      </c>
      <c r="C200" s="118"/>
      <c r="D200" s="66"/>
      <c r="E200" s="118"/>
      <c r="F200" s="28"/>
      <c r="G200" s="118"/>
      <c r="H200" s="66">
        <v>1797</v>
      </c>
      <c r="I200" s="120">
        <f>H200/H209</f>
        <v>0.6546448087431694</v>
      </c>
      <c r="J200" s="65">
        <v>49296</v>
      </c>
      <c r="K200" s="194">
        <f>J200/J209</f>
        <v>0.5284507525406286</v>
      </c>
      <c r="L200" s="103"/>
      <c r="M200" s="154"/>
      <c r="N200" s="142"/>
    </row>
    <row r="201" spans="1:14" ht="15.75">
      <c r="A201" s="27"/>
      <c r="B201" s="66" t="s">
        <v>146</v>
      </c>
      <c r="C201" s="118"/>
      <c r="D201" s="66"/>
      <c r="E201" s="118"/>
      <c r="F201" s="28"/>
      <c r="G201" s="120"/>
      <c r="H201" s="66">
        <v>121</v>
      </c>
      <c r="I201" s="120">
        <f>H201/H209</f>
        <v>0.04408014571948998</v>
      </c>
      <c r="J201" s="65">
        <v>3998</v>
      </c>
      <c r="K201" s="194">
        <f>J201/J209</f>
        <v>0.042858367994511384</v>
      </c>
      <c r="L201" s="103"/>
      <c r="M201" s="154"/>
      <c r="N201" s="142"/>
    </row>
    <row r="202" spans="1:14" ht="15.75">
      <c r="A202" s="27"/>
      <c r="B202" s="66" t="s">
        <v>147</v>
      </c>
      <c r="C202" s="118"/>
      <c r="D202" s="66"/>
      <c r="E202" s="118"/>
      <c r="F202" s="28"/>
      <c r="G202" s="120"/>
      <c r="H202" s="66">
        <v>72</v>
      </c>
      <c r="I202" s="120">
        <f>H202/H209</f>
        <v>0.02622950819672131</v>
      </c>
      <c r="J202" s="65">
        <v>2540</v>
      </c>
      <c r="K202" s="194">
        <f>J202/J209</f>
        <v>0.02722867801552249</v>
      </c>
      <c r="L202" s="103"/>
      <c r="M202" s="154"/>
      <c r="N202" s="142"/>
    </row>
    <row r="203" spans="1:14" ht="15.75">
      <c r="A203" s="27"/>
      <c r="B203" s="66" t="s">
        <v>223</v>
      </c>
      <c r="C203" s="118"/>
      <c r="D203" s="66"/>
      <c r="E203" s="118"/>
      <c r="F203" s="28"/>
      <c r="G203" s="120"/>
      <c r="H203" s="66">
        <v>44</v>
      </c>
      <c r="I203" s="120">
        <f>H203/$H$209</f>
        <v>0.016029143897996357</v>
      </c>
      <c r="J203" s="65">
        <v>1533</v>
      </c>
      <c r="K203" s="194">
        <f>J203/$J$209</f>
        <v>0.01643368637708503</v>
      </c>
      <c r="L203" s="103"/>
      <c r="M203" s="153"/>
      <c r="N203" s="142"/>
    </row>
    <row r="204" spans="1:14" ht="15.75">
      <c r="A204" s="27"/>
      <c r="B204" s="66" t="s">
        <v>224</v>
      </c>
      <c r="C204" s="118"/>
      <c r="D204" s="66"/>
      <c r="E204" s="118"/>
      <c r="F204" s="28"/>
      <c r="G204" s="120"/>
      <c r="H204" s="66">
        <v>34</v>
      </c>
      <c r="I204" s="120">
        <f>H204/$H$209</f>
        <v>0.01238615664845173</v>
      </c>
      <c r="J204" s="65">
        <v>1092</v>
      </c>
      <c r="K204" s="194">
        <f>J204/$J$209</f>
        <v>0.011706187556279748</v>
      </c>
      <c r="L204" s="103"/>
      <c r="M204" s="153"/>
      <c r="N204" s="142"/>
    </row>
    <row r="205" spans="1:14" ht="15.75">
      <c r="A205" s="27"/>
      <c r="B205" s="66" t="s">
        <v>225</v>
      </c>
      <c r="C205" s="118"/>
      <c r="D205" s="66"/>
      <c r="E205" s="118"/>
      <c r="F205" s="28"/>
      <c r="G205" s="120"/>
      <c r="H205" s="66">
        <v>25</v>
      </c>
      <c r="I205" s="120">
        <f>H205/$H$209</f>
        <v>0.009107468123861567</v>
      </c>
      <c r="J205" s="65">
        <v>720</v>
      </c>
      <c r="K205" s="194">
        <f>J205/$J$209</f>
        <v>0.0077183654217229105</v>
      </c>
      <c r="L205" s="103"/>
      <c r="M205" s="153"/>
      <c r="N205" s="142"/>
    </row>
    <row r="206" spans="1:14" ht="15.75">
      <c r="A206" s="27"/>
      <c r="B206" s="66" t="s">
        <v>226</v>
      </c>
      <c r="C206" s="118"/>
      <c r="D206" s="66"/>
      <c r="E206" s="118"/>
      <c r="F206" s="28"/>
      <c r="G206" s="120"/>
      <c r="H206" s="66">
        <v>70</v>
      </c>
      <c r="I206" s="120">
        <f>H206/$H$209</f>
        <v>0.025500910746812388</v>
      </c>
      <c r="J206" s="65">
        <v>2328</v>
      </c>
      <c r="K206" s="194">
        <f>J206/$J$209</f>
        <v>0.024956048196904078</v>
      </c>
      <c r="L206" s="103"/>
      <c r="M206" s="153"/>
      <c r="N206" s="142"/>
    </row>
    <row r="207" spans="1:14" ht="15.75">
      <c r="A207" s="27"/>
      <c r="B207" s="66" t="s">
        <v>227</v>
      </c>
      <c r="C207" s="118"/>
      <c r="D207" s="66"/>
      <c r="E207" s="118"/>
      <c r="F207" s="28"/>
      <c r="G207" s="120"/>
      <c r="H207" s="66">
        <v>582</v>
      </c>
      <c r="I207" s="120">
        <f>H207/$H$209</f>
        <v>0.21202185792349726</v>
      </c>
      <c r="J207" s="65">
        <v>31777</v>
      </c>
      <c r="K207" s="194">
        <f>J207/$J$209</f>
        <v>0.3406479138973457</v>
      </c>
      <c r="L207" s="103"/>
      <c r="M207" s="153"/>
      <c r="N207" s="142"/>
    </row>
    <row r="208" spans="1:14" ht="15.75">
      <c r="A208" s="27"/>
      <c r="B208" s="66"/>
      <c r="C208" s="121"/>
      <c r="D208" s="110"/>
      <c r="E208" s="121"/>
      <c r="F208" s="28"/>
      <c r="G208" s="121"/>
      <c r="H208" s="110"/>
      <c r="I208" s="121"/>
      <c r="J208" s="65"/>
      <c r="K208" s="119"/>
      <c r="L208" s="103"/>
      <c r="M208" s="153"/>
      <c r="N208" s="142"/>
    </row>
    <row r="209" spans="1:14" ht="15.75">
      <c r="A209" s="27"/>
      <c r="B209" s="28"/>
      <c r="C209" s="28"/>
      <c r="D209" s="28"/>
      <c r="E209" s="28"/>
      <c r="F209" s="28"/>
      <c r="G209" s="28"/>
      <c r="H209" s="64">
        <f>SUM(H200:H207)</f>
        <v>2745</v>
      </c>
      <c r="I209" s="122">
        <f>SUM(I200:I208)</f>
        <v>1</v>
      </c>
      <c r="J209" s="65">
        <f>SUM(J200:J208)</f>
        <v>93284</v>
      </c>
      <c r="K209" s="122">
        <f>SUM(K200:K208)</f>
        <v>0.9999999999999999</v>
      </c>
      <c r="L209" s="28"/>
      <c r="M209" s="147"/>
      <c r="N209" s="142"/>
    </row>
    <row r="210" spans="1:14" ht="15.75">
      <c r="A210" s="27"/>
      <c r="B210" s="28"/>
      <c r="C210" s="28"/>
      <c r="D210" s="28"/>
      <c r="E210" s="28"/>
      <c r="F210" s="28"/>
      <c r="G210" s="28"/>
      <c r="H210" s="64"/>
      <c r="I210" s="122"/>
      <c r="J210" s="65"/>
      <c r="K210" s="122"/>
      <c r="L210" s="28"/>
      <c r="M210" s="147"/>
      <c r="N210" s="142"/>
    </row>
    <row r="211" spans="1:14" ht="15.75">
      <c r="A211" s="7"/>
      <c r="B211" s="9"/>
      <c r="C211" s="9"/>
      <c r="D211" s="9"/>
      <c r="E211" s="9"/>
      <c r="F211" s="9"/>
      <c r="G211" s="9"/>
      <c r="H211" s="67"/>
      <c r="I211" s="123"/>
      <c r="J211" s="67"/>
      <c r="K211" s="123"/>
      <c r="L211" s="9"/>
      <c r="M211" s="145"/>
      <c r="N211" s="142"/>
    </row>
    <row r="212" spans="1:14" ht="15.75">
      <c r="A212" s="125"/>
      <c r="B212" s="16" t="s">
        <v>149</v>
      </c>
      <c r="C212" s="126"/>
      <c r="D212" s="19" t="s">
        <v>165</v>
      </c>
      <c r="E212" s="17"/>
      <c r="F212" s="16" t="s">
        <v>175</v>
      </c>
      <c r="G212" s="127"/>
      <c r="H212" s="127"/>
      <c r="I212" s="127"/>
      <c r="J212" s="188"/>
      <c r="K212" s="188"/>
      <c r="L212" s="188"/>
      <c r="M212" s="189"/>
      <c r="N212" s="142"/>
    </row>
    <row r="213" spans="1:14" ht="15.75">
      <c r="A213" s="190"/>
      <c r="B213" s="188"/>
      <c r="C213" s="188"/>
      <c r="D213" s="9"/>
      <c r="E213" s="9"/>
      <c r="F213" s="9"/>
      <c r="G213" s="188"/>
      <c r="H213" s="188"/>
      <c r="I213" s="188"/>
      <c r="J213" s="188"/>
      <c r="K213" s="188"/>
      <c r="L213" s="188"/>
      <c r="M213" s="189"/>
      <c r="N213" s="142"/>
    </row>
    <row r="214" spans="1:14" ht="15.75">
      <c r="A214" s="190"/>
      <c r="B214" s="15" t="s">
        <v>150</v>
      </c>
      <c r="C214" s="130"/>
      <c r="D214" s="131" t="s">
        <v>166</v>
      </c>
      <c r="E214" s="15"/>
      <c r="F214" s="15" t="s">
        <v>220</v>
      </c>
      <c r="G214" s="130"/>
      <c r="H214" s="130"/>
      <c r="I214" s="188"/>
      <c r="J214" s="188"/>
      <c r="K214" s="188"/>
      <c r="L214" s="188"/>
      <c r="M214" s="189"/>
      <c r="N214" s="142"/>
    </row>
    <row r="215" spans="1:14" ht="15.75">
      <c r="A215" s="190"/>
      <c r="B215" s="15" t="s">
        <v>151</v>
      </c>
      <c r="C215" s="130"/>
      <c r="D215" s="131" t="s">
        <v>167</v>
      </c>
      <c r="E215" s="15"/>
      <c r="F215" s="15" t="s">
        <v>221</v>
      </c>
      <c r="G215" s="130"/>
      <c r="H215" s="130"/>
      <c r="I215" s="188"/>
      <c r="J215" s="188"/>
      <c r="K215" s="188"/>
      <c r="L215" s="188"/>
      <c r="M215" s="189"/>
      <c r="N215" s="142"/>
    </row>
    <row r="216" spans="1:14" ht="15.75">
      <c r="A216" s="190"/>
      <c r="B216" s="15"/>
      <c r="C216" s="130"/>
      <c r="D216" s="131"/>
      <c r="E216" s="15"/>
      <c r="F216" s="15"/>
      <c r="G216" s="130"/>
      <c r="H216" s="130"/>
      <c r="I216" s="188"/>
      <c r="J216" s="188"/>
      <c r="K216" s="188"/>
      <c r="L216" s="188"/>
      <c r="M216" s="189"/>
      <c r="N216" s="142"/>
    </row>
    <row r="217" spans="1:14" ht="15.75">
      <c r="A217" s="190"/>
      <c r="B217" s="15"/>
      <c r="C217" s="130"/>
      <c r="D217" s="131"/>
      <c r="E217" s="15"/>
      <c r="F217" s="15"/>
      <c r="G217" s="130"/>
      <c r="H217" s="130"/>
      <c r="I217" s="188"/>
      <c r="J217" s="188"/>
      <c r="K217" s="188"/>
      <c r="L217" s="188"/>
      <c r="M217" s="189"/>
      <c r="N217" s="142"/>
    </row>
    <row r="218" spans="1:14" ht="16.5" thickBot="1">
      <c r="A218" s="190"/>
      <c r="B218" s="15" t="str">
        <f>B166</f>
        <v>HL4 INVESTOR REPORT QUARTER ENDING FEBRUARY 2005</v>
      </c>
      <c r="C218" s="130"/>
      <c r="D218" s="131"/>
      <c r="E218" s="15"/>
      <c r="F218" s="15"/>
      <c r="G218" s="130"/>
      <c r="H218" s="130"/>
      <c r="I218" s="188"/>
      <c r="J218" s="188"/>
      <c r="K218" s="188"/>
      <c r="L218" s="188"/>
      <c r="M218" s="189"/>
      <c r="N218" s="142"/>
    </row>
    <row r="219" spans="1:14" ht="15">
      <c r="A219" s="157"/>
      <c r="B219" s="157"/>
      <c r="C219" s="157"/>
      <c r="D219" s="157"/>
      <c r="E219" s="157"/>
      <c r="F219" s="157"/>
      <c r="G219" s="157"/>
      <c r="H219" s="157"/>
      <c r="I219" s="157"/>
      <c r="J219" s="157"/>
      <c r="K219" s="157"/>
      <c r="L219" s="157"/>
      <c r="M219" s="157"/>
      <c r="N219" s="142"/>
    </row>
    <row r="220" spans="1:13" ht="15">
      <c r="A220" s="143"/>
      <c r="B220" s="143"/>
      <c r="C220" s="143"/>
      <c r="D220" s="143"/>
      <c r="E220" s="143"/>
      <c r="F220" s="143"/>
      <c r="G220" s="143"/>
      <c r="H220" s="143"/>
      <c r="I220" s="143"/>
      <c r="J220" s="143"/>
      <c r="K220" s="143"/>
      <c r="L220" s="143"/>
      <c r="M220" s="143"/>
    </row>
  </sheetData>
  <printOptions horizontalCentered="1" verticalCentered="1"/>
  <pageMargins left="0.7480314960629921" right="0.7480314960629921" top="0.984251968503937" bottom="0.984251968503937" header="0.5118110236220472" footer="0.5118110236220472"/>
  <pageSetup horizontalDpi="600" verticalDpi="600" orientation="landscape" paperSize="9" scale="46" r:id="rId2"/>
  <rowBreaks count="3" manualBreakCount="3">
    <brk id="52" max="13" man="1"/>
    <brk id="107" max="13" man="1"/>
    <brk id="166" max="13" man="1"/>
  </rowBreaks>
  <drawing r:id="rId1"/>
</worksheet>
</file>

<file path=xl/worksheets/sheet12.xml><?xml version="1.0" encoding="utf-8"?>
<worksheet xmlns="http://schemas.openxmlformats.org/spreadsheetml/2006/main" xmlns:r="http://schemas.openxmlformats.org/officeDocument/2006/relationships">
  <sheetPr>
    <tabColor indexed="54"/>
  </sheetPr>
  <dimension ref="A1:O222"/>
  <sheetViews>
    <sheetView zoomScale="70" zoomScaleNormal="70" workbookViewId="0" topLeftCell="A1">
      <selection activeCell="A1" sqref="A1"/>
    </sheetView>
  </sheetViews>
  <sheetFormatPr defaultColWidth="8.88671875" defaultRowHeight="15"/>
  <cols>
    <col min="1" max="1" width="3.6640625" style="0" customWidth="1"/>
    <col min="2" max="2" width="50.6640625" style="0" customWidth="1"/>
    <col min="3" max="3" width="22.99609375" style="0" customWidth="1"/>
    <col min="4" max="4" width="14.5546875" style="0" customWidth="1"/>
    <col min="5" max="5" width="11.77734375" style="0" customWidth="1"/>
    <col min="6" max="6" width="14.4453125" style="0" customWidth="1"/>
    <col min="7" max="7" width="7.6640625" style="0" customWidth="1"/>
    <col min="8" max="8" width="13.6640625" style="0" customWidth="1"/>
    <col min="9" max="9" width="6.6640625" style="0" customWidth="1"/>
    <col min="10" max="10" width="13.6640625" style="0" customWidth="1"/>
    <col min="11" max="11" width="6.6640625" style="0" customWidth="1"/>
    <col min="12" max="12" width="15.6640625" style="0" customWidth="1"/>
    <col min="13" max="13" width="17.5546875" style="0" customWidth="1"/>
  </cols>
  <sheetData>
    <row r="1" spans="1:14" ht="20.25">
      <c r="A1" s="2"/>
      <c r="B1" s="3" t="s">
        <v>0</v>
      </c>
      <c r="C1" s="4"/>
      <c r="D1" s="5"/>
      <c r="E1" s="5"/>
      <c r="F1" s="5"/>
      <c r="G1" s="5"/>
      <c r="H1" s="5"/>
      <c r="I1" s="5"/>
      <c r="J1" s="5"/>
      <c r="K1" s="5"/>
      <c r="L1" s="5"/>
      <c r="M1" s="144"/>
      <c r="N1" s="142"/>
    </row>
    <row r="2" spans="1:14" ht="15.75">
      <c r="A2" s="7"/>
      <c r="B2" s="8"/>
      <c r="C2" s="8"/>
      <c r="D2" s="9"/>
      <c r="E2" s="9"/>
      <c r="F2" s="9"/>
      <c r="G2" s="9"/>
      <c r="H2" s="9"/>
      <c r="I2" s="9"/>
      <c r="J2" s="9"/>
      <c r="K2" s="9"/>
      <c r="L2" s="9"/>
      <c r="M2" s="145"/>
      <c r="N2" s="142"/>
    </row>
    <row r="3" spans="1:14" ht="15.75">
      <c r="A3" s="10"/>
      <c r="B3" s="158" t="s">
        <v>1</v>
      </c>
      <c r="C3" s="9"/>
      <c r="D3" s="9"/>
      <c r="E3" s="9"/>
      <c r="F3" s="9"/>
      <c r="G3" s="9"/>
      <c r="H3" s="9"/>
      <c r="I3" s="9"/>
      <c r="J3" s="9"/>
      <c r="K3" s="9"/>
      <c r="L3" s="9"/>
      <c r="M3" s="145"/>
      <c r="N3" s="142"/>
    </row>
    <row r="4" spans="1:14" ht="15.75">
      <c r="A4" s="7"/>
      <c r="B4" s="8"/>
      <c r="C4" s="8"/>
      <c r="D4" s="9"/>
      <c r="E4" s="9"/>
      <c r="F4" s="9"/>
      <c r="G4" s="9"/>
      <c r="H4" s="9"/>
      <c r="I4" s="9"/>
      <c r="J4" s="9"/>
      <c r="K4" s="9"/>
      <c r="L4" s="9"/>
      <c r="M4" s="145"/>
      <c r="N4" s="142"/>
    </row>
    <row r="5" spans="1:14" ht="15.75">
      <c r="A5" s="7"/>
      <c r="B5" s="12" t="s">
        <v>2</v>
      </c>
      <c r="C5" s="13"/>
      <c r="D5" s="9"/>
      <c r="E5" s="9"/>
      <c r="F5" s="9"/>
      <c r="G5" s="9"/>
      <c r="H5" s="9"/>
      <c r="I5" s="9"/>
      <c r="J5" s="9"/>
      <c r="K5" s="9"/>
      <c r="L5" s="9"/>
      <c r="M5" s="145"/>
      <c r="N5" s="142"/>
    </row>
    <row r="6" spans="1:14" ht="15.75">
      <c r="A6" s="7"/>
      <c r="B6" s="12" t="s">
        <v>3</v>
      </c>
      <c r="C6" s="13"/>
      <c r="D6" s="9"/>
      <c r="E6" s="9"/>
      <c r="F6" s="9"/>
      <c r="G6" s="9"/>
      <c r="H6" s="9"/>
      <c r="I6" s="9"/>
      <c r="J6" s="9"/>
      <c r="K6" s="9"/>
      <c r="L6" s="9"/>
      <c r="M6" s="145"/>
      <c r="N6" s="142"/>
    </row>
    <row r="7" spans="1:14" ht="15.75">
      <c r="A7" s="7"/>
      <c r="B7" s="12" t="s">
        <v>4</v>
      </c>
      <c r="C7" s="13"/>
      <c r="D7" s="9"/>
      <c r="E7" s="9"/>
      <c r="F7" s="9"/>
      <c r="G7" s="9"/>
      <c r="H7" s="9"/>
      <c r="I7" s="9"/>
      <c r="J7" s="9"/>
      <c r="K7" s="9"/>
      <c r="L7" s="9"/>
      <c r="M7" s="145"/>
      <c r="N7" s="142"/>
    </row>
    <row r="8" spans="1:14" ht="15.75">
      <c r="A8" s="7"/>
      <c r="B8" s="14"/>
      <c r="C8" s="13"/>
      <c r="D8" s="9"/>
      <c r="E8" s="9"/>
      <c r="F8" s="9"/>
      <c r="G8" s="9"/>
      <c r="H8" s="9"/>
      <c r="I8" s="9"/>
      <c r="J8" s="9"/>
      <c r="K8" s="9"/>
      <c r="L8" s="9"/>
      <c r="M8" s="145"/>
      <c r="N8" s="142"/>
    </row>
    <row r="9" spans="1:14" ht="18.75">
      <c r="A9" s="7"/>
      <c r="B9" s="208" t="s">
        <v>233</v>
      </c>
      <c r="C9" s="13"/>
      <c r="D9" s="9"/>
      <c r="E9" s="9"/>
      <c r="F9" s="9"/>
      <c r="G9" s="9"/>
      <c r="H9" s="9"/>
      <c r="I9" s="9"/>
      <c r="J9" s="9"/>
      <c r="K9" s="9"/>
      <c r="L9" s="9"/>
      <c r="M9" s="145"/>
      <c r="N9" s="142"/>
    </row>
    <row r="10" spans="1:14" ht="15.75">
      <c r="A10" s="7"/>
      <c r="B10" s="13"/>
      <c r="C10" s="13"/>
      <c r="D10" s="15"/>
      <c r="E10" s="15"/>
      <c r="F10" s="9"/>
      <c r="G10" s="9"/>
      <c r="H10" s="9"/>
      <c r="I10" s="9"/>
      <c r="J10" s="9"/>
      <c r="K10" s="9"/>
      <c r="L10" s="9"/>
      <c r="M10" s="145"/>
      <c r="N10" s="142"/>
    </row>
    <row r="11" spans="1:14" ht="15.75">
      <c r="A11" s="7"/>
      <c r="B11" s="15" t="s">
        <v>5</v>
      </c>
      <c r="C11" s="15"/>
      <c r="D11" s="9"/>
      <c r="E11" s="9"/>
      <c r="F11" s="9"/>
      <c r="G11" s="9"/>
      <c r="H11" s="9"/>
      <c r="I11" s="9"/>
      <c r="J11" s="9"/>
      <c r="K11" s="9"/>
      <c r="L11" s="9"/>
      <c r="M11" s="145"/>
      <c r="N11" s="142"/>
    </row>
    <row r="12" spans="1:14" ht="16.5" thickBot="1">
      <c r="A12" s="7"/>
      <c r="B12" s="15"/>
      <c r="C12" s="15"/>
      <c r="D12" s="9"/>
      <c r="E12" s="9"/>
      <c r="F12" s="9"/>
      <c r="G12" s="9"/>
      <c r="H12" s="9"/>
      <c r="I12" s="9"/>
      <c r="J12" s="9"/>
      <c r="K12" s="9"/>
      <c r="L12" s="9"/>
      <c r="M12" s="145"/>
      <c r="N12" s="142"/>
    </row>
    <row r="13" spans="1:14" ht="15.75">
      <c r="A13" s="2"/>
      <c r="B13" s="5"/>
      <c r="C13" s="5"/>
      <c r="D13" s="5"/>
      <c r="E13" s="5"/>
      <c r="F13" s="5"/>
      <c r="G13" s="5"/>
      <c r="H13" s="5"/>
      <c r="I13" s="5"/>
      <c r="J13" s="5"/>
      <c r="K13" s="5"/>
      <c r="L13" s="5"/>
      <c r="M13" s="144"/>
      <c r="N13" s="142"/>
    </row>
    <row r="14" spans="1:14" ht="15.75">
      <c r="A14" s="7"/>
      <c r="B14" s="16" t="s">
        <v>6</v>
      </c>
      <c r="C14" s="16"/>
      <c r="D14" s="17"/>
      <c r="E14" s="17"/>
      <c r="F14" s="17"/>
      <c r="G14" s="17"/>
      <c r="H14" s="17"/>
      <c r="I14" s="17"/>
      <c r="J14" s="17"/>
      <c r="K14" s="17"/>
      <c r="L14" s="18" t="s">
        <v>200</v>
      </c>
      <c r="M14" s="145"/>
      <c r="N14" s="142"/>
    </row>
    <row r="15" spans="1:14" ht="15.75">
      <c r="A15" s="7"/>
      <c r="B15" s="16" t="s">
        <v>7</v>
      </c>
      <c r="C15" s="16"/>
      <c r="D15" s="19"/>
      <c r="E15" s="20"/>
      <c r="F15" s="19"/>
      <c r="G15" s="20"/>
      <c r="H15" s="19" t="s">
        <v>178</v>
      </c>
      <c r="I15" s="20">
        <v>0.96</v>
      </c>
      <c r="J15" s="19" t="s">
        <v>189</v>
      </c>
      <c r="K15" s="20">
        <v>0.04</v>
      </c>
      <c r="L15" s="18"/>
      <c r="M15" s="146"/>
      <c r="N15" s="142"/>
    </row>
    <row r="16" spans="1:14" ht="15.75">
      <c r="A16" s="7"/>
      <c r="B16" s="16" t="s">
        <v>8</v>
      </c>
      <c r="C16" s="16"/>
      <c r="D16" s="19"/>
      <c r="E16" s="20"/>
      <c r="F16" s="19"/>
      <c r="G16" s="20"/>
      <c r="H16" s="19" t="s">
        <v>178</v>
      </c>
      <c r="I16" s="20">
        <v>0.96</v>
      </c>
      <c r="J16" s="19" t="s">
        <v>189</v>
      </c>
      <c r="K16" s="20">
        <v>0.04</v>
      </c>
      <c r="L16" s="18"/>
      <c r="M16" s="146"/>
      <c r="N16" s="142"/>
    </row>
    <row r="17" spans="1:14" ht="15.75">
      <c r="A17" s="7"/>
      <c r="B17" s="16" t="s">
        <v>9</v>
      </c>
      <c r="C17" s="16"/>
      <c r="D17" s="17"/>
      <c r="E17" s="17"/>
      <c r="F17" s="17"/>
      <c r="G17" s="17"/>
      <c r="H17" s="17"/>
      <c r="I17" s="17"/>
      <c r="J17" s="17"/>
      <c r="K17" s="17"/>
      <c r="L17" s="19" t="s">
        <v>201</v>
      </c>
      <c r="M17" s="145"/>
      <c r="N17" s="142"/>
    </row>
    <row r="18" spans="1:13" ht="15.75">
      <c r="A18" s="7"/>
      <c r="B18" s="16" t="s">
        <v>10</v>
      </c>
      <c r="C18" s="16"/>
      <c r="D18" s="17"/>
      <c r="E18" s="17"/>
      <c r="F18" s="17"/>
      <c r="G18" s="17"/>
      <c r="H18" s="17"/>
      <c r="I18" s="17"/>
      <c r="J18" s="17"/>
      <c r="K18" s="17"/>
      <c r="L18" s="21">
        <v>38524</v>
      </c>
      <c r="M18" s="145"/>
    </row>
    <row r="19" spans="1:14" ht="15.75">
      <c r="A19" s="7"/>
      <c r="B19" s="9"/>
      <c r="C19" s="9"/>
      <c r="D19" s="9"/>
      <c r="E19" s="9"/>
      <c r="F19" s="9"/>
      <c r="G19" s="9"/>
      <c r="H19" s="9"/>
      <c r="I19" s="9"/>
      <c r="J19" s="9"/>
      <c r="K19" s="9"/>
      <c r="L19" s="22"/>
      <c r="M19" s="145"/>
      <c r="N19" s="142"/>
    </row>
    <row r="20" spans="1:14" ht="15.75">
      <c r="A20" s="7"/>
      <c r="B20" s="23" t="s">
        <v>11</v>
      </c>
      <c r="C20" s="9"/>
      <c r="D20" s="9"/>
      <c r="E20" s="9"/>
      <c r="F20" s="9"/>
      <c r="G20" s="9"/>
      <c r="H20" s="9"/>
      <c r="I20" s="9"/>
      <c r="J20" s="22"/>
      <c r="K20" s="9"/>
      <c r="L20" s="14"/>
      <c r="M20" s="145"/>
      <c r="N20" s="142"/>
    </row>
    <row r="21" spans="1:14" ht="15.75">
      <c r="A21" s="7"/>
      <c r="B21" s="9"/>
      <c r="C21" s="9"/>
      <c r="D21" s="9"/>
      <c r="E21" s="9"/>
      <c r="F21" s="9"/>
      <c r="G21" s="9"/>
      <c r="H21" s="9"/>
      <c r="I21" s="9"/>
      <c r="J21" s="9"/>
      <c r="K21" s="9"/>
      <c r="L21" s="24"/>
      <c r="M21" s="145"/>
      <c r="N21" s="142"/>
    </row>
    <row r="22" spans="1:14" ht="15.75">
      <c r="A22" s="7"/>
      <c r="B22" s="9"/>
      <c r="C22" s="159" t="s">
        <v>152</v>
      </c>
      <c r="D22" s="161" t="s">
        <v>156</v>
      </c>
      <c r="E22" s="161"/>
      <c r="F22" s="161" t="s">
        <v>168</v>
      </c>
      <c r="G22" s="161"/>
      <c r="H22" s="161" t="s">
        <v>179</v>
      </c>
      <c r="I22" s="25"/>
      <c r="J22" s="26"/>
      <c r="K22" s="14"/>
      <c r="L22" s="14"/>
      <c r="M22" s="145"/>
      <c r="N22" s="142"/>
    </row>
    <row r="23" spans="1:14" ht="15.75">
      <c r="A23" s="27"/>
      <c r="B23" s="28" t="s">
        <v>12</v>
      </c>
      <c r="C23" s="160" t="s">
        <v>153</v>
      </c>
      <c r="D23" s="30" t="s">
        <v>157</v>
      </c>
      <c r="E23" s="30"/>
      <c r="F23" s="30" t="s">
        <v>169</v>
      </c>
      <c r="G23" s="30"/>
      <c r="H23" s="30" t="s">
        <v>180</v>
      </c>
      <c r="I23" s="30"/>
      <c r="J23" s="30"/>
      <c r="K23" s="31"/>
      <c r="L23" s="31"/>
      <c r="M23" s="147"/>
      <c r="N23" s="142"/>
    </row>
    <row r="24" spans="1:14" ht="15.75">
      <c r="A24" s="27"/>
      <c r="B24" s="28" t="s">
        <v>13</v>
      </c>
      <c r="C24" s="29"/>
      <c r="D24" s="30" t="s">
        <v>158</v>
      </c>
      <c r="E24" s="30"/>
      <c r="F24" s="30" t="s">
        <v>170</v>
      </c>
      <c r="G24" s="30"/>
      <c r="H24" s="30" t="s">
        <v>181</v>
      </c>
      <c r="I24" s="30"/>
      <c r="J24" s="30"/>
      <c r="K24" s="31"/>
      <c r="L24" s="31"/>
      <c r="M24" s="147"/>
      <c r="N24" s="142"/>
    </row>
    <row r="25" spans="1:14" ht="15.75">
      <c r="A25" s="27"/>
      <c r="B25" s="28" t="s">
        <v>14</v>
      </c>
      <c r="C25" s="29"/>
      <c r="D25" s="30" t="s">
        <v>158</v>
      </c>
      <c r="E25" s="30"/>
      <c r="F25" s="30" t="s">
        <v>170</v>
      </c>
      <c r="G25" s="30"/>
      <c r="H25" s="30" t="s">
        <v>181</v>
      </c>
      <c r="I25" s="30"/>
      <c r="J25" s="30"/>
      <c r="K25" s="31"/>
      <c r="L25" s="31"/>
      <c r="M25" s="147"/>
      <c r="N25" s="142"/>
    </row>
    <row r="26" spans="1:14" ht="15.75">
      <c r="A26" s="27"/>
      <c r="B26" s="32" t="s">
        <v>15</v>
      </c>
      <c r="C26" s="32"/>
      <c r="D26" s="33" t="s">
        <v>157</v>
      </c>
      <c r="E26" s="30"/>
      <c r="F26" s="33" t="s">
        <v>169</v>
      </c>
      <c r="G26" s="30"/>
      <c r="H26" s="33" t="s">
        <v>180</v>
      </c>
      <c r="I26" s="33"/>
      <c r="J26" s="33"/>
      <c r="K26" s="34"/>
      <c r="L26" s="31"/>
      <c r="M26" s="147"/>
      <c r="N26" s="142"/>
    </row>
    <row r="27" spans="1:14" ht="15.75">
      <c r="A27" s="27"/>
      <c r="B27" s="32" t="s">
        <v>16</v>
      </c>
      <c r="C27" s="32"/>
      <c r="D27" s="33" t="s">
        <v>158</v>
      </c>
      <c r="E27" s="30"/>
      <c r="F27" s="33" t="s">
        <v>170</v>
      </c>
      <c r="G27" s="30"/>
      <c r="H27" s="33" t="s">
        <v>181</v>
      </c>
      <c r="I27" s="33"/>
      <c r="J27" s="33"/>
      <c r="K27" s="34"/>
      <c r="L27" s="31"/>
      <c r="M27" s="147"/>
      <c r="N27" s="142"/>
    </row>
    <row r="28" spans="1:14" ht="15.75">
      <c r="A28" s="27"/>
      <c r="B28" s="32" t="s">
        <v>17</v>
      </c>
      <c r="C28" s="32"/>
      <c r="D28" s="33" t="s">
        <v>158</v>
      </c>
      <c r="E28" s="30"/>
      <c r="F28" s="33" t="s">
        <v>170</v>
      </c>
      <c r="G28" s="30"/>
      <c r="H28" s="33" t="s">
        <v>181</v>
      </c>
      <c r="I28" s="33"/>
      <c r="J28" s="33"/>
      <c r="K28" s="34"/>
      <c r="L28" s="31"/>
      <c r="M28" s="147"/>
      <c r="N28" s="142"/>
    </row>
    <row r="29" spans="1:14" ht="15.75">
      <c r="A29" s="27"/>
      <c r="B29" s="28" t="s">
        <v>18</v>
      </c>
      <c r="C29" s="28"/>
      <c r="D29" s="35" t="s">
        <v>159</v>
      </c>
      <c r="E29" s="30"/>
      <c r="F29" s="35" t="s">
        <v>171</v>
      </c>
      <c r="G29" s="30"/>
      <c r="H29" s="35" t="s">
        <v>182</v>
      </c>
      <c r="I29" s="30"/>
      <c r="J29" s="35"/>
      <c r="K29" s="31"/>
      <c r="L29" s="31"/>
      <c r="M29" s="147"/>
      <c r="N29" s="142"/>
    </row>
    <row r="30" spans="1:14" ht="15.75">
      <c r="A30" s="27"/>
      <c r="B30" s="28"/>
      <c r="C30" s="28"/>
      <c r="D30" s="28"/>
      <c r="E30" s="30"/>
      <c r="F30" s="30"/>
      <c r="G30" s="30"/>
      <c r="H30" s="30"/>
      <c r="I30" s="30"/>
      <c r="J30" s="30"/>
      <c r="K30" s="31"/>
      <c r="L30" s="31"/>
      <c r="M30" s="147"/>
      <c r="N30" s="142"/>
    </row>
    <row r="31" spans="1:14" ht="15.75">
      <c r="A31" s="27"/>
      <c r="B31" s="28" t="s">
        <v>19</v>
      </c>
      <c r="C31" s="28"/>
      <c r="D31" s="36">
        <v>198000</v>
      </c>
      <c r="E31" s="37"/>
      <c r="F31" s="36">
        <v>16500</v>
      </c>
      <c r="G31" s="36"/>
      <c r="H31" s="36">
        <v>5500</v>
      </c>
      <c r="I31" s="36"/>
      <c r="J31" s="36"/>
      <c r="K31" s="38"/>
      <c r="L31" s="36">
        <f>J31+H31+F31+D31</f>
        <v>220000</v>
      </c>
      <c r="M31" s="148"/>
      <c r="N31" s="142"/>
    </row>
    <row r="32" spans="1:14" ht="15.75">
      <c r="A32" s="27"/>
      <c r="B32" s="28" t="s">
        <v>20</v>
      </c>
      <c r="C32" s="43">
        <v>0.360019</v>
      </c>
      <c r="D32" s="36">
        <f>D31*C32</f>
        <v>71283.762</v>
      </c>
      <c r="E32" s="37"/>
      <c r="F32" s="36">
        <f>F31</f>
        <v>16500</v>
      </c>
      <c r="G32" s="36"/>
      <c r="H32" s="36">
        <f>H31</f>
        <v>5500</v>
      </c>
      <c r="I32" s="41"/>
      <c r="J32" s="36"/>
      <c r="K32" s="38"/>
      <c r="L32" s="36">
        <f>J32+H32+F32+D32</f>
        <v>93283.762</v>
      </c>
      <c r="M32" s="148"/>
      <c r="N32" s="142"/>
    </row>
    <row r="33" spans="1:14" ht="15.75">
      <c r="A33" s="42"/>
      <c r="B33" s="32" t="s">
        <v>21</v>
      </c>
      <c r="C33" s="43">
        <v>0.332321</v>
      </c>
      <c r="D33" s="44">
        <f>D31*C33</f>
        <v>65799.55799999999</v>
      </c>
      <c r="E33" s="45"/>
      <c r="F33" s="44">
        <v>16500</v>
      </c>
      <c r="G33" s="44"/>
      <c r="H33" s="44">
        <v>5500</v>
      </c>
      <c r="I33" s="44"/>
      <c r="J33" s="44"/>
      <c r="K33" s="46"/>
      <c r="L33" s="44">
        <f>J33+H33+F33+D33</f>
        <v>87799.55799999999</v>
      </c>
      <c r="M33" s="147"/>
      <c r="N33" s="142"/>
    </row>
    <row r="34" spans="1:14" ht="15.75">
      <c r="A34" s="27"/>
      <c r="B34" s="28" t="s">
        <v>22</v>
      </c>
      <c r="C34" s="184"/>
      <c r="D34" s="35" t="s">
        <v>160</v>
      </c>
      <c r="E34" s="28"/>
      <c r="F34" s="35" t="s">
        <v>172</v>
      </c>
      <c r="G34" s="35"/>
      <c r="H34" s="35" t="s">
        <v>183</v>
      </c>
      <c r="I34" s="35"/>
      <c r="J34" s="35"/>
      <c r="K34" s="31"/>
      <c r="L34" s="31"/>
      <c r="M34" s="147"/>
      <c r="N34" s="142"/>
    </row>
    <row r="35" spans="1:14" ht="15.75">
      <c r="A35" s="27"/>
      <c r="B35" s="28" t="s">
        <v>23</v>
      </c>
      <c r="C35" s="184"/>
      <c r="D35" s="48">
        <v>0.0533875</v>
      </c>
      <c r="E35" s="49"/>
      <c r="F35" s="48">
        <v>0.0588875</v>
      </c>
      <c r="G35" s="48"/>
      <c r="H35" s="48">
        <v>0.0698875</v>
      </c>
      <c r="I35" s="50"/>
      <c r="J35" s="48"/>
      <c r="K35" s="31"/>
      <c r="L35" s="50">
        <f>SUMPRODUCT(D35:J35,D32:J32)/L32</f>
        <v>0.05533317624749096</v>
      </c>
      <c r="M35" s="147"/>
      <c r="N35" s="142"/>
    </row>
    <row r="36" spans="1:14" ht="15.75">
      <c r="A36" s="27"/>
      <c r="B36" s="28" t="s">
        <v>24</v>
      </c>
      <c r="C36" s="184"/>
      <c r="D36" s="48">
        <v>0.0521375</v>
      </c>
      <c r="E36" s="49"/>
      <c r="F36" s="48">
        <v>0.0576375</v>
      </c>
      <c r="G36" s="48"/>
      <c r="H36" s="48">
        <v>0.0686375</v>
      </c>
      <c r="I36" s="50"/>
      <c r="J36" s="48"/>
      <c r="K36" s="31"/>
      <c r="L36" s="31"/>
      <c r="M36" s="147"/>
      <c r="N36" s="142"/>
    </row>
    <row r="37" spans="1:14" ht="15.75">
      <c r="A37" s="27"/>
      <c r="B37" s="28" t="s">
        <v>25</v>
      </c>
      <c r="C37" s="184"/>
      <c r="D37" s="35" t="s">
        <v>161</v>
      </c>
      <c r="E37" s="28"/>
      <c r="F37" s="35" t="s">
        <v>161</v>
      </c>
      <c r="G37" s="35"/>
      <c r="H37" s="35" t="s">
        <v>161</v>
      </c>
      <c r="I37" s="35"/>
      <c r="J37" s="35"/>
      <c r="K37" s="31"/>
      <c r="L37" s="31"/>
      <c r="M37" s="147"/>
      <c r="N37" s="142"/>
    </row>
    <row r="38" spans="1:14" ht="15.75">
      <c r="A38" s="27"/>
      <c r="B38" s="28" t="s">
        <v>26</v>
      </c>
      <c r="C38" s="28"/>
      <c r="D38" s="51" t="s">
        <v>162</v>
      </c>
      <c r="E38" s="28"/>
      <c r="F38" s="51" t="s">
        <v>162</v>
      </c>
      <c r="G38" s="51"/>
      <c r="H38" s="51" t="s">
        <v>162</v>
      </c>
      <c r="I38" s="35"/>
      <c r="J38" s="35"/>
      <c r="K38" s="31"/>
      <c r="L38" s="31"/>
      <c r="M38" s="147"/>
      <c r="N38" s="142"/>
    </row>
    <row r="39" spans="1:14" ht="15.75">
      <c r="A39" s="27"/>
      <c r="B39" s="28" t="s">
        <v>27</v>
      </c>
      <c r="C39" s="28"/>
      <c r="D39" s="35" t="s">
        <v>163</v>
      </c>
      <c r="E39" s="28"/>
      <c r="F39" s="35" t="s">
        <v>173</v>
      </c>
      <c r="G39" s="35"/>
      <c r="H39" s="35" t="s">
        <v>184</v>
      </c>
      <c r="I39" s="35"/>
      <c r="J39" s="35"/>
      <c r="K39" s="31"/>
      <c r="L39" s="31"/>
      <c r="M39" s="147"/>
      <c r="N39" s="142"/>
    </row>
    <row r="40" spans="1:14" ht="15.75">
      <c r="A40" s="27"/>
      <c r="B40" s="28"/>
      <c r="C40" s="28"/>
      <c r="D40" s="52"/>
      <c r="E40" s="52"/>
      <c r="F40" s="49"/>
      <c r="G40" s="52"/>
      <c r="H40" s="192"/>
      <c r="I40" s="52"/>
      <c r="J40" s="52"/>
      <c r="K40" s="52"/>
      <c r="L40" s="52"/>
      <c r="M40" s="147"/>
      <c r="N40" s="142"/>
    </row>
    <row r="41" spans="1:14" ht="15.75">
      <c r="A41" s="27"/>
      <c r="B41" s="28" t="s">
        <v>28</v>
      </c>
      <c r="C41" s="28"/>
      <c r="D41" s="28"/>
      <c r="E41" s="28"/>
      <c r="F41" s="49"/>
      <c r="G41" s="52"/>
      <c r="H41" s="192"/>
      <c r="I41" s="28"/>
      <c r="J41" s="28"/>
      <c r="K41" s="28"/>
      <c r="L41" s="50">
        <f>(H31+F31)/(D31)</f>
        <v>0.1111111111111111</v>
      </c>
      <c r="M41" s="147"/>
      <c r="N41" s="142"/>
    </row>
    <row r="42" spans="1:14" ht="15.75">
      <c r="A42" s="27"/>
      <c r="B42" s="28" t="s">
        <v>29</v>
      </c>
      <c r="C42" s="28"/>
      <c r="D42" s="28"/>
      <c r="E42" s="28"/>
      <c r="F42" s="49"/>
      <c r="G42" s="28"/>
      <c r="H42" s="49"/>
      <c r="I42" s="28"/>
      <c r="J42" s="28"/>
      <c r="K42" s="28"/>
      <c r="L42" s="50">
        <f>(H33+F33)/(D33)</f>
        <v>0.33434875048856716</v>
      </c>
      <c r="M42" s="147"/>
      <c r="N42" s="142"/>
    </row>
    <row r="43" spans="1:14" ht="15.75">
      <c r="A43" s="27"/>
      <c r="B43" s="28" t="s">
        <v>30</v>
      </c>
      <c r="C43" s="28"/>
      <c r="D43" s="49"/>
      <c r="E43" s="28"/>
      <c r="F43" s="49"/>
      <c r="G43" s="28"/>
      <c r="H43" s="49"/>
      <c r="I43" s="28"/>
      <c r="J43" s="35" t="s">
        <v>156</v>
      </c>
      <c r="K43" s="35" t="s">
        <v>198</v>
      </c>
      <c r="L43" s="36">
        <v>66000</v>
      </c>
      <c r="M43" s="147"/>
      <c r="N43" s="142"/>
    </row>
    <row r="44" spans="1:14" ht="15.75">
      <c r="A44" s="27"/>
      <c r="B44" s="28"/>
      <c r="C44" s="28"/>
      <c r="D44" s="28"/>
      <c r="E44" s="28"/>
      <c r="F44" s="28"/>
      <c r="G44" s="28"/>
      <c r="H44" s="28"/>
      <c r="I44" s="28"/>
      <c r="J44" s="28" t="s">
        <v>190</v>
      </c>
      <c r="K44" s="28"/>
      <c r="L44" s="53"/>
      <c r="M44" s="147"/>
      <c r="N44" s="142"/>
    </row>
    <row r="45" spans="1:14" ht="15.75">
      <c r="A45" s="27"/>
      <c r="B45" s="28" t="s">
        <v>31</v>
      </c>
      <c r="C45" s="28"/>
      <c r="D45" s="28"/>
      <c r="E45" s="28"/>
      <c r="F45" s="28"/>
      <c r="G45" s="28"/>
      <c r="H45" s="28"/>
      <c r="I45" s="28"/>
      <c r="J45" s="35"/>
      <c r="K45" s="35"/>
      <c r="L45" s="35" t="s">
        <v>202</v>
      </c>
      <c r="M45" s="147"/>
      <c r="N45" s="142"/>
    </row>
    <row r="46" spans="1:14" ht="15.75">
      <c r="A46" s="42"/>
      <c r="B46" s="32" t="s">
        <v>32</v>
      </c>
      <c r="C46" s="32"/>
      <c r="D46" s="32"/>
      <c r="E46" s="32"/>
      <c r="F46" s="32"/>
      <c r="G46" s="32"/>
      <c r="H46" s="32"/>
      <c r="I46" s="32"/>
      <c r="J46" s="54"/>
      <c r="K46" s="54"/>
      <c r="L46" s="55">
        <v>38518</v>
      </c>
      <c r="M46" s="149"/>
      <c r="N46" s="142"/>
    </row>
    <row r="47" spans="1:14" ht="15.75">
      <c r="A47" s="27"/>
      <c r="B47" s="28" t="s">
        <v>33</v>
      </c>
      <c r="C47" s="28"/>
      <c r="D47" s="28"/>
      <c r="E47" s="28"/>
      <c r="F47" s="28"/>
      <c r="G47" s="28"/>
      <c r="H47" s="31"/>
      <c r="I47" s="28">
        <f>L47-J47+1</f>
        <v>90</v>
      </c>
      <c r="J47" s="57">
        <v>38336</v>
      </c>
      <c r="K47" s="58"/>
      <c r="L47" s="57">
        <v>38425</v>
      </c>
      <c r="M47" s="147"/>
      <c r="N47" s="142"/>
    </row>
    <row r="48" spans="1:14" ht="15.75">
      <c r="A48" s="27"/>
      <c r="B48" s="28" t="s">
        <v>34</v>
      </c>
      <c r="C48" s="28"/>
      <c r="D48" s="28"/>
      <c r="E48" s="28"/>
      <c r="F48" s="28"/>
      <c r="G48" s="28"/>
      <c r="H48" s="31"/>
      <c r="I48" s="28">
        <f>L48-J48+1</f>
        <v>92</v>
      </c>
      <c r="J48" s="57">
        <v>38426</v>
      </c>
      <c r="K48" s="58"/>
      <c r="L48" s="57">
        <v>38517</v>
      </c>
      <c r="M48" s="147"/>
      <c r="N48" s="142"/>
    </row>
    <row r="49" spans="1:14" ht="15.75">
      <c r="A49" s="27"/>
      <c r="B49" s="28" t="s">
        <v>35</v>
      </c>
      <c r="C49" s="28"/>
      <c r="D49" s="28"/>
      <c r="E49" s="28"/>
      <c r="F49" s="28"/>
      <c r="G49" s="28"/>
      <c r="H49" s="28"/>
      <c r="I49" s="28"/>
      <c r="J49" s="57"/>
      <c r="K49" s="58"/>
      <c r="L49" s="57" t="s">
        <v>203</v>
      </c>
      <c r="M49" s="147"/>
      <c r="N49" s="142"/>
    </row>
    <row r="50" spans="1:14" ht="15.75">
      <c r="A50" s="27"/>
      <c r="B50" s="28" t="s">
        <v>36</v>
      </c>
      <c r="C50" s="28"/>
      <c r="D50" s="28"/>
      <c r="E50" s="28"/>
      <c r="F50" s="28"/>
      <c r="G50" s="28"/>
      <c r="H50" s="28"/>
      <c r="I50" s="28"/>
      <c r="J50" s="57"/>
      <c r="K50" s="58"/>
      <c r="L50" s="57">
        <v>38504</v>
      </c>
      <c r="M50" s="147"/>
      <c r="N50" s="142"/>
    </row>
    <row r="51" spans="1:14" ht="15.75">
      <c r="A51" s="27"/>
      <c r="B51" s="28"/>
      <c r="C51" s="28"/>
      <c r="D51" s="28"/>
      <c r="E51" s="28"/>
      <c r="F51" s="28"/>
      <c r="G51" s="28"/>
      <c r="H51" s="28"/>
      <c r="I51" s="28"/>
      <c r="J51" s="28"/>
      <c r="K51" s="28"/>
      <c r="L51" s="59"/>
      <c r="M51" s="147"/>
      <c r="N51" s="142"/>
    </row>
    <row r="52" spans="1:14" ht="15.75">
      <c r="A52" s="7"/>
      <c r="B52" s="9"/>
      <c r="C52" s="9"/>
      <c r="D52" s="9"/>
      <c r="E52" s="9"/>
      <c r="F52" s="9"/>
      <c r="G52" s="9"/>
      <c r="H52" s="9"/>
      <c r="I52" s="9"/>
      <c r="J52" s="9"/>
      <c r="K52" s="9"/>
      <c r="L52" s="60"/>
      <c r="M52" s="145"/>
      <c r="N52" s="142"/>
    </row>
    <row r="53" spans="1:14" ht="16.5" thickBot="1">
      <c r="A53" s="135"/>
      <c r="B53" s="136" t="s">
        <v>229</v>
      </c>
      <c r="C53" s="137"/>
      <c r="D53" s="137"/>
      <c r="E53" s="137"/>
      <c r="F53" s="137"/>
      <c r="G53" s="137"/>
      <c r="H53" s="137"/>
      <c r="I53" s="137"/>
      <c r="J53" s="137"/>
      <c r="K53" s="137"/>
      <c r="L53" s="138"/>
      <c r="M53" s="139"/>
      <c r="N53" s="142"/>
    </row>
    <row r="54" spans="1:14" ht="15.75">
      <c r="A54" s="2"/>
      <c r="B54" s="5"/>
      <c r="C54" s="5"/>
      <c r="D54" s="5"/>
      <c r="E54" s="5"/>
      <c r="F54" s="5"/>
      <c r="G54" s="5"/>
      <c r="H54" s="5"/>
      <c r="I54" s="5"/>
      <c r="J54" s="5"/>
      <c r="K54" s="5"/>
      <c r="L54" s="61"/>
      <c r="M54" s="144"/>
      <c r="N54" s="142"/>
    </row>
    <row r="55" spans="1:14" ht="15.75">
      <c r="A55" s="7"/>
      <c r="B55" s="62" t="s">
        <v>38</v>
      </c>
      <c r="C55" s="15"/>
      <c r="D55" s="9"/>
      <c r="E55" s="9"/>
      <c r="F55" s="9"/>
      <c r="G55" s="9"/>
      <c r="H55" s="9"/>
      <c r="I55" s="9"/>
      <c r="J55" s="9"/>
      <c r="K55" s="9"/>
      <c r="L55" s="63"/>
      <c r="M55" s="145"/>
      <c r="N55" s="142"/>
    </row>
    <row r="56" spans="1:14" ht="15.75">
      <c r="A56" s="7"/>
      <c r="B56" s="15"/>
      <c r="C56" s="15"/>
      <c r="D56" s="9"/>
      <c r="E56" s="9"/>
      <c r="F56" s="9"/>
      <c r="G56" s="9"/>
      <c r="H56" s="9"/>
      <c r="I56" s="9"/>
      <c r="J56" s="9"/>
      <c r="K56" s="9"/>
      <c r="L56" s="63"/>
      <c r="M56" s="145"/>
      <c r="N56" s="142"/>
    </row>
    <row r="57" spans="1:14" ht="47.25">
      <c r="A57" s="7"/>
      <c r="B57" s="162" t="s">
        <v>39</v>
      </c>
      <c r="C57" s="163" t="s">
        <v>154</v>
      </c>
      <c r="D57" s="163" t="s">
        <v>164</v>
      </c>
      <c r="E57" s="163"/>
      <c r="F57" s="163" t="s">
        <v>174</v>
      </c>
      <c r="G57" s="163"/>
      <c r="H57" s="163" t="s">
        <v>185</v>
      </c>
      <c r="I57" s="163"/>
      <c r="J57" s="163" t="s">
        <v>191</v>
      </c>
      <c r="K57" s="163"/>
      <c r="L57" s="164" t="s">
        <v>204</v>
      </c>
      <c r="M57" s="165"/>
      <c r="N57" s="142"/>
    </row>
    <row r="58" spans="1:14" ht="15.75">
      <c r="A58" s="27"/>
      <c r="B58" s="28" t="s">
        <v>40</v>
      </c>
      <c r="C58" s="64">
        <v>218488</v>
      </c>
      <c r="D58" s="64">
        <v>93284</v>
      </c>
      <c r="E58" s="64"/>
      <c r="F58" s="64">
        <f>5484+46</f>
        <v>5530</v>
      </c>
      <c r="G58" s="64"/>
      <c r="H58" s="64">
        <v>0</v>
      </c>
      <c r="I58" s="64"/>
      <c r="J58" s="64">
        <v>0</v>
      </c>
      <c r="K58" s="64"/>
      <c r="L58" s="65">
        <f>D58-F58+H58-J58</f>
        <v>87754</v>
      </c>
      <c r="M58" s="147"/>
      <c r="N58" s="142"/>
    </row>
    <row r="59" spans="1:14" ht="15.75">
      <c r="A59" s="27"/>
      <c r="B59" s="28" t="s">
        <v>41</v>
      </c>
      <c r="C59" s="64">
        <v>31107</v>
      </c>
      <c r="D59" s="64">
        <v>16146</v>
      </c>
      <c r="E59" s="64"/>
      <c r="F59" s="64">
        <f>728+384</f>
        <v>1112</v>
      </c>
      <c r="G59" s="64"/>
      <c r="H59" s="64">
        <v>0</v>
      </c>
      <c r="I59" s="64"/>
      <c r="J59" s="64">
        <v>0</v>
      </c>
      <c r="K59" s="64"/>
      <c r="L59" s="65">
        <f>D59-F59+H59-J59</f>
        <v>15034</v>
      </c>
      <c r="M59" s="147"/>
      <c r="N59" s="142"/>
    </row>
    <row r="60" spans="1:14" ht="15.75">
      <c r="A60" s="27"/>
      <c r="B60" s="28"/>
      <c r="C60" s="64"/>
      <c r="D60" s="64"/>
      <c r="E60" s="64"/>
      <c r="F60" s="64"/>
      <c r="G60" s="64"/>
      <c r="H60" s="64"/>
      <c r="I60" s="64"/>
      <c r="J60" s="64"/>
      <c r="K60" s="64"/>
      <c r="L60" s="65"/>
      <c r="M60" s="147"/>
      <c r="N60" s="142"/>
    </row>
    <row r="61" spans="1:14" ht="15.75">
      <c r="A61" s="27"/>
      <c r="B61" s="28" t="s">
        <v>42</v>
      </c>
      <c r="C61" s="64">
        <f>SUM(C58:C60)</f>
        <v>249595</v>
      </c>
      <c r="D61" s="64">
        <f>SUM(D58:D60)</f>
        <v>109430</v>
      </c>
      <c r="E61" s="64"/>
      <c r="F61" s="64">
        <f>SUM(F58:F60)</f>
        <v>6642</v>
      </c>
      <c r="G61" s="64"/>
      <c r="H61" s="64">
        <f>SUM(H58:H60)</f>
        <v>0</v>
      </c>
      <c r="I61" s="64"/>
      <c r="J61" s="64">
        <f>SUM(J58:J60)</f>
        <v>0</v>
      </c>
      <c r="K61" s="64"/>
      <c r="L61" s="66">
        <f>SUM(L58:L60)</f>
        <v>102788</v>
      </c>
      <c r="M61" s="147"/>
      <c r="N61" s="142"/>
    </row>
    <row r="62" spans="1:14" ht="15.75">
      <c r="A62" s="27"/>
      <c r="B62" s="28"/>
      <c r="C62" s="64"/>
      <c r="D62" s="64"/>
      <c r="E62" s="64"/>
      <c r="F62" s="64"/>
      <c r="G62" s="64"/>
      <c r="H62" s="64"/>
      <c r="I62" s="64"/>
      <c r="J62" s="64"/>
      <c r="K62" s="64"/>
      <c r="L62" s="66"/>
      <c r="M62" s="147"/>
      <c r="N62" s="142"/>
    </row>
    <row r="63" spans="1:14" ht="15.75">
      <c r="A63" s="7"/>
      <c r="B63" s="158" t="s">
        <v>43</v>
      </c>
      <c r="C63" s="67"/>
      <c r="D63" s="67"/>
      <c r="E63" s="67"/>
      <c r="F63" s="67"/>
      <c r="G63" s="67"/>
      <c r="H63" s="67"/>
      <c r="I63" s="67"/>
      <c r="J63" s="67"/>
      <c r="K63" s="67"/>
      <c r="L63" s="68"/>
      <c r="M63" s="145"/>
      <c r="N63" s="142"/>
    </row>
    <row r="64" spans="1:14" ht="15.75">
      <c r="A64" s="7"/>
      <c r="B64" s="9"/>
      <c r="C64" s="67"/>
      <c r="D64" s="67"/>
      <c r="E64" s="67"/>
      <c r="F64" s="67"/>
      <c r="G64" s="67"/>
      <c r="H64" s="67"/>
      <c r="I64" s="67"/>
      <c r="J64" s="67"/>
      <c r="K64" s="67"/>
      <c r="L64" s="68"/>
      <c r="M64" s="145"/>
      <c r="N64" s="142"/>
    </row>
    <row r="65" spans="1:14" ht="15.75">
      <c r="A65" s="27"/>
      <c r="B65" s="28" t="s">
        <v>40</v>
      </c>
      <c r="C65" s="64"/>
      <c r="D65" s="64"/>
      <c r="E65" s="64"/>
      <c r="F65" s="64"/>
      <c r="G65" s="64"/>
      <c r="H65" s="64"/>
      <c r="I65" s="64"/>
      <c r="J65" s="64"/>
      <c r="K65" s="64"/>
      <c r="L65" s="66"/>
      <c r="M65" s="147"/>
      <c r="N65" s="142"/>
    </row>
    <row r="66" spans="1:14" ht="15.75">
      <c r="A66" s="27"/>
      <c r="B66" s="28" t="s">
        <v>44</v>
      </c>
      <c r="C66" s="64"/>
      <c r="D66" s="64"/>
      <c r="E66" s="64"/>
      <c r="F66" s="64"/>
      <c r="G66" s="64"/>
      <c r="H66" s="64"/>
      <c r="I66" s="64"/>
      <c r="J66" s="64"/>
      <c r="K66" s="64"/>
      <c r="L66" s="66"/>
      <c r="M66" s="147"/>
      <c r="N66" s="142"/>
    </row>
    <row r="67" spans="1:14" ht="15.75">
      <c r="A67" s="27"/>
      <c r="B67" s="28"/>
      <c r="C67" s="64"/>
      <c r="D67" s="64"/>
      <c r="E67" s="64"/>
      <c r="F67" s="64"/>
      <c r="G67" s="64"/>
      <c r="H67" s="64"/>
      <c r="I67" s="64"/>
      <c r="J67" s="64"/>
      <c r="K67" s="64"/>
      <c r="L67" s="66"/>
      <c r="M67" s="147"/>
      <c r="N67" s="142"/>
    </row>
    <row r="68" spans="1:14" ht="15.75">
      <c r="A68" s="27"/>
      <c r="B68" s="28" t="s">
        <v>42</v>
      </c>
      <c r="C68" s="64"/>
      <c r="D68" s="64"/>
      <c r="E68" s="64"/>
      <c r="F68" s="64"/>
      <c r="G68" s="64"/>
      <c r="H68" s="64"/>
      <c r="I68" s="64"/>
      <c r="J68" s="64"/>
      <c r="K68" s="64"/>
      <c r="L68" s="64"/>
      <c r="M68" s="147"/>
      <c r="N68" s="142"/>
    </row>
    <row r="69" spans="1:14" ht="15.75">
      <c r="A69" s="27"/>
      <c r="B69" s="28"/>
      <c r="C69" s="64"/>
      <c r="D69" s="64"/>
      <c r="E69" s="64"/>
      <c r="F69" s="64"/>
      <c r="G69" s="64"/>
      <c r="H69" s="64"/>
      <c r="I69" s="64"/>
      <c r="J69" s="64"/>
      <c r="K69" s="64"/>
      <c r="L69" s="64"/>
      <c r="M69" s="147"/>
      <c r="N69" s="142"/>
    </row>
    <row r="70" spans="1:14" ht="15.75">
      <c r="A70" s="27"/>
      <c r="B70" s="28" t="str">
        <f>B59</f>
        <v>Pre Closing Arrears Sold to Issuer (£'000)</v>
      </c>
      <c r="C70" s="64">
        <f>-C59</f>
        <v>-31107</v>
      </c>
      <c r="D70" s="64">
        <v>-16146</v>
      </c>
      <c r="E70" s="64"/>
      <c r="F70" s="64"/>
      <c r="G70" s="64"/>
      <c r="H70" s="64"/>
      <c r="I70" s="64"/>
      <c r="J70" s="64"/>
      <c r="K70" s="64"/>
      <c r="L70" s="64">
        <f>-L59</f>
        <v>-15034</v>
      </c>
      <c r="M70" s="147"/>
      <c r="N70" s="142"/>
    </row>
    <row r="71" spans="1:14" ht="15.75">
      <c r="A71" s="27"/>
      <c r="B71" s="28" t="s">
        <v>45</v>
      </c>
      <c r="C71" s="64">
        <v>0</v>
      </c>
      <c r="D71" s="64">
        <v>0</v>
      </c>
      <c r="E71" s="64"/>
      <c r="F71" s="64"/>
      <c r="G71" s="64"/>
      <c r="H71" s="64"/>
      <c r="I71" s="64"/>
      <c r="J71" s="64"/>
      <c r="K71" s="64"/>
      <c r="L71" s="65">
        <f>D71-F71+H71-J71</f>
        <v>0</v>
      </c>
      <c r="M71" s="147"/>
      <c r="N71" s="142"/>
    </row>
    <row r="72" spans="1:14" ht="15.75">
      <c r="A72" s="27"/>
      <c r="B72" s="28" t="s">
        <v>46</v>
      </c>
      <c r="C72" s="64">
        <v>1512</v>
      </c>
      <c r="D72" s="64">
        <v>0</v>
      </c>
      <c r="E72" s="64"/>
      <c r="F72" s="64"/>
      <c r="G72" s="64"/>
      <c r="H72" s="64"/>
      <c r="I72" s="64"/>
      <c r="J72" s="64"/>
      <c r="K72" s="64"/>
      <c r="L72" s="66">
        <f>D72+F72</f>
        <v>0</v>
      </c>
      <c r="M72" s="147"/>
      <c r="N72" s="142"/>
    </row>
    <row r="73" spans="1:14" ht="15.75">
      <c r="A73" s="27"/>
      <c r="B73" s="28" t="s">
        <v>47</v>
      </c>
      <c r="C73" s="64">
        <v>0</v>
      </c>
      <c r="D73" s="64">
        <v>0</v>
      </c>
      <c r="E73" s="64"/>
      <c r="F73" s="64"/>
      <c r="G73" s="64"/>
      <c r="H73" s="64"/>
      <c r="I73" s="64"/>
      <c r="J73" s="64"/>
      <c r="K73" s="64"/>
      <c r="L73" s="66">
        <v>46</v>
      </c>
      <c r="M73" s="147"/>
      <c r="N73" s="142"/>
    </row>
    <row r="74" spans="1:14" ht="15.75">
      <c r="A74" s="27"/>
      <c r="B74" s="28" t="s">
        <v>21</v>
      </c>
      <c r="C74" s="66">
        <f>SUM(C61:C73)</f>
        <v>220000</v>
      </c>
      <c r="D74" s="66">
        <f>SUM(D61:D73)</f>
        <v>93284</v>
      </c>
      <c r="E74" s="64"/>
      <c r="F74" s="66"/>
      <c r="G74" s="64"/>
      <c r="H74" s="66"/>
      <c r="I74" s="64"/>
      <c r="J74" s="66"/>
      <c r="K74" s="64"/>
      <c r="L74" s="66">
        <f>SUM(L61:L73)</f>
        <v>87800</v>
      </c>
      <c r="M74" s="147"/>
      <c r="N74" s="142"/>
    </row>
    <row r="75" spans="1:14" ht="15.75">
      <c r="A75" s="7"/>
      <c r="B75" s="9"/>
      <c r="C75" s="9"/>
      <c r="D75" s="9"/>
      <c r="E75" s="9"/>
      <c r="F75" s="9"/>
      <c r="G75" s="9"/>
      <c r="H75" s="9"/>
      <c r="I75" s="9"/>
      <c r="J75" s="9"/>
      <c r="K75" s="9"/>
      <c r="L75" s="9"/>
      <c r="M75" s="145"/>
      <c r="N75" s="142"/>
    </row>
    <row r="76" spans="1:14" ht="15.75">
      <c r="A76" s="7"/>
      <c r="B76" s="62" t="s">
        <v>48</v>
      </c>
      <c r="C76" s="16"/>
      <c r="D76" s="16"/>
      <c r="E76" s="16"/>
      <c r="F76" s="16"/>
      <c r="G76" s="16"/>
      <c r="H76" s="16"/>
      <c r="I76" s="19"/>
      <c r="J76" s="19" t="s">
        <v>192</v>
      </c>
      <c r="K76" s="19"/>
      <c r="L76" s="19" t="s">
        <v>205</v>
      </c>
      <c r="M76" s="145"/>
      <c r="N76" s="142"/>
    </row>
    <row r="77" spans="1:14" ht="15.75">
      <c r="A77" s="27"/>
      <c r="B77" s="28" t="s">
        <v>49</v>
      </c>
      <c r="C77" s="28"/>
      <c r="D77" s="28"/>
      <c r="E77" s="28"/>
      <c r="F77" s="28"/>
      <c r="G77" s="28"/>
      <c r="H77" s="28"/>
      <c r="I77" s="28"/>
      <c r="J77" s="64">
        <v>0</v>
      </c>
      <c r="K77" s="28"/>
      <c r="L77" s="65">
        <v>0</v>
      </c>
      <c r="M77" s="147"/>
      <c r="N77" s="142"/>
    </row>
    <row r="78" spans="1:14" ht="15.75">
      <c r="A78" s="27"/>
      <c r="B78" s="28" t="s">
        <v>50</v>
      </c>
      <c r="C78" s="52" t="s">
        <v>155</v>
      </c>
      <c r="D78" s="56">
        <f>J169</f>
        <v>38503</v>
      </c>
      <c r="E78" s="28"/>
      <c r="F78" s="28"/>
      <c r="G78" s="28"/>
      <c r="H78" s="28"/>
      <c r="I78" s="28"/>
      <c r="J78" s="64">
        <v>5484</v>
      </c>
      <c r="K78" s="28"/>
      <c r="L78" s="65"/>
      <c r="M78" s="147"/>
      <c r="N78" s="142"/>
    </row>
    <row r="79" spans="1:14" ht="15.75">
      <c r="A79" s="27"/>
      <c r="B79" s="28" t="s">
        <v>51</v>
      </c>
      <c r="C79" s="28"/>
      <c r="D79" s="28"/>
      <c r="E79" s="28"/>
      <c r="F79" s="28"/>
      <c r="G79" s="28"/>
      <c r="H79" s="28"/>
      <c r="I79" s="28"/>
      <c r="J79" s="64"/>
      <c r="K79" s="28"/>
      <c r="L79" s="65">
        <f>2693+28</f>
        <v>2721</v>
      </c>
      <c r="M79" s="147"/>
      <c r="N79" s="142"/>
    </row>
    <row r="80" spans="1:14" ht="15.75">
      <c r="A80" s="27"/>
      <c r="B80" s="28" t="s">
        <v>52</v>
      </c>
      <c r="C80" s="28"/>
      <c r="D80" s="28"/>
      <c r="E80" s="28"/>
      <c r="F80" s="28"/>
      <c r="G80" s="28"/>
      <c r="H80" s="28"/>
      <c r="I80" s="28"/>
      <c r="J80" s="64"/>
      <c r="K80" s="28"/>
      <c r="L80" s="65">
        <v>727</v>
      </c>
      <c r="M80" s="147"/>
      <c r="N80" s="142"/>
    </row>
    <row r="81" spans="1:14" ht="15.75">
      <c r="A81" s="27"/>
      <c r="B81" s="28" t="s">
        <v>53</v>
      </c>
      <c r="C81" s="28"/>
      <c r="D81" s="28"/>
      <c r="E81" s="28"/>
      <c r="F81" s="28"/>
      <c r="G81" s="28"/>
      <c r="H81" s="28"/>
      <c r="I81" s="28"/>
      <c r="J81" s="64"/>
      <c r="K81" s="28"/>
      <c r="L81" s="65">
        <v>0</v>
      </c>
      <c r="M81" s="147"/>
      <c r="N81" s="142"/>
    </row>
    <row r="82" spans="1:14" ht="15.75">
      <c r="A82" s="27"/>
      <c r="B82" s="28" t="s">
        <v>54</v>
      </c>
      <c r="C82" s="28"/>
      <c r="D82" s="28"/>
      <c r="E82" s="28"/>
      <c r="F82" s="28"/>
      <c r="G82" s="28"/>
      <c r="H82" s="28"/>
      <c r="I82" s="28"/>
      <c r="J82" s="64">
        <f>SUM(J77:J81)</f>
        <v>5484</v>
      </c>
      <c r="K82" s="28"/>
      <c r="L82" s="66">
        <f>SUM(L77:L81)</f>
        <v>3448</v>
      </c>
      <c r="M82" s="147"/>
      <c r="N82" s="142"/>
    </row>
    <row r="83" spans="1:14" ht="15.75">
      <c r="A83" s="27"/>
      <c r="B83" s="166" t="s">
        <v>55</v>
      </c>
      <c r="C83" s="70"/>
      <c r="D83" s="28"/>
      <c r="E83" s="28"/>
      <c r="F83" s="28"/>
      <c r="G83" s="28"/>
      <c r="H83" s="28"/>
      <c r="I83" s="28"/>
      <c r="J83" s="64"/>
      <c r="K83" s="28"/>
      <c r="L83" s="65"/>
      <c r="M83" s="147"/>
      <c r="N83" s="142"/>
    </row>
    <row r="84" spans="1:14" ht="15.75">
      <c r="A84" s="27">
        <v>1</v>
      </c>
      <c r="B84" s="28" t="s">
        <v>56</v>
      </c>
      <c r="C84" s="28"/>
      <c r="D84" s="28"/>
      <c r="E84" s="28"/>
      <c r="F84" s="28"/>
      <c r="G84" s="28"/>
      <c r="H84" s="28"/>
      <c r="I84" s="28"/>
      <c r="J84" s="28"/>
      <c r="K84" s="28"/>
      <c r="L84" s="65">
        <v>0</v>
      </c>
      <c r="M84" s="147"/>
      <c r="N84" s="142"/>
    </row>
    <row r="85" spans="1:14" ht="15.75">
      <c r="A85" s="27">
        <f aca="true" t="shared" si="0" ref="A85:A96">A84+1</f>
        <v>2</v>
      </c>
      <c r="B85" s="28" t="s">
        <v>57</v>
      </c>
      <c r="C85" s="28"/>
      <c r="D85" s="28"/>
      <c r="E85" s="28"/>
      <c r="F85" s="28"/>
      <c r="G85" s="28"/>
      <c r="H85" s="28"/>
      <c r="I85" s="28"/>
      <c r="J85" s="28"/>
      <c r="K85" s="28"/>
      <c r="L85" s="65">
        <v>-4</v>
      </c>
      <c r="M85" s="147"/>
      <c r="N85" s="142"/>
    </row>
    <row r="86" spans="1:14" ht="15.75">
      <c r="A86" s="27">
        <f t="shared" si="0"/>
        <v>3</v>
      </c>
      <c r="B86" s="28" t="s">
        <v>58</v>
      </c>
      <c r="C86" s="28"/>
      <c r="D86" s="28"/>
      <c r="E86" s="28"/>
      <c r="F86" s="28"/>
      <c r="G86" s="28"/>
      <c r="H86" s="28"/>
      <c r="I86" s="28"/>
      <c r="J86" s="28"/>
      <c r="K86" s="28"/>
      <c r="L86" s="65">
        <f>-89-32-5</f>
        <v>-126</v>
      </c>
      <c r="M86" s="147"/>
      <c r="N86" s="142"/>
    </row>
    <row r="87" spans="1:14" ht="15.75">
      <c r="A87" s="27">
        <f t="shared" si="0"/>
        <v>4</v>
      </c>
      <c r="B87" s="28" t="s">
        <v>59</v>
      </c>
      <c r="C87" s="28"/>
      <c r="D87" s="28"/>
      <c r="E87" s="28"/>
      <c r="F87" s="28"/>
      <c r="G87" s="28"/>
      <c r="H87" s="28"/>
      <c r="I87" s="28"/>
      <c r="J87" s="28"/>
      <c r="K87" s="28"/>
      <c r="L87" s="65">
        <v>0</v>
      </c>
      <c r="M87" s="147"/>
      <c r="N87" s="142"/>
    </row>
    <row r="88" spans="1:14" ht="15.75">
      <c r="A88" s="27">
        <f t="shared" si="0"/>
        <v>5</v>
      </c>
      <c r="B88" s="28" t="s">
        <v>60</v>
      </c>
      <c r="C88" s="28"/>
      <c r="D88" s="28"/>
      <c r="E88" s="28"/>
      <c r="F88" s="28"/>
      <c r="G88" s="28"/>
      <c r="H88" s="28"/>
      <c r="I88" s="28"/>
      <c r="J88" s="28"/>
      <c r="K88" s="28"/>
      <c r="L88" s="65">
        <v>-959</v>
      </c>
      <c r="M88" s="147"/>
      <c r="N88" s="142"/>
    </row>
    <row r="89" spans="1:14" ht="15.75">
      <c r="A89" s="27">
        <f t="shared" si="0"/>
        <v>6</v>
      </c>
      <c r="B89" s="28" t="s">
        <v>61</v>
      </c>
      <c r="C89" s="28"/>
      <c r="D89" s="28"/>
      <c r="E89" s="28"/>
      <c r="F89" s="28"/>
      <c r="G89" s="28"/>
      <c r="H89" s="28"/>
      <c r="I89" s="28"/>
      <c r="J89" s="28"/>
      <c r="K89" s="28"/>
      <c r="L89" s="65">
        <v>-245</v>
      </c>
      <c r="M89" s="147"/>
      <c r="N89" s="142"/>
    </row>
    <row r="90" spans="1:14" ht="15.75">
      <c r="A90" s="27">
        <f t="shared" si="0"/>
        <v>7</v>
      </c>
      <c r="B90" s="28" t="s">
        <v>62</v>
      </c>
      <c r="C90" s="28"/>
      <c r="D90" s="28"/>
      <c r="E90" s="28"/>
      <c r="F90" s="28"/>
      <c r="G90" s="28"/>
      <c r="H90" s="28"/>
      <c r="I90" s="28"/>
      <c r="J90" s="28"/>
      <c r="K90" s="28"/>
      <c r="L90" s="65">
        <v>-97</v>
      </c>
      <c r="M90" s="147"/>
      <c r="N90" s="142"/>
    </row>
    <row r="91" spans="1:14" ht="15.75">
      <c r="A91" s="27">
        <f t="shared" si="0"/>
        <v>8</v>
      </c>
      <c r="B91" s="28" t="s">
        <v>63</v>
      </c>
      <c r="C91" s="28"/>
      <c r="D91" s="28"/>
      <c r="E91" s="28"/>
      <c r="F91" s="28"/>
      <c r="G91" s="28"/>
      <c r="H91" s="28"/>
      <c r="I91" s="28"/>
      <c r="J91" s="28"/>
      <c r="K91" s="28"/>
      <c r="L91" s="65">
        <v>-5</v>
      </c>
      <c r="M91" s="147"/>
      <c r="N91" s="142"/>
    </row>
    <row r="92" spans="1:14" ht="15.75">
      <c r="A92" s="27">
        <f t="shared" si="0"/>
        <v>9</v>
      </c>
      <c r="B92" s="28" t="s">
        <v>64</v>
      </c>
      <c r="C92" s="28"/>
      <c r="D92" s="28"/>
      <c r="E92" s="28"/>
      <c r="F92" s="28"/>
      <c r="G92" s="28"/>
      <c r="H92" s="28"/>
      <c r="I92" s="28"/>
      <c r="J92" s="28"/>
      <c r="K92" s="28"/>
      <c r="L92" s="65">
        <v>0</v>
      </c>
      <c r="M92" s="147"/>
      <c r="N92" s="142"/>
    </row>
    <row r="93" spans="1:14" ht="15.75">
      <c r="A93" s="27">
        <f t="shared" si="0"/>
        <v>10</v>
      </c>
      <c r="B93" s="28" t="s">
        <v>65</v>
      </c>
      <c r="C93" s="28"/>
      <c r="D93" s="28"/>
      <c r="E93" s="28"/>
      <c r="F93" s="28"/>
      <c r="G93" s="28"/>
      <c r="H93" s="28"/>
      <c r="I93" s="28"/>
      <c r="J93" s="28"/>
      <c r="K93" s="28"/>
      <c r="L93" s="65">
        <v>-46</v>
      </c>
      <c r="M93" s="147"/>
      <c r="N93" s="142"/>
    </row>
    <row r="94" spans="1:14" ht="15.75">
      <c r="A94" s="27">
        <f t="shared" si="0"/>
        <v>11</v>
      </c>
      <c r="B94" s="28" t="s">
        <v>66</v>
      </c>
      <c r="C94" s="28"/>
      <c r="D94" s="28"/>
      <c r="E94" s="28"/>
      <c r="F94" s="28"/>
      <c r="G94" s="28"/>
      <c r="H94" s="28"/>
      <c r="I94" s="28"/>
      <c r="J94" s="28"/>
      <c r="K94" s="28"/>
      <c r="L94" s="65">
        <v>0</v>
      </c>
      <c r="M94" s="147"/>
      <c r="N94" s="142"/>
    </row>
    <row r="95" spans="1:14" ht="15.75">
      <c r="A95" s="27">
        <f t="shared" si="0"/>
        <v>12</v>
      </c>
      <c r="B95" s="28" t="s">
        <v>67</v>
      </c>
      <c r="C95" s="28"/>
      <c r="D95" s="28"/>
      <c r="E95" s="28"/>
      <c r="F95" s="28"/>
      <c r="G95" s="28"/>
      <c r="H95" s="28"/>
      <c r="I95" s="28"/>
      <c r="J95" s="28"/>
      <c r="K95" s="28"/>
      <c r="L95" s="65">
        <v>0</v>
      </c>
      <c r="M95" s="147"/>
      <c r="N95" s="142"/>
    </row>
    <row r="96" spans="1:14" ht="15.75">
      <c r="A96" s="27">
        <f t="shared" si="0"/>
        <v>13</v>
      </c>
      <c r="B96" s="28" t="s">
        <v>68</v>
      </c>
      <c r="C96" s="28"/>
      <c r="D96" s="28"/>
      <c r="E96" s="28"/>
      <c r="F96" s="28"/>
      <c r="G96" s="28"/>
      <c r="H96" s="28"/>
      <c r="I96" s="28"/>
      <c r="J96" s="28"/>
      <c r="K96" s="28"/>
      <c r="L96" s="65">
        <v>0</v>
      </c>
      <c r="M96" s="147"/>
      <c r="N96" s="142"/>
    </row>
    <row r="97" spans="1:14" ht="15.75">
      <c r="A97" s="27">
        <v>14</v>
      </c>
      <c r="B97" s="28" t="s">
        <v>217</v>
      </c>
      <c r="C97" s="28"/>
      <c r="D97" s="28"/>
      <c r="E97" s="28"/>
      <c r="F97" s="28"/>
      <c r="G97" s="28"/>
      <c r="H97" s="28"/>
      <c r="I97" s="28"/>
      <c r="J97" s="28"/>
      <c r="K97" s="28"/>
      <c r="L97" s="65">
        <f>-SUM(L82:L96)</f>
        <v>-1966</v>
      </c>
      <c r="M97" s="147"/>
      <c r="N97" s="142"/>
    </row>
    <row r="98" spans="1:14" ht="15.75">
      <c r="A98" s="27"/>
      <c r="B98" s="28"/>
      <c r="C98" s="28"/>
      <c r="D98" s="28"/>
      <c r="E98" s="28"/>
      <c r="F98" s="28"/>
      <c r="G98" s="28"/>
      <c r="H98" s="28"/>
      <c r="I98" s="28"/>
      <c r="J98" s="28"/>
      <c r="K98" s="28"/>
      <c r="L98" s="65"/>
      <c r="M98" s="147"/>
      <c r="N98" s="142"/>
    </row>
    <row r="99" spans="1:14" ht="15.75">
      <c r="A99" s="27"/>
      <c r="B99" s="166" t="s">
        <v>69</v>
      </c>
      <c r="C99" s="70"/>
      <c r="D99" s="28"/>
      <c r="E99" s="28"/>
      <c r="F99" s="28"/>
      <c r="G99" s="28"/>
      <c r="H99" s="28"/>
      <c r="I99" s="28"/>
      <c r="J99" s="28"/>
      <c r="K99" s="28"/>
      <c r="L99" s="71"/>
      <c r="M99" s="147"/>
      <c r="N99" s="142"/>
    </row>
    <row r="100" spans="1:14" ht="15.75">
      <c r="A100" s="27"/>
      <c r="B100" s="28" t="s">
        <v>70</v>
      </c>
      <c r="C100" s="70"/>
      <c r="D100" s="28"/>
      <c r="E100" s="28"/>
      <c r="F100" s="28"/>
      <c r="G100" s="28"/>
      <c r="H100" s="28"/>
      <c r="I100" s="28"/>
      <c r="J100" s="64">
        <f>-J153</f>
        <v>0</v>
      </c>
      <c r="K100" s="64"/>
      <c r="L100" s="65"/>
      <c r="M100" s="147"/>
      <c r="N100" s="142"/>
    </row>
    <row r="101" spans="1:14" ht="15.75">
      <c r="A101" s="27"/>
      <c r="B101" s="28" t="s">
        <v>71</v>
      </c>
      <c r="C101" s="28"/>
      <c r="D101" s="28"/>
      <c r="E101" s="28"/>
      <c r="F101" s="28"/>
      <c r="G101" s="28"/>
      <c r="H101" s="28"/>
      <c r="I101" s="28"/>
      <c r="J101" s="64">
        <f>-H153</f>
        <v>0</v>
      </c>
      <c r="K101" s="64"/>
      <c r="L101" s="65"/>
      <c r="M101" s="147"/>
      <c r="N101" s="142"/>
    </row>
    <row r="102" spans="1:14" ht="15.75">
      <c r="A102" s="27"/>
      <c r="B102" s="28" t="s">
        <v>72</v>
      </c>
      <c r="C102" s="28"/>
      <c r="D102" s="28"/>
      <c r="E102" s="28"/>
      <c r="F102" s="28"/>
      <c r="G102" s="28"/>
      <c r="H102" s="28"/>
      <c r="I102" s="28"/>
      <c r="J102" s="64">
        <v>-5484</v>
      </c>
      <c r="K102" s="64"/>
      <c r="L102" s="65"/>
      <c r="M102" s="147"/>
      <c r="N102" s="142"/>
    </row>
    <row r="103" spans="1:14" ht="15.75">
      <c r="A103" s="27"/>
      <c r="B103" s="28" t="s">
        <v>73</v>
      </c>
      <c r="C103" s="28"/>
      <c r="D103" s="28"/>
      <c r="E103" s="28"/>
      <c r="F103" s="28"/>
      <c r="G103" s="28"/>
      <c r="H103" s="28"/>
      <c r="I103" s="28"/>
      <c r="J103" s="64">
        <v>0</v>
      </c>
      <c r="K103" s="64"/>
      <c r="L103" s="65"/>
      <c r="M103" s="147"/>
      <c r="N103" s="142"/>
    </row>
    <row r="104" spans="1:14" ht="15.75">
      <c r="A104" s="27"/>
      <c r="B104" s="28" t="s">
        <v>74</v>
      </c>
      <c r="C104" s="28"/>
      <c r="D104" s="28"/>
      <c r="E104" s="28"/>
      <c r="F104" s="28"/>
      <c r="G104" s="28"/>
      <c r="H104" s="28"/>
      <c r="I104" s="28"/>
      <c r="J104" s="64">
        <v>0</v>
      </c>
      <c r="K104" s="64"/>
      <c r="L104" s="65"/>
      <c r="M104" s="147"/>
      <c r="N104" s="142"/>
    </row>
    <row r="105" spans="1:14" ht="15.75">
      <c r="A105" s="27"/>
      <c r="B105" s="28" t="s">
        <v>75</v>
      </c>
      <c r="C105" s="28"/>
      <c r="D105" s="28"/>
      <c r="E105" s="28"/>
      <c r="F105" s="28"/>
      <c r="G105" s="28"/>
      <c r="H105" s="28"/>
      <c r="I105" s="28"/>
      <c r="J105" s="64">
        <f>SUM(J83:J103)</f>
        <v>-5484</v>
      </c>
      <c r="K105" s="64"/>
      <c r="L105" s="64">
        <f>SUM(L84:L97)</f>
        <v>-3448</v>
      </c>
      <c r="M105" s="147"/>
      <c r="N105" s="142"/>
    </row>
    <row r="106" spans="1:14" ht="15.75">
      <c r="A106" s="27"/>
      <c r="B106" s="28" t="s">
        <v>76</v>
      </c>
      <c r="C106" s="28"/>
      <c r="D106" s="28"/>
      <c r="E106" s="28"/>
      <c r="F106" s="28"/>
      <c r="G106" s="28"/>
      <c r="H106" s="28"/>
      <c r="I106" s="28"/>
      <c r="J106" s="64">
        <f>J82+J105</f>
        <v>0</v>
      </c>
      <c r="K106" s="64"/>
      <c r="L106" s="64"/>
      <c r="M106" s="147"/>
      <c r="N106" s="142"/>
    </row>
    <row r="107" spans="1:14" ht="15.75">
      <c r="A107" s="7"/>
      <c r="B107" s="9"/>
      <c r="C107" s="9"/>
      <c r="D107" s="9"/>
      <c r="E107" s="9"/>
      <c r="F107" s="9"/>
      <c r="G107" s="9"/>
      <c r="H107" s="9"/>
      <c r="I107" s="9"/>
      <c r="J107" s="9"/>
      <c r="K107" s="9"/>
      <c r="L107" s="63"/>
      <c r="M107" s="145"/>
      <c r="N107" s="142"/>
    </row>
    <row r="108" spans="1:14" ht="16.5" thickBot="1">
      <c r="A108" s="135"/>
      <c r="B108" s="136" t="str">
        <f>B53</f>
        <v>HL4 INVESTOR REPORT QUARTER ENDING MAY 2005</v>
      </c>
      <c r="C108" s="137"/>
      <c r="D108" s="137"/>
      <c r="E108" s="137"/>
      <c r="F108" s="137"/>
      <c r="G108" s="137"/>
      <c r="H108" s="137"/>
      <c r="I108" s="137"/>
      <c r="J108" s="137"/>
      <c r="K108" s="137"/>
      <c r="L108" s="141"/>
      <c r="M108" s="139"/>
      <c r="N108" s="142"/>
    </row>
    <row r="109" spans="1:14" ht="15.75">
      <c r="A109" s="2"/>
      <c r="B109" s="5"/>
      <c r="C109" s="5"/>
      <c r="D109" s="5"/>
      <c r="E109" s="5"/>
      <c r="F109" s="5"/>
      <c r="G109" s="5"/>
      <c r="H109" s="5"/>
      <c r="I109" s="5"/>
      <c r="J109" s="5"/>
      <c r="K109" s="5"/>
      <c r="L109" s="73"/>
      <c r="M109" s="144"/>
      <c r="N109" s="142"/>
    </row>
    <row r="110" spans="1:14" ht="15.75">
      <c r="A110" s="7"/>
      <c r="B110" s="62" t="s">
        <v>77</v>
      </c>
      <c r="C110" s="15"/>
      <c r="D110" s="9"/>
      <c r="E110" s="9"/>
      <c r="F110" s="9"/>
      <c r="G110" s="9"/>
      <c r="H110" s="9"/>
      <c r="I110" s="9"/>
      <c r="J110" s="9"/>
      <c r="K110" s="9"/>
      <c r="L110" s="63"/>
      <c r="M110" s="145"/>
      <c r="N110" s="142"/>
    </row>
    <row r="111" spans="1:14" ht="15.75">
      <c r="A111" s="7"/>
      <c r="B111" s="23"/>
      <c r="C111" s="15"/>
      <c r="D111" s="9"/>
      <c r="E111" s="9"/>
      <c r="F111" s="9"/>
      <c r="G111" s="9"/>
      <c r="H111" s="9"/>
      <c r="I111" s="9"/>
      <c r="J111" s="9"/>
      <c r="K111" s="9"/>
      <c r="L111" s="63"/>
      <c r="M111" s="145"/>
      <c r="N111" s="142"/>
    </row>
    <row r="112" spans="1:14" ht="15.75">
      <c r="A112" s="7"/>
      <c r="B112" s="167" t="s">
        <v>78</v>
      </c>
      <c r="C112" s="15"/>
      <c r="D112" s="9"/>
      <c r="E112" s="9"/>
      <c r="F112" s="9"/>
      <c r="G112" s="9"/>
      <c r="H112" s="9"/>
      <c r="I112" s="9"/>
      <c r="J112" s="9"/>
      <c r="K112" s="9"/>
      <c r="L112" s="63"/>
      <c r="M112" s="145"/>
      <c r="N112" s="142"/>
    </row>
    <row r="113" spans="1:14" ht="15.75">
      <c r="A113" s="27"/>
      <c r="B113" s="28" t="s">
        <v>79</v>
      </c>
      <c r="C113" s="28"/>
      <c r="D113" s="28"/>
      <c r="E113" s="28"/>
      <c r="F113" s="28"/>
      <c r="G113" s="28"/>
      <c r="H113" s="28"/>
      <c r="I113" s="28"/>
      <c r="J113" s="28"/>
      <c r="K113" s="28"/>
      <c r="L113" s="65">
        <v>4180</v>
      </c>
      <c r="M113" s="147"/>
      <c r="N113" s="142"/>
    </row>
    <row r="114" spans="1:14" ht="15.75">
      <c r="A114" s="27"/>
      <c r="B114" s="28" t="s">
        <v>80</v>
      </c>
      <c r="C114" s="28"/>
      <c r="D114" s="28"/>
      <c r="E114" s="28"/>
      <c r="F114" s="28"/>
      <c r="G114" s="28"/>
      <c r="H114" s="28"/>
      <c r="I114" s="28"/>
      <c r="J114" s="28"/>
      <c r="K114" s="28"/>
      <c r="L114" s="65">
        <f>L113</f>
        <v>4180</v>
      </c>
      <c r="M114" s="147"/>
      <c r="N114" s="142"/>
    </row>
    <row r="115" spans="1:14" ht="15.75">
      <c r="A115" s="27"/>
      <c r="B115" s="28" t="s">
        <v>81</v>
      </c>
      <c r="C115" s="28"/>
      <c r="D115" s="28"/>
      <c r="E115" s="28"/>
      <c r="F115" s="28"/>
      <c r="G115" s="28"/>
      <c r="H115" s="28"/>
      <c r="I115" s="28"/>
      <c r="J115" s="28"/>
      <c r="K115" s="28"/>
      <c r="L115" s="65">
        <v>0</v>
      </c>
      <c r="M115" s="147"/>
      <c r="N115" s="142"/>
    </row>
    <row r="116" spans="1:14" ht="15.75">
      <c r="A116" s="27"/>
      <c r="B116" s="28" t="s">
        <v>82</v>
      </c>
      <c r="C116" s="28"/>
      <c r="D116" s="28"/>
      <c r="E116" s="28"/>
      <c r="F116" s="28"/>
      <c r="G116" s="28"/>
      <c r="H116" s="28"/>
      <c r="I116" s="28"/>
      <c r="J116" s="28"/>
      <c r="K116" s="28"/>
      <c r="L116" s="65">
        <v>0</v>
      </c>
      <c r="M116" s="147"/>
      <c r="N116" s="142"/>
    </row>
    <row r="117" spans="1:14" ht="15.75">
      <c r="A117" s="27"/>
      <c r="B117" s="28" t="s">
        <v>83</v>
      </c>
      <c r="C117" s="28"/>
      <c r="D117" s="28"/>
      <c r="E117" s="28"/>
      <c r="F117" s="28"/>
      <c r="G117" s="28"/>
      <c r="H117" s="28"/>
      <c r="I117" s="28"/>
      <c r="J117" s="28"/>
      <c r="K117" s="28"/>
      <c r="L117" s="65">
        <v>0</v>
      </c>
      <c r="M117" s="147"/>
      <c r="N117" s="142"/>
    </row>
    <row r="118" spans="1:14" ht="15.75">
      <c r="A118" s="27"/>
      <c r="B118" s="28" t="s">
        <v>60</v>
      </c>
      <c r="C118" s="28"/>
      <c r="D118" s="28"/>
      <c r="E118" s="28"/>
      <c r="F118" s="28"/>
      <c r="G118" s="28"/>
      <c r="H118" s="28"/>
      <c r="I118" s="28"/>
      <c r="J118" s="28"/>
      <c r="K118" s="28"/>
      <c r="L118" s="65">
        <v>0</v>
      </c>
      <c r="M118" s="147"/>
      <c r="N118" s="142"/>
    </row>
    <row r="119" spans="1:14" ht="15.75">
      <c r="A119" s="27"/>
      <c r="B119" s="28" t="s">
        <v>61</v>
      </c>
      <c r="C119" s="28"/>
      <c r="D119" s="28"/>
      <c r="E119" s="28"/>
      <c r="F119" s="28"/>
      <c r="G119" s="28"/>
      <c r="H119" s="28"/>
      <c r="I119" s="28"/>
      <c r="J119" s="28"/>
      <c r="K119" s="28"/>
      <c r="L119" s="65">
        <v>0</v>
      </c>
      <c r="M119" s="147"/>
      <c r="N119" s="142"/>
    </row>
    <row r="120" spans="1:14" ht="15.75">
      <c r="A120" s="27"/>
      <c r="B120" s="28" t="s">
        <v>62</v>
      </c>
      <c r="C120" s="28"/>
      <c r="D120" s="28"/>
      <c r="E120" s="28"/>
      <c r="F120" s="28"/>
      <c r="G120" s="28"/>
      <c r="H120" s="28"/>
      <c r="I120" s="28"/>
      <c r="J120" s="28"/>
      <c r="K120" s="28"/>
      <c r="L120" s="65">
        <v>0</v>
      </c>
      <c r="M120" s="147"/>
      <c r="N120" s="142"/>
    </row>
    <row r="121" spans="1:14" ht="15.75">
      <c r="A121" s="27"/>
      <c r="B121" s="28" t="s">
        <v>84</v>
      </c>
      <c r="C121" s="28"/>
      <c r="D121" s="28"/>
      <c r="E121" s="28"/>
      <c r="F121" s="28"/>
      <c r="G121" s="28"/>
      <c r="H121" s="28"/>
      <c r="I121" s="28"/>
      <c r="J121" s="28"/>
      <c r="K121" s="28"/>
      <c r="L121" s="65">
        <f>SUM(L114:L120)</f>
        <v>4180</v>
      </c>
      <c r="M121" s="147"/>
      <c r="N121" s="142"/>
    </row>
    <row r="122" spans="1:14" ht="15.75">
      <c r="A122" s="27"/>
      <c r="B122" s="28"/>
      <c r="C122" s="28"/>
      <c r="D122" s="28"/>
      <c r="E122" s="28"/>
      <c r="F122" s="28"/>
      <c r="G122" s="28"/>
      <c r="H122" s="28"/>
      <c r="I122" s="28"/>
      <c r="J122" s="28"/>
      <c r="K122" s="28"/>
      <c r="L122" s="75"/>
      <c r="M122" s="147"/>
      <c r="N122" s="142"/>
    </row>
    <row r="123" spans="1:14" ht="15.75">
      <c r="A123" s="7"/>
      <c r="B123" s="167" t="s">
        <v>85</v>
      </c>
      <c r="C123" s="9"/>
      <c r="D123" s="9"/>
      <c r="E123" s="9"/>
      <c r="F123" s="9"/>
      <c r="G123" s="9"/>
      <c r="H123" s="9"/>
      <c r="I123" s="9"/>
      <c r="J123" s="9"/>
      <c r="K123" s="9"/>
      <c r="L123" s="63"/>
      <c r="M123" s="145"/>
      <c r="N123" s="142"/>
    </row>
    <row r="124" spans="1:14" ht="15.75">
      <c r="A124" s="27"/>
      <c r="B124" s="28" t="s">
        <v>86</v>
      </c>
      <c r="C124" s="28"/>
      <c r="D124" s="76"/>
      <c r="E124" s="28"/>
      <c r="F124" s="28"/>
      <c r="G124" s="28"/>
      <c r="H124" s="28"/>
      <c r="I124" s="28"/>
      <c r="J124" s="28"/>
      <c r="K124" s="28"/>
      <c r="L124" s="77" t="s">
        <v>206</v>
      </c>
      <c r="M124" s="147"/>
      <c r="N124" s="142"/>
    </row>
    <row r="125" spans="1:14" ht="15.75">
      <c r="A125" s="27"/>
      <c r="B125" s="28" t="s">
        <v>87</v>
      </c>
      <c r="C125" s="185"/>
      <c r="D125" s="185"/>
      <c r="E125" s="185"/>
      <c r="F125" s="185"/>
      <c r="G125" s="185"/>
      <c r="H125" s="185"/>
      <c r="I125" s="185"/>
      <c r="J125" s="185"/>
      <c r="K125" s="185"/>
      <c r="L125" s="77" t="s">
        <v>206</v>
      </c>
      <c r="M125" s="147"/>
      <c r="N125" s="142"/>
    </row>
    <row r="126" spans="1:14" ht="15.75">
      <c r="A126" s="27"/>
      <c r="B126" s="28" t="s">
        <v>88</v>
      </c>
      <c r="C126" s="28"/>
      <c r="D126" s="28"/>
      <c r="E126" s="28"/>
      <c r="F126" s="28"/>
      <c r="G126" s="28"/>
      <c r="H126" s="28"/>
      <c r="I126" s="28"/>
      <c r="J126" s="28"/>
      <c r="K126" s="28"/>
      <c r="L126" s="77" t="s">
        <v>206</v>
      </c>
      <c r="M126" s="147"/>
      <c r="N126" s="142"/>
    </row>
    <row r="127" spans="1:14" ht="15.75">
      <c r="A127" s="27"/>
      <c r="B127" s="28" t="s">
        <v>89</v>
      </c>
      <c r="C127" s="28"/>
      <c r="D127" s="28"/>
      <c r="E127" s="28"/>
      <c r="F127" s="28"/>
      <c r="G127" s="28"/>
      <c r="H127" s="28"/>
      <c r="I127" s="28"/>
      <c r="J127" s="28"/>
      <c r="K127" s="28"/>
      <c r="L127" s="77" t="s">
        <v>206</v>
      </c>
      <c r="M127" s="147"/>
      <c r="N127" s="142"/>
    </row>
    <row r="128" spans="1:14" ht="15.75">
      <c r="A128" s="27"/>
      <c r="B128" s="28"/>
      <c r="C128" s="28"/>
      <c r="D128" s="28"/>
      <c r="E128" s="28"/>
      <c r="F128" s="28"/>
      <c r="G128" s="28"/>
      <c r="H128" s="28"/>
      <c r="I128" s="28"/>
      <c r="J128" s="28"/>
      <c r="K128" s="28"/>
      <c r="L128" s="75"/>
      <c r="M128" s="147"/>
      <c r="N128" s="142"/>
    </row>
    <row r="129" spans="1:14" ht="15.75">
      <c r="A129" s="7"/>
      <c r="B129" s="167" t="s">
        <v>90</v>
      </c>
      <c r="C129" s="15"/>
      <c r="D129" s="9"/>
      <c r="E129" s="9"/>
      <c r="F129" s="9"/>
      <c r="G129" s="9"/>
      <c r="H129" s="9"/>
      <c r="I129" s="9"/>
      <c r="J129" s="9"/>
      <c r="K129" s="9"/>
      <c r="L129" s="79"/>
      <c r="M129" s="145"/>
      <c r="N129" s="142"/>
    </row>
    <row r="130" spans="1:14" ht="15.75">
      <c r="A130" s="27"/>
      <c r="B130" s="28" t="s">
        <v>91</v>
      </c>
      <c r="C130" s="28"/>
      <c r="D130" s="28"/>
      <c r="E130" s="28"/>
      <c r="F130" s="28"/>
      <c r="G130" s="28"/>
      <c r="H130" s="28"/>
      <c r="I130" s="28"/>
      <c r="J130" s="28"/>
      <c r="K130" s="28"/>
      <c r="L130" s="65">
        <v>0</v>
      </c>
      <c r="M130" s="147"/>
      <c r="N130" s="142"/>
    </row>
    <row r="131" spans="1:14" ht="15.75">
      <c r="A131" s="27"/>
      <c r="B131" s="28" t="s">
        <v>92</v>
      </c>
      <c r="C131" s="28"/>
      <c r="D131" s="28"/>
      <c r="E131" s="28"/>
      <c r="F131" s="28"/>
      <c r="G131" s="28"/>
      <c r="H131" s="28"/>
      <c r="I131" s="28"/>
      <c r="J131" s="28"/>
      <c r="K131" s="28"/>
      <c r="L131" s="65">
        <v>46</v>
      </c>
      <c r="M131" s="147"/>
      <c r="N131" s="142"/>
    </row>
    <row r="132" spans="1:14" ht="15.75">
      <c r="A132" s="27"/>
      <c r="B132" s="28" t="s">
        <v>93</v>
      </c>
      <c r="C132" s="28"/>
      <c r="D132" s="28"/>
      <c r="E132" s="28"/>
      <c r="F132" s="28"/>
      <c r="G132" s="28"/>
      <c r="H132" s="28"/>
      <c r="I132" s="28"/>
      <c r="J132" s="28"/>
      <c r="K132" s="28"/>
      <c r="L132" s="65">
        <f>L131+L130</f>
        <v>46</v>
      </c>
      <c r="M132" s="147"/>
      <c r="N132" s="142"/>
    </row>
    <row r="133" spans="1:14" ht="15.75">
      <c r="A133" s="27"/>
      <c r="B133" s="28" t="s">
        <v>94</v>
      </c>
      <c r="C133" s="28"/>
      <c r="D133" s="28"/>
      <c r="E133" s="28"/>
      <c r="F133" s="28"/>
      <c r="G133" s="28"/>
      <c r="H133" s="80"/>
      <c r="I133" s="28"/>
      <c r="J133" s="28"/>
      <c r="K133" s="28"/>
      <c r="L133" s="65">
        <f>L93</f>
        <v>-46</v>
      </c>
      <c r="M133" s="147"/>
      <c r="N133" s="142"/>
    </row>
    <row r="134" spans="1:14" ht="15.75">
      <c r="A134" s="27"/>
      <c r="B134" s="28" t="s">
        <v>95</v>
      </c>
      <c r="C134" s="28"/>
      <c r="D134" s="28"/>
      <c r="E134" s="28"/>
      <c r="F134" s="28"/>
      <c r="G134" s="28"/>
      <c r="H134" s="28"/>
      <c r="I134" s="28"/>
      <c r="J134" s="28"/>
      <c r="K134" s="28"/>
      <c r="L134" s="65">
        <f>L132+L133</f>
        <v>0</v>
      </c>
      <c r="M134" s="147"/>
      <c r="N134" s="142"/>
    </row>
    <row r="135" spans="1:14" ht="16.5" thickBot="1">
      <c r="A135" s="27"/>
      <c r="B135" s="28"/>
      <c r="C135" s="28"/>
      <c r="D135" s="28"/>
      <c r="E135" s="28"/>
      <c r="F135" s="28"/>
      <c r="G135" s="28"/>
      <c r="H135" s="28"/>
      <c r="I135" s="28"/>
      <c r="J135" s="28"/>
      <c r="K135" s="28"/>
      <c r="L135" s="75"/>
      <c r="M135" s="147"/>
      <c r="N135" s="142"/>
    </row>
    <row r="136" spans="1:14" ht="15.75">
      <c r="A136" s="2"/>
      <c r="B136" s="5"/>
      <c r="C136" s="5"/>
      <c r="D136" s="5"/>
      <c r="E136" s="5"/>
      <c r="F136" s="5"/>
      <c r="G136" s="5"/>
      <c r="H136" s="5"/>
      <c r="I136" s="5"/>
      <c r="J136" s="5"/>
      <c r="K136" s="5"/>
      <c r="L136" s="73"/>
      <c r="M136" s="144"/>
      <c r="N136" s="142"/>
    </row>
    <row r="137" spans="1:14" ht="15.75">
      <c r="A137" s="7"/>
      <c r="B137" s="167" t="s">
        <v>96</v>
      </c>
      <c r="C137" s="15"/>
      <c r="D137" s="9"/>
      <c r="E137" s="9"/>
      <c r="F137" s="9"/>
      <c r="G137" s="9"/>
      <c r="H137" s="9"/>
      <c r="I137" s="9"/>
      <c r="J137" s="9"/>
      <c r="K137" s="9"/>
      <c r="L137" s="63"/>
      <c r="M137" s="145"/>
      <c r="N137" s="142"/>
    </row>
    <row r="138" spans="1:14" ht="15.75">
      <c r="A138" s="7"/>
      <c r="B138" s="23"/>
      <c r="C138" s="15"/>
      <c r="D138" s="9"/>
      <c r="E138" s="9"/>
      <c r="F138" s="9"/>
      <c r="G138" s="9"/>
      <c r="H138" s="9"/>
      <c r="I138" s="9"/>
      <c r="J138" s="9"/>
      <c r="K138" s="9"/>
      <c r="L138" s="63"/>
      <c r="M138" s="145"/>
      <c r="N138" s="142"/>
    </row>
    <row r="139" spans="1:15" ht="15.75">
      <c r="A139" s="27"/>
      <c r="B139" s="28" t="s">
        <v>97</v>
      </c>
      <c r="C139" s="81"/>
      <c r="D139" s="28"/>
      <c r="E139" s="28"/>
      <c r="F139" s="28"/>
      <c r="G139" s="28"/>
      <c r="H139" s="28"/>
      <c r="I139" s="28"/>
      <c r="J139" s="28"/>
      <c r="K139" s="28"/>
      <c r="L139" s="65">
        <f>L58</f>
        <v>87754</v>
      </c>
      <c r="M139" s="147"/>
      <c r="N139" s="142"/>
      <c r="O139" s="191"/>
    </row>
    <row r="140" spans="1:14" ht="15.75">
      <c r="A140" s="27"/>
      <c r="B140" s="28" t="s">
        <v>98</v>
      </c>
      <c r="C140" s="81"/>
      <c r="D140" s="28"/>
      <c r="E140" s="28"/>
      <c r="F140" s="28"/>
      <c r="G140" s="28"/>
      <c r="H140" s="28"/>
      <c r="I140" s="28"/>
      <c r="J140" s="28"/>
      <c r="K140" s="28"/>
      <c r="L140" s="65">
        <f>L33</f>
        <v>87799.55799999999</v>
      </c>
      <c r="M140" s="147"/>
      <c r="N140" s="193"/>
    </row>
    <row r="141" spans="1:14" ht="16.5" thickBot="1">
      <c r="A141" s="27"/>
      <c r="B141" s="28"/>
      <c r="C141" s="28"/>
      <c r="D141" s="28"/>
      <c r="E141" s="28"/>
      <c r="F141" s="28"/>
      <c r="G141" s="28"/>
      <c r="H141" s="28"/>
      <c r="I141" s="28"/>
      <c r="J141" s="28"/>
      <c r="K141" s="28"/>
      <c r="L141" s="75"/>
      <c r="M141" s="147"/>
      <c r="N141" s="142"/>
    </row>
    <row r="142" spans="1:14" ht="15.75">
      <c r="A142" s="2"/>
      <c r="B142" s="5"/>
      <c r="C142" s="5"/>
      <c r="D142" s="5"/>
      <c r="E142" s="5"/>
      <c r="F142" s="5"/>
      <c r="G142" s="5"/>
      <c r="H142" s="5"/>
      <c r="I142" s="5"/>
      <c r="J142" s="5"/>
      <c r="K142" s="5"/>
      <c r="L142" s="73"/>
      <c r="M142" s="144"/>
      <c r="N142" s="142"/>
    </row>
    <row r="143" spans="1:14" ht="15.75">
      <c r="A143" s="7"/>
      <c r="B143" s="167" t="s">
        <v>99</v>
      </c>
      <c r="C143" s="11"/>
      <c r="D143" s="11"/>
      <c r="E143" s="11"/>
      <c r="F143" s="11"/>
      <c r="G143" s="11"/>
      <c r="H143" s="83"/>
      <c r="I143" s="83"/>
      <c r="J143" s="83"/>
      <c r="K143" s="11"/>
      <c r="L143" s="84"/>
      <c r="M143" s="150"/>
      <c r="N143" s="142"/>
    </row>
    <row r="144" spans="1:14" ht="15.75">
      <c r="A144" s="7"/>
      <c r="B144" s="74"/>
      <c r="C144" s="11"/>
      <c r="D144" s="11"/>
      <c r="E144" s="11"/>
      <c r="F144" s="11"/>
      <c r="G144" s="11"/>
      <c r="H144" s="83"/>
      <c r="I144" s="83"/>
      <c r="J144" s="83"/>
      <c r="K144" s="11"/>
      <c r="L144" s="84"/>
      <c r="M144" s="150"/>
      <c r="N144" s="142"/>
    </row>
    <row r="145" spans="1:14" ht="15.75">
      <c r="A145" s="27"/>
      <c r="B145" s="85" t="s">
        <v>100</v>
      </c>
      <c r="C145" s="86"/>
      <c r="D145" s="86"/>
      <c r="E145" s="86"/>
      <c r="F145" s="86"/>
      <c r="G145" s="86"/>
      <c r="H145" s="87"/>
      <c r="I145" s="87"/>
      <c r="J145" s="87"/>
      <c r="K145" s="86"/>
      <c r="L145" s="65">
        <f>D59</f>
        <v>16146</v>
      </c>
      <c r="M145" s="151"/>
      <c r="N145" s="142"/>
    </row>
    <row r="146" spans="1:14" ht="15.75">
      <c r="A146" s="27"/>
      <c r="B146" s="85" t="s">
        <v>52</v>
      </c>
      <c r="C146" s="86"/>
      <c r="D146" s="86"/>
      <c r="E146" s="86"/>
      <c r="F146" s="86"/>
      <c r="G146" s="86"/>
      <c r="H146" s="87"/>
      <c r="I146" s="87"/>
      <c r="J146" s="87"/>
      <c r="K146" s="86"/>
      <c r="L146" s="65">
        <v>728</v>
      </c>
      <c r="M146" s="151"/>
      <c r="N146" s="142"/>
    </row>
    <row r="147" spans="1:15" ht="15.75">
      <c r="A147" s="27"/>
      <c r="B147" s="85" t="s">
        <v>101</v>
      </c>
      <c r="C147" s="86"/>
      <c r="D147" s="86"/>
      <c r="E147" s="86"/>
      <c r="F147" s="86"/>
      <c r="G147" s="86"/>
      <c r="H147" s="87"/>
      <c r="I147" s="87"/>
      <c r="J147" s="87"/>
      <c r="K147" s="86"/>
      <c r="L147" s="65">
        <v>384</v>
      </c>
      <c r="M147" s="151"/>
      <c r="N147" s="142"/>
      <c r="O147" s="191"/>
    </row>
    <row r="148" spans="1:14" ht="15.75">
      <c r="A148" s="27"/>
      <c r="B148" s="85" t="s">
        <v>102</v>
      </c>
      <c r="C148" s="86"/>
      <c r="D148" s="86"/>
      <c r="E148" s="86"/>
      <c r="F148" s="86"/>
      <c r="G148" s="86"/>
      <c r="H148" s="87"/>
      <c r="I148" s="87"/>
      <c r="J148" s="87"/>
      <c r="K148" s="86"/>
      <c r="L148" s="65">
        <f>L145-L146-L147</f>
        <v>15034</v>
      </c>
      <c r="M148" s="151"/>
      <c r="N148" s="142"/>
    </row>
    <row r="149" spans="1:14" ht="15.75">
      <c r="A149" s="27"/>
      <c r="B149" s="69"/>
      <c r="C149" s="86"/>
      <c r="D149" s="86"/>
      <c r="E149" s="86"/>
      <c r="F149" s="86"/>
      <c r="G149" s="86"/>
      <c r="H149" s="87"/>
      <c r="I149" s="87"/>
      <c r="J149" s="87"/>
      <c r="K149" s="86"/>
      <c r="L149" s="88"/>
      <c r="M149" s="151"/>
      <c r="N149" s="142"/>
    </row>
    <row r="150" spans="1:14" ht="15.75">
      <c r="A150" s="7"/>
      <c r="B150" s="167" t="s">
        <v>103</v>
      </c>
      <c r="C150" s="158"/>
      <c r="D150" s="158"/>
      <c r="E150" s="158"/>
      <c r="F150" s="158"/>
      <c r="G150" s="158"/>
      <c r="H150" s="168" t="s">
        <v>186</v>
      </c>
      <c r="I150" s="168"/>
      <c r="J150" s="168" t="s">
        <v>193</v>
      </c>
      <c r="K150" s="158"/>
      <c r="L150" s="169" t="s">
        <v>207</v>
      </c>
      <c r="M150" s="150"/>
      <c r="N150" s="142"/>
    </row>
    <row r="151" spans="1:14" ht="15.75">
      <c r="A151" s="27"/>
      <c r="B151" s="28" t="s">
        <v>104</v>
      </c>
      <c r="C151" s="28"/>
      <c r="D151" s="28"/>
      <c r="E151" s="28"/>
      <c r="F151" s="28"/>
      <c r="G151" s="28"/>
      <c r="H151" s="65">
        <v>7000</v>
      </c>
      <c r="I151" s="28"/>
      <c r="J151" s="52"/>
      <c r="K151" s="28"/>
      <c r="L151" s="65"/>
      <c r="M151" s="147"/>
      <c r="N151" s="142"/>
    </row>
    <row r="152" spans="1:14" ht="15.75">
      <c r="A152" s="27"/>
      <c r="B152" s="28" t="s">
        <v>105</v>
      </c>
      <c r="C152" s="28"/>
      <c r="D152" s="28"/>
      <c r="E152" s="28"/>
      <c r="F152" s="28"/>
      <c r="G152" s="28"/>
      <c r="H152" s="65">
        <f>'Feb 05'!H153</f>
        <v>27</v>
      </c>
      <c r="I152" s="28"/>
      <c r="J152" s="65">
        <f>'Nov 04'!J153</f>
        <v>0</v>
      </c>
      <c r="K152" s="28"/>
      <c r="L152" s="65">
        <f>J152+H152</f>
        <v>27</v>
      </c>
      <c r="M152" s="147"/>
      <c r="N152" s="142"/>
    </row>
    <row r="153" spans="1:14" ht="15.75">
      <c r="A153" s="27"/>
      <c r="B153" s="28" t="s">
        <v>106</v>
      </c>
      <c r="C153" s="28"/>
      <c r="D153" s="28"/>
      <c r="E153" s="28"/>
      <c r="F153" s="28"/>
      <c r="G153" s="28"/>
      <c r="H153" s="65">
        <v>0</v>
      </c>
      <c r="I153" s="28"/>
      <c r="J153" s="65">
        <v>0</v>
      </c>
      <c r="K153" s="28"/>
      <c r="L153" s="65">
        <f>J153+H153</f>
        <v>0</v>
      </c>
      <c r="M153" s="147"/>
      <c r="N153" s="142"/>
    </row>
    <row r="154" spans="1:14" ht="15.75">
      <c r="A154" s="27"/>
      <c r="B154" s="28" t="s">
        <v>107</v>
      </c>
      <c r="C154" s="28"/>
      <c r="D154" s="28"/>
      <c r="E154" s="28"/>
      <c r="F154" s="28"/>
      <c r="G154" s="28"/>
      <c r="H154" s="65">
        <f>H153+H152</f>
        <v>27</v>
      </c>
      <c r="I154" s="28"/>
      <c r="J154" s="65">
        <f>J153+J152</f>
        <v>0</v>
      </c>
      <c r="K154" s="28"/>
      <c r="L154" s="65">
        <f>J154+H154</f>
        <v>27</v>
      </c>
      <c r="M154" s="147"/>
      <c r="N154" s="142"/>
    </row>
    <row r="155" spans="1:14" ht="15.75">
      <c r="A155" s="27"/>
      <c r="B155" s="28" t="s">
        <v>108</v>
      </c>
      <c r="C155" s="28"/>
      <c r="D155" s="28"/>
      <c r="E155" s="28"/>
      <c r="F155" s="28"/>
      <c r="G155" s="28"/>
      <c r="H155" s="65">
        <f>H151-H154-J154</f>
        <v>6973</v>
      </c>
      <c r="I155" s="28"/>
      <c r="J155" s="52"/>
      <c r="K155" s="28"/>
      <c r="L155" s="65"/>
      <c r="M155" s="147"/>
      <c r="N155" s="142"/>
    </row>
    <row r="156" spans="1:14" ht="16.5" thickBot="1">
      <c r="A156" s="27"/>
      <c r="B156" s="28"/>
      <c r="C156" s="28"/>
      <c r="D156" s="28"/>
      <c r="E156" s="28"/>
      <c r="F156" s="28"/>
      <c r="G156" s="28"/>
      <c r="H156" s="28"/>
      <c r="I156" s="28"/>
      <c r="J156" s="28"/>
      <c r="K156" s="28"/>
      <c r="L156" s="75"/>
      <c r="M156" s="147"/>
      <c r="N156" s="142"/>
    </row>
    <row r="157" spans="1:14" ht="15.75">
      <c r="A157" s="2"/>
      <c r="B157" s="5"/>
      <c r="C157" s="5"/>
      <c r="D157" s="5"/>
      <c r="E157" s="5"/>
      <c r="F157" s="5"/>
      <c r="G157" s="5"/>
      <c r="H157" s="5"/>
      <c r="I157" s="5"/>
      <c r="J157" s="5"/>
      <c r="K157" s="5"/>
      <c r="L157" s="73"/>
      <c r="M157" s="144"/>
      <c r="N157" s="142"/>
    </row>
    <row r="158" spans="1:14" ht="15.75">
      <c r="A158" s="7"/>
      <c r="B158" s="167" t="s">
        <v>109</v>
      </c>
      <c r="C158" s="15"/>
      <c r="D158" s="9"/>
      <c r="E158" s="9"/>
      <c r="F158" s="9"/>
      <c r="G158" s="9"/>
      <c r="H158" s="9"/>
      <c r="I158" s="9"/>
      <c r="J158" s="9"/>
      <c r="K158" s="9"/>
      <c r="L158" s="89"/>
      <c r="M158" s="145"/>
      <c r="N158" s="142"/>
    </row>
    <row r="159" spans="1:14" ht="15.75">
      <c r="A159" s="27"/>
      <c r="B159" s="28" t="s">
        <v>110</v>
      </c>
      <c r="C159" s="28"/>
      <c r="D159" s="28"/>
      <c r="E159" s="28"/>
      <c r="F159" s="28"/>
      <c r="G159" s="28"/>
      <c r="H159" s="28"/>
      <c r="I159" s="28"/>
      <c r="J159" s="28"/>
      <c r="K159" s="28"/>
      <c r="L159" s="71">
        <f>(L82+L84+L85+L86+L87)/-L88</f>
        <v>3.45985401459854</v>
      </c>
      <c r="M159" s="147" t="s">
        <v>208</v>
      </c>
      <c r="N159" s="142"/>
    </row>
    <row r="160" spans="1:14" ht="15.75">
      <c r="A160" s="27"/>
      <c r="B160" s="28" t="s">
        <v>111</v>
      </c>
      <c r="C160" s="28"/>
      <c r="D160" s="28"/>
      <c r="E160" s="28"/>
      <c r="F160" s="28"/>
      <c r="G160" s="28"/>
      <c r="H160" s="28"/>
      <c r="I160" s="28"/>
      <c r="J160" s="28"/>
      <c r="K160" s="28"/>
      <c r="L160" s="71">
        <v>3.19</v>
      </c>
      <c r="M160" s="147" t="s">
        <v>208</v>
      </c>
      <c r="N160" s="142"/>
    </row>
    <row r="161" spans="1:14" ht="15.75">
      <c r="A161" s="27"/>
      <c r="B161" s="28" t="s">
        <v>112</v>
      </c>
      <c r="C161" s="28"/>
      <c r="D161" s="28"/>
      <c r="E161" s="28"/>
      <c r="F161" s="28"/>
      <c r="G161" s="28"/>
      <c r="H161" s="28"/>
      <c r="I161" s="28"/>
      <c r="J161" s="28"/>
      <c r="K161" s="28"/>
      <c r="L161" s="71">
        <f>(L82+L84+L85+L86+L87+L88)/-L89</f>
        <v>9.628571428571428</v>
      </c>
      <c r="M161" s="147" t="s">
        <v>208</v>
      </c>
      <c r="N161" s="142"/>
    </row>
    <row r="162" spans="1:14" ht="15.75">
      <c r="A162" s="27"/>
      <c r="B162" s="28" t="s">
        <v>113</v>
      </c>
      <c r="C162" s="28"/>
      <c r="D162" s="28"/>
      <c r="E162" s="28"/>
      <c r="F162" s="28"/>
      <c r="G162" s="28"/>
      <c r="H162" s="28"/>
      <c r="I162" s="28"/>
      <c r="J162" s="28"/>
      <c r="K162" s="28"/>
      <c r="L162" s="90">
        <v>14.42</v>
      </c>
      <c r="M162" s="147" t="s">
        <v>208</v>
      </c>
      <c r="N162" s="142"/>
    </row>
    <row r="163" spans="1:14" ht="15.75">
      <c r="A163" s="27"/>
      <c r="B163" s="28" t="s">
        <v>114</v>
      </c>
      <c r="C163" s="28"/>
      <c r="D163" s="28"/>
      <c r="E163" s="28"/>
      <c r="F163" s="28"/>
      <c r="G163" s="28"/>
      <c r="H163" s="28"/>
      <c r="I163" s="28"/>
      <c r="J163" s="28"/>
      <c r="K163" s="28"/>
      <c r="L163" s="71">
        <f>(L82+L84+L85+L86+L87+L88+L89)/-L90</f>
        <v>21.79381443298969</v>
      </c>
      <c r="M163" s="147" t="s">
        <v>208</v>
      </c>
      <c r="N163" s="142"/>
    </row>
    <row r="164" spans="1:14" ht="15.75">
      <c r="A164" s="27"/>
      <c r="B164" s="28" t="s">
        <v>115</v>
      </c>
      <c r="C164" s="28"/>
      <c r="D164" s="28"/>
      <c r="E164" s="28"/>
      <c r="F164" s="28"/>
      <c r="G164" s="28"/>
      <c r="H164" s="28"/>
      <c r="I164" s="28"/>
      <c r="J164" s="28"/>
      <c r="K164" s="28"/>
      <c r="L164" s="90">
        <v>33.23</v>
      </c>
      <c r="M164" s="147" t="s">
        <v>208</v>
      </c>
      <c r="N164" s="142"/>
    </row>
    <row r="165" spans="1:14" ht="15.75">
      <c r="A165" s="27"/>
      <c r="B165" s="28"/>
      <c r="C165" s="28"/>
      <c r="D165" s="28"/>
      <c r="E165" s="28"/>
      <c r="F165" s="28"/>
      <c r="G165" s="28"/>
      <c r="H165" s="28"/>
      <c r="I165" s="28"/>
      <c r="J165" s="28"/>
      <c r="K165" s="28"/>
      <c r="L165" s="28"/>
      <c r="M165" s="147"/>
      <c r="N165" s="142"/>
    </row>
    <row r="166" spans="1:14" ht="15.75">
      <c r="A166" s="7"/>
      <c r="B166" s="9"/>
      <c r="C166" s="9"/>
      <c r="D166" s="9"/>
      <c r="E166" s="9"/>
      <c r="F166" s="9"/>
      <c r="G166" s="9"/>
      <c r="H166" s="9"/>
      <c r="I166" s="9"/>
      <c r="J166" s="9"/>
      <c r="K166" s="9"/>
      <c r="L166" s="9"/>
      <c r="M166" s="145"/>
      <c r="N166" s="142"/>
    </row>
    <row r="167" spans="1:14" ht="16.5" thickBot="1">
      <c r="A167" s="135"/>
      <c r="B167" s="136" t="str">
        <f>B108</f>
        <v>HL4 INVESTOR REPORT QUARTER ENDING MAY 2005</v>
      </c>
      <c r="C167" s="137"/>
      <c r="D167" s="137"/>
      <c r="E167" s="137"/>
      <c r="F167" s="137"/>
      <c r="G167" s="137"/>
      <c r="H167" s="137"/>
      <c r="I167" s="137"/>
      <c r="J167" s="137"/>
      <c r="K167" s="137"/>
      <c r="L167" s="137"/>
      <c r="M167" s="139"/>
      <c r="N167" s="142"/>
    </row>
    <row r="168" spans="1:14" ht="15.75">
      <c r="A168" s="2"/>
      <c r="B168" s="186"/>
      <c r="C168" s="186"/>
      <c r="D168" s="186"/>
      <c r="E168" s="186"/>
      <c r="F168" s="186"/>
      <c r="G168" s="186"/>
      <c r="H168" s="186"/>
      <c r="I168" s="186"/>
      <c r="J168" s="186"/>
      <c r="K168" s="186"/>
      <c r="L168" s="186"/>
      <c r="M168" s="187"/>
      <c r="N168" s="142"/>
    </row>
    <row r="169" spans="1:14" ht="15.75">
      <c r="A169" s="92"/>
      <c r="B169" s="62" t="s">
        <v>116</v>
      </c>
      <c r="C169" s="93"/>
      <c r="D169" s="93"/>
      <c r="E169" s="93"/>
      <c r="F169" s="93"/>
      <c r="G169" s="21"/>
      <c r="H169" s="21"/>
      <c r="I169" s="21"/>
      <c r="J169" s="21">
        <v>38503</v>
      </c>
      <c r="K169" s="17"/>
      <c r="L169" s="17"/>
      <c r="M169" s="145"/>
      <c r="N169" s="142"/>
    </row>
    <row r="170" spans="1:14" ht="15.75">
      <c r="A170" s="94"/>
      <c r="B170" s="95"/>
      <c r="C170" s="96"/>
      <c r="D170" s="96"/>
      <c r="E170" s="96"/>
      <c r="F170" s="96"/>
      <c r="G170" s="97"/>
      <c r="H170" s="97"/>
      <c r="I170" s="97"/>
      <c r="J170" s="97"/>
      <c r="K170" s="9"/>
      <c r="L170" s="9"/>
      <c r="M170" s="145"/>
      <c r="N170" s="142"/>
    </row>
    <row r="171" spans="1:14" ht="15.75">
      <c r="A171" s="98"/>
      <c r="B171" s="85" t="s">
        <v>117</v>
      </c>
      <c r="C171" s="99"/>
      <c r="D171" s="99"/>
      <c r="E171" s="99"/>
      <c r="F171" s="99"/>
      <c r="G171" s="80"/>
      <c r="H171" s="80"/>
      <c r="I171" s="80"/>
      <c r="J171" s="100">
        <v>0.09</v>
      </c>
      <c r="K171" s="28"/>
      <c r="L171" s="28"/>
      <c r="M171" s="147"/>
      <c r="N171" s="142"/>
    </row>
    <row r="172" spans="1:14" ht="15.75">
      <c r="A172" s="98"/>
      <c r="B172" s="85" t="s">
        <v>118</v>
      </c>
      <c r="C172" s="99"/>
      <c r="D172" s="99"/>
      <c r="E172" s="99"/>
      <c r="F172" s="99"/>
      <c r="G172" s="80"/>
      <c r="H172" s="80"/>
      <c r="I172" s="80"/>
      <c r="J172" s="50">
        <v>0.046548791045281306</v>
      </c>
      <c r="K172" s="28"/>
      <c r="L172" s="28"/>
      <c r="M172" s="147"/>
      <c r="N172" s="142"/>
    </row>
    <row r="173" spans="1:14" ht="15.75">
      <c r="A173" s="98"/>
      <c r="B173" s="85" t="s">
        <v>119</v>
      </c>
      <c r="C173" s="99"/>
      <c r="D173" s="99"/>
      <c r="E173" s="99"/>
      <c r="F173" s="99"/>
      <c r="G173" s="80"/>
      <c r="H173" s="80"/>
      <c r="I173" s="80"/>
      <c r="J173" s="100">
        <f>J171-J172</f>
        <v>0.04345120895471869</v>
      </c>
      <c r="K173" s="28"/>
      <c r="L173" s="28"/>
      <c r="M173" s="147"/>
      <c r="N173" s="142"/>
    </row>
    <row r="174" spans="1:14" ht="15.75">
      <c r="A174" s="98"/>
      <c r="B174" s="85" t="s">
        <v>120</v>
      </c>
      <c r="C174" s="99"/>
      <c r="D174" s="99"/>
      <c r="E174" s="99"/>
      <c r="F174" s="99"/>
      <c r="G174" s="80"/>
      <c r="H174" s="80"/>
      <c r="I174" s="80"/>
      <c r="J174" s="100">
        <v>0.09784</v>
      </c>
      <c r="K174" s="28"/>
      <c r="L174" s="28"/>
      <c r="M174" s="147"/>
      <c r="N174" s="142"/>
    </row>
    <row r="175" spans="1:14" ht="15.75">
      <c r="A175" s="98"/>
      <c r="B175" s="85" t="s">
        <v>121</v>
      </c>
      <c r="C175" s="99"/>
      <c r="D175" s="99"/>
      <c r="E175" s="99"/>
      <c r="F175" s="99"/>
      <c r="G175" s="80"/>
      <c r="H175" s="80"/>
      <c r="I175" s="80"/>
      <c r="J175" s="100">
        <f>L35</f>
        <v>0.05533317624749096</v>
      </c>
      <c r="K175" s="28"/>
      <c r="L175" s="28"/>
      <c r="M175" s="147"/>
      <c r="N175" s="142"/>
    </row>
    <row r="176" spans="1:14" ht="15.75">
      <c r="A176" s="98"/>
      <c r="B176" s="85" t="s">
        <v>122</v>
      </c>
      <c r="C176" s="99"/>
      <c r="D176" s="99"/>
      <c r="E176" s="99"/>
      <c r="F176" s="99"/>
      <c r="G176" s="80"/>
      <c r="H176" s="80"/>
      <c r="I176" s="80"/>
      <c r="J176" s="100">
        <f>J174-J175</f>
        <v>0.04250682375250903</v>
      </c>
      <c r="K176" s="28"/>
      <c r="L176" s="28"/>
      <c r="M176" s="147"/>
      <c r="N176" s="142"/>
    </row>
    <row r="177" spans="1:14" ht="15.75">
      <c r="A177" s="98"/>
      <c r="B177" s="85" t="s">
        <v>123</v>
      </c>
      <c r="C177" s="99"/>
      <c r="D177" s="99"/>
      <c r="E177" s="99"/>
      <c r="F177" s="99"/>
      <c r="G177" s="80"/>
      <c r="H177" s="80"/>
      <c r="I177" s="80"/>
      <c r="J177" s="101" t="s">
        <v>194</v>
      </c>
      <c r="K177" s="28"/>
      <c r="L177" s="28"/>
      <c r="M177" s="147"/>
      <c r="N177" s="142"/>
    </row>
    <row r="178" spans="1:14" ht="15.75">
      <c r="A178" s="98"/>
      <c r="B178" s="85" t="s">
        <v>124</v>
      </c>
      <c r="C178" s="99"/>
      <c r="D178" s="99"/>
      <c r="E178" s="99"/>
      <c r="F178" s="99"/>
      <c r="G178" s="80"/>
      <c r="H178" s="80"/>
      <c r="I178" s="80"/>
      <c r="J178" s="101" t="s">
        <v>195</v>
      </c>
      <c r="K178" s="28"/>
      <c r="L178" s="28"/>
      <c r="M178" s="147"/>
      <c r="N178" s="142"/>
    </row>
    <row r="179" spans="1:14" ht="15.75">
      <c r="A179" s="98"/>
      <c r="B179" s="85" t="s">
        <v>125</v>
      </c>
      <c r="C179" s="99"/>
      <c r="D179" s="99"/>
      <c r="E179" s="99"/>
      <c r="F179" s="99"/>
      <c r="G179" s="80"/>
      <c r="H179" s="80"/>
      <c r="I179" s="80"/>
      <c r="J179" s="101" t="s">
        <v>195</v>
      </c>
      <c r="K179" s="28"/>
      <c r="L179" s="28"/>
      <c r="M179" s="147"/>
      <c r="N179" s="142"/>
    </row>
    <row r="180" spans="1:14" ht="15.75">
      <c r="A180" s="98"/>
      <c r="B180" s="85" t="s">
        <v>126</v>
      </c>
      <c r="C180" s="99"/>
      <c r="D180" s="99"/>
      <c r="E180" s="99"/>
      <c r="F180" s="99"/>
      <c r="G180" s="80"/>
      <c r="H180" s="80"/>
      <c r="I180" s="80"/>
      <c r="J180" s="102">
        <v>10.6</v>
      </c>
      <c r="K180" s="28" t="s">
        <v>199</v>
      </c>
      <c r="L180" s="28"/>
      <c r="M180" s="147"/>
      <c r="N180" s="142"/>
    </row>
    <row r="181" spans="1:14" ht="15.75">
      <c r="A181" s="98"/>
      <c r="B181" s="85" t="s">
        <v>127</v>
      </c>
      <c r="C181" s="99"/>
      <c r="D181" s="99"/>
      <c r="E181" s="99"/>
      <c r="F181" s="99"/>
      <c r="G181" s="80"/>
      <c r="H181" s="80"/>
      <c r="I181" s="80"/>
      <c r="J181" s="102">
        <v>7.76</v>
      </c>
      <c r="K181" s="28" t="s">
        <v>199</v>
      </c>
      <c r="L181" s="28"/>
      <c r="M181" s="147"/>
      <c r="N181" s="142"/>
    </row>
    <row r="182" spans="1:14" ht="15.75">
      <c r="A182" s="98"/>
      <c r="B182" s="85" t="s">
        <v>128</v>
      </c>
      <c r="C182" s="99"/>
      <c r="D182" s="99"/>
      <c r="E182" s="99"/>
      <c r="F182" s="99"/>
      <c r="G182" s="80"/>
      <c r="H182" s="80"/>
      <c r="I182" s="80"/>
      <c r="J182" s="100">
        <f>J78/'Feb 05'!L57</f>
        <v>0.058788216628789504</v>
      </c>
      <c r="K182" s="28"/>
      <c r="L182" s="28"/>
      <c r="M182" s="147"/>
      <c r="N182" s="142"/>
    </row>
    <row r="183" spans="1:14" ht="15.75">
      <c r="A183" s="98"/>
      <c r="B183" s="85" t="s">
        <v>129</v>
      </c>
      <c r="C183" s="99"/>
      <c r="D183" s="99"/>
      <c r="E183" s="99"/>
      <c r="F183" s="99"/>
      <c r="G183" s="80"/>
      <c r="H183" s="80"/>
      <c r="I183" s="80"/>
      <c r="J183" s="100">
        <v>0.2617</v>
      </c>
      <c r="K183" s="28"/>
      <c r="L183" s="28"/>
      <c r="M183" s="147"/>
      <c r="N183" s="142"/>
    </row>
    <row r="184" spans="1:14" ht="15.75">
      <c r="A184" s="98"/>
      <c r="B184" s="85"/>
      <c r="C184" s="85"/>
      <c r="D184" s="85"/>
      <c r="E184" s="85"/>
      <c r="F184" s="85"/>
      <c r="G184" s="28"/>
      <c r="H184" s="28"/>
      <c r="I184" s="28"/>
      <c r="J184" s="75"/>
      <c r="K184" s="28"/>
      <c r="L184" s="103"/>
      <c r="M184" s="147"/>
      <c r="N184" s="142"/>
    </row>
    <row r="185" spans="1:14" ht="15.75">
      <c r="A185" s="104"/>
      <c r="B185" s="16" t="s">
        <v>130</v>
      </c>
      <c r="C185" s="105"/>
      <c r="D185" s="106"/>
      <c r="E185" s="105"/>
      <c r="F185" s="106"/>
      <c r="G185" s="105"/>
      <c r="H185" s="106"/>
      <c r="I185" s="19" t="s">
        <v>187</v>
      </c>
      <c r="J185" s="107" t="s">
        <v>196</v>
      </c>
      <c r="K185" s="17"/>
      <c r="L185" s="9"/>
      <c r="M185" s="145"/>
      <c r="N185" s="142"/>
    </row>
    <row r="186" spans="1:14" ht="15.75">
      <c r="A186" s="108"/>
      <c r="B186" s="85" t="s">
        <v>131</v>
      </c>
      <c r="C186" s="66"/>
      <c r="D186" s="66"/>
      <c r="E186" s="66"/>
      <c r="F186" s="28"/>
      <c r="G186" s="28"/>
      <c r="H186" s="28"/>
      <c r="I186" s="35">
        <v>225</v>
      </c>
      <c r="J186" s="109">
        <v>17557</v>
      </c>
      <c r="K186" s="28"/>
      <c r="L186" s="103"/>
      <c r="M186" s="153"/>
      <c r="N186" s="142"/>
    </row>
    <row r="187" spans="1:14" ht="15.75">
      <c r="A187" s="108"/>
      <c r="B187" s="85" t="s">
        <v>132</v>
      </c>
      <c r="C187" s="66"/>
      <c r="D187" s="66"/>
      <c r="E187" s="66"/>
      <c r="F187" s="28"/>
      <c r="G187" s="28"/>
      <c r="H187" s="28"/>
      <c r="I187" s="35">
        <v>7</v>
      </c>
      <c r="J187" s="109">
        <v>497</v>
      </c>
      <c r="K187" s="28"/>
      <c r="L187" s="103"/>
      <c r="M187" s="153"/>
      <c r="N187" s="142"/>
    </row>
    <row r="188" spans="1:14" ht="15.75">
      <c r="A188" s="108"/>
      <c r="B188" s="170" t="s">
        <v>133</v>
      </c>
      <c r="C188" s="66"/>
      <c r="D188" s="66"/>
      <c r="E188" s="66"/>
      <c r="F188" s="28"/>
      <c r="G188" s="28"/>
      <c r="H188" s="28"/>
      <c r="I188" s="28"/>
      <c r="J188" s="109">
        <v>0</v>
      </c>
      <c r="K188" s="28"/>
      <c r="L188" s="103"/>
      <c r="M188" s="153"/>
      <c r="N188" s="142"/>
    </row>
    <row r="189" spans="1:14" ht="15.75">
      <c r="A189" s="108"/>
      <c r="B189" s="170" t="s">
        <v>134</v>
      </c>
      <c r="C189" s="66"/>
      <c r="D189" s="66"/>
      <c r="E189" s="66"/>
      <c r="F189" s="28"/>
      <c r="G189" s="28"/>
      <c r="H189" s="28"/>
      <c r="I189" s="28"/>
      <c r="J189" s="109">
        <v>0</v>
      </c>
      <c r="K189" s="28"/>
      <c r="L189" s="103"/>
      <c r="M189" s="153"/>
      <c r="N189" s="142"/>
    </row>
    <row r="190" spans="1:14" ht="15.75">
      <c r="A190" s="111"/>
      <c r="B190" s="170" t="s">
        <v>135</v>
      </c>
      <c r="C190" s="66"/>
      <c r="D190" s="85"/>
      <c r="E190" s="85"/>
      <c r="F190" s="85"/>
      <c r="G190" s="28"/>
      <c r="H190" s="28"/>
      <c r="I190" s="28"/>
      <c r="J190" s="109"/>
      <c r="K190" s="28"/>
      <c r="L190" s="103"/>
      <c r="M190" s="154"/>
      <c r="N190" s="142"/>
    </row>
    <row r="191" spans="1:14" ht="15.75">
      <c r="A191" s="108"/>
      <c r="B191" s="85" t="s">
        <v>136</v>
      </c>
      <c r="C191" s="66"/>
      <c r="D191" s="66"/>
      <c r="E191" s="66"/>
      <c r="F191" s="66"/>
      <c r="G191" s="28"/>
      <c r="H191" s="28"/>
      <c r="I191" s="28"/>
      <c r="J191" s="109">
        <f>L131</f>
        <v>46</v>
      </c>
      <c r="K191" s="28"/>
      <c r="L191" s="103"/>
      <c r="M191" s="154"/>
      <c r="N191" s="142"/>
    </row>
    <row r="192" spans="1:14" ht="15.75">
      <c r="A192" s="108"/>
      <c r="B192" s="85" t="s">
        <v>137</v>
      </c>
      <c r="C192" s="66"/>
      <c r="D192" s="66"/>
      <c r="E192" s="66"/>
      <c r="F192" s="66"/>
      <c r="G192" s="28"/>
      <c r="H192" s="28"/>
      <c r="I192" s="28"/>
      <c r="J192" s="109">
        <f>J191+'Feb 05'!J191</f>
        <v>275</v>
      </c>
      <c r="K192" s="28"/>
      <c r="L192" s="103"/>
      <c r="M192" s="154"/>
      <c r="N192" s="142"/>
    </row>
    <row r="193" spans="1:14" ht="15.75">
      <c r="A193" s="108"/>
      <c r="B193" s="85" t="s">
        <v>138</v>
      </c>
      <c r="C193" s="66"/>
      <c r="D193" s="66"/>
      <c r="E193" s="66"/>
      <c r="F193" s="66"/>
      <c r="G193" s="28"/>
      <c r="H193" s="28"/>
      <c r="I193" s="28"/>
      <c r="J193" s="109">
        <v>0</v>
      </c>
      <c r="K193" s="28"/>
      <c r="L193" s="103"/>
      <c r="M193" s="154"/>
      <c r="N193" s="142"/>
    </row>
    <row r="194" spans="1:14" ht="15.75">
      <c r="A194" s="111"/>
      <c r="B194" s="170" t="s">
        <v>139</v>
      </c>
      <c r="C194" s="66"/>
      <c r="D194" s="85"/>
      <c r="E194" s="85"/>
      <c r="F194" s="85"/>
      <c r="G194" s="28"/>
      <c r="H194" s="28"/>
      <c r="I194" s="28"/>
      <c r="J194" s="109"/>
      <c r="K194" s="28"/>
      <c r="L194" s="103"/>
      <c r="M194" s="154"/>
      <c r="N194" s="142"/>
    </row>
    <row r="195" spans="1:14" ht="15.75">
      <c r="A195" s="111"/>
      <c r="B195" s="85" t="s">
        <v>140</v>
      </c>
      <c r="C195" s="66"/>
      <c r="D195" s="85"/>
      <c r="E195" s="85"/>
      <c r="F195" s="85"/>
      <c r="G195" s="28"/>
      <c r="H195" s="28"/>
      <c r="I195" s="28">
        <v>4</v>
      </c>
      <c r="J195" s="109">
        <v>966</v>
      </c>
      <c r="K195" s="28"/>
      <c r="L195" s="103"/>
      <c r="M195" s="154"/>
      <c r="N195" s="142"/>
    </row>
    <row r="196" spans="1:14" ht="15.75">
      <c r="A196" s="108"/>
      <c r="B196" s="85" t="s">
        <v>141</v>
      </c>
      <c r="C196" s="66"/>
      <c r="D196" s="113"/>
      <c r="E196" s="113"/>
      <c r="F196" s="114"/>
      <c r="G196" s="28"/>
      <c r="H196" s="28"/>
      <c r="I196" s="28"/>
      <c r="J196" s="109">
        <v>43.362</v>
      </c>
      <c r="K196" s="28"/>
      <c r="L196" s="103"/>
      <c r="M196" s="154"/>
      <c r="N196" s="142"/>
    </row>
    <row r="197" spans="1:14" ht="15.75">
      <c r="A197" s="108"/>
      <c r="B197" s="85" t="s">
        <v>142</v>
      </c>
      <c r="C197" s="66"/>
      <c r="D197" s="113"/>
      <c r="E197" s="113"/>
      <c r="F197" s="114"/>
      <c r="G197" s="28"/>
      <c r="H197" s="28"/>
      <c r="I197" s="28"/>
      <c r="J197" s="109">
        <v>6.25</v>
      </c>
      <c r="K197" s="28"/>
      <c r="L197" s="103"/>
      <c r="M197" s="154"/>
      <c r="N197" s="142"/>
    </row>
    <row r="198" spans="1:14" ht="15.75">
      <c r="A198" s="108"/>
      <c r="B198" s="85" t="s">
        <v>143</v>
      </c>
      <c r="C198" s="66"/>
      <c r="D198" s="115"/>
      <c r="E198" s="113"/>
      <c r="F198" s="114"/>
      <c r="G198" s="28"/>
      <c r="H198" s="28"/>
      <c r="I198" s="28"/>
      <c r="J198" s="116">
        <v>1.9517</v>
      </c>
      <c r="K198" s="28"/>
      <c r="L198" s="103"/>
      <c r="M198" s="154"/>
      <c r="N198" s="142"/>
    </row>
    <row r="199" spans="1:14" ht="15.75">
      <c r="A199" s="108"/>
      <c r="B199" s="85"/>
      <c r="C199" s="66"/>
      <c r="D199" s="115"/>
      <c r="E199" s="113"/>
      <c r="F199" s="114"/>
      <c r="G199" s="28"/>
      <c r="H199" s="28"/>
      <c r="I199" s="28"/>
      <c r="J199" s="116"/>
      <c r="K199" s="28"/>
      <c r="L199" s="103"/>
      <c r="M199" s="154"/>
      <c r="N199" s="142"/>
    </row>
    <row r="200" spans="1:14" ht="18.75">
      <c r="A200" s="108"/>
      <c r="B200" s="209" t="s">
        <v>234</v>
      </c>
      <c r="C200" s="66"/>
      <c r="D200" s="115"/>
      <c r="E200" s="113"/>
      <c r="F200" s="114"/>
      <c r="G200" s="28"/>
      <c r="H200" s="28"/>
      <c r="I200" s="28"/>
      <c r="J200" s="116"/>
      <c r="K200" s="28"/>
      <c r="L200" s="103"/>
      <c r="M200" s="154"/>
      <c r="N200" s="142"/>
    </row>
    <row r="201" spans="1:14" ht="15.75">
      <c r="A201" s="108"/>
      <c r="B201" s="85"/>
      <c r="C201" s="66"/>
      <c r="D201" s="115"/>
      <c r="E201" s="113"/>
      <c r="F201" s="114"/>
      <c r="G201" s="28"/>
      <c r="H201" s="28"/>
      <c r="I201" s="28"/>
      <c r="J201" s="116"/>
      <c r="K201" s="28"/>
      <c r="L201" s="103"/>
      <c r="M201" s="154"/>
      <c r="N201" s="142"/>
    </row>
    <row r="202" spans="1:14" s="201" customFormat="1" ht="15.75">
      <c r="A202" s="7"/>
      <c r="B202" s="16" t="s">
        <v>228</v>
      </c>
      <c r="C202" s="19"/>
      <c r="D202" s="107"/>
      <c r="E202" s="19"/>
      <c r="F202" s="107"/>
      <c r="G202" s="19"/>
      <c r="H202" s="107" t="s">
        <v>187</v>
      </c>
      <c r="I202" s="19" t="s">
        <v>188</v>
      </c>
      <c r="J202" s="107" t="s">
        <v>197</v>
      </c>
      <c r="K202" s="19" t="s">
        <v>188</v>
      </c>
      <c r="L202" s="17"/>
      <c r="M202" s="155"/>
      <c r="N202" s="200"/>
    </row>
    <row r="203" spans="1:14" s="201" customFormat="1" ht="15.75">
      <c r="A203" s="27"/>
      <c r="B203" s="66" t="s">
        <v>145</v>
      </c>
      <c r="C203" s="118"/>
      <c r="D203" s="66"/>
      <c r="E203" s="118"/>
      <c r="F203" s="28"/>
      <c r="G203" s="118"/>
      <c r="H203" s="66">
        <v>1737</v>
      </c>
      <c r="I203" s="120">
        <f>H203/H212</f>
        <v>0.6701388888888888</v>
      </c>
      <c r="J203" s="65">
        <v>48261</v>
      </c>
      <c r="K203" s="194">
        <f>J203/J212</f>
        <v>0.5499641037913233</v>
      </c>
      <c r="L203" s="103"/>
      <c r="M203" s="154"/>
      <c r="N203" s="200"/>
    </row>
    <row r="204" spans="1:14" s="201" customFormat="1" ht="15.75">
      <c r="A204" s="27"/>
      <c r="B204" s="66" t="s">
        <v>146</v>
      </c>
      <c r="C204" s="118"/>
      <c r="D204" s="66"/>
      <c r="E204" s="118"/>
      <c r="F204" s="28"/>
      <c r="G204" s="120"/>
      <c r="H204" s="66">
        <v>113</v>
      </c>
      <c r="I204" s="120">
        <f>H204/H212</f>
        <v>0.04359567901234568</v>
      </c>
      <c r="J204" s="65">
        <v>3431</v>
      </c>
      <c r="K204" s="194">
        <f>J204/J212</f>
        <v>0.03909837840301756</v>
      </c>
      <c r="L204" s="103"/>
      <c r="M204" s="154"/>
      <c r="N204" s="200"/>
    </row>
    <row r="205" spans="1:14" s="201" customFormat="1" ht="15.75">
      <c r="A205" s="27"/>
      <c r="B205" s="66" t="s">
        <v>147</v>
      </c>
      <c r="C205" s="118"/>
      <c r="D205" s="66"/>
      <c r="E205" s="118"/>
      <c r="F205" s="28"/>
      <c r="G205" s="120"/>
      <c r="H205" s="66">
        <v>54</v>
      </c>
      <c r="I205" s="120">
        <f>H205/H212</f>
        <v>0.020833333333333332</v>
      </c>
      <c r="J205" s="65">
        <v>1600</v>
      </c>
      <c r="K205" s="194">
        <f>J205/J212</f>
        <v>0.01823299488336581</v>
      </c>
      <c r="L205" s="103"/>
      <c r="M205" s="154"/>
      <c r="N205" s="200"/>
    </row>
    <row r="206" spans="1:14" s="201" customFormat="1" ht="15.75">
      <c r="A206" s="27"/>
      <c r="B206" s="66" t="s">
        <v>223</v>
      </c>
      <c r="C206" s="118"/>
      <c r="D206" s="66"/>
      <c r="E206" s="118"/>
      <c r="F206" s="28"/>
      <c r="G206" s="120"/>
      <c r="H206" s="66">
        <v>36</v>
      </c>
      <c r="I206" s="120">
        <f>H206/H212</f>
        <v>0.013888888888888888</v>
      </c>
      <c r="J206" s="65">
        <v>1178</v>
      </c>
      <c r="K206" s="194">
        <f>J206/J212</f>
        <v>0.013424042482878078</v>
      </c>
      <c r="L206" s="103"/>
      <c r="M206" s="153"/>
      <c r="N206" s="200"/>
    </row>
    <row r="207" spans="1:14" s="201" customFormat="1" ht="15.75">
      <c r="A207" s="27"/>
      <c r="B207" s="66" t="s">
        <v>224</v>
      </c>
      <c r="C207" s="118"/>
      <c r="D207" s="66"/>
      <c r="E207" s="118"/>
      <c r="F207" s="28"/>
      <c r="G207" s="120"/>
      <c r="H207" s="66">
        <v>31</v>
      </c>
      <c r="I207" s="120">
        <f>H207/H212</f>
        <v>0.011959876543209876</v>
      </c>
      <c r="J207" s="65">
        <v>1143</v>
      </c>
      <c r="K207" s="194">
        <f>J207/J212</f>
        <v>0.013025195719804452</v>
      </c>
      <c r="L207" s="103"/>
      <c r="M207" s="153"/>
      <c r="N207" s="200"/>
    </row>
    <row r="208" spans="1:14" s="201" customFormat="1" ht="15.75">
      <c r="A208" s="27"/>
      <c r="B208" s="66" t="s">
        <v>225</v>
      </c>
      <c r="C208" s="118"/>
      <c r="D208" s="66"/>
      <c r="E208" s="118"/>
      <c r="F208" s="28"/>
      <c r="G208" s="120"/>
      <c r="H208" s="66">
        <v>21</v>
      </c>
      <c r="I208" s="120">
        <f>H208/H212</f>
        <v>0.008101851851851851</v>
      </c>
      <c r="J208" s="65">
        <v>676</v>
      </c>
      <c r="K208" s="194">
        <f>J208/J212</f>
        <v>0.007703440338222055</v>
      </c>
      <c r="L208" s="103"/>
      <c r="M208" s="153"/>
      <c r="N208" s="200"/>
    </row>
    <row r="209" spans="1:14" s="201" customFormat="1" ht="15.75">
      <c r="A209" s="27"/>
      <c r="B209" s="66" t="s">
        <v>226</v>
      </c>
      <c r="C209" s="118"/>
      <c r="D209" s="66"/>
      <c r="E209" s="118"/>
      <c r="F209" s="28"/>
      <c r="G209" s="120"/>
      <c r="H209" s="66">
        <v>63</v>
      </c>
      <c r="I209" s="120">
        <f>H209/H212</f>
        <v>0.024305555555555556</v>
      </c>
      <c r="J209" s="65">
        <v>2037</v>
      </c>
      <c r="K209" s="194">
        <f>J209/J212</f>
        <v>0.023212881610885097</v>
      </c>
      <c r="L209" s="103"/>
      <c r="M209" s="153"/>
      <c r="N209" s="200"/>
    </row>
    <row r="210" spans="1:14" s="201" customFormat="1" ht="15.75">
      <c r="A210" s="27"/>
      <c r="B210" s="66" t="s">
        <v>227</v>
      </c>
      <c r="C210" s="118"/>
      <c r="D210" s="66"/>
      <c r="E210" s="118"/>
      <c r="F210" s="28"/>
      <c r="G210" s="120"/>
      <c r="H210" s="66">
        <v>537</v>
      </c>
      <c r="I210" s="120">
        <f>H210/H212</f>
        <v>0.20717592592592593</v>
      </c>
      <c r="J210" s="65">
        <v>29427</v>
      </c>
      <c r="K210" s="194">
        <f>J210/J212</f>
        <v>0.33533896277050357</v>
      </c>
      <c r="L210" s="103"/>
      <c r="M210" s="153"/>
      <c r="N210" s="200"/>
    </row>
    <row r="211" spans="1:14" s="201" customFormat="1" ht="15.75">
      <c r="A211" s="27"/>
      <c r="B211" s="66"/>
      <c r="C211" s="121"/>
      <c r="D211" s="110"/>
      <c r="E211" s="121"/>
      <c r="F211" s="28"/>
      <c r="G211" s="121"/>
      <c r="H211" s="110"/>
      <c r="I211" s="121"/>
      <c r="J211" s="65"/>
      <c r="K211" s="119"/>
      <c r="L211" s="103"/>
      <c r="M211" s="153"/>
      <c r="N211" s="200"/>
    </row>
    <row r="212" spans="1:14" s="201" customFormat="1" ht="15.75">
      <c r="A212" s="202"/>
      <c r="B212" s="203"/>
      <c r="C212" s="203"/>
      <c r="D212" s="203"/>
      <c r="E212" s="203"/>
      <c r="F212" s="203"/>
      <c r="G212" s="203"/>
      <c r="H212" s="204">
        <f>SUM(H203:H210)</f>
        <v>2592</v>
      </c>
      <c r="I212" s="205">
        <f>SUM(I203:I211)</f>
        <v>1</v>
      </c>
      <c r="J212" s="206">
        <f>SUM(J203:J211)</f>
        <v>87753</v>
      </c>
      <c r="K212" s="205">
        <f>SUM(K203:K211)</f>
        <v>0.9999999999999999</v>
      </c>
      <c r="L212" s="203"/>
      <c r="M212" s="207"/>
      <c r="N212" s="200"/>
    </row>
    <row r="213" spans="1:14" s="201" customFormat="1" ht="15.75">
      <c r="A213" s="195"/>
      <c r="B213" s="196"/>
      <c r="C213" s="196"/>
      <c r="D213" s="196"/>
      <c r="E213" s="196"/>
      <c r="F213" s="196"/>
      <c r="G213" s="196"/>
      <c r="H213" s="197"/>
      <c r="I213" s="198"/>
      <c r="J213" s="199"/>
      <c r="K213" s="198"/>
      <c r="L213" s="196"/>
      <c r="M213" s="145"/>
      <c r="N213" s="200"/>
    </row>
    <row r="214" spans="1:14" ht="15.75">
      <c r="A214" s="125"/>
      <c r="B214" s="16" t="s">
        <v>230</v>
      </c>
      <c r="C214" s="126"/>
      <c r="D214" s="19"/>
      <c r="E214" s="17"/>
      <c r="F214" s="16"/>
      <c r="G214" s="127"/>
      <c r="H214" s="127"/>
      <c r="I214" s="127"/>
      <c r="J214" s="188"/>
      <c r="K214" s="188"/>
      <c r="L214" s="188"/>
      <c r="M214" s="189"/>
      <c r="N214" s="142"/>
    </row>
    <row r="215" spans="1:14" ht="15.75">
      <c r="A215" s="190"/>
      <c r="B215" s="188"/>
      <c r="C215" s="188"/>
      <c r="D215" s="9"/>
      <c r="E215" s="9"/>
      <c r="F215" s="9"/>
      <c r="G215" s="188"/>
      <c r="H215" s="188"/>
      <c r="I215" s="188"/>
      <c r="J215" s="188"/>
      <c r="K215" s="188"/>
      <c r="L215" s="188"/>
      <c r="M215" s="189"/>
      <c r="N215" s="142"/>
    </row>
    <row r="216" spans="1:14" ht="15.75">
      <c r="A216" s="190"/>
      <c r="B216" s="15" t="s">
        <v>231</v>
      </c>
      <c r="C216" s="130"/>
      <c r="D216" s="131"/>
      <c r="E216" s="15"/>
      <c r="F216" s="15"/>
      <c r="G216" s="130"/>
      <c r="H216" s="130"/>
      <c r="I216" s="188"/>
      <c r="J216" s="188"/>
      <c r="K216" s="188"/>
      <c r="L216" s="188"/>
      <c r="M216" s="189"/>
      <c r="N216" s="142"/>
    </row>
    <row r="217" spans="1:14" ht="15.75">
      <c r="A217" s="190"/>
      <c r="B217" s="15" t="s">
        <v>232</v>
      </c>
      <c r="C217" s="130"/>
      <c r="D217" s="131"/>
      <c r="E217" s="15"/>
      <c r="F217" s="15"/>
      <c r="G217" s="130"/>
      <c r="H217" s="130"/>
      <c r="I217" s="188"/>
      <c r="J217" s="188"/>
      <c r="K217" s="188"/>
      <c r="L217" s="188"/>
      <c r="M217" s="189"/>
      <c r="N217" s="142"/>
    </row>
    <row r="218" spans="1:14" ht="15.75">
      <c r="A218" s="190"/>
      <c r="B218" s="15"/>
      <c r="C218" s="130"/>
      <c r="D218" s="131"/>
      <c r="E218" s="15"/>
      <c r="F218" s="15"/>
      <c r="G218" s="130"/>
      <c r="H218" s="130"/>
      <c r="I218" s="188"/>
      <c r="J218" s="188"/>
      <c r="K218" s="188"/>
      <c r="L218" s="188"/>
      <c r="M218" s="189"/>
      <c r="N218" s="142"/>
    </row>
    <row r="219" spans="1:14" ht="15.75">
      <c r="A219" s="190"/>
      <c r="B219" s="15"/>
      <c r="C219" s="130"/>
      <c r="D219" s="131"/>
      <c r="E219" s="15"/>
      <c r="F219" s="15"/>
      <c r="G219" s="130"/>
      <c r="H219" s="130"/>
      <c r="I219" s="188"/>
      <c r="J219" s="188"/>
      <c r="K219" s="188"/>
      <c r="L219" s="188"/>
      <c r="M219" s="189"/>
      <c r="N219" s="142"/>
    </row>
    <row r="220" spans="1:14" ht="16.5" thickBot="1">
      <c r="A220" s="190"/>
      <c r="B220" s="15" t="str">
        <f>B167</f>
        <v>HL4 INVESTOR REPORT QUARTER ENDING MAY 2005</v>
      </c>
      <c r="C220" s="130"/>
      <c r="D220" s="131"/>
      <c r="E220" s="15"/>
      <c r="F220" s="15"/>
      <c r="G220" s="130"/>
      <c r="H220" s="130"/>
      <c r="I220" s="188"/>
      <c r="J220" s="188"/>
      <c r="K220" s="188"/>
      <c r="L220" s="188"/>
      <c r="M220" s="189"/>
      <c r="N220" s="142"/>
    </row>
    <row r="221" spans="1:14" ht="15">
      <c r="A221" s="157"/>
      <c r="B221" s="157"/>
      <c r="C221" s="157"/>
      <c r="D221" s="157"/>
      <c r="E221" s="157"/>
      <c r="F221" s="157"/>
      <c r="G221" s="157"/>
      <c r="H221" s="157"/>
      <c r="I221" s="157"/>
      <c r="J221" s="157"/>
      <c r="K221" s="157"/>
      <c r="L221" s="157"/>
      <c r="M221" s="157"/>
      <c r="N221" s="142"/>
    </row>
    <row r="222" spans="1:13" ht="15">
      <c r="A222" s="143"/>
      <c r="B222" s="143"/>
      <c r="C222" s="143"/>
      <c r="D222" s="143"/>
      <c r="E222" s="143"/>
      <c r="F222" s="143"/>
      <c r="G222" s="143"/>
      <c r="H222" s="143"/>
      <c r="I222" s="143"/>
      <c r="J222" s="143"/>
      <c r="K222" s="143"/>
      <c r="L222" s="143"/>
      <c r="M222" s="143"/>
    </row>
  </sheetData>
  <printOptions horizontalCentered="1" verticalCentered="1"/>
  <pageMargins left="0.7480314960629921" right="0.7480314960629921" top="0.984251968503937" bottom="0.984251968503937" header="0.5118110236220472" footer="0.5118110236220472"/>
  <pageSetup horizontalDpi="600" verticalDpi="600" orientation="landscape" paperSize="9" scale="46" r:id="rId2"/>
  <rowBreaks count="3" manualBreakCount="3">
    <brk id="53" max="13" man="1"/>
    <brk id="108" max="13" man="1"/>
    <brk id="167" max="13" man="1"/>
  </rowBreaks>
  <drawing r:id="rId1"/>
</worksheet>
</file>

<file path=xl/worksheets/sheet13.xml><?xml version="1.0" encoding="utf-8"?>
<worksheet xmlns="http://schemas.openxmlformats.org/spreadsheetml/2006/main" xmlns:r="http://schemas.openxmlformats.org/officeDocument/2006/relationships">
  <sheetPr>
    <tabColor indexed="52"/>
  </sheetPr>
  <dimension ref="A1:O222"/>
  <sheetViews>
    <sheetView zoomScale="70" zoomScaleNormal="70" workbookViewId="0" topLeftCell="A1">
      <selection activeCell="A1" sqref="A1"/>
    </sheetView>
  </sheetViews>
  <sheetFormatPr defaultColWidth="8.88671875" defaultRowHeight="15"/>
  <cols>
    <col min="1" max="1" width="3.6640625" style="0" customWidth="1"/>
    <col min="2" max="2" width="50.6640625" style="0" customWidth="1"/>
    <col min="3" max="3" width="22.99609375" style="0" customWidth="1"/>
    <col min="4" max="4" width="14.5546875" style="0" customWidth="1"/>
    <col min="5" max="5" width="11.77734375" style="0" customWidth="1"/>
    <col min="6" max="6" width="14.4453125" style="0" customWidth="1"/>
    <col min="7" max="7" width="7.6640625" style="0" customWidth="1"/>
    <col min="8" max="8" width="13.6640625" style="0" customWidth="1"/>
    <col min="9" max="9" width="14.88671875" style="0" customWidth="1"/>
    <col min="10" max="10" width="15.21484375" style="0" customWidth="1"/>
    <col min="11" max="11" width="13.10546875" style="0" customWidth="1"/>
    <col min="12" max="12" width="15.6640625" style="0" customWidth="1"/>
    <col min="13" max="13" width="17.5546875" style="0" customWidth="1"/>
  </cols>
  <sheetData>
    <row r="1" spans="1:14" ht="20.25">
      <c r="A1" s="2"/>
      <c r="B1" s="3" t="s">
        <v>0</v>
      </c>
      <c r="C1" s="4"/>
      <c r="D1" s="5"/>
      <c r="E1" s="5"/>
      <c r="F1" s="5"/>
      <c r="G1" s="5"/>
      <c r="H1" s="5"/>
      <c r="I1" s="5"/>
      <c r="J1" s="5"/>
      <c r="K1" s="5"/>
      <c r="L1" s="5"/>
      <c r="M1" s="144"/>
      <c r="N1" s="142"/>
    </row>
    <row r="2" spans="1:14" ht="15.75">
      <c r="A2" s="7"/>
      <c r="B2" s="8"/>
      <c r="C2" s="8"/>
      <c r="D2" s="9"/>
      <c r="E2" s="9"/>
      <c r="F2" s="9"/>
      <c r="G2" s="9"/>
      <c r="H2" s="9"/>
      <c r="I2" s="9"/>
      <c r="J2" s="9"/>
      <c r="K2" s="9"/>
      <c r="L2" s="9"/>
      <c r="M2" s="145"/>
      <c r="N2" s="142"/>
    </row>
    <row r="3" spans="1:14" ht="15.75">
      <c r="A3" s="10"/>
      <c r="B3" s="158" t="s">
        <v>1</v>
      </c>
      <c r="C3" s="9"/>
      <c r="D3" s="9"/>
      <c r="E3" s="9"/>
      <c r="F3" s="9"/>
      <c r="G3" s="9"/>
      <c r="H3" s="9"/>
      <c r="I3" s="9"/>
      <c r="J3" s="9"/>
      <c r="K3" s="9"/>
      <c r="L3" s="9"/>
      <c r="M3" s="145"/>
      <c r="N3" s="142"/>
    </row>
    <row r="4" spans="1:14" ht="15.75">
      <c r="A4" s="7"/>
      <c r="B4" s="8"/>
      <c r="C4" s="8"/>
      <c r="D4" s="9"/>
      <c r="E4" s="9"/>
      <c r="F4" s="9"/>
      <c r="G4" s="9"/>
      <c r="H4" s="9"/>
      <c r="I4" s="9"/>
      <c r="J4" s="9"/>
      <c r="K4" s="9"/>
      <c r="L4" s="9"/>
      <c r="M4" s="145"/>
      <c r="N4" s="142"/>
    </row>
    <row r="5" spans="1:14" ht="15.75">
      <c r="A5" s="7"/>
      <c r="B5" s="12" t="s">
        <v>2</v>
      </c>
      <c r="C5" s="13"/>
      <c r="D5" s="9"/>
      <c r="E5" s="9"/>
      <c r="F5" s="9"/>
      <c r="G5" s="9"/>
      <c r="H5" s="9"/>
      <c r="I5" s="9"/>
      <c r="J5" s="9"/>
      <c r="K5" s="9"/>
      <c r="L5" s="9"/>
      <c r="M5" s="145"/>
      <c r="N5" s="142"/>
    </row>
    <row r="6" spans="1:14" ht="15.75">
      <c r="A6" s="7"/>
      <c r="B6" s="12" t="s">
        <v>3</v>
      </c>
      <c r="C6" s="13"/>
      <c r="D6" s="9"/>
      <c r="E6" s="9"/>
      <c r="F6" s="9"/>
      <c r="G6" s="9"/>
      <c r="H6" s="9"/>
      <c r="I6" s="9"/>
      <c r="J6" s="9"/>
      <c r="K6" s="9"/>
      <c r="L6" s="9"/>
      <c r="M6" s="145"/>
      <c r="N6" s="142"/>
    </row>
    <row r="7" spans="1:14" ht="15.75">
      <c r="A7" s="7"/>
      <c r="B7" s="12" t="s">
        <v>4</v>
      </c>
      <c r="C7" s="13"/>
      <c r="D7" s="9"/>
      <c r="E7" s="9"/>
      <c r="F7" s="9"/>
      <c r="G7" s="9"/>
      <c r="H7" s="9"/>
      <c r="I7" s="9"/>
      <c r="J7" s="9"/>
      <c r="K7" s="9"/>
      <c r="L7" s="9"/>
      <c r="M7" s="145"/>
      <c r="N7" s="142"/>
    </row>
    <row r="8" spans="1:14" ht="15.75">
      <c r="A8" s="7"/>
      <c r="B8" s="14"/>
      <c r="C8" s="13"/>
      <c r="D8" s="9"/>
      <c r="E8" s="9"/>
      <c r="F8" s="9"/>
      <c r="G8" s="9"/>
      <c r="H8" s="9"/>
      <c r="I8" s="9"/>
      <c r="J8" s="9"/>
      <c r="K8" s="9"/>
      <c r="L8" s="9"/>
      <c r="M8" s="145"/>
      <c r="N8" s="142"/>
    </row>
    <row r="9" spans="1:14" ht="18.75">
      <c r="A9" s="7"/>
      <c r="B9" s="208" t="s">
        <v>236</v>
      </c>
      <c r="C9" s="13"/>
      <c r="D9" s="9"/>
      <c r="E9" s="9"/>
      <c r="F9" s="9"/>
      <c r="G9" s="9"/>
      <c r="H9" s="9"/>
      <c r="I9" s="210" t="s">
        <v>237</v>
      </c>
      <c r="J9" s="9"/>
      <c r="K9" s="9"/>
      <c r="L9" s="9"/>
      <c r="M9" s="145"/>
      <c r="N9" s="142"/>
    </row>
    <row r="10" spans="1:14" ht="15.75">
      <c r="A10" s="7"/>
      <c r="B10" s="13"/>
      <c r="C10" s="13"/>
      <c r="D10" s="15"/>
      <c r="E10" s="15"/>
      <c r="F10" s="9"/>
      <c r="G10" s="9"/>
      <c r="H10" s="9"/>
      <c r="I10" s="9"/>
      <c r="J10" s="9"/>
      <c r="K10" s="9"/>
      <c r="L10" s="9"/>
      <c r="M10" s="145"/>
      <c r="N10" s="142"/>
    </row>
    <row r="11" spans="1:14" ht="15.75">
      <c r="A11" s="7"/>
      <c r="B11" s="15" t="s">
        <v>5</v>
      </c>
      <c r="C11" s="15"/>
      <c r="D11" s="9"/>
      <c r="E11" s="9"/>
      <c r="F11" s="9"/>
      <c r="G11" s="9"/>
      <c r="H11" s="9"/>
      <c r="I11" s="9"/>
      <c r="J11" s="9"/>
      <c r="K11" s="9"/>
      <c r="L11" s="9"/>
      <c r="M11" s="145"/>
      <c r="N11" s="142"/>
    </row>
    <row r="12" spans="1:14" ht="16.5" thickBot="1">
      <c r="A12" s="7"/>
      <c r="B12" s="15"/>
      <c r="C12" s="15"/>
      <c r="D12" s="9"/>
      <c r="E12" s="9"/>
      <c r="F12" s="9"/>
      <c r="G12" s="9"/>
      <c r="H12" s="9"/>
      <c r="I12" s="9"/>
      <c r="J12" s="9"/>
      <c r="K12" s="9"/>
      <c r="L12" s="9"/>
      <c r="M12" s="145"/>
      <c r="N12" s="142"/>
    </row>
    <row r="13" spans="1:14" ht="15.75">
      <c r="A13" s="2"/>
      <c r="B13" s="5"/>
      <c r="C13" s="5"/>
      <c r="D13" s="5"/>
      <c r="E13" s="5"/>
      <c r="F13" s="5"/>
      <c r="G13" s="5"/>
      <c r="H13" s="5"/>
      <c r="I13" s="5"/>
      <c r="J13" s="5"/>
      <c r="K13" s="5"/>
      <c r="L13" s="5"/>
      <c r="M13" s="144"/>
      <c r="N13" s="142"/>
    </row>
    <row r="14" spans="1:14" ht="15.75">
      <c r="A14" s="7"/>
      <c r="B14" s="16" t="s">
        <v>6</v>
      </c>
      <c r="C14" s="16"/>
      <c r="D14" s="17"/>
      <c r="E14" s="17"/>
      <c r="F14" s="17"/>
      <c r="G14" s="17"/>
      <c r="H14" s="17"/>
      <c r="I14" s="17"/>
      <c r="J14" s="17"/>
      <c r="K14" s="17"/>
      <c r="L14" s="18" t="s">
        <v>200</v>
      </c>
      <c r="M14" s="145"/>
      <c r="N14" s="142"/>
    </row>
    <row r="15" spans="1:14" ht="15.75">
      <c r="A15" s="7"/>
      <c r="B15" s="16" t="s">
        <v>7</v>
      </c>
      <c r="C15" s="16"/>
      <c r="D15" s="19"/>
      <c r="E15" s="20"/>
      <c r="F15" s="19"/>
      <c r="G15" s="20"/>
      <c r="H15" s="19" t="s">
        <v>178</v>
      </c>
      <c r="I15" s="20">
        <v>0.96</v>
      </c>
      <c r="J15" s="19" t="s">
        <v>189</v>
      </c>
      <c r="K15" s="20">
        <v>0.04</v>
      </c>
      <c r="L15" s="18"/>
      <c r="M15" s="146"/>
      <c r="N15" s="142"/>
    </row>
    <row r="16" spans="1:14" ht="15.75">
      <c r="A16" s="7"/>
      <c r="B16" s="16" t="s">
        <v>8</v>
      </c>
      <c r="C16" s="16"/>
      <c r="D16" s="19"/>
      <c r="E16" s="20"/>
      <c r="F16" s="19"/>
      <c r="G16" s="20"/>
      <c r="H16" s="19" t="s">
        <v>178</v>
      </c>
      <c r="I16" s="20">
        <v>0.96</v>
      </c>
      <c r="J16" s="19" t="s">
        <v>189</v>
      </c>
      <c r="K16" s="20">
        <v>0.04</v>
      </c>
      <c r="L16" s="18"/>
      <c r="M16" s="146"/>
      <c r="N16" s="142"/>
    </row>
    <row r="17" spans="1:14" ht="15.75">
      <c r="A17" s="7"/>
      <c r="B17" s="16" t="s">
        <v>9</v>
      </c>
      <c r="C17" s="16"/>
      <c r="D17" s="17"/>
      <c r="E17" s="17"/>
      <c r="F17" s="17"/>
      <c r="G17" s="17"/>
      <c r="H17" s="17"/>
      <c r="I17" s="17"/>
      <c r="J17" s="17"/>
      <c r="K17" s="17"/>
      <c r="L17" s="19" t="s">
        <v>201</v>
      </c>
      <c r="M17" s="145"/>
      <c r="N17" s="142"/>
    </row>
    <row r="18" spans="1:13" ht="15.75">
      <c r="A18" s="7"/>
      <c r="B18" s="16" t="s">
        <v>10</v>
      </c>
      <c r="C18" s="16"/>
      <c r="D18" s="17"/>
      <c r="E18" s="17"/>
      <c r="F18" s="17"/>
      <c r="G18" s="17"/>
      <c r="H18" s="17"/>
      <c r="I18" s="17"/>
      <c r="J18" s="17"/>
      <c r="K18" s="17"/>
      <c r="L18" s="21">
        <v>38614</v>
      </c>
      <c r="M18" s="145"/>
    </row>
    <row r="19" spans="1:14" ht="15.75">
      <c r="A19" s="7"/>
      <c r="B19" s="9"/>
      <c r="C19" s="9"/>
      <c r="D19" s="9"/>
      <c r="E19" s="9"/>
      <c r="F19" s="9"/>
      <c r="G19" s="9"/>
      <c r="H19" s="9"/>
      <c r="I19" s="9"/>
      <c r="J19" s="9"/>
      <c r="K19" s="9"/>
      <c r="L19" s="22"/>
      <c r="M19" s="145"/>
      <c r="N19" s="142"/>
    </row>
    <row r="20" spans="1:14" ht="15.75">
      <c r="A20" s="7"/>
      <c r="B20" s="23" t="s">
        <v>11</v>
      </c>
      <c r="C20" s="9"/>
      <c r="D20" s="9"/>
      <c r="E20" s="9"/>
      <c r="F20" s="9"/>
      <c r="G20" s="9"/>
      <c r="H20" s="9"/>
      <c r="I20" s="9"/>
      <c r="J20" s="22"/>
      <c r="K20" s="9"/>
      <c r="L20" s="14"/>
      <c r="M20" s="145"/>
      <c r="N20" s="142"/>
    </row>
    <row r="21" spans="1:14" ht="15.75">
      <c r="A21" s="7"/>
      <c r="B21" s="9"/>
      <c r="C21" s="9"/>
      <c r="D21" s="9"/>
      <c r="E21" s="9"/>
      <c r="F21" s="9"/>
      <c r="G21" s="9"/>
      <c r="H21" s="9"/>
      <c r="I21" s="9"/>
      <c r="J21" s="9"/>
      <c r="K21" s="9"/>
      <c r="L21" s="24"/>
      <c r="M21" s="145"/>
      <c r="N21" s="142"/>
    </row>
    <row r="22" spans="1:14" ht="15.75">
      <c r="A22" s="7"/>
      <c r="B22" s="9"/>
      <c r="C22" s="159" t="s">
        <v>152</v>
      </c>
      <c r="D22" s="161" t="s">
        <v>156</v>
      </c>
      <c r="E22" s="161"/>
      <c r="F22" s="161" t="s">
        <v>168</v>
      </c>
      <c r="G22" s="161"/>
      <c r="H22" s="161" t="s">
        <v>179</v>
      </c>
      <c r="I22" s="25"/>
      <c r="J22" s="26"/>
      <c r="K22" s="14"/>
      <c r="L22" s="14"/>
      <c r="M22" s="145"/>
      <c r="N22" s="142"/>
    </row>
    <row r="23" spans="1:14" ht="15.75">
      <c r="A23" s="27"/>
      <c r="B23" s="28" t="s">
        <v>12</v>
      </c>
      <c r="C23" s="160" t="s">
        <v>153</v>
      </c>
      <c r="D23" s="30" t="s">
        <v>157</v>
      </c>
      <c r="E23" s="30"/>
      <c r="F23" s="30" t="s">
        <v>169</v>
      </c>
      <c r="G23" s="30"/>
      <c r="H23" s="30" t="s">
        <v>180</v>
      </c>
      <c r="I23" s="30"/>
      <c r="J23" s="30"/>
      <c r="K23" s="31"/>
      <c r="L23" s="31"/>
      <c r="M23" s="147"/>
      <c r="N23" s="142"/>
    </row>
    <row r="24" spans="1:14" ht="15.75">
      <c r="A24" s="27"/>
      <c r="B24" s="28" t="s">
        <v>13</v>
      </c>
      <c r="C24" s="29"/>
      <c r="D24" s="30" t="s">
        <v>158</v>
      </c>
      <c r="E24" s="30"/>
      <c r="F24" s="30" t="s">
        <v>170</v>
      </c>
      <c r="G24" s="30"/>
      <c r="H24" s="30" t="s">
        <v>181</v>
      </c>
      <c r="I24" s="30"/>
      <c r="J24" s="30"/>
      <c r="K24" s="31"/>
      <c r="L24" s="31"/>
      <c r="M24" s="147"/>
      <c r="N24" s="142"/>
    </row>
    <row r="25" spans="1:14" ht="15.75">
      <c r="A25" s="27"/>
      <c r="B25" s="28" t="s">
        <v>14</v>
      </c>
      <c r="C25" s="29"/>
      <c r="D25" s="30" t="s">
        <v>158</v>
      </c>
      <c r="E25" s="30"/>
      <c r="F25" s="30" t="s">
        <v>170</v>
      </c>
      <c r="G25" s="30"/>
      <c r="H25" s="30" t="s">
        <v>181</v>
      </c>
      <c r="I25" s="30"/>
      <c r="J25" s="30"/>
      <c r="K25" s="31"/>
      <c r="L25" s="31"/>
      <c r="M25" s="147"/>
      <c r="N25" s="142"/>
    </row>
    <row r="26" spans="1:14" ht="15.75">
      <c r="A26" s="27"/>
      <c r="B26" s="32" t="s">
        <v>15</v>
      </c>
      <c r="C26" s="32"/>
      <c r="D26" s="33" t="s">
        <v>157</v>
      </c>
      <c r="E26" s="30"/>
      <c r="F26" s="33" t="s">
        <v>169</v>
      </c>
      <c r="G26" s="30"/>
      <c r="H26" s="33" t="s">
        <v>180</v>
      </c>
      <c r="I26" s="33"/>
      <c r="J26" s="33"/>
      <c r="K26" s="34"/>
      <c r="L26" s="31"/>
      <c r="M26" s="147"/>
      <c r="N26" s="142"/>
    </row>
    <row r="27" spans="1:14" ht="15.75">
      <c r="A27" s="27"/>
      <c r="B27" s="32" t="s">
        <v>16</v>
      </c>
      <c r="C27" s="32"/>
      <c r="D27" s="33" t="s">
        <v>158</v>
      </c>
      <c r="E27" s="30"/>
      <c r="F27" s="33" t="s">
        <v>170</v>
      </c>
      <c r="G27" s="30"/>
      <c r="H27" s="33" t="s">
        <v>181</v>
      </c>
      <c r="I27" s="33"/>
      <c r="J27" s="33"/>
      <c r="K27" s="34"/>
      <c r="L27" s="31"/>
      <c r="M27" s="147"/>
      <c r="N27" s="142"/>
    </row>
    <row r="28" spans="1:14" ht="15.75">
      <c r="A28" s="27"/>
      <c r="B28" s="32" t="s">
        <v>17</v>
      </c>
      <c r="C28" s="32"/>
      <c r="D28" s="33" t="s">
        <v>158</v>
      </c>
      <c r="E28" s="30"/>
      <c r="F28" s="33" t="s">
        <v>170</v>
      </c>
      <c r="G28" s="30"/>
      <c r="H28" s="33" t="s">
        <v>181</v>
      </c>
      <c r="I28" s="33"/>
      <c r="J28" s="33"/>
      <c r="K28" s="34"/>
      <c r="L28" s="31"/>
      <c r="M28" s="147"/>
      <c r="N28" s="142"/>
    </row>
    <row r="29" spans="1:14" ht="15.75">
      <c r="A29" s="27"/>
      <c r="B29" s="28" t="s">
        <v>18</v>
      </c>
      <c r="C29" s="28"/>
      <c r="D29" s="35" t="s">
        <v>159</v>
      </c>
      <c r="E29" s="30"/>
      <c r="F29" s="35" t="s">
        <v>171</v>
      </c>
      <c r="G29" s="30"/>
      <c r="H29" s="35" t="s">
        <v>182</v>
      </c>
      <c r="I29" s="30"/>
      <c r="J29" s="35"/>
      <c r="K29" s="31"/>
      <c r="L29" s="31"/>
      <c r="M29" s="147"/>
      <c r="N29" s="142"/>
    </row>
    <row r="30" spans="1:14" ht="15.75">
      <c r="A30" s="27"/>
      <c r="B30" s="28"/>
      <c r="C30" s="28"/>
      <c r="D30" s="28"/>
      <c r="E30" s="30"/>
      <c r="F30" s="30"/>
      <c r="G30" s="30"/>
      <c r="H30" s="30"/>
      <c r="I30" s="30"/>
      <c r="J30" s="30"/>
      <c r="K30" s="31"/>
      <c r="L30" s="31"/>
      <c r="M30" s="147"/>
      <c r="N30" s="142"/>
    </row>
    <row r="31" spans="1:14" ht="15.75">
      <c r="A31" s="27"/>
      <c r="B31" s="28" t="s">
        <v>19</v>
      </c>
      <c r="C31" s="28"/>
      <c r="D31" s="36">
        <v>198000</v>
      </c>
      <c r="E31" s="37"/>
      <c r="F31" s="36">
        <v>16500</v>
      </c>
      <c r="G31" s="36"/>
      <c r="H31" s="36">
        <v>5500</v>
      </c>
      <c r="I31" s="36"/>
      <c r="J31" s="36"/>
      <c r="K31" s="38"/>
      <c r="L31" s="36">
        <f>J31+H31+F31+D31</f>
        <v>220000</v>
      </c>
      <c r="M31" s="148"/>
      <c r="N31" s="142"/>
    </row>
    <row r="32" spans="1:14" ht="15.75">
      <c r="A32" s="27"/>
      <c r="B32" s="28" t="s">
        <v>20</v>
      </c>
      <c r="C32" s="43">
        <v>0.332321</v>
      </c>
      <c r="D32" s="36">
        <f>D31*C32</f>
        <v>65799.55799999999</v>
      </c>
      <c r="E32" s="37"/>
      <c r="F32" s="36">
        <f>F31</f>
        <v>16500</v>
      </c>
      <c r="G32" s="36"/>
      <c r="H32" s="36">
        <f>H31</f>
        <v>5500</v>
      </c>
      <c r="I32" s="41"/>
      <c r="J32" s="36"/>
      <c r="K32" s="38"/>
      <c r="L32" s="36">
        <f>J32+H32+F32+D32</f>
        <v>87799.55799999999</v>
      </c>
      <c r="M32" s="148"/>
      <c r="N32" s="142"/>
    </row>
    <row r="33" spans="1:14" ht="15.75">
      <c r="A33" s="42"/>
      <c r="B33" s="32" t="s">
        <v>21</v>
      </c>
      <c r="C33" s="43">
        <v>0.306404</v>
      </c>
      <c r="D33" s="44">
        <f>D31*C33</f>
        <v>60667.992</v>
      </c>
      <c r="E33" s="45"/>
      <c r="F33" s="44">
        <v>16500</v>
      </c>
      <c r="G33" s="44"/>
      <c r="H33" s="44">
        <v>5500</v>
      </c>
      <c r="I33" s="44"/>
      <c r="J33" s="44"/>
      <c r="K33" s="46"/>
      <c r="L33" s="44">
        <f>J33+H33+F33+D33</f>
        <v>82667.992</v>
      </c>
      <c r="M33" s="147"/>
      <c r="N33" s="142"/>
    </row>
    <row r="34" spans="1:14" ht="15.75">
      <c r="A34" s="27"/>
      <c r="B34" s="28" t="s">
        <v>22</v>
      </c>
      <c r="C34" s="184"/>
      <c r="D34" s="35" t="s">
        <v>160</v>
      </c>
      <c r="E34" s="28"/>
      <c r="F34" s="35" t="s">
        <v>172</v>
      </c>
      <c r="G34" s="35"/>
      <c r="H34" s="35" t="s">
        <v>183</v>
      </c>
      <c r="I34" s="35"/>
      <c r="J34" s="35"/>
      <c r="K34" s="31"/>
      <c r="L34" s="31"/>
      <c r="M34" s="147"/>
      <c r="N34" s="142"/>
    </row>
    <row r="35" spans="1:14" ht="15.75">
      <c r="A35" s="27"/>
      <c r="B35" s="28" t="s">
        <v>23</v>
      </c>
      <c r="C35" s="184"/>
      <c r="D35" s="48">
        <v>0.0521125</v>
      </c>
      <c r="E35" s="49"/>
      <c r="F35" s="48">
        <v>0.0576125</v>
      </c>
      <c r="G35" s="48"/>
      <c r="H35" s="48">
        <v>0.0686125</v>
      </c>
      <c r="I35" s="50"/>
      <c r="J35" s="48"/>
      <c r="K35" s="31"/>
      <c r="L35" s="50">
        <f>SUMPRODUCT(D35:J35,D32:J32)/L32</f>
        <v>0.05417970858435301</v>
      </c>
      <c r="M35" s="147"/>
      <c r="N35" s="142"/>
    </row>
    <row r="36" spans="1:14" ht="15.75">
      <c r="A36" s="27"/>
      <c r="B36" s="28" t="s">
        <v>24</v>
      </c>
      <c r="C36" s="184"/>
      <c r="D36" s="48">
        <v>0.0533875</v>
      </c>
      <c r="E36" s="49"/>
      <c r="F36" s="48">
        <v>0.0588875</v>
      </c>
      <c r="G36" s="48"/>
      <c r="H36" s="48">
        <v>0.0698875</v>
      </c>
      <c r="I36" s="50"/>
      <c r="J36" s="48"/>
      <c r="K36" s="31"/>
      <c r="L36" s="31"/>
      <c r="M36" s="147"/>
      <c r="N36" s="142"/>
    </row>
    <row r="37" spans="1:14" ht="15.75">
      <c r="A37" s="27"/>
      <c r="B37" s="28" t="s">
        <v>25</v>
      </c>
      <c r="C37" s="184"/>
      <c r="D37" s="35" t="s">
        <v>161</v>
      </c>
      <c r="E37" s="28"/>
      <c r="F37" s="35" t="s">
        <v>161</v>
      </c>
      <c r="G37" s="35"/>
      <c r="H37" s="35" t="s">
        <v>161</v>
      </c>
      <c r="I37" s="35"/>
      <c r="J37" s="35"/>
      <c r="K37" s="31"/>
      <c r="L37" s="31"/>
      <c r="M37" s="147"/>
      <c r="N37" s="142"/>
    </row>
    <row r="38" spans="1:14" ht="15.75">
      <c r="A38" s="27"/>
      <c r="B38" s="28" t="s">
        <v>26</v>
      </c>
      <c r="C38" s="28"/>
      <c r="D38" s="51" t="s">
        <v>162</v>
      </c>
      <c r="E38" s="28"/>
      <c r="F38" s="51" t="s">
        <v>162</v>
      </c>
      <c r="G38" s="51"/>
      <c r="H38" s="51" t="s">
        <v>162</v>
      </c>
      <c r="I38" s="35"/>
      <c r="J38" s="35"/>
      <c r="K38" s="31"/>
      <c r="L38" s="31"/>
      <c r="M38" s="147"/>
      <c r="N38" s="142"/>
    </row>
    <row r="39" spans="1:14" ht="15.75">
      <c r="A39" s="27"/>
      <c r="B39" s="28" t="s">
        <v>27</v>
      </c>
      <c r="C39" s="28"/>
      <c r="D39" s="35" t="s">
        <v>163</v>
      </c>
      <c r="E39" s="28"/>
      <c r="F39" s="35" t="s">
        <v>173</v>
      </c>
      <c r="G39" s="35"/>
      <c r="H39" s="35" t="s">
        <v>184</v>
      </c>
      <c r="I39" s="35"/>
      <c r="J39" s="35"/>
      <c r="K39" s="31"/>
      <c r="L39" s="31"/>
      <c r="M39" s="147"/>
      <c r="N39" s="142"/>
    </row>
    <row r="40" spans="1:14" ht="15.75">
      <c r="A40" s="27"/>
      <c r="B40" s="28"/>
      <c r="C40" s="28"/>
      <c r="D40" s="52"/>
      <c r="E40" s="52"/>
      <c r="F40" s="49"/>
      <c r="G40" s="52"/>
      <c r="H40" s="192"/>
      <c r="I40" s="52"/>
      <c r="J40" s="52"/>
      <c r="K40" s="52"/>
      <c r="L40" s="52"/>
      <c r="M40" s="147"/>
      <c r="N40" s="142"/>
    </row>
    <row r="41" spans="1:14" ht="15.75">
      <c r="A41" s="27"/>
      <c r="B41" s="28" t="s">
        <v>28</v>
      </c>
      <c r="C41" s="28"/>
      <c r="D41" s="28"/>
      <c r="E41" s="28"/>
      <c r="F41" s="49"/>
      <c r="G41" s="52"/>
      <c r="H41" s="192"/>
      <c r="I41" s="28"/>
      <c r="J41" s="28"/>
      <c r="K41" s="28"/>
      <c r="L41" s="50">
        <f>(H31+F31)/(D31)</f>
        <v>0.1111111111111111</v>
      </c>
      <c r="M41" s="147"/>
      <c r="N41" s="142"/>
    </row>
    <row r="42" spans="1:14" ht="15.75">
      <c r="A42" s="27"/>
      <c r="B42" s="28" t="s">
        <v>29</v>
      </c>
      <c r="C42" s="28"/>
      <c r="D42" s="28"/>
      <c r="E42" s="28"/>
      <c r="F42" s="49"/>
      <c r="G42" s="28"/>
      <c r="H42" s="49"/>
      <c r="I42" s="28"/>
      <c r="J42" s="28"/>
      <c r="K42" s="28"/>
      <c r="L42" s="50">
        <f>(H33+F33)/(D33)</f>
        <v>0.36262944057881463</v>
      </c>
      <c r="M42" s="147"/>
      <c r="N42" s="142"/>
    </row>
    <row r="43" spans="1:14" ht="15.75">
      <c r="A43" s="27"/>
      <c r="B43" s="28" t="s">
        <v>30</v>
      </c>
      <c r="C43" s="28"/>
      <c r="D43" s="49"/>
      <c r="E43" s="28"/>
      <c r="F43" s="49"/>
      <c r="G43" s="28"/>
      <c r="H43" s="49"/>
      <c r="I43" s="28"/>
      <c r="J43" s="35" t="s">
        <v>156</v>
      </c>
      <c r="K43" s="35" t="s">
        <v>198</v>
      </c>
      <c r="L43" s="36">
        <v>66000</v>
      </c>
      <c r="M43" s="147"/>
      <c r="N43" s="142"/>
    </row>
    <row r="44" spans="1:14" ht="15.75">
      <c r="A44" s="27"/>
      <c r="B44" s="28"/>
      <c r="C44" s="28"/>
      <c r="D44" s="28"/>
      <c r="E44" s="28"/>
      <c r="F44" s="28"/>
      <c r="G44" s="28"/>
      <c r="H44" s="28"/>
      <c r="I44" s="28"/>
      <c r="J44" s="28" t="s">
        <v>190</v>
      </c>
      <c r="K44" s="28"/>
      <c r="L44" s="53"/>
      <c r="M44" s="147"/>
      <c r="N44" s="142"/>
    </row>
    <row r="45" spans="1:14" ht="15.75">
      <c r="A45" s="27"/>
      <c r="B45" s="28" t="s">
        <v>31</v>
      </c>
      <c r="C45" s="28"/>
      <c r="D45" s="28"/>
      <c r="E45" s="28"/>
      <c r="F45" s="28"/>
      <c r="G45" s="28"/>
      <c r="H45" s="28"/>
      <c r="I45" s="28"/>
      <c r="J45" s="35"/>
      <c r="K45" s="35"/>
      <c r="L45" s="35" t="s">
        <v>202</v>
      </c>
      <c r="M45" s="147"/>
      <c r="N45" s="142"/>
    </row>
    <row r="46" spans="1:14" ht="15.75">
      <c r="A46" s="42"/>
      <c r="B46" s="32" t="s">
        <v>32</v>
      </c>
      <c r="C46" s="32"/>
      <c r="D46" s="32"/>
      <c r="E46" s="32"/>
      <c r="F46" s="32"/>
      <c r="G46" s="32"/>
      <c r="H46" s="32"/>
      <c r="I46" s="32"/>
      <c r="J46" s="54"/>
      <c r="K46" s="54"/>
      <c r="L46" s="55">
        <v>38610</v>
      </c>
      <c r="M46" s="149"/>
      <c r="N46" s="142"/>
    </row>
    <row r="47" spans="1:14" ht="15.75">
      <c r="A47" s="27"/>
      <c r="B47" s="28" t="s">
        <v>33</v>
      </c>
      <c r="C47" s="28"/>
      <c r="D47" s="28"/>
      <c r="E47" s="28"/>
      <c r="F47" s="28"/>
      <c r="G47" s="28"/>
      <c r="H47" s="31"/>
      <c r="I47" s="28">
        <f>L47-J47+1</f>
        <v>92</v>
      </c>
      <c r="J47" s="57">
        <v>38426</v>
      </c>
      <c r="K47" s="58"/>
      <c r="L47" s="57">
        <v>38517</v>
      </c>
      <c r="M47" s="147"/>
      <c r="N47" s="142"/>
    </row>
    <row r="48" spans="1:14" ht="15.75">
      <c r="A48" s="27"/>
      <c r="B48" s="28" t="s">
        <v>34</v>
      </c>
      <c r="C48" s="28"/>
      <c r="D48" s="28"/>
      <c r="E48" s="28"/>
      <c r="F48" s="28"/>
      <c r="G48" s="28"/>
      <c r="H48" s="31"/>
      <c r="I48" s="28">
        <f>L48-J48+1</f>
        <v>92</v>
      </c>
      <c r="J48" s="57">
        <v>38518</v>
      </c>
      <c r="K48" s="58"/>
      <c r="L48" s="57">
        <v>38609</v>
      </c>
      <c r="M48" s="147"/>
      <c r="N48" s="142"/>
    </row>
    <row r="49" spans="1:14" ht="15.75">
      <c r="A49" s="27"/>
      <c r="B49" s="28" t="s">
        <v>35</v>
      </c>
      <c r="C49" s="28"/>
      <c r="D49" s="28"/>
      <c r="E49" s="28"/>
      <c r="F49" s="28"/>
      <c r="G49" s="28"/>
      <c r="H49" s="28"/>
      <c r="I49" s="28"/>
      <c r="J49" s="57"/>
      <c r="K49" s="58"/>
      <c r="L49" s="57" t="s">
        <v>203</v>
      </c>
      <c r="M49" s="147"/>
      <c r="N49" s="142"/>
    </row>
    <row r="50" spans="1:14" ht="15.75">
      <c r="A50" s="27"/>
      <c r="B50" s="28" t="s">
        <v>36</v>
      </c>
      <c r="C50" s="28"/>
      <c r="D50" s="28"/>
      <c r="E50" s="28"/>
      <c r="F50" s="28"/>
      <c r="G50" s="28"/>
      <c r="H50" s="28"/>
      <c r="I50" s="28"/>
      <c r="J50" s="57"/>
      <c r="K50" s="58"/>
      <c r="L50" s="57">
        <v>38596</v>
      </c>
      <c r="M50" s="147"/>
      <c r="N50" s="142"/>
    </row>
    <row r="51" spans="1:14" ht="15.75">
      <c r="A51" s="27"/>
      <c r="B51" s="28"/>
      <c r="C51" s="28"/>
      <c r="D51" s="28"/>
      <c r="E51" s="28"/>
      <c r="F51" s="28"/>
      <c r="G51" s="28"/>
      <c r="H51" s="28"/>
      <c r="I51" s="28"/>
      <c r="J51" s="28"/>
      <c r="K51" s="28"/>
      <c r="L51" s="59"/>
      <c r="M51" s="147"/>
      <c r="N51" s="142"/>
    </row>
    <row r="52" spans="1:14" ht="15.75">
      <c r="A52" s="7"/>
      <c r="B52" s="9"/>
      <c r="C52" s="9"/>
      <c r="D52" s="9"/>
      <c r="E52" s="9"/>
      <c r="F52" s="9"/>
      <c r="G52" s="9"/>
      <c r="H52" s="9"/>
      <c r="I52" s="9"/>
      <c r="J52" s="9"/>
      <c r="K52" s="9"/>
      <c r="L52" s="60"/>
      <c r="M52" s="145"/>
      <c r="N52" s="142"/>
    </row>
    <row r="53" spans="1:14" ht="16.5" thickBot="1">
      <c r="A53" s="135"/>
      <c r="B53" s="136" t="s">
        <v>235</v>
      </c>
      <c r="C53" s="137"/>
      <c r="D53" s="137"/>
      <c r="E53" s="137"/>
      <c r="F53" s="137"/>
      <c r="G53" s="137"/>
      <c r="H53" s="137"/>
      <c r="I53" s="137"/>
      <c r="J53" s="137"/>
      <c r="K53" s="137"/>
      <c r="L53" s="138"/>
      <c r="M53" s="139"/>
      <c r="N53" s="142"/>
    </row>
    <row r="54" spans="1:14" ht="15.75">
      <c r="A54" s="2"/>
      <c r="B54" s="5"/>
      <c r="C54" s="5"/>
      <c r="D54" s="5"/>
      <c r="E54" s="5"/>
      <c r="F54" s="5"/>
      <c r="G54" s="5"/>
      <c r="H54" s="5"/>
      <c r="I54" s="5"/>
      <c r="J54" s="5"/>
      <c r="K54" s="5"/>
      <c r="L54" s="61"/>
      <c r="M54" s="144"/>
      <c r="N54" s="142"/>
    </row>
    <row r="55" spans="1:14" ht="15.75">
      <c r="A55" s="7"/>
      <c r="B55" s="62" t="s">
        <v>38</v>
      </c>
      <c r="C55" s="15"/>
      <c r="D55" s="9"/>
      <c r="E55" s="9"/>
      <c r="F55" s="9"/>
      <c r="G55" s="9"/>
      <c r="H55" s="9"/>
      <c r="I55" s="9"/>
      <c r="J55" s="9"/>
      <c r="K55" s="9"/>
      <c r="L55" s="63"/>
      <c r="M55" s="145"/>
      <c r="N55" s="142"/>
    </row>
    <row r="56" spans="1:14" ht="15.75">
      <c r="A56" s="7"/>
      <c r="B56" s="15"/>
      <c r="C56" s="15"/>
      <c r="D56" s="9"/>
      <c r="E56" s="9"/>
      <c r="F56" s="9"/>
      <c r="G56" s="9"/>
      <c r="H56" s="9"/>
      <c r="I56" s="9"/>
      <c r="J56" s="9"/>
      <c r="K56" s="9"/>
      <c r="L56" s="63"/>
      <c r="M56" s="145"/>
      <c r="N56" s="142"/>
    </row>
    <row r="57" spans="1:14" ht="47.25">
      <c r="A57" s="7"/>
      <c r="B57" s="162" t="s">
        <v>39</v>
      </c>
      <c r="C57" s="163" t="s">
        <v>154</v>
      </c>
      <c r="D57" s="163" t="s">
        <v>164</v>
      </c>
      <c r="E57" s="163"/>
      <c r="F57" s="163" t="s">
        <v>174</v>
      </c>
      <c r="G57" s="163"/>
      <c r="H57" s="163" t="s">
        <v>185</v>
      </c>
      <c r="I57" s="163"/>
      <c r="J57" s="163" t="s">
        <v>191</v>
      </c>
      <c r="K57" s="163"/>
      <c r="L57" s="164" t="s">
        <v>204</v>
      </c>
      <c r="M57" s="165"/>
      <c r="N57" s="142"/>
    </row>
    <row r="58" spans="1:14" ht="15.75">
      <c r="A58" s="27"/>
      <c r="B58" s="28" t="s">
        <v>40</v>
      </c>
      <c r="C58" s="64">
        <v>218488</v>
      </c>
      <c r="D58" s="64">
        <v>87754</v>
      </c>
      <c r="E58" s="64"/>
      <c r="F58" s="64">
        <f>5086+73</f>
        <v>5159</v>
      </c>
      <c r="G58" s="64"/>
      <c r="H58" s="64">
        <v>0</v>
      </c>
      <c r="I58" s="64"/>
      <c r="J58" s="64">
        <v>0</v>
      </c>
      <c r="K58" s="64"/>
      <c r="L58" s="65">
        <f>D58-F58+H58-J58</f>
        <v>82595</v>
      </c>
      <c r="M58" s="147"/>
      <c r="N58" s="142"/>
    </row>
    <row r="59" spans="1:14" ht="15.75">
      <c r="A59" s="27"/>
      <c r="B59" s="28" t="s">
        <v>41</v>
      </c>
      <c r="C59" s="64">
        <v>31107</v>
      </c>
      <c r="D59" s="64">
        <v>15034</v>
      </c>
      <c r="E59" s="64"/>
      <c r="F59" s="64">
        <f>501+3</f>
        <v>504</v>
      </c>
      <c r="G59" s="64"/>
      <c r="H59" s="64">
        <v>0</v>
      </c>
      <c r="I59" s="64"/>
      <c r="J59" s="64">
        <v>0</v>
      </c>
      <c r="K59" s="64"/>
      <c r="L59" s="65">
        <f>D59-F59+H59-J59</f>
        <v>14530</v>
      </c>
      <c r="M59" s="147"/>
      <c r="N59" s="142"/>
    </row>
    <row r="60" spans="1:14" ht="15.75">
      <c r="A60" s="27"/>
      <c r="B60" s="28"/>
      <c r="C60" s="64"/>
      <c r="D60" s="64"/>
      <c r="E60" s="64"/>
      <c r="F60" s="64"/>
      <c r="G60" s="64"/>
      <c r="H60" s="64"/>
      <c r="I60" s="64"/>
      <c r="J60" s="64"/>
      <c r="K60" s="64"/>
      <c r="L60" s="65"/>
      <c r="M60" s="147"/>
      <c r="N60" s="142"/>
    </row>
    <row r="61" spans="1:14" ht="15.75">
      <c r="A61" s="27"/>
      <c r="B61" s="28" t="s">
        <v>42</v>
      </c>
      <c r="C61" s="64">
        <f>SUM(C58:C60)</f>
        <v>249595</v>
      </c>
      <c r="D61" s="64">
        <f>SUM(D58:D60)</f>
        <v>102788</v>
      </c>
      <c r="E61" s="64"/>
      <c r="F61" s="64">
        <f>SUM(F58:F60)</f>
        <v>5663</v>
      </c>
      <c r="G61" s="64"/>
      <c r="H61" s="64">
        <f>SUM(H58:H60)</f>
        <v>0</v>
      </c>
      <c r="I61" s="64"/>
      <c r="J61" s="64">
        <f>SUM(J58:J60)</f>
        <v>0</v>
      </c>
      <c r="K61" s="64"/>
      <c r="L61" s="66">
        <f>SUM(L58:L60)</f>
        <v>97125</v>
      </c>
      <c r="M61" s="147"/>
      <c r="N61" s="142"/>
    </row>
    <row r="62" spans="1:14" ht="15.75">
      <c r="A62" s="27"/>
      <c r="B62" s="28"/>
      <c r="C62" s="64"/>
      <c r="D62" s="64"/>
      <c r="E62" s="64"/>
      <c r="F62" s="64"/>
      <c r="G62" s="64"/>
      <c r="H62" s="64"/>
      <c r="I62" s="64"/>
      <c r="J62" s="64"/>
      <c r="K62" s="64"/>
      <c r="L62" s="66"/>
      <c r="M62" s="147"/>
      <c r="N62" s="142"/>
    </row>
    <row r="63" spans="1:14" ht="15.75">
      <c r="A63" s="7"/>
      <c r="B63" s="158" t="s">
        <v>43</v>
      </c>
      <c r="C63" s="67"/>
      <c r="D63" s="67"/>
      <c r="E63" s="67"/>
      <c r="F63" s="67"/>
      <c r="G63" s="67"/>
      <c r="H63" s="67"/>
      <c r="I63" s="67"/>
      <c r="J63" s="67"/>
      <c r="K63" s="67"/>
      <c r="L63" s="68"/>
      <c r="M63" s="145"/>
      <c r="N63" s="142"/>
    </row>
    <row r="64" spans="1:14" ht="15.75">
      <c r="A64" s="7"/>
      <c r="B64" s="9"/>
      <c r="C64" s="67"/>
      <c r="D64" s="67"/>
      <c r="E64" s="67"/>
      <c r="F64" s="67"/>
      <c r="G64" s="67"/>
      <c r="H64" s="67"/>
      <c r="I64" s="67"/>
      <c r="J64" s="67"/>
      <c r="K64" s="67"/>
      <c r="L64" s="68"/>
      <c r="M64" s="145"/>
      <c r="N64" s="142"/>
    </row>
    <row r="65" spans="1:14" ht="15.75">
      <c r="A65" s="27"/>
      <c r="B65" s="28" t="s">
        <v>40</v>
      </c>
      <c r="C65" s="64"/>
      <c r="D65" s="64"/>
      <c r="E65" s="64"/>
      <c r="F65" s="64"/>
      <c r="G65" s="64"/>
      <c r="H65" s="64"/>
      <c r="I65" s="64"/>
      <c r="J65" s="64"/>
      <c r="K65" s="64"/>
      <c r="L65" s="66"/>
      <c r="M65" s="147"/>
      <c r="N65" s="142"/>
    </row>
    <row r="66" spans="1:14" ht="15.75">
      <c r="A66" s="27"/>
      <c r="B66" s="28" t="s">
        <v>44</v>
      </c>
      <c r="C66" s="64"/>
      <c r="D66" s="64"/>
      <c r="E66" s="64"/>
      <c r="F66" s="64"/>
      <c r="G66" s="64"/>
      <c r="H66" s="64"/>
      <c r="I66" s="64"/>
      <c r="J66" s="64"/>
      <c r="K66" s="64"/>
      <c r="L66" s="66"/>
      <c r="M66" s="147"/>
      <c r="N66" s="142"/>
    </row>
    <row r="67" spans="1:14" ht="15.75">
      <c r="A67" s="27"/>
      <c r="B67" s="28"/>
      <c r="C67" s="64"/>
      <c r="D67" s="64"/>
      <c r="E67" s="64"/>
      <c r="F67" s="64"/>
      <c r="G67" s="64"/>
      <c r="H67" s="64"/>
      <c r="I67" s="64"/>
      <c r="J67" s="64"/>
      <c r="K67" s="64"/>
      <c r="L67" s="66"/>
      <c r="M67" s="147"/>
      <c r="N67" s="142"/>
    </row>
    <row r="68" spans="1:14" ht="15.75">
      <c r="A68" s="27"/>
      <c r="B68" s="28" t="s">
        <v>42</v>
      </c>
      <c r="C68" s="64"/>
      <c r="D68" s="64"/>
      <c r="E68" s="64"/>
      <c r="F68" s="64"/>
      <c r="G68" s="64"/>
      <c r="H68" s="64"/>
      <c r="I68" s="64"/>
      <c r="J68" s="64"/>
      <c r="K68" s="64"/>
      <c r="L68" s="64"/>
      <c r="M68" s="147"/>
      <c r="N68" s="142"/>
    </row>
    <row r="69" spans="1:14" ht="15.75">
      <c r="A69" s="27"/>
      <c r="B69" s="28"/>
      <c r="C69" s="64"/>
      <c r="D69" s="64"/>
      <c r="E69" s="64"/>
      <c r="F69" s="64"/>
      <c r="G69" s="64"/>
      <c r="H69" s="64"/>
      <c r="I69" s="64"/>
      <c r="J69" s="64"/>
      <c r="K69" s="64"/>
      <c r="L69" s="64"/>
      <c r="M69" s="147"/>
      <c r="N69" s="142"/>
    </row>
    <row r="70" spans="1:14" ht="15.75">
      <c r="A70" s="27"/>
      <c r="B70" s="28" t="str">
        <f>B59</f>
        <v>Pre Closing Arrears Sold to Issuer (£'000)</v>
      </c>
      <c r="C70" s="64">
        <f>-C59</f>
        <v>-31107</v>
      </c>
      <c r="D70" s="64">
        <v>-15034</v>
      </c>
      <c r="E70" s="64"/>
      <c r="F70" s="64"/>
      <c r="G70" s="64"/>
      <c r="H70" s="64"/>
      <c r="I70" s="64"/>
      <c r="J70" s="64"/>
      <c r="K70" s="64"/>
      <c r="L70" s="64">
        <f>-L59</f>
        <v>-14530</v>
      </c>
      <c r="M70" s="147"/>
      <c r="N70" s="142"/>
    </row>
    <row r="71" spans="1:14" ht="15.75">
      <c r="A71" s="27"/>
      <c r="B71" s="28" t="s">
        <v>45</v>
      </c>
      <c r="C71" s="64">
        <v>0</v>
      </c>
      <c r="D71" s="64">
        <v>0</v>
      </c>
      <c r="E71" s="64"/>
      <c r="F71" s="64"/>
      <c r="G71" s="64"/>
      <c r="H71" s="64"/>
      <c r="I71" s="64"/>
      <c r="J71" s="64"/>
      <c r="K71" s="64"/>
      <c r="L71" s="65">
        <f>D71-F71+H71-J71</f>
        <v>0</v>
      </c>
      <c r="M71" s="147"/>
      <c r="N71" s="142"/>
    </row>
    <row r="72" spans="1:14" ht="15.75">
      <c r="A72" s="27"/>
      <c r="B72" s="28" t="s">
        <v>46</v>
      </c>
      <c r="C72" s="64">
        <v>1512</v>
      </c>
      <c r="D72" s="64">
        <v>0</v>
      </c>
      <c r="E72" s="64"/>
      <c r="F72" s="64"/>
      <c r="G72" s="64"/>
      <c r="H72" s="64"/>
      <c r="I72" s="64"/>
      <c r="J72" s="64"/>
      <c r="K72" s="64"/>
      <c r="L72" s="66">
        <f>D72+F72</f>
        <v>0</v>
      </c>
      <c r="M72" s="147"/>
      <c r="N72" s="142"/>
    </row>
    <row r="73" spans="1:14" ht="15.75">
      <c r="A73" s="27"/>
      <c r="B73" s="28" t="s">
        <v>47</v>
      </c>
      <c r="C73" s="64">
        <v>0</v>
      </c>
      <c r="D73" s="64">
        <v>46</v>
      </c>
      <c r="E73" s="64"/>
      <c r="F73" s="64"/>
      <c r="G73" s="64"/>
      <c r="H73" s="64"/>
      <c r="I73" s="64"/>
      <c r="J73" s="64"/>
      <c r="K73" s="64"/>
      <c r="L73" s="66">
        <v>73</v>
      </c>
      <c r="M73" s="147"/>
      <c r="N73" s="142"/>
    </row>
    <row r="74" spans="1:14" ht="15.75">
      <c r="A74" s="27"/>
      <c r="B74" s="28" t="s">
        <v>21</v>
      </c>
      <c r="C74" s="66">
        <f>SUM(C61:C73)</f>
        <v>220000</v>
      </c>
      <c r="D74" s="66">
        <f>SUM(D61:D73)</f>
        <v>87800</v>
      </c>
      <c r="E74" s="64"/>
      <c r="F74" s="66"/>
      <c r="G74" s="64"/>
      <c r="H74" s="66"/>
      <c r="I74" s="64"/>
      <c r="J74" s="66"/>
      <c r="K74" s="64"/>
      <c r="L74" s="66">
        <f>SUM(L61:L73)</f>
        <v>82668</v>
      </c>
      <c r="M74" s="147"/>
      <c r="N74" s="142"/>
    </row>
    <row r="75" spans="1:14" ht="15.75">
      <c r="A75" s="7"/>
      <c r="B75" s="9"/>
      <c r="C75" s="9"/>
      <c r="D75" s="9"/>
      <c r="E75" s="9"/>
      <c r="F75" s="9"/>
      <c r="G75" s="9"/>
      <c r="H75" s="9"/>
      <c r="I75" s="9"/>
      <c r="J75" s="9"/>
      <c r="K75" s="9"/>
      <c r="L75" s="9"/>
      <c r="M75" s="145"/>
      <c r="N75" s="142"/>
    </row>
    <row r="76" spans="1:14" ht="15.75">
      <c r="A76" s="7"/>
      <c r="B76" s="62" t="s">
        <v>48</v>
      </c>
      <c r="C76" s="16"/>
      <c r="D76" s="16"/>
      <c r="E76" s="16"/>
      <c r="F76" s="16"/>
      <c r="G76" s="16"/>
      <c r="H76" s="16"/>
      <c r="I76" s="19"/>
      <c r="J76" s="19" t="s">
        <v>192</v>
      </c>
      <c r="K76" s="19"/>
      <c r="L76" s="19" t="s">
        <v>205</v>
      </c>
      <c r="M76" s="145"/>
      <c r="N76" s="142"/>
    </row>
    <row r="77" spans="1:14" ht="15.75">
      <c r="A77" s="27"/>
      <c r="B77" s="28" t="s">
        <v>49</v>
      </c>
      <c r="C77" s="28"/>
      <c r="D77" s="28"/>
      <c r="E77" s="28"/>
      <c r="F77" s="28"/>
      <c r="G77" s="28"/>
      <c r="H77" s="28"/>
      <c r="I77" s="28"/>
      <c r="J77" s="64">
        <v>0</v>
      </c>
      <c r="K77" s="28"/>
      <c r="L77" s="65">
        <v>0</v>
      </c>
      <c r="M77" s="147"/>
      <c r="N77" s="142"/>
    </row>
    <row r="78" spans="1:14" ht="15.75">
      <c r="A78" s="27"/>
      <c r="B78" s="28" t="s">
        <v>50</v>
      </c>
      <c r="C78" s="52" t="s">
        <v>155</v>
      </c>
      <c r="D78" s="56">
        <f>J169</f>
        <v>38595</v>
      </c>
      <c r="E78" s="28"/>
      <c r="F78" s="28"/>
      <c r="G78" s="28"/>
      <c r="H78" s="28"/>
      <c r="I78" s="28"/>
      <c r="J78" s="64">
        <v>5132</v>
      </c>
      <c r="K78" s="28"/>
      <c r="L78" s="65"/>
      <c r="M78" s="147"/>
      <c r="N78" s="142"/>
    </row>
    <row r="79" spans="1:14" ht="15.75">
      <c r="A79" s="27"/>
      <c r="B79" s="28" t="s">
        <v>51</v>
      </c>
      <c r="C79" s="28"/>
      <c r="D79" s="28"/>
      <c r="E79" s="28"/>
      <c r="F79" s="28"/>
      <c r="G79" s="28"/>
      <c r="H79" s="28"/>
      <c r="I79" s="28"/>
      <c r="J79" s="64"/>
      <c r="K79" s="28"/>
      <c r="L79" s="65">
        <f>2358+25</f>
        <v>2383</v>
      </c>
      <c r="M79" s="147"/>
      <c r="N79" s="142"/>
    </row>
    <row r="80" spans="1:14" ht="15.75">
      <c r="A80" s="27"/>
      <c r="B80" s="28" t="s">
        <v>52</v>
      </c>
      <c r="C80" s="28"/>
      <c r="D80" s="28"/>
      <c r="E80" s="28"/>
      <c r="F80" s="28"/>
      <c r="G80" s="28"/>
      <c r="H80" s="28"/>
      <c r="I80" s="28"/>
      <c r="J80" s="64"/>
      <c r="K80" s="28"/>
      <c r="L80" s="65">
        <v>501</v>
      </c>
      <c r="M80" s="147"/>
      <c r="N80" s="142"/>
    </row>
    <row r="81" spans="1:14" ht="15.75">
      <c r="A81" s="27"/>
      <c r="B81" s="28" t="s">
        <v>53</v>
      </c>
      <c r="C81" s="28"/>
      <c r="D81" s="28"/>
      <c r="E81" s="28"/>
      <c r="F81" s="28"/>
      <c r="G81" s="28"/>
      <c r="H81" s="28"/>
      <c r="I81" s="28"/>
      <c r="J81" s="64"/>
      <c r="K81" s="28"/>
      <c r="L81" s="65">
        <v>0</v>
      </c>
      <c r="M81" s="147"/>
      <c r="N81" s="142"/>
    </row>
    <row r="82" spans="1:14" ht="15.75">
      <c r="A82" s="27"/>
      <c r="B82" s="28" t="s">
        <v>54</v>
      </c>
      <c r="C82" s="28"/>
      <c r="D82" s="28"/>
      <c r="E82" s="28"/>
      <c r="F82" s="28"/>
      <c r="G82" s="28"/>
      <c r="H82" s="28"/>
      <c r="I82" s="28"/>
      <c r="J82" s="64">
        <f>SUM(J77:J81)</f>
        <v>5132</v>
      </c>
      <c r="K82" s="28"/>
      <c r="L82" s="66">
        <f>SUM(L77:L81)</f>
        <v>2884</v>
      </c>
      <c r="M82" s="147"/>
      <c r="N82" s="142"/>
    </row>
    <row r="83" spans="1:14" ht="15.75">
      <c r="A83" s="27"/>
      <c r="B83" s="166" t="s">
        <v>55</v>
      </c>
      <c r="C83" s="70"/>
      <c r="D83" s="28"/>
      <c r="E83" s="28"/>
      <c r="F83" s="28"/>
      <c r="G83" s="28"/>
      <c r="H83" s="28"/>
      <c r="I83" s="28"/>
      <c r="J83" s="64"/>
      <c r="K83" s="28"/>
      <c r="L83" s="65"/>
      <c r="M83" s="147"/>
      <c r="N83" s="142"/>
    </row>
    <row r="84" spans="1:14" ht="15.75">
      <c r="A84" s="27">
        <v>1</v>
      </c>
      <c r="B84" s="28" t="s">
        <v>56</v>
      </c>
      <c r="C84" s="28"/>
      <c r="D84" s="28"/>
      <c r="E84" s="28"/>
      <c r="F84" s="28"/>
      <c r="G84" s="28"/>
      <c r="H84" s="28"/>
      <c r="I84" s="28"/>
      <c r="J84" s="28"/>
      <c r="K84" s="28"/>
      <c r="L84" s="65">
        <v>0</v>
      </c>
      <c r="M84" s="147"/>
      <c r="N84" s="142"/>
    </row>
    <row r="85" spans="1:14" ht="15.75">
      <c r="A85" s="27">
        <f aca="true" t="shared" si="0" ref="A85:A96">A84+1</f>
        <v>2</v>
      </c>
      <c r="B85" s="28" t="s">
        <v>57</v>
      </c>
      <c r="C85" s="28"/>
      <c r="D85" s="28"/>
      <c r="E85" s="28"/>
      <c r="F85" s="28"/>
      <c r="G85" s="28"/>
      <c r="H85" s="28"/>
      <c r="I85" s="28"/>
      <c r="J85" s="28"/>
      <c r="K85" s="28"/>
      <c r="L85" s="65">
        <v>-4</v>
      </c>
      <c r="M85" s="147"/>
      <c r="N85" s="142"/>
    </row>
    <row r="86" spans="1:14" ht="15.75">
      <c r="A86" s="27">
        <f t="shared" si="0"/>
        <v>3</v>
      </c>
      <c r="B86" s="28" t="s">
        <v>58</v>
      </c>
      <c r="C86" s="28"/>
      <c r="D86" s="28"/>
      <c r="E86" s="28"/>
      <c r="F86" s="28"/>
      <c r="G86" s="28"/>
      <c r="H86" s="28"/>
      <c r="I86" s="28"/>
      <c r="J86" s="28"/>
      <c r="K86" s="28"/>
      <c r="L86" s="65">
        <f>-85-86-3</f>
        <v>-174</v>
      </c>
      <c r="M86" s="147"/>
      <c r="N86" s="142"/>
    </row>
    <row r="87" spans="1:14" ht="15.75">
      <c r="A87" s="27">
        <f t="shared" si="0"/>
        <v>4</v>
      </c>
      <c r="B87" s="28" t="s">
        <v>59</v>
      </c>
      <c r="C87" s="28"/>
      <c r="D87" s="28"/>
      <c r="E87" s="28"/>
      <c r="F87" s="28"/>
      <c r="G87" s="28"/>
      <c r="H87" s="28"/>
      <c r="I87" s="28"/>
      <c r="J87" s="28"/>
      <c r="K87" s="28"/>
      <c r="L87" s="65">
        <v>0</v>
      </c>
      <c r="M87" s="147"/>
      <c r="N87" s="142"/>
    </row>
    <row r="88" spans="1:14" ht="15.75">
      <c r="A88" s="27">
        <f t="shared" si="0"/>
        <v>5</v>
      </c>
      <c r="B88" s="28" t="s">
        <v>60</v>
      </c>
      <c r="C88" s="28"/>
      <c r="D88" s="28"/>
      <c r="E88" s="28"/>
      <c r="F88" s="28"/>
      <c r="G88" s="28"/>
      <c r="H88" s="28"/>
      <c r="I88" s="28"/>
      <c r="J88" s="28"/>
      <c r="K88" s="28"/>
      <c r="L88" s="65">
        <v>-864</v>
      </c>
      <c r="M88" s="147"/>
      <c r="N88" s="142"/>
    </row>
    <row r="89" spans="1:14" ht="15.75">
      <c r="A89" s="27">
        <f t="shared" si="0"/>
        <v>6</v>
      </c>
      <c r="B89" s="28" t="s">
        <v>61</v>
      </c>
      <c r="C89" s="28"/>
      <c r="D89" s="28"/>
      <c r="E89" s="28"/>
      <c r="F89" s="28"/>
      <c r="G89" s="28"/>
      <c r="H89" s="28"/>
      <c r="I89" s="28"/>
      <c r="J89" s="28"/>
      <c r="K89" s="28"/>
      <c r="L89" s="65">
        <v>-240</v>
      </c>
      <c r="M89" s="147"/>
      <c r="N89" s="142"/>
    </row>
    <row r="90" spans="1:14" ht="15.75">
      <c r="A90" s="27">
        <f t="shared" si="0"/>
        <v>7</v>
      </c>
      <c r="B90" s="28" t="s">
        <v>62</v>
      </c>
      <c r="C90" s="28"/>
      <c r="D90" s="28"/>
      <c r="E90" s="28"/>
      <c r="F90" s="28"/>
      <c r="G90" s="28"/>
      <c r="H90" s="28"/>
      <c r="I90" s="28"/>
      <c r="J90" s="28"/>
      <c r="K90" s="28"/>
      <c r="L90" s="65">
        <v>-95</v>
      </c>
      <c r="M90" s="147"/>
      <c r="N90" s="142"/>
    </row>
    <row r="91" spans="1:14" ht="15.75">
      <c r="A91" s="27">
        <f t="shared" si="0"/>
        <v>8</v>
      </c>
      <c r="B91" s="28" t="s">
        <v>63</v>
      </c>
      <c r="C91" s="28"/>
      <c r="D91" s="28"/>
      <c r="E91" s="28"/>
      <c r="F91" s="28"/>
      <c r="G91" s="28"/>
      <c r="H91" s="28"/>
      <c r="I91" s="28"/>
      <c r="J91" s="28"/>
      <c r="K91" s="28"/>
      <c r="L91" s="65">
        <v>-5</v>
      </c>
      <c r="M91" s="147"/>
      <c r="N91" s="142"/>
    </row>
    <row r="92" spans="1:14" ht="15.75">
      <c r="A92" s="27">
        <f t="shared" si="0"/>
        <v>9</v>
      </c>
      <c r="B92" s="28" t="s">
        <v>64</v>
      </c>
      <c r="C92" s="28"/>
      <c r="D92" s="28"/>
      <c r="E92" s="28"/>
      <c r="F92" s="28"/>
      <c r="G92" s="28"/>
      <c r="H92" s="28"/>
      <c r="I92" s="28"/>
      <c r="J92" s="28"/>
      <c r="K92" s="28"/>
      <c r="L92" s="65">
        <v>0</v>
      </c>
      <c r="M92" s="147"/>
      <c r="N92" s="142"/>
    </row>
    <row r="93" spans="1:14" ht="15.75">
      <c r="A93" s="27">
        <f t="shared" si="0"/>
        <v>10</v>
      </c>
      <c r="B93" s="28" t="s">
        <v>65</v>
      </c>
      <c r="C93" s="28"/>
      <c r="D93" s="28"/>
      <c r="E93" s="28"/>
      <c r="F93" s="28"/>
      <c r="G93" s="28"/>
      <c r="H93" s="28"/>
      <c r="I93" s="28"/>
      <c r="J93" s="28"/>
      <c r="K93" s="28"/>
      <c r="L93" s="65">
        <v>-73</v>
      </c>
      <c r="M93" s="147"/>
      <c r="N93" s="142"/>
    </row>
    <row r="94" spans="1:14" ht="15.75">
      <c r="A94" s="27">
        <f t="shared" si="0"/>
        <v>11</v>
      </c>
      <c r="B94" s="28" t="s">
        <v>66</v>
      </c>
      <c r="C94" s="28"/>
      <c r="D94" s="28"/>
      <c r="E94" s="28"/>
      <c r="F94" s="28"/>
      <c r="G94" s="28"/>
      <c r="H94" s="28"/>
      <c r="I94" s="28"/>
      <c r="J94" s="28"/>
      <c r="K94" s="28"/>
      <c r="L94" s="65">
        <v>0</v>
      </c>
      <c r="M94" s="147"/>
      <c r="N94" s="142"/>
    </row>
    <row r="95" spans="1:14" ht="15.75">
      <c r="A95" s="27">
        <f t="shared" si="0"/>
        <v>12</v>
      </c>
      <c r="B95" s="28" t="s">
        <v>67</v>
      </c>
      <c r="C95" s="28"/>
      <c r="D95" s="28"/>
      <c r="E95" s="28"/>
      <c r="F95" s="28"/>
      <c r="G95" s="28"/>
      <c r="H95" s="28"/>
      <c r="I95" s="28"/>
      <c r="J95" s="28"/>
      <c r="K95" s="28"/>
      <c r="L95" s="65">
        <v>0</v>
      </c>
      <c r="M95" s="147"/>
      <c r="N95" s="142"/>
    </row>
    <row r="96" spans="1:14" ht="15.75">
      <c r="A96" s="27">
        <f t="shared" si="0"/>
        <v>13</v>
      </c>
      <c r="B96" s="28" t="s">
        <v>68</v>
      </c>
      <c r="C96" s="28"/>
      <c r="D96" s="28"/>
      <c r="E96" s="28"/>
      <c r="F96" s="28"/>
      <c r="G96" s="28"/>
      <c r="H96" s="28"/>
      <c r="I96" s="28"/>
      <c r="J96" s="28"/>
      <c r="K96" s="28"/>
      <c r="L96" s="65">
        <v>0</v>
      </c>
      <c r="M96" s="147"/>
      <c r="N96" s="142"/>
    </row>
    <row r="97" spans="1:14" ht="15.75">
      <c r="A97" s="27">
        <v>14</v>
      </c>
      <c r="B97" s="28" t="s">
        <v>217</v>
      </c>
      <c r="C97" s="28"/>
      <c r="D97" s="28"/>
      <c r="E97" s="28"/>
      <c r="F97" s="28"/>
      <c r="G97" s="28"/>
      <c r="H97" s="28"/>
      <c r="I97" s="28"/>
      <c r="J97" s="28"/>
      <c r="K97" s="28"/>
      <c r="L97" s="65">
        <f>-SUM(L82:L96)</f>
        <v>-1429</v>
      </c>
      <c r="M97" s="147"/>
      <c r="N97" s="142"/>
    </row>
    <row r="98" spans="1:14" ht="15.75">
      <c r="A98" s="27"/>
      <c r="B98" s="28"/>
      <c r="C98" s="28"/>
      <c r="D98" s="28"/>
      <c r="E98" s="28"/>
      <c r="F98" s="28"/>
      <c r="G98" s="28"/>
      <c r="H98" s="28"/>
      <c r="I98" s="28"/>
      <c r="J98" s="28"/>
      <c r="K98" s="28"/>
      <c r="L98" s="65"/>
      <c r="M98" s="147"/>
      <c r="N98" s="142"/>
    </row>
    <row r="99" spans="1:14" ht="15.75">
      <c r="A99" s="27"/>
      <c r="B99" s="166" t="s">
        <v>69</v>
      </c>
      <c r="C99" s="70"/>
      <c r="D99" s="28"/>
      <c r="E99" s="28"/>
      <c r="F99" s="28"/>
      <c r="G99" s="28"/>
      <c r="H99" s="28"/>
      <c r="I99" s="28"/>
      <c r="J99" s="28"/>
      <c r="K99" s="28"/>
      <c r="L99" s="71"/>
      <c r="M99" s="147"/>
      <c r="N99" s="142"/>
    </row>
    <row r="100" spans="1:14" ht="15.75">
      <c r="A100" s="27"/>
      <c r="B100" s="28" t="s">
        <v>70</v>
      </c>
      <c r="C100" s="70"/>
      <c r="D100" s="28"/>
      <c r="E100" s="28"/>
      <c r="F100" s="28"/>
      <c r="G100" s="28"/>
      <c r="H100" s="28"/>
      <c r="I100" s="28"/>
      <c r="J100" s="64">
        <f>-J153</f>
        <v>0</v>
      </c>
      <c r="K100" s="64"/>
      <c r="L100" s="65"/>
      <c r="M100" s="147"/>
      <c r="N100" s="142"/>
    </row>
    <row r="101" spans="1:14" ht="15.75">
      <c r="A101" s="27"/>
      <c r="B101" s="28" t="s">
        <v>71</v>
      </c>
      <c r="C101" s="28"/>
      <c r="D101" s="28"/>
      <c r="E101" s="28"/>
      <c r="F101" s="28"/>
      <c r="G101" s="28"/>
      <c r="H101" s="28"/>
      <c r="I101" s="28"/>
      <c r="J101" s="64">
        <f>-H153</f>
        <v>0</v>
      </c>
      <c r="K101" s="64"/>
      <c r="L101" s="65"/>
      <c r="M101" s="147"/>
      <c r="N101" s="142"/>
    </row>
    <row r="102" spans="1:14" ht="15.75">
      <c r="A102" s="27"/>
      <c r="B102" s="28" t="s">
        <v>72</v>
      </c>
      <c r="C102" s="28"/>
      <c r="D102" s="28"/>
      <c r="E102" s="28"/>
      <c r="F102" s="28"/>
      <c r="G102" s="28"/>
      <c r="H102" s="28"/>
      <c r="I102" s="28"/>
      <c r="J102" s="64">
        <v>-5132</v>
      </c>
      <c r="K102" s="64"/>
      <c r="L102" s="65"/>
      <c r="M102" s="147"/>
      <c r="N102" s="142"/>
    </row>
    <row r="103" spans="1:14" ht="15.75">
      <c r="A103" s="27"/>
      <c r="B103" s="28" t="s">
        <v>73</v>
      </c>
      <c r="C103" s="28"/>
      <c r="D103" s="28"/>
      <c r="E103" s="28"/>
      <c r="F103" s="28"/>
      <c r="G103" s="28"/>
      <c r="H103" s="28"/>
      <c r="I103" s="28"/>
      <c r="J103" s="64">
        <v>0</v>
      </c>
      <c r="K103" s="64"/>
      <c r="L103" s="65"/>
      <c r="M103" s="147"/>
      <c r="N103" s="142"/>
    </row>
    <row r="104" spans="1:14" ht="15.75">
      <c r="A104" s="27"/>
      <c r="B104" s="28" t="s">
        <v>74</v>
      </c>
      <c r="C104" s="28"/>
      <c r="D104" s="28"/>
      <c r="E104" s="28"/>
      <c r="F104" s="28"/>
      <c r="G104" s="28"/>
      <c r="H104" s="28"/>
      <c r="I104" s="28"/>
      <c r="J104" s="64">
        <v>0</v>
      </c>
      <c r="K104" s="64"/>
      <c r="L104" s="65"/>
      <c r="M104" s="147"/>
      <c r="N104" s="142"/>
    </row>
    <row r="105" spans="1:14" ht="15.75">
      <c r="A105" s="27"/>
      <c r="B105" s="28" t="s">
        <v>75</v>
      </c>
      <c r="C105" s="28"/>
      <c r="D105" s="28"/>
      <c r="E105" s="28"/>
      <c r="F105" s="28"/>
      <c r="G105" s="28"/>
      <c r="H105" s="28"/>
      <c r="I105" s="28"/>
      <c r="J105" s="64">
        <f>SUM(J83:J103)</f>
        <v>-5132</v>
      </c>
      <c r="K105" s="64"/>
      <c r="L105" s="64">
        <f>SUM(L84:L97)</f>
        <v>-2884</v>
      </c>
      <c r="M105" s="147"/>
      <c r="N105" s="142"/>
    </row>
    <row r="106" spans="1:14" ht="15.75">
      <c r="A106" s="27"/>
      <c r="B106" s="28" t="s">
        <v>76</v>
      </c>
      <c r="C106" s="28"/>
      <c r="D106" s="28"/>
      <c r="E106" s="28"/>
      <c r="F106" s="28"/>
      <c r="G106" s="28"/>
      <c r="H106" s="28"/>
      <c r="I106" s="28"/>
      <c r="J106" s="64">
        <f>J82+J105</f>
        <v>0</v>
      </c>
      <c r="K106" s="64"/>
      <c r="L106" s="64"/>
      <c r="M106" s="147"/>
      <c r="N106" s="142"/>
    </row>
    <row r="107" spans="1:14" ht="15.75">
      <c r="A107" s="7"/>
      <c r="B107" s="9"/>
      <c r="C107" s="9"/>
      <c r="D107" s="9"/>
      <c r="E107" s="9"/>
      <c r="F107" s="9"/>
      <c r="G107" s="9"/>
      <c r="H107" s="9"/>
      <c r="I107" s="9"/>
      <c r="J107" s="9"/>
      <c r="K107" s="9"/>
      <c r="L107" s="63"/>
      <c r="M107" s="145"/>
      <c r="N107" s="142"/>
    </row>
    <row r="108" spans="1:14" ht="16.5" thickBot="1">
      <c r="A108" s="135"/>
      <c r="B108" s="136" t="str">
        <f>B53</f>
        <v>HL4 INVESTOR REPORT QUARTER ENDING AUGUST 2005</v>
      </c>
      <c r="C108" s="137"/>
      <c r="D108" s="137"/>
      <c r="E108" s="137"/>
      <c r="F108" s="137"/>
      <c r="G108" s="137"/>
      <c r="H108" s="137"/>
      <c r="I108" s="137"/>
      <c r="J108" s="137"/>
      <c r="K108" s="137"/>
      <c r="L108" s="141"/>
      <c r="M108" s="139"/>
      <c r="N108" s="142"/>
    </row>
    <row r="109" spans="1:14" ht="15.75">
      <c r="A109" s="2"/>
      <c r="B109" s="5"/>
      <c r="C109" s="5"/>
      <c r="D109" s="5"/>
      <c r="E109" s="5"/>
      <c r="F109" s="5"/>
      <c r="G109" s="5"/>
      <c r="H109" s="5"/>
      <c r="I109" s="5"/>
      <c r="J109" s="5"/>
      <c r="K109" s="5"/>
      <c r="L109" s="73"/>
      <c r="M109" s="144"/>
      <c r="N109" s="142"/>
    </row>
    <row r="110" spans="1:14" ht="15.75">
      <c r="A110" s="7"/>
      <c r="B110" s="62" t="s">
        <v>77</v>
      </c>
      <c r="C110" s="15"/>
      <c r="D110" s="9"/>
      <c r="E110" s="9"/>
      <c r="F110" s="9"/>
      <c r="G110" s="9"/>
      <c r="H110" s="9"/>
      <c r="I110" s="9"/>
      <c r="J110" s="9"/>
      <c r="K110" s="9"/>
      <c r="L110" s="63"/>
      <c r="M110" s="145"/>
      <c r="N110" s="142"/>
    </row>
    <row r="111" spans="1:14" ht="15.75">
      <c r="A111" s="7"/>
      <c r="B111" s="23"/>
      <c r="C111" s="15"/>
      <c r="D111" s="9"/>
      <c r="E111" s="9"/>
      <c r="F111" s="9"/>
      <c r="G111" s="9"/>
      <c r="H111" s="9"/>
      <c r="I111" s="9"/>
      <c r="J111" s="9"/>
      <c r="K111" s="9"/>
      <c r="L111" s="63"/>
      <c r="M111" s="145"/>
      <c r="N111" s="142"/>
    </row>
    <row r="112" spans="1:14" ht="15.75">
      <c r="A112" s="7"/>
      <c r="B112" s="167" t="s">
        <v>78</v>
      </c>
      <c r="C112" s="15"/>
      <c r="D112" s="9"/>
      <c r="E112" s="9"/>
      <c r="F112" s="9"/>
      <c r="G112" s="9"/>
      <c r="H112" s="9"/>
      <c r="I112" s="9"/>
      <c r="J112" s="9"/>
      <c r="K112" s="9"/>
      <c r="L112" s="63"/>
      <c r="M112" s="145"/>
      <c r="N112" s="142"/>
    </row>
    <row r="113" spans="1:14" ht="15.75">
      <c r="A113" s="27"/>
      <c r="B113" s="28" t="s">
        <v>79</v>
      </c>
      <c r="C113" s="28"/>
      <c r="D113" s="28"/>
      <c r="E113" s="28"/>
      <c r="F113" s="28"/>
      <c r="G113" s="28"/>
      <c r="H113" s="28"/>
      <c r="I113" s="28"/>
      <c r="J113" s="28"/>
      <c r="K113" s="28"/>
      <c r="L113" s="65">
        <v>4180</v>
      </c>
      <c r="M113" s="147"/>
      <c r="N113" s="142"/>
    </row>
    <row r="114" spans="1:14" ht="15.75">
      <c r="A114" s="27"/>
      <c r="B114" s="28" t="s">
        <v>80</v>
      </c>
      <c r="C114" s="28"/>
      <c r="D114" s="28"/>
      <c r="E114" s="28"/>
      <c r="F114" s="28"/>
      <c r="G114" s="28"/>
      <c r="H114" s="28"/>
      <c r="I114" s="28"/>
      <c r="J114" s="28"/>
      <c r="K114" s="28"/>
      <c r="L114" s="65">
        <f>L113</f>
        <v>4180</v>
      </c>
      <c r="M114" s="147"/>
      <c r="N114" s="142"/>
    </row>
    <row r="115" spans="1:14" ht="15.75">
      <c r="A115" s="27"/>
      <c r="B115" s="28" t="s">
        <v>81</v>
      </c>
      <c r="C115" s="28"/>
      <c r="D115" s="28"/>
      <c r="E115" s="28"/>
      <c r="F115" s="28"/>
      <c r="G115" s="28"/>
      <c r="H115" s="28"/>
      <c r="I115" s="28"/>
      <c r="J115" s="28"/>
      <c r="K115" s="28"/>
      <c r="L115" s="65">
        <v>0</v>
      </c>
      <c r="M115" s="147"/>
      <c r="N115" s="142"/>
    </row>
    <row r="116" spans="1:14" ht="15.75">
      <c r="A116" s="27"/>
      <c r="B116" s="28" t="s">
        <v>82</v>
      </c>
      <c r="C116" s="28"/>
      <c r="D116" s="28"/>
      <c r="E116" s="28"/>
      <c r="F116" s="28"/>
      <c r="G116" s="28"/>
      <c r="H116" s="28"/>
      <c r="I116" s="28"/>
      <c r="J116" s="28"/>
      <c r="K116" s="28"/>
      <c r="L116" s="65">
        <v>0</v>
      </c>
      <c r="M116" s="147"/>
      <c r="N116" s="142"/>
    </row>
    <row r="117" spans="1:14" ht="15.75">
      <c r="A117" s="27"/>
      <c r="B117" s="28" t="s">
        <v>83</v>
      </c>
      <c r="C117" s="28"/>
      <c r="D117" s="28"/>
      <c r="E117" s="28"/>
      <c r="F117" s="28"/>
      <c r="G117" s="28"/>
      <c r="H117" s="28"/>
      <c r="I117" s="28"/>
      <c r="J117" s="28"/>
      <c r="K117" s="28"/>
      <c r="L117" s="65">
        <v>0</v>
      </c>
      <c r="M117" s="147"/>
      <c r="N117" s="142"/>
    </row>
    <row r="118" spans="1:14" ht="15.75">
      <c r="A118" s="27"/>
      <c r="B118" s="28" t="s">
        <v>60</v>
      </c>
      <c r="C118" s="28"/>
      <c r="D118" s="28"/>
      <c r="E118" s="28"/>
      <c r="F118" s="28"/>
      <c r="G118" s="28"/>
      <c r="H118" s="28"/>
      <c r="I118" s="28"/>
      <c r="J118" s="28"/>
      <c r="K118" s="28"/>
      <c r="L118" s="65">
        <v>0</v>
      </c>
      <c r="M118" s="147"/>
      <c r="N118" s="142"/>
    </row>
    <row r="119" spans="1:14" ht="15.75">
      <c r="A119" s="27"/>
      <c r="B119" s="28" t="s">
        <v>61</v>
      </c>
      <c r="C119" s="28"/>
      <c r="D119" s="28"/>
      <c r="E119" s="28"/>
      <c r="F119" s="28"/>
      <c r="G119" s="28"/>
      <c r="H119" s="28"/>
      <c r="I119" s="28"/>
      <c r="J119" s="28"/>
      <c r="K119" s="28"/>
      <c r="L119" s="65">
        <v>0</v>
      </c>
      <c r="M119" s="147"/>
      <c r="N119" s="142"/>
    </row>
    <row r="120" spans="1:14" ht="15.75">
      <c r="A120" s="27"/>
      <c r="B120" s="28" t="s">
        <v>62</v>
      </c>
      <c r="C120" s="28"/>
      <c r="D120" s="28"/>
      <c r="E120" s="28"/>
      <c r="F120" s="28"/>
      <c r="G120" s="28"/>
      <c r="H120" s="28"/>
      <c r="I120" s="28"/>
      <c r="J120" s="28"/>
      <c r="K120" s="28"/>
      <c r="L120" s="65">
        <v>0</v>
      </c>
      <c r="M120" s="147"/>
      <c r="N120" s="142"/>
    </row>
    <row r="121" spans="1:14" ht="15.75">
      <c r="A121" s="27"/>
      <c r="B121" s="28" t="s">
        <v>84</v>
      </c>
      <c r="C121" s="28"/>
      <c r="D121" s="28"/>
      <c r="E121" s="28"/>
      <c r="F121" s="28"/>
      <c r="G121" s="28"/>
      <c r="H121" s="28"/>
      <c r="I121" s="28"/>
      <c r="J121" s="28"/>
      <c r="K121" s="28"/>
      <c r="L121" s="65">
        <f>SUM(L114:L120)</f>
        <v>4180</v>
      </c>
      <c r="M121" s="147"/>
      <c r="N121" s="142"/>
    </row>
    <row r="122" spans="1:14" ht="15.75">
      <c r="A122" s="27"/>
      <c r="B122" s="28"/>
      <c r="C122" s="28"/>
      <c r="D122" s="28"/>
      <c r="E122" s="28"/>
      <c r="F122" s="28"/>
      <c r="G122" s="28"/>
      <c r="H122" s="28"/>
      <c r="I122" s="28"/>
      <c r="J122" s="28"/>
      <c r="K122" s="28"/>
      <c r="L122" s="75"/>
      <c r="M122" s="147"/>
      <c r="N122" s="142"/>
    </row>
    <row r="123" spans="1:14" ht="15.75">
      <c r="A123" s="7"/>
      <c r="B123" s="167" t="s">
        <v>85</v>
      </c>
      <c r="C123" s="9"/>
      <c r="D123" s="9"/>
      <c r="E123" s="9"/>
      <c r="F123" s="9"/>
      <c r="G123" s="9"/>
      <c r="H123" s="9"/>
      <c r="I123" s="9"/>
      <c r="J123" s="9"/>
      <c r="K123" s="9"/>
      <c r="L123" s="63"/>
      <c r="M123" s="145"/>
      <c r="N123" s="142"/>
    </row>
    <row r="124" spans="1:14" ht="15.75">
      <c r="A124" s="27"/>
      <c r="B124" s="28" t="s">
        <v>86</v>
      </c>
      <c r="C124" s="28"/>
      <c r="D124" s="76"/>
      <c r="E124" s="28"/>
      <c r="F124" s="28"/>
      <c r="G124" s="28"/>
      <c r="H124" s="28"/>
      <c r="I124" s="28"/>
      <c r="J124" s="28"/>
      <c r="K124" s="28"/>
      <c r="L124" s="77" t="s">
        <v>206</v>
      </c>
      <c r="M124" s="147"/>
      <c r="N124" s="142"/>
    </row>
    <row r="125" spans="1:14" ht="15.75">
      <c r="A125" s="27"/>
      <c r="B125" s="28" t="s">
        <v>87</v>
      </c>
      <c r="C125" s="185"/>
      <c r="D125" s="185"/>
      <c r="E125" s="185"/>
      <c r="F125" s="185"/>
      <c r="G125" s="185"/>
      <c r="H125" s="185"/>
      <c r="I125" s="185"/>
      <c r="J125" s="185"/>
      <c r="K125" s="185"/>
      <c r="L125" s="77" t="s">
        <v>206</v>
      </c>
      <c r="M125" s="147"/>
      <c r="N125" s="142"/>
    </row>
    <row r="126" spans="1:14" ht="15.75">
      <c r="A126" s="27"/>
      <c r="B126" s="28" t="s">
        <v>88</v>
      </c>
      <c r="C126" s="28"/>
      <c r="D126" s="28"/>
      <c r="E126" s="28"/>
      <c r="F126" s="28"/>
      <c r="G126" s="28"/>
      <c r="H126" s="28"/>
      <c r="I126" s="28"/>
      <c r="J126" s="28"/>
      <c r="K126" s="28"/>
      <c r="L126" s="77" t="s">
        <v>206</v>
      </c>
      <c r="M126" s="147"/>
      <c r="N126" s="142"/>
    </row>
    <row r="127" spans="1:14" ht="15.75">
      <c r="A127" s="27"/>
      <c r="B127" s="28" t="s">
        <v>89</v>
      </c>
      <c r="C127" s="28"/>
      <c r="D127" s="28"/>
      <c r="E127" s="28"/>
      <c r="F127" s="28"/>
      <c r="G127" s="28"/>
      <c r="H127" s="28"/>
      <c r="I127" s="28"/>
      <c r="J127" s="28"/>
      <c r="K127" s="28"/>
      <c r="L127" s="77" t="s">
        <v>206</v>
      </c>
      <c r="M127" s="147"/>
      <c r="N127" s="142"/>
    </row>
    <row r="128" spans="1:14" ht="15.75">
      <c r="A128" s="27"/>
      <c r="B128" s="28"/>
      <c r="C128" s="28"/>
      <c r="D128" s="28"/>
      <c r="E128" s="28"/>
      <c r="F128" s="28"/>
      <c r="G128" s="28"/>
      <c r="H128" s="28"/>
      <c r="I128" s="28"/>
      <c r="J128" s="28"/>
      <c r="K128" s="28"/>
      <c r="L128" s="75"/>
      <c r="M128" s="147"/>
      <c r="N128" s="142"/>
    </row>
    <row r="129" spans="1:14" ht="15.75">
      <c r="A129" s="7"/>
      <c r="B129" s="167" t="s">
        <v>90</v>
      </c>
      <c r="C129" s="15"/>
      <c r="D129" s="9"/>
      <c r="E129" s="9"/>
      <c r="F129" s="9"/>
      <c r="G129" s="9"/>
      <c r="H129" s="9"/>
      <c r="I129" s="9"/>
      <c r="J129" s="9"/>
      <c r="K129" s="9"/>
      <c r="L129" s="79"/>
      <c r="M129" s="145"/>
      <c r="N129" s="142"/>
    </row>
    <row r="130" spans="1:14" ht="15.75">
      <c r="A130" s="27"/>
      <c r="B130" s="28" t="s">
        <v>91</v>
      </c>
      <c r="C130" s="28"/>
      <c r="D130" s="28"/>
      <c r="E130" s="28"/>
      <c r="F130" s="28"/>
      <c r="G130" s="28"/>
      <c r="H130" s="28"/>
      <c r="I130" s="28"/>
      <c r="J130" s="28"/>
      <c r="K130" s="28"/>
      <c r="L130" s="65">
        <v>0</v>
      </c>
      <c r="M130" s="147"/>
      <c r="N130" s="142"/>
    </row>
    <row r="131" spans="1:14" ht="15.75">
      <c r="A131" s="27"/>
      <c r="B131" s="28" t="s">
        <v>92</v>
      </c>
      <c r="C131" s="28"/>
      <c r="D131" s="28"/>
      <c r="E131" s="28"/>
      <c r="F131" s="28"/>
      <c r="G131" s="28"/>
      <c r="H131" s="28"/>
      <c r="I131" s="28"/>
      <c r="J131" s="28"/>
      <c r="K131" s="28"/>
      <c r="L131" s="65">
        <v>73</v>
      </c>
      <c r="M131" s="147"/>
      <c r="N131" s="142"/>
    </row>
    <row r="132" spans="1:14" ht="15.75">
      <c r="A132" s="27"/>
      <c r="B132" s="28" t="s">
        <v>93</v>
      </c>
      <c r="C132" s="28"/>
      <c r="D132" s="28"/>
      <c r="E132" s="28"/>
      <c r="F132" s="28"/>
      <c r="G132" s="28"/>
      <c r="H132" s="28"/>
      <c r="I132" s="28"/>
      <c r="J132" s="28"/>
      <c r="K132" s="28"/>
      <c r="L132" s="65">
        <f>L131+L130</f>
        <v>73</v>
      </c>
      <c r="M132" s="147"/>
      <c r="N132" s="142"/>
    </row>
    <row r="133" spans="1:14" ht="15.75">
      <c r="A133" s="27"/>
      <c r="B133" s="28" t="s">
        <v>94</v>
      </c>
      <c r="C133" s="28"/>
      <c r="D133" s="28"/>
      <c r="E133" s="28"/>
      <c r="F133" s="28"/>
      <c r="G133" s="28"/>
      <c r="H133" s="80"/>
      <c r="I133" s="28"/>
      <c r="J133" s="28"/>
      <c r="K133" s="28"/>
      <c r="L133" s="65">
        <f>L93</f>
        <v>-73</v>
      </c>
      <c r="M133" s="147"/>
      <c r="N133" s="142"/>
    </row>
    <row r="134" spans="1:14" ht="15.75">
      <c r="A134" s="27"/>
      <c r="B134" s="28" t="s">
        <v>95</v>
      </c>
      <c r="C134" s="28"/>
      <c r="D134" s="28"/>
      <c r="E134" s="28"/>
      <c r="F134" s="28"/>
      <c r="G134" s="28"/>
      <c r="H134" s="28"/>
      <c r="I134" s="28"/>
      <c r="J134" s="28"/>
      <c r="K134" s="28"/>
      <c r="L134" s="65">
        <f>L132+L133</f>
        <v>0</v>
      </c>
      <c r="M134" s="147"/>
      <c r="N134" s="142"/>
    </row>
    <row r="135" spans="1:14" ht="16.5" thickBot="1">
      <c r="A135" s="27"/>
      <c r="B135" s="28"/>
      <c r="C135" s="28"/>
      <c r="D135" s="28"/>
      <c r="E135" s="28"/>
      <c r="F135" s="28"/>
      <c r="G135" s="28"/>
      <c r="H135" s="28"/>
      <c r="I135" s="28"/>
      <c r="J135" s="28"/>
      <c r="K135" s="28"/>
      <c r="L135" s="75"/>
      <c r="M135" s="147"/>
      <c r="N135" s="142"/>
    </row>
    <row r="136" spans="1:14" ht="15.75">
      <c r="A136" s="2"/>
      <c r="B136" s="5"/>
      <c r="C136" s="5"/>
      <c r="D136" s="5"/>
      <c r="E136" s="5"/>
      <c r="F136" s="5"/>
      <c r="G136" s="5"/>
      <c r="H136" s="5"/>
      <c r="I136" s="5"/>
      <c r="J136" s="5"/>
      <c r="K136" s="5"/>
      <c r="L136" s="73"/>
      <c r="M136" s="144"/>
      <c r="N136" s="142"/>
    </row>
    <row r="137" spans="1:14" ht="15.75">
      <c r="A137" s="7"/>
      <c r="B137" s="167" t="s">
        <v>96</v>
      </c>
      <c r="C137" s="15"/>
      <c r="D137" s="9"/>
      <c r="E137" s="9"/>
      <c r="F137" s="9"/>
      <c r="G137" s="9"/>
      <c r="H137" s="9"/>
      <c r="I137" s="9"/>
      <c r="J137" s="9"/>
      <c r="K137" s="9"/>
      <c r="L137" s="63"/>
      <c r="M137" s="145"/>
      <c r="N137" s="142"/>
    </row>
    <row r="138" spans="1:14" ht="15.75">
      <c r="A138" s="7"/>
      <c r="B138" s="23"/>
      <c r="C138" s="15"/>
      <c r="D138" s="9"/>
      <c r="E138" s="9"/>
      <c r="F138" s="9"/>
      <c r="G138" s="9"/>
      <c r="H138" s="9"/>
      <c r="I138" s="9"/>
      <c r="J138" s="9"/>
      <c r="K138" s="9"/>
      <c r="L138" s="63"/>
      <c r="M138" s="145"/>
      <c r="N138" s="142"/>
    </row>
    <row r="139" spans="1:15" ht="15.75">
      <c r="A139" s="27"/>
      <c r="B139" s="28" t="s">
        <v>97</v>
      </c>
      <c r="C139" s="81"/>
      <c r="D139" s="28"/>
      <c r="E139" s="28"/>
      <c r="F139" s="28"/>
      <c r="G139" s="28"/>
      <c r="H139" s="28"/>
      <c r="I139" s="28"/>
      <c r="J139" s="28"/>
      <c r="K139" s="28"/>
      <c r="L139" s="65">
        <f>L58</f>
        <v>82595</v>
      </c>
      <c r="M139" s="147"/>
      <c r="N139" s="142"/>
      <c r="O139" s="191"/>
    </row>
    <row r="140" spans="1:14" ht="15.75">
      <c r="A140" s="27"/>
      <c r="B140" s="28" t="s">
        <v>98</v>
      </c>
      <c r="C140" s="81"/>
      <c r="D140" s="28"/>
      <c r="E140" s="28"/>
      <c r="F140" s="28"/>
      <c r="G140" s="28"/>
      <c r="H140" s="28"/>
      <c r="I140" s="28"/>
      <c r="J140" s="28"/>
      <c r="K140" s="28"/>
      <c r="L140" s="65">
        <f>L33</f>
        <v>82667.992</v>
      </c>
      <c r="M140" s="147"/>
      <c r="N140" s="193"/>
    </row>
    <row r="141" spans="1:14" ht="16.5" thickBot="1">
      <c r="A141" s="27"/>
      <c r="B141" s="28"/>
      <c r="C141" s="28"/>
      <c r="D141" s="28"/>
      <c r="E141" s="28"/>
      <c r="F141" s="28"/>
      <c r="G141" s="28"/>
      <c r="H141" s="28"/>
      <c r="I141" s="28"/>
      <c r="J141" s="28"/>
      <c r="K141" s="28"/>
      <c r="L141" s="75"/>
      <c r="M141" s="147"/>
      <c r="N141" s="142"/>
    </row>
    <row r="142" spans="1:14" ht="15.75">
      <c r="A142" s="2"/>
      <c r="B142" s="5"/>
      <c r="C142" s="5"/>
      <c r="D142" s="5"/>
      <c r="E142" s="5"/>
      <c r="F142" s="5"/>
      <c r="G142" s="5"/>
      <c r="H142" s="5"/>
      <c r="I142" s="5"/>
      <c r="J142" s="5"/>
      <c r="K142" s="5"/>
      <c r="L142" s="73"/>
      <c r="M142" s="144"/>
      <c r="N142" s="142"/>
    </row>
    <row r="143" spans="1:14" ht="15.75">
      <c r="A143" s="7"/>
      <c r="B143" s="167" t="s">
        <v>99</v>
      </c>
      <c r="C143" s="11"/>
      <c r="D143" s="11"/>
      <c r="E143" s="11"/>
      <c r="F143" s="11"/>
      <c r="G143" s="11"/>
      <c r="H143" s="83"/>
      <c r="I143" s="83"/>
      <c r="J143" s="83"/>
      <c r="K143" s="11"/>
      <c r="L143" s="84"/>
      <c r="M143" s="150"/>
      <c r="N143" s="142"/>
    </row>
    <row r="144" spans="1:14" ht="15.75">
      <c r="A144" s="7"/>
      <c r="B144" s="74"/>
      <c r="C144" s="11"/>
      <c r="D144" s="11"/>
      <c r="E144" s="11"/>
      <c r="F144" s="11"/>
      <c r="G144" s="11"/>
      <c r="H144" s="83"/>
      <c r="I144" s="83"/>
      <c r="J144" s="83"/>
      <c r="K144" s="11"/>
      <c r="L144" s="84"/>
      <c r="M144" s="150"/>
      <c r="N144" s="142"/>
    </row>
    <row r="145" spans="1:14" ht="15.75">
      <c r="A145" s="27"/>
      <c r="B145" s="85" t="s">
        <v>100</v>
      </c>
      <c r="C145" s="86"/>
      <c r="D145" s="86"/>
      <c r="E145" s="86"/>
      <c r="F145" s="86"/>
      <c r="G145" s="86"/>
      <c r="H145" s="87"/>
      <c r="I145" s="87"/>
      <c r="J145" s="87"/>
      <c r="K145" s="86"/>
      <c r="L145" s="65">
        <f>D59</f>
        <v>15034</v>
      </c>
      <c r="M145" s="151"/>
      <c r="N145" s="142"/>
    </row>
    <row r="146" spans="1:14" ht="15.75">
      <c r="A146" s="27"/>
      <c r="B146" s="85" t="s">
        <v>52</v>
      </c>
      <c r="C146" s="86"/>
      <c r="D146" s="86"/>
      <c r="E146" s="86"/>
      <c r="F146" s="86"/>
      <c r="G146" s="86"/>
      <c r="H146" s="87"/>
      <c r="I146" s="87"/>
      <c r="J146" s="87"/>
      <c r="K146" s="86"/>
      <c r="L146" s="65">
        <v>501</v>
      </c>
      <c r="M146" s="151"/>
      <c r="N146" s="142"/>
    </row>
    <row r="147" spans="1:15" ht="15.75">
      <c r="A147" s="27"/>
      <c r="B147" s="85" t="s">
        <v>101</v>
      </c>
      <c r="C147" s="86"/>
      <c r="D147" s="86"/>
      <c r="E147" s="86"/>
      <c r="F147" s="86"/>
      <c r="G147" s="86"/>
      <c r="H147" s="87"/>
      <c r="I147" s="87"/>
      <c r="J147" s="87"/>
      <c r="K147" s="86"/>
      <c r="L147" s="65">
        <v>3</v>
      </c>
      <c r="M147" s="151"/>
      <c r="N147" s="142"/>
      <c r="O147" s="191"/>
    </row>
    <row r="148" spans="1:14" ht="15.75">
      <c r="A148" s="27"/>
      <c r="B148" s="85" t="s">
        <v>102</v>
      </c>
      <c r="C148" s="86"/>
      <c r="D148" s="86"/>
      <c r="E148" s="86"/>
      <c r="F148" s="86"/>
      <c r="G148" s="86"/>
      <c r="H148" s="87"/>
      <c r="I148" s="87"/>
      <c r="J148" s="87"/>
      <c r="K148" s="86"/>
      <c r="L148" s="65">
        <f>L145-L146-L147</f>
        <v>14530</v>
      </c>
      <c r="M148" s="151"/>
      <c r="N148" s="142"/>
    </row>
    <row r="149" spans="1:14" ht="15.75">
      <c r="A149" s="27"/>
      <c r="B149" s="69"/>
      <c r="C149" s="86"/>
      <c r="D149" s="86"/>
      <c r="E149" s="86"/>
      <c r="F149" s="86"/>
      <c r="G149" s="86"/>
      <c r="H149" s="87"/>
      <c r="I149" s="87"/>
      <c r="J149" s="87"/>
      <c r="K149" s="86"/>
      <c r="L149" s="88"/>
      <c r="M149" s="151"/>
      <c r="N149" s="142"/>
    </row>
    <row r="150" spans="1:14" ht="15.75">
      <c r="A150" s="7"/>
      <c r="B150" s="167" t="s">
        <v>103</v>
      </c>
      <c r="C150" s="158"/>
      <c r="D150" s="158"/>
      <c r="E150" s="158"/>
      <c r="F150" s="158"/>
      <c r="G150" s="158"/>
      <c r="H150" s="168" t="s">
        <v>186</v>
      </c>
      <c r="I150" s="168"/>
      <c r="J150" s="168" t="s">
        <v>193</v>
      </c>
      <c r="K150" s="158"/>
      <c r="L150" s="169" t="s">
        <v>207</v>
      </c>
      <c r="M150" s="150"/>
      <c r="N150" s="142"/>
    </row>
    <row r="151" spans="1:14" ht="15.75">
      <c r="A151" s="27"/>
      <c r="B151" s="28" t="s">
        <v>104</v>
      </c>
      <c r="C151" s="28"/>
      <c r="D151" s="28"/>
      <c r="E151" s="28"/>
      <c r="F151" s="28"/>
      <c r="G151" s="28"/>
      <c r="H151" s="65">
        <v>7000</v>
      </c>
      <c r="I151" s="28"/>
      <c r="J151" s="52"/>
      <c r="K151" s="28"/>
      <c r="L151" s="65"/>
      <c r="M151" s="147"/>
      <c r="N151" s="142"/>
    </row>
    <row r="152" spans="1:14" ht="15.75">
      <c r="A152" s="27"/>
      <c r="B152" s="28" t="s">
        <v>105</v>
      </c>
      <c r="C152" s="28"/>
      <c r="D152" s="28"/>
      <c r="E152" s="28"/>
      <c r="F152" s="28"/>
      <c r="G152" s="28"/>
      <c r="H152" s="65">
        <f>'May 05'!H154</f>
        <v>27</v>
      </c>
      <c r="I152" s="28"/>
      <c r="J152" s="65">
        <f>'Nov 04'!J153</f>
        <v>0</v>
      </c>
      <c r="K152" s="28"/>
      <c r="L152" s="65">
        <f>J152+H152</f>
        <v>27</v>
      </c>
      <c r="M152" s="147"/>
      <c r="N152" s="142"/>
    </row>
    <row r="153" spans="1:14" ht="15.75">
      <c r="A153" s="27"/>
      <c r="B153" s="28" t="s">
        <v>106</v>
      </c>
      <c r="C153" s="28"/>
      <c r="D153" s="28"/>
      <c r="E153" s="28"/>
      <c r="F153" s="28"/>
      <c r="G153" s="28"/>
      <c r="H153" s="65">
        <v>0</v>
      </c>
      <c r="I153" s="28"/>
      <c r="J153" s="65">
        <v>0</v>
      </c>
      <c r="K153" s="28"/>
      <c r="L153" s="65">
        <f>J153+H153</f>
        <v>0</v>
      </c>
      <c r="M153" s="147"/>
      <c r="N153" s="142"/>
    </row>
    <row r="154" spans="1:14" ht="15.75">
      <c r="A154" s="27"/>
      <c r="B154" s="28" t="s">
        <v>107</v>
      </c>
      <c r="C154" s="28"/>
      <c r="D154" s="28"/>
      <c r="E154" s="28"/>
      <c r="F154" s="28"/>
      <c r="G154" s="28"/>
      <c r="H154" s="65">
        <f>H153+H152</f>
        <v>27</v>
      </c>
      <c r="I154" s="28"/>
      <c r="J154" s="65">
        <f>J153+J152</f>
        <v>0</v>
      </c>
      <c r="K154" s="28"/>
      <c r="L154" s="65">
        <f>J154+H154</f>
        <v>27</v>
      </c>
      <c r="M154" s="147"/>
      <c r="N154" s="142"/>
    </row>
    <row r="155" spans="1:14" ht="15.75">
      <c r="A155" s="27"/>
      <c r="B155" s="28" t="s">
        <v>108</v>
      </c>
      <c r="C155" s="28"/>
      <c r="D155" s="28"/>
      <c r="E155" s="28"/>
      <c r="F155" s="28"/>
      <c r="G155" s="28"/>
      <c r="H155" s="65">
        <f>H151-H154-J154</f>
        <v>6973</v>
      </c>
      <c r="I155" s="28"/>
      <c r="J155" s="52"/>
      <c r="K155" s="28"/>
      <c r="L155" s="65"/>
      <c r="M155" s="147"/>
      <c r="N155" s="142"/>
    </row>
    <row r="156" spans="1:14" ht="16.5" thickBot="1">
      <c r="A156" s="27"/>
      <c r="B156" s="28"/>
      <c r="C156" s="28"/>
      <c r="D156" s="28"/>
      <c r="E156" s="28"/>
      <c r="F156" s="28"/>
      <c r="G156" s="28"/>
      <c r="H156" s="28"/>
      <c r="I156" s="28"/>
      <c r="J156" s="28"/>
      <c r="K156" s="28"/>
      <c r="L156" s="75"/>
      <c r="M156" s="147"/>
      <c r="N156" s="142"/>
    </row>
    <row r="157" spans="1:14" ht="15.75">
      <c r="A157" s="2"/>
      <c r="B157" s="5"/>
      <c r="C157" s="5"/>
      <c r="D157" s="5"/>
      <c r="E157" s="5"/>
      <c r="F157" s="5"/>
      <c r="G157" s="5"/>
      <c r="H157" s="5"/>
      <c r="I157" s="5"/>
      <c r="J157" s="5"/>
      <c r="K157" s="5"/>
      <c r="L157" s="73"/>
      <c r="M157" s="144"/>
      <c r="N157" s="142"/>
    </row>
    <row r="158" spans="1:14" ht="15.75">
      <c r="A158" s="7"/>
      <c r="B158" s="167" t="s">
        <v>109</v>
      </c>
      <c r="C158" s="15"/>
      <c r="D158" s="9"/>
      <c r="E158" s="9"/>
      <c r="F158" s="9"/>
      <c r="G158" s="9"/>
      <c r="H158" s="9"/>
      <c r="I158" s="9"/>
      <c r="J158" s="9"/>
      <c r="K158" s="9"/>
      <c r="L158" s="89"/>
      <c r="M158" s="145"/>
      <c r="N158" s="142"/>
    </row>
    <row r="159" spans="1:14" ht="15.75">
      <c r="A159" s="27"/>
      <c r="B159" s="28" t="s">
        <v>110</v>
      </c>
      <c r="C159" s="28"/>
      <c r="D159" s="28"/>
      <c r="E159" s="28"/>
      <c r="F159" s="28"/>
      <c r="G159" s="28"/>
      <c r="H159" s="28"/>
      <c r="I159" s="28"/>
      <c r="J159" s="28"/>
      <c r="K159" s="28"/>
      <c r="L159" s="71">
        <f>(L82+L84+L85+L86+L87)/-L88</f>
        <v>3.1319444444444446</v>
      </c>
      <c r="M159" s="147" t="s">
        <v>208</v>
      </c>
      <c r="N159" s="142"/>
    </row>
    <row r="160" spans="1:14" ht="15.75">
      <c r="A160" s="27"/>
      <c r="B160" s="28" t="s">
        <v>111</v>
      </c>
      <c r="C160" s="28"/>
      <c r="D160" s="28"/>
      <c r="E160" s="28"/>
      <c r="F160" s="28"/>
      <c r="G160" s="28"/>
      <c r="H160" s="28"/>
      <c r="I160" s="28"/>
      <c r="J160" s="28"/>
      <c r="K160" s="28"/>
      <c r="L160" s="71">
        <v>3.19</v>
      </c>
      <c r="M160" s="147" t="s">
        <v>208</v>
      </c>
      <c r="N160" s="142"/>
    </row>
    <row r="161" spans="1:14" ht="15.75">
      <c r="A161" s="27"/>
      <c r="B161" s="28" t="s">
        <v>112</v>
      </c>
      <c r="C161" s="28"/>
      <c r="D161" s="28"/>
      <c r="E161" s="28"/>
      <c r="F161" s="28"/>
      <c r="G161" s="28"/>
      <c r="H161" s="28"/>
      <c r="I161" s="28"/>
      <c r="J161" s="28"/>
      <c r="K161" s="28"/>
      <c r="L161" s="71">
        <f>(L82+L84+L85+L86+L87+L88)/-L89</f>
        <v>7.675</v>
      </c>
      <c r="M161" s="147" t="s">
        <v>208</v>
      </c>
      <c r="N161" s="142"/>
    </row>
    <row r="162" spans="1:14" ht="15.75">
      <c r="A162" s="27"/>
      <c r="B162" s="28" t="s">
        <v>113</v>
      </c>
      <c r="C162" s="28"/>
      <c r="D162" s="28"/>
      <c r="E162" s="28"/>
      <c r="F162" s="28"/>
      <c r="G162" s="28"/>
      <c r="H162" s="28"/>
      <c r="I162" s="28"/>
      <c r="J162" s="28"/>
      <c r="K162" s="28"/>
      <c r="L162" s="90">
        <v>13.85</v>
      </c>
      <c r="M162" s="147" t="s">
        <v>208</v>
      </c>
      <c r="N162" s="142"/>
    </row>
    <row r="163" spans="1:14" ht="15.75">
      <c r="A163" s="27"/>
      <c r="B163" s="28" t="s">
        <v>114</v>
      </c>
      <c r="C163" s="28"/>
      <c r="D163" s="28"/>
      <c r="E163" s="28"/>
      <c r="F163" s="28"/>
      <c r="G163" s="28"/>
      <c r="H163" s="28"/>
      <c r="I163" s="28"/>
      <c r="J163" s="28"/>
      <c r="K163" s="28"/>
      <c r="L163" s="71">
        <f>(L82+L84+L85+L86+L87+L88+L89)/-L90</f>
        <v>16.86315789473684</v>
      </c>
      <c r="M163" s="147" t="s">
        <v>208</v>
      </c>
      <c r="N163" s="142"/>
    </row>
    <row r="164" spans="1:14" ht="15.75">
      <c r="A164" s="27"/>
      <c r="B164" s="28" t="s">
        <v>115</v>
      </c>
      <c r="C164" s="28"/>
      <c r="D164" s="28"/>
      <c r="E164" s="28"/>
      <c r="F164" s="28"/>
      <c r="G164" s="28"/>
      <c r="H164" s="28"/>
      <c r="I164" s="28"/>
      <c r="J164" s="28"/>
      <c r="K164" s="28"/>
      <c r="L164" s="90">
        <v>31.87</v>
      </c>
      <c r="M164" s="147" t="s">
        <v>208</v>
      </c>
      <c r="N164" s="142"/>
    </row>
    <row r="165" spans="1:14" ht="15.75">
      <c r="A165" s="27"/>
      <c r="B165" s="28"/>
      <c r="C165" s="28"/>
      <c r="D165" s="28"/>
      <c r="E165" s="28"/>
      <c r="F165" s="28"/>
      <c r="G165" s="28"/>
      <c r="H165" s="28"/>
      <c r="I165" s="28"/>
      <c r="J165" s="28"/>
      <c r="K165" s="28"/>
      <c r="L165" s="28"/>
      <c r="M165" s="147"/>
      <c r="N165" s="142"/>
    </row>
    <row r="166" spans="1:14" ht="15.75">
      <c r="A166" s="7"/>
      <c r="B166" s="9"/>
      <c r="C166" s="9"/>
      <c r="D166" s="9"/>
      <c r="E166" s="9"/>
      <c r="F166" s="9"/>
      <c r="G166" s="9"/>
      <c r="H166" s="9"/>
      <c r="I166" s="9"/>
      <c r="J166" s="9"/>
      <c r="K166" s="9"/>
      <c r="L166" s="9"/>
      <c r="M166" s="145"/>
      <c r="N166" s="142"/>
    </row>
    <row r="167" spans="1:14" ht="16.5" thickBot="1">
      <c r="A167" s="135"/>
      <c r="B167" s="136" t="str">
        <f>B108</f>
        <v>HL4 INVESTOR REPORT QUARTER ENDING AUGUST 2005</v>
      </c>
      <c r="C167" s="137"/>
      <c r="D167" s="137"/>
      <c r="E167" s="137"/>
      <c r="F167" s="137"/>
      <c r="G167" s="137"/>
      <c r="H167" s="137"/>
      <c r="I167" s="137"/>
      <c r="J167" s="137"/>
      <c r="K167" s="137"/>
      <c r="L167" s="137"/>
      <c r="M167" s="139"/>
      <c r="N167" s="142"/>
    </row>
    <row r="168" spans="1:14" ht="15.75">
      <c r="A168" s="2"/>
      <c r="B168" s="186"/>
      <c r="C168" s="186"/>
      <c r="D168" s="186"/>
      <c r="E168" s="186"/>
      <c r="F168" s="186"/>
      <c r="G168" s="186"/>
      <c r="H168" s="186"/>
      <c r="I168" s="186"/>
      <c r="J168" s="186"/>
      <c r="K168" s="186"/>
      <c r="L168" s="186"/>
      <c r="M168" s="187"/>
      <c r="N168" s="142"/>
    </row>
    <row r="169" spans="1:14" ht="15.75">
      <c r="A169" s="92"/>
      <c r="B169" s="62" t="s">
        <v>116</v>
      </c>
      <c r="C169" s="93"/>
      <c r="D169" s="93"/>
      <c r="E169" s="93"/>
      <c r="F169" s="93"/>
      <c r="G169" s="21"/>
      <c r="H169" s="21"/>
      <c r="I169" s="21"/>
      <c r="J169" s="21">
        <v>38595</v>
      </c>
      <c r="K169" s="17"/>
      <c r="L169" s="17"/>
      <c r="M169" s="145"/>
      <c r="N169" s="142"/>
    </row>
    <row r="170" spans="1:14" ht="15.75">
      <c r="A170" s="94"/>
      <c r="B170" s="95"/>
      <c r="C170" s="96"/>
      <c r="D170" s="96"/>
      <c r="E170" s="96"/>
      <c r="F170" s="96"/>
      <c r="G170" s="97"/>
      <c r="H170" s="97"/>
      <c r="I170" s="97"/>
      <c r="J170" s="97"/>
      <c r="K170" s="9"/>
      <c r="L170" s="9"/>
      <c r="M170" s="145"/>
      <c r="N170" s="142"/>
    </row>
    <row r="171" spans="1:14" ht="15.75">
      <c r="A171" s="98"/>
      <c r="B171" s="85" t="s">
        <v>117</v>
      </c>
      <c r="C171" s="99"/>
      <c r="D171" s="99"/>
      <c r="E171" s="99"/>
      <c r="F171" s="99"/>
      <c r="G171" s="80"/>
      <c r="H171" s="80"/>
      <c r="I171" s="80"/>
      <c r="J171" s="100">
        <v>0.09</v>
      </c>
      <c r="K171" s="28"/>
      <c r="L171" s="28"/>
      <c r="M171" s="147"/>
      <c r="N171" s="142"/>
    </row>
    <row r="172" spans="1:14" ht="15.75">
      <c r="A172" s="98"/>
      <c r="B172" s="85" t="s">
        <v>118</v>
      </c>
      <c r="C172" s="99"/>
      <c r="D172" s="99"/>
      <c r="E172" s="99"/>
      <c r="F172" s="99"/>
      <c r="G172" s="80"/>
      <c r="H172" s="80"/>
      <c r="I172" s="80"/>
      <c r="J172" s="50">
        <v>0.046548791045281306</v>
      </c>
      <c r="K172" s="28"/>
      <c r="L172" s="28"/>
      <c r="M172" s="147"/>
      <c r="N172" s="142"/>
    </row>
    <row r="173" spans="1:14" ht="15.75">
      <c r="A173" s="98"/>
      <c r="B173" s="85" t="s">
        <v>119</v>
      </c>
      <c r="C173" s="99"/>
      <c r="D173" s="99"/>
      <c r="E173" s="99"/>
      <c r="F173" s="99"/>
      <c r="G173" s="80"/>
      <c r="H173" s="80"/>
      <c r="I173" s="80"/>
      <c r="J173" s="100">
        <f>J171-J172</f>
        <v>0.04345120895471869</v>
      </c>
      <c r="K173" s="28"/>
      <c r="L173" s="28"/>
      <c r="M173" s="147"/>
      <c r="N173" s="142"/>
    </row>
    <row r="174" spans="1:14" ht="15.75">
      <c r="A174" s="98"/>
      <c r="B174" s="85" t="s">
        <v>120</v>
      </c>
      <c r="C174" s="99"/>
      <c r="D174" s="99"/>
      <c r="E174" s="99"/>
      <c r="F174" s="99"/>
      <c r="G174" s="80"/>
      <c r="H174" s="80"/>
      <c r="I174" s="80"/>
      <c r="J174" s="100">
        <v>0.09542</v>
      </c>
      <c r="K174" s="28"/>
      <c r="L174" s="28"/>
      <c r="M174" s="147"/>
      <c r="N174" s="142"/>
    </row>
    <row r="175" spans="1:14" ht="15.75">
      <c r="A175" s="98"/>
      <c r="B175" s="85" t="s">
        <v>121</v>
      </c>
      <c r="C175" s="99"/>
      <c r="D175" s="99"/>
      <c r="E175" s="99"/>
      <c r="F175" s="99"/>
      <c r="G175" s="80"/>
      <c r="H175" s="80"/>
      <c r="I175" s="80"/>
      <c r="J175" s="100">
        <f>L35</f>
        <v>0.05417970858435301</v>
      </c>
      <c r="K175" s="28"/>
      <c r="L175" s="28"/>
      <c r="M175" s="147"/>
      <c r="N175" s="142"/>
    </row>
    <row r="176" spans="1:14" ht="15.75">
      <c r="A176" s="98"/>
      <c r="B176" s="85" t="s">
        <v>122</v>
      </c>
      <c r="C176" s="99"/>
      <c r="D176" s="99"/>
      <c r="E176" s="99"/>
      <c r="F176" s="99"/>
      <c r="G176" s="80"/>
      <c r="H176" s="80"/>
      <c r="I176" s="80"/>
      <c r="J176" s="100">
        <f>J174-J175</f>
        <v>0.041240291415646994</v>
      </c>
      <c r="K176" s="28"/>
      <c r="L176" s="28"/>
      <c r="M176" s="147"/>
      <c r="N176" s="142"/>
    </row>
    <row r="177" spans="1:14" ht="15.75">
      <c r="A177" s="98"/>
      <c r="B177" s="85" t="s">
        <v>123</v>
      </c>
      <c r="C177" s="99"/>
      <c r="D177" s="99"/>
      <c r="E177" s="99"/>
      <c r="F177" s="99"/>
      <c r="G177" s="80"/>
      <c r="H177" s="80"/>
      <c r="I177" s="80"/>
      <c r="J177" s="101" t="s">
        <v>194</v>
      </c>
      <c r="K177" s="28"/>
      <c r="L177" s="28"/>
      <c r="M177" s="147"/>
      <c r="N177" s="142"/>
    </row>
    <row r="178" spans="1:14" ht="15.75">
      <c r="A178" s="98"/>
      <c r="B178" s="85" t="s">
        <v>124</v>
      </c>
      <c r="C178" s="99"/>
      <c r="D178" s="99"/>
      <c r="E178" s="99"/>
      <c r="F178" s="99"/>
      <c r="G178" s="80"/>
      <c r="H178" s="80"/>
      <c r="I178" s="80"/>
      <c r="J178" s="101" t="s">
        <v>195</v>
      </c>
      <c r="K178" s="28"/>
      <c r="L178" s="28"/>
      <c r="M178" s="147"/>
      <c r="N178" s="142"/>
    </row>
    <row r="179" spans="1:14" ht="15.75">
      <c r="A179" s="98"/>
      <c r="B179" s="85" t="s">
        <v>125</v>
      </c>
      <c r="C179" s="99"/>
      <c r="D179" s="99"/>
      <c r="E179" s="99"/>
      <c r="F179" s="99"/>
      <c r="G179" s="80"/>
      <c r="H179" s="80"/>
      <c r="I179" s="80"/>
      <c r="J179" s="101" t="s">
        <v>195</v>
      </c>
      <c r="K179" s="28"/>
      <c r="L179" s="28"/>
      <c r="M179" s="147"/>
      <c r="N179" s="142"/>
    </row>
    <row r="180" spans="1:14" ht="15.75">
      <c r="A180" s="98"/>
      <c r="B180" s="85" t="s">
        <v>126</v>
      </c>
      <c r="C180" s="99"/>
      <c r="D180" s="99"/>
      <c r="E180" s="99"/>
      <c r="F180" s="99"/>
      <c r="G180" s="80"/>
      <c r="H180" s="80"/>
      <c r="I180" s="80"/>
      <c r="J180" s="102">
        <v>10.6</v>
      </c>
      <c r="K180" s="28" t="s">
        <v>199</v>
      </c>
      <c r="L180" s="28"/>
      <c r="M180" s="147"/>
      <c r="N180" s="142"/>
    </row>
    <row r="181" spans="1:14" ht="15.75">
      <c r="A181" s="98"/>
      <c r="B181" s="85" t="s">
        <v>127</v>
      </c>
      <c r="C181" s="99"/>
      <c r="D181" s="99"/>
      <c r="E181" s="99"/>
      <c r="F181" s="99"/>
      <c r="G181" s="80"/>
      <c r="H181" s="80"/>
      <c r="I181" s="80"/>
      <c r="J181" s="102">
        <v>7.56</v>
      </c>
      <c r="K181" s="28" t="s">
        <v>199</v>
      </c>
      <c r="L181" s="28"/>
      <c r="M181" s="147"/>
      <c r="N181" s="142"/>
    </row>
    <row r="182" spans="1:14" ht="15.75">
      <c r="A182" s="98"/>
      <c r="B182" s="85" t="s">
        <v>128</v>
      </c>
      <c r="C182" s="99"/>
      <c r="D182" s="99"/>
      <c r="E182" s="99"/>
      <c r="F182" s="99"/>
      <c r="G182" s="80"/>
      <c r="H182" s="80"/>
      <c r="I182" s="80"/>
      <c r="J182" s="100">
        <f>J78/'May 05'!L58</f>
        <v>0.05848166465346309</v>
      </c>
      <c r="K182" s="28"/>
      <c r="L182" s="28"/>
      <c r="M182" s="147"/>
      <c r="N182" s="142"/>
    </row>
    <row r="183" spans="1:14" ht="15.75">
      <c r="A183" s="98"/>
      <c r="B183" s="85" t="s">
        <v>129</v>
      </c>
      <c r="C183" s="99"/>
      <c r="D183" s="99"/>
      <c r="E183" s="99"/>
      <c r="F183" s="99"/>
      <c r="G183" s="80"/>
      <c r="H183" s="80"/>
      <c r="I183" s="80"/>
      <c r="J183" s="100">
        <v>0.258</v>
      </c>
      <c r="K183" s="28"/>
      <c r="L183" s="28"/>
      <c r="M183" s="147"/>
      <c r="N183" s="142"/>
    </row>
    <row r="184" spans="1:14" ht="15.75">
      <c r="A184" s="98"/>
      <c r="B184" s="85"/>
      <c r="C184" s="85"/>
      <c r="D184" s="85"/>
      <c r="E184" s="85"/>
      <c r="F184" s="85"/>
      <c r="G184" s="28"/>
      <c r="H184" s="28"/>
      <c r="I184" s="28"/>
      <c r="J184" s="75"/>
      <c r="K184" s="28"/>
      <c r="L184" s="103"/>
      <c r="M184" s="147"/>
      <c r="N184" s="142"/>
    </row>
    <row r="185" spans="1:14" ht="15.75">
      <c r="A185" s="104"/>
      <c r="B185" s="16" t="s">
        <v>130</v>
      </c>
      <c r="C185" s="105"/>
      <c r="D185" s="106"/>
      <c r="E185" s="105"/>
      <c r="F185" s="106"/>
      <c r="G185" s="105"/>
      <c r="H185" s="106"/>
      <c r="I185" s="19" t="s">
        <v>187</v>
      </c>
      <c r="J185" s="107" t="s">
        <v>196</v>
      </c>
      <c r="K185" s="17"/>
      <c r="L185" s="9"/>
      <c r="M185" s="145"/>
      <c r="N185" s="142"/>
    </row>
    <row r="186" spans="1:14" ht="15.75">
      <c r="A186" s="108"/>
      <c r="B186" s="85" t="s">
        <v>131</v>
      </c>
      <c r="C186" s="66"/>
      <c r="D186" s="66"/>
      <c r="E186" s="66"/>
      <c r="F186" s="28"/>
      <c r="G186" s="28"/>
      <c r="H186" s="28"/>
      <c r="I186" s="35">
        <v>203</v>
      </c>
      <c r="J186" s="109">
        <v>16745</v>
      </c>
      <c r="K186" s="28"/>
      <c r="L186" s="103"/>
      <c r="M186" s="153"/>
      <c r="N186" s="142"/>
    </row>
    <row r="187" spans="1:14" ht="15.75">
      <c r="A187" s="108"/>
      <c r="B187" s="85" t="s">
        <v>132</v>
      </c>
      <c r="C187" s="66"/>
      <c r="D187" s="66"/>
      <c r="E187" s="66"/>
      <c r="F187" s="28"/>
      <c r="G187" s="28"/>
      <c r="H187" s="28"/>
      <c r="I187" s="35">
        <v>5</v>
      </c>
      <c r="J187" s="109">
        <v>487</v>
      </c>
      <c r="K187" s="28"/>
      <c r="L187" s="103"/>
      <c r="M187" s="153"/>
      <c r="N187" s="142"/>
    </row>
    <row r="188" spans="1:14" ht="15.75">
      <c r="A188" s="108"/>
      <c r="B188" s="170" t="s">
        <v>133</v>
      </c>
      <c r="C188" s="66"/>
      <c r="D188" s="66"/>
      <c r="E188" s="66"/>
      <c r="F188" s="28"/>
      <c r="G188" s="28"/>
      <c r="H188" s="28"/>
      <c r="I188" s="28"/>
      <c r="J188" s="109">
        <v>0</v>
      </c>
      <c r="K188" s="28"/>
      <c r="L188" s="103"/>
      <c r="M188" s="153"/>
      <c r="N188" s="142"/>
    </row>
    <row r="189" spans="1:14" ht="15.75">
      <c r="A189" s="108"/>
      <c r="B189" s="170" t="s">
        <v>134</v>
      </c>
      <c r="C189" s="66"/>
      <c r="D189" s="66"/>
      <c r="E189" s="66"/>
      <c r="F189" s="28"/>
      <c r="G189" s="28"/>
      <c r="H189" s="28"/>
      <c r="I189" s="28"/>
      <c r="J189" s="109">
        <v>0</v>
      </c>
      <c r="K189" s="28"/>
      <c r="L189" s="103"/>
      <c r="M189" s="153"/>
      <c r="N189" s="142"/>
    </row>
    <row r="190" spans="1:14" ht="15.75">
      <c r="A190" s="111"/>
      <c r="B190" s="170" t="s">
        <v>135</v>
      </c>
      <c r="C190" s="66"/>
      <c r="D190" s="85"/>
      <c r="E190" s="85"/>
      <c r="F190" s="85"/>
      <c r="G190" s="28"/>
      <c r="H190" s="28"/>
      <c r="I190" s="28"/>
      <c r="J190" s="109"/>
      <c r="K190" s="28"/>
      <c r="L190" s="103"/>
      <c r="M190" s="154"/>
      <c r="N190" s="142"/>
    </row>
    <row r="191" spans="1:14" ht="15.75">
      <c r="A191" s="108"/>
      <c r="B191" s="85" t="s">
        <v>136</v>
      </c>
      <c r="C191" s="66"/>
      <c r="D191" s="66"/>
      <c r="E191" s="66"/>
      <c r="F191" s="66"/>
      <c r="G191" s="28"/>
      <c r="H191" s="28"/>
      <c r="I191" s="28"/>
      <c r="J191" s="109">
        <f>L131</f>
        <v>73</v>
      </c>
      <c r="K191" s="28"/>
      <c r="L191" s="103"/>
      <c r="M191" s="154"/>
      <c r="N191" s="142"/>
    </row>
    <row r="192" spans="1:14" ht="15.75">
      <c r="A192" s="108"/>
      <c r="B192" s="85" t="s">
        <v>137</v>
      </c>
      <c r="C192" s="66"/>
      <c r="D192" s="66"/>
      <c r="E192" s="66"/>
      <c r="F192" s="66"/>
      <c r="G192" s="28"/>
      <c r="H192" s="28"/>
      <c r="I192" s="28"/>
      <c r="J192" s="109">
        <f>J191+'May 05'!J192</f>
        <v>348</v>
      </c>
      <c r="K192" s="28"/>
      <c r="L192" s="103"/>
      <c r="M192" s="154"/>
      <c r="N192" s="142"/>
    </row>
    <row r="193" spans="1:14" ht="15.75">
      <c r="A193" s="108"/>
      <c r="B193" s="85" t="s">
        <v>138</v>
      </c>
      <c r="C193" s="66"/>
      <c r="D193" s="66"/>
      <c r="E193" s="66"/>
      <c r="F193" s="66"/>
      <c r="G193" s="28"/>
      <c r="H193" s="28"/>
      <c r="I193" s="28"/>
      <c r="J193" s="109">
        <v>0</v>
      </c>
      <c r="K193" s="28"/>
      <c r="L193" s="103"/>
      <c r="M193" s="154"/>
      <c r="N193" s="142"/>
    </row>
    <row r="194" spans="1:14" ht="15.75">
      <c r="A194" s="111"/>
      <c r="B194" s="170" t="s">
        <v>139</v>
      </c>
      <c r="C194" s="66"/>
      <c r="D194" s="85"/>
      <c r="E194" s="85"/>
      <c r="F194" s="85"/>
      <c r="G194" s="28"/>
      <c r="H194" s="28"/>
      <c r="I194" s="28"/>
      <c r="J194" s="109"/>
      <c r="K194" s="28"/>
      <c r="L194" s="103"/>
      <c r="M194" s="154"/>
      <c r="N194" s="142"/>
    </row>
    <row r="195" spans="1:14" ht="15.75">
      <c r="A195" s="111"/>
      <c r="B195" s="85" t="s">
        <v>140</v>
      </c>
      <c r="C195" s="66"/>
      <c r="D195" s="85"/>
      <c r="E195" s="85"/>
      <c r="F195" s="85"/>
      <c r="G195" s="28"/>
      <c r="H195" s="28"/>
      <c r="I195" s="28">
        <v>2</v>
      </c>
      <c r="J195" s="109">
        <v>231</v>
      </c>
      <c r="K195" s="28"/>
      <c r="L195" s="103"/>
      <c r="M195" s="154"/>
      <c r="N195" s="142"/>
    </row>
    <row r="196" spans="1:14" ht="15.75">
      <c r="A196" s="108"/>
      <c r="B196" s="85" t="s">
        <v>141</v>
      </c>
      <c r="C196" s="66"/>
      <c r="D196" s="113"/>
      <c r="E196" s="113"/>
      <c r="F196" s="114"/>
      <c r="G196" s="28"/>
      <c r="H196" s="28"/>
      <c r="I196" s="28"/>
      <c r="J196" s="109">
        <v>18.335</v>
      </c>
      <c r="K196" s="28"/>
      <c r="L196" s="103"/>
      <c r="M196" s="154"/>
      <c r="N196" s="142"/>
    </row>
    <row r="197" spans="1:14" ht="15.75">
      <c r="A197" s="108"/>
      <c r="B197" s="85" t="s">
        <v>142</v>
      </c>
      <c r="C197" s="66"/>
      <c r="D197" s="113"/>
      <c r="E197" s="113"/>
      <c r="F197" s="114"/>
      <c r="G197" s="28"/>
      <c r="H197" s="28"/>
      <c r="I197" s="28"/>
      <c r="J197" s="109">
        <v>5.5</v>
      </c>
      <c r="K197" s="28"/>
      <c r="L197" s="103"/>
      <c r="M197" s="154"/>
      <c r="N197" s="142"/>
    </row>
    <row r="198" spans="1:14" ht="15.75">
      <c r="A198" s="108"/>
      <c r="B198" s="85" t="s">
        <v>143</v>
      </c>
      <c r="C198" s="66"/>
      <c r="D198" s="115"/>
      <c r="E198" s="113"/>
      <c r="F198" s="114"/>
      <c r="G198" s="28"/>
      <c r="H198" s="28"/>
      <c r="I198" s="28"/>
      <c r="J198" s="116">
        <v>1.912</v>
      </c>
      <c r="K198" s="28"/>
      <c r="L198" s="103"/>
      <c r="M198" s="154"/>
      <c r="N198" s="142"/>
    </row>
    <row r="199" spans="1:14" ht="15.75">
      <c r="A199" s="108"/>
      <c r="B199" s="85"/>
      <c r="C199" s="66"/>
      <c r="D199" s="115"/>
      <c r="E199" s="113"/>
      <c r="F199" s="114"/>
      <c r="G199" s="28"/>
      <c r="H199" s="28"/>
      <c r="I199" s="28"/>
      <c r="J199" s="116"/>
      <c r="K199" s="28"/>
      <c r="L199" s="103"/>
      <c r="M199" s="154"/>
      <c r="N199" s="142"/>
    </row>
    <row r="200" spans="1:14" ht="18.75">
      <c r="A200" s="108"/>
      <c r="B200" s="209" t="s">
        <v>238</v>
      </c>
      <c r="C200" s="66"/>
      <c r="D200" s="115"/>
      <c r="E200" s="113"/>
      <c r="F200" s="114"/>
      <c r="G200" s="28"/>
      <c r="H200" s="28"/>
      <c r="I200" s="28"/>
      <c r="J200" s="116"/>
      <c r="K200" s="211" t="s">
        <v>237</v>
      </c>
      <c r="L200" s="103"/>
      <c r="M200" s="154"/>
      <c r="N200" s="142"/>
    </row>
    <row r="201" spans="1:14" ht="15.75">
      <c r="A201" s="108"/>
      <c r="B201" s="85"/>
      <c r="C201" s="66"/>
      <c r="D201" s="115"/>
      <c r="E201" s="113"/>
      <c r="F201" s="114"/>
      <c r="G201" s="28"/>
      <c r="H201" s="28"/>
      <c r="I201" s="28"/>
      <c r="J201" s="116"/>
      <c r="K201" s="28"/>
      <c r="L201" s="103"/>
      <c r="M201" s="154"/>
      <c r="N201" s="142"/>
    </row>
    <row r="202" spans="1:14" s="201" customFormat="1" ht="15.75">
      <c r="A202" s="7"/>
      <c r="B202" s="16" t="s">
        <v>228</v>
      </c>
      <c r="C202" s="19"/>
      <c r="D202" s="107"/>
      <c r="E202" s="19"/>
      <c r="F202" s="107"/>
      <c r="G202" s="19"/>
      <c r="H202" s="107" t="s">
        <v>187</v>
      </c>
      <c r="I202" s="19" t="s">
        <v>188</v>
      </c>
      <c r="J202" s="107" t="s">
        <v>197</v>
      </c>
      <c r="K202" s="19" t="s">
        <v>188</v>
      </c>
      <c r="L202" s="17"/>
      <c r="M202" s="155"/>
      <c r="N202" s="200"/>
    </row>
    <row r="203" spans="1:14" s="201" customFormat="1" ht="15.75">
      <c r="A203" s="27"/>
      <c r="B203" s="66" t="s">
        <v>145</v>
      </c>
      <c r="C203" s="118"/>
      <c r="D203" s="66"/>
      <c r="E203" s="118"/>
      <c r="F203" s="28"/>
      <c r="G203" s="118"/>
      <c r="H203" s="66">
        <v>1670</v>
      </c>
      <c r="I203" s="120">
        <f>H203/H212</f>
        <v>0.6769355492501014</v>
      </c>
      <c r="J203" s="65">
        <v>45536</v>
      </c>
      <c r="K203" s="194">
        <f>J203/J212</f>
        <v>0.5513233406784996</v>
      </c>
      <c r="L203" s="103"/>
      <c r="M203" s="154"/>
      <c r="N203" s="200"/>
    </row>
    <row r="204" spans="1:14" s="201" customFormat="1" ht="15.75">
      <c r="A204" s="27"/>
      <c r="B204" s="66" t="s">
        <v>146</v>
      </c>
      <c r="C204" s="118"/>
      <c r="D204" s="66"/>
      <c r="E204" s="118"/>
      <c r="F204" s="28"/>
      <c r="G204" s="120"/>
      <c r="H204" s="66">
        <v>97</v>
      </c>
      <c r="I204" s="120">
        <f>H204/H212</f>
        <v>0.039319010944466964</v>
      </c>
      <c r="J204" s="65">
        <v>2900</v>
      </c>
      <c r="K204" s="194">
        <f>J204/J212</f>
        <v>0.035111509310603674</v>
      </c>
      <c r="L204" s="103"/>
      <c r="M204" s="154"/>
      <c r="N204" s="200"/>
    </row>
    <row r="205" spans="1:14" s="201" customFormat="1" ht="15.75">
      <c r="A205" s="27"/>
      <c r="B205" s="66" t="s">
        <v>147</v>
      </c>
      <c r="C205" s="118"/>
      <c r="D205" s="66"/>
      <c r="E205" s="118"/>
      <c r="F205" s="28"/>
      <c r="G205" s="120"/>
      <c r="H205" s="66">
        <v>51</v>
      </c>
      <c r="I205" s="120">
        <f>H205/H212</f>
        <v>0.020672882042967168</v>
      </c>
      <c r="J205" s="65">
        <v>1761</v>
      </c>
      <c r="K205" s="194">
        <f>J205/J212</f>
        <v>0.02132116134343899</v>
      </c>
      <c r="L205" s="103"/>
      <c r="M205" s="154"/>
      <c r="N205" s="200"/>
    </row>
    <row r="206" spans="1:14" s="201" customFormat="1" ht="15.75">
      <c r="A206" s="27"/>
      <c r="B206" s="66" t="s">
        <v>223</v>
      </c>
      <c r="C206" s="118"/>
      <c r="D206" s="66"/>
      <c r="E206" s="118"/>
      <c r="F206" s="28"/>
      <c r="G206" s="120"/>
      <c r="H206" s="66">
        <v>33</v>
      </c>
      <c r="I206" s="120">
        <f>H206/H212</f>
        <v>0.013376570733684636</v>
      </c>
      <c r="J206" s="65">
        <v>932</v>
      </c>
      <c r="K206" s="194">
        <f>J206/J212</f>
        <v>0.011284112647407802</v>
      </c>
      <c r="L206" s="103"/>
      <c r="M206" s="153"/>
      <c r="N206" s="200"/>
    </row>
    <row r="207" spans="1:14" s="201" customFormat="1" ht="15.75">
      <c r="A207" s="27"/>
      <c r="B207" s="66" t="s">
        <v>224</v>
      </c>
      <c r="C207" s="118"/>
      <c r="D207" s="66"/>
      <c r="E207" s="118"/>
      <c r="F207" s="28"/>
      <c r="G207" s="120"/>
      <c r="H207" s="66">
        <v>29</v>
      </c>
      <c r="I207" s="120">
        <f>H207/H212</f>
        <v>0.011755168220510741</v>
      </c>
      <c r="J207" s="65">
        <v>905</v>
      </c>
      <c r="K207" s="194">
        <f>J207/J212</f>
        <v>0.010957212388309078</v>
      </c>
      <c r="L207" s="103"/>
      <c r="M207" s="153"/>
      <c r="N207" s="200"/>
    </row>
    <row r="208" spans="1:14" s="201" customFormat="1" ht="15.75">
      <c r="A208" s="27"/>
      <c r="B208" s="66" t="s">
        <v>225</v>
      </c>
      <c r="C208" s="118"/>
      <c r="D208" s="66"/>
      <c r="E208" s="118"/>
      <c r="F208" s="28"/>
      <c r="G208" s="120"/>
      <c r="H208" s="66">
        <v>27</v>
      </c>
      <c r="I208" s="120">
        <f>H208/H212</f>
        <v>0.010944466963923795</v>
      </c>
      <c r="J208" s="65">
        <v>1021</v>
      </c>
      <c r="K208" s="194">
        <f>J208/J212</f>
        <v>0.012361672760733225</v>
      </c>
      <c r="L208" s="103"/>
      <c r="M208" s="153"/>
      <c r="N208" s="200"/>
    </row>
    <row r="209" spans="1:14" s="201" customFormat="1" ht="15.75">
      <c r="A209" s="27"/>
      <c r="B209" s="66" t="s">
        <v>226</v>
      </c>
      <c r="C209" s="118"/>
      <c r="D209" s="66"/>
      <c r="E209" s="118"/>
      <c r="F209" s="28"/>
      <c r="G209" s="120"/>
      <c r="H209" s="66">
        <v>56</v>
      </c>
      <c r="I209" s="120">
        <f>H209/H212</f>
        <v>0.022699635184434536</v>
      </c>
      <c r="J209" s="65">
        <v>1708</v>
      </c>
      <c r="K209" s="194">
        <f>J209/J212</f>
        <v>0.0206794682422452</v>
      </c>
      <c r="L209" s="103"/>
      <c r="M209" s="153"/>
      <c r="N209" s="200"/>
    </row>
    <row r="210" spans="1:14" s="201" customFormat="1" ht="15.75">
      <c r="A210" s="27"/>
      <c r="B210" s="66" t="s">
        <v>227</v>
      </c>
      <c r="C210" s="118"/>
      <c r="D210" s="66"/>
      <c r="E210" s="118"/>
      <c r="F210" s="28"/>
      <c r="G210" s="120"/>
      <c r="H210" s="66">
        <v>504</v>
      </c>
      <c r="I210" s="120">
        <f>H210/H212</f>
        <v>0.2042967166599108</v>
      </c>
      <c r="J210" s="65">
        <v>27831</v>
      </c>
      <c r="K210" s="194">
        <f>J210/J212</f>
        <v>0.3369615226287624</v>
      </c>
      <c r="L210" s="103"/>
      <c r="M210" s="153"/>
      <c r="N210" s="200"/>
    </row>
    <row r="211" spans="1:14" s="201" customFormat="1" ht="15.75">
      <c r="A211" s="27"/>
      <c r="B211" s="66"/>
      <c r="C211" s="121"/>
      <c r="D211" s="110"/>
      <c r="E211" s="121"/>
      <c r="F211" s="28"/>
      <c r="G211" s="121"/>
      <c r="H211" s="110"/>
      <c r="I211" s="121"/>
      <c r="J211" s="65"/>
      <c r="K211" s="119"/>
      <c r="L211" s="103"/>
      <c r="M211" s="153"/>
      <c r="N211" s="200"/>
    </row>
    <row r="212" spans="1:14" s="201" customFormat="1" ht="15.75">
      <c r="A212" s="202"/>
      <c r="B212" s="203"/>
      <c r="C212" s="203"/>
      <c r="D212" s="203"/>
      <c r="E212" s="203"/>
      <c r="F212" s="203"/>
      <c r="G212" s="203"/>
      <c r="H212" s="204">
        <f>SUM(H203:H210)</f>
        <v>2467</v>
      </c>
      <c r="I212" s="205">
        <f>SUM(I203:I211)</f>
        <v>0.9999999999999999</v>
      </c>
      <c r="J212" s="206">
        <f>SUM(J203:J211)</f>
        <v>82594</v>
      </c>
      <c r="K212" s="205">
        <f>SUM(K203:K211)</f>
        <v>1</v>
      </c>
      <c r="L212" s="203"/>
      <c r="M212" s="207"/>
      <c r="N212" s="200"/>
    </row>
    <row r="213" spans="1:14" s="201" customFormat="1" ht="15.75">
      <c r="A213" s="195"/>
      <c r="B213" s="196"/>
      <c r="C213" s="196"/>
      <c r="D213" s="196"/>
      <c r="E213" s="196"/>
      <c r="F213" s="196"/>
      <c r="G213" s="196"/>
      <c r="H213" s="197"/>
      <c r="I213" s="198"/>
      <c r="J213" s="199"/>
      <c r="K213" s="198"/>
      <c r="L213" s="196"/>
      <c r="M213" s="145"/>
      <c r="N213" s="200"/>
    </row>
    <row r="214" spans="1:14" ht="15.75">
      <c r="A214" s="125"/>
      <c r="B214" s="16" t="s">
        <v>230</v>
      </c>
      <c r="C214" s="126"/>
      <c r="D214" s="19"/>
      <c r="E214" s="17"/>
      <c r="F214" s="16"/>
      <c r="G214" s="127"/>
      <c r="H214" s="127"/>
      <c r="I214" s="127"/>
      <c r="J214" s="188"/>
      <c r="K214" s="188"/>
      <c r="L214" s="188"/>
      <c r="M214" s="189"/>
      <c r="N214" s="142"/>
    </row>
    <row r="215" spans="1:14" ht="15.75">
      <c r="A215" s="190"/>
      <c r="B215" s="188"/>
      <c r="C215" s="188"/>
      <c r="D215" s="9"/>
      <c r="E215" s="9"/>
      <c r="F215" s="9"/>
      <c r="G215" s="188"/>
      <c r="H215" s="188"/>
      <c r="I215" s="188"/>
      <c r="J215" s="188"/>
      <c r="K215" s="188"/>
      <c r="L215" s="188"/>
      <c r="M215" s="189"/>
      <c r="N215" s="142"/>
    </row>
    <row r="216" spans="1:14" ht="15.75">
      <c r="A216" s="190"/>
      <c r="B216" s="15" t="s">
        <v>231</v>
      </c>
      <c r="C216" s="130"/>
      <c r="D216" s="131"/>
      <c r="E216" s="15"/>
      <c r="F216" s="15"/>
      <c r="G216" s="130"/>
      <c r="H216" s="130"/>
      <c r="I216" s="188"/>
      <c r="J216" s="188"/>
      <c r="K216" s="188"/>
      <c r="L216" s="188"/>
      <c r="M216" s="189"/>
      <c r="N216" s="142"/>
    </row>
    <row r="217" spans="1:14" ht="15.75">
      <c r="A217" s="190"/>
      <c r="B217" s="15" t="s">
        <v>232</v>
      </c>
      <c r="C217" s="130"/>
      <c r="D217" s="131"/>
      <c r="E217" s="15"/>
      <c r="F217" s="15"/>
      <c r="G217" s="130"/>
      <c r="H217" s="130"/>
      <c r="I217" s="188"/>
      <c r="J217" s="188"/>
      <c r="K217" s="188"/>
      <c r="L217" s="188"/>
      <c r="M217" s="189"/>
      <c r="N217" s="142"/>
    </row>
    <row r="218" spans="1:14" ht="15.75">
      <c r="A218" s="190"/>
      <c r="B218" s="15"/>
      <c r="C218" s="130"/>
      <c r="D218" s="131"/>
      <c r="E218" s="15"/>
      <c r="F218" s="15"/>
      <c r="G218" s="130"/>
      <c r="H218" s="130"/>
      <c r="I218" s="188"/>
      <c r="J218" s="188"/>
      <c r="K218" s="188"/>
      <c r="L218" s="188"/>
      <c r="M218" s="189"/>
      <c r="N218" s="142"/>
    </row>
    <row r="219" spans="1:14" ht="15.75">
      <c r="A219" s="190"/>
      <c r="B219" s="15"/>
      <c r="C219" s="130"/>
      <c r="D219" s="131"/>
      <c r="E219" s="15"/>
      <c r="F219" s="15"/>
      <c r="G219" s="130"/>
      <c r="H219" s="130"/>
      <c r="I219" s="188"/>
      <c r="J219" s="188"/>
      <c r="K219" s="188"/>
      <c r="L219" s="188"/>
      <c r="M219" s="189"/>
      <c r="N219" s="142"/>
    </row>
    <row r="220" spans="1:14" ht="16.5" thickBot="1">
      <c r="A220" s="190"/>
      <c r="B220" s="15" t="str">
        <f>B167</f>
        <v>HL4 INVESTOR REPORT QUARTER ENDING AUGUST 2005</v>
      </c>
      <c r="C220" s="130"/>
      <c r="D220" s="131"/>
      <c r="E220" s="15"/>
      <c r="F220" s="15"/>
      <c r="G220" s="130"/>
      <c r="H220" s="130"/>
      <c r="I220" s="188"/>
      <c r="J220" s="188"/>
      <c r="K220" s="188"/>
      <c r="L220" s="188"/>
      <c r="M220" s="189"/>
      <c r="N220" s="142"/>
    </row>
    <row r="221" spans="1:14" ht="15">
      <c r="A221" s="157"/>
      <c r="B221" s="157"/>
      <c r="C221" s="157"/>
      <c r="D221" s="157"/>
      <c r="E221" s="157"/>
      <c r="F221" s="157"/>
      <c r="G221" s="157"/>
      <c r="H221" s="157"/>
      <c r="I221" s="157"/>
      <c r="J221" s="157"/>
      <c r="K221" s="157"/>
      <c r="L221" s="157"/>
      <c r="M221" s="157"/>
      <c r="N221" s="142"/>
    </row>
    <row r="222" spans="1:13" ht="15">
      <c r="A222" s="143"/>
      <c r="B222" s="143"/>
      <c r="C222" s="143"/>
      <c r="D222" s="143"/>
      <c r="E222" s="143"/>
      <c r="F222" s="143"/>
      <c r="G222" s="143"/>
      <c r="H222" s="143"/>
      <c r="I222" s="143"/>
      <c r="J222" s="143"/>
      <c r="K222" s="143"/>
      <c r="L222" s="143"/>
      <c r="M222" s="143"/>
    </row>
  </sheetData>
  <hyperlinks>
    <hyperlink ref="I9" r:id="rId1" display="http://www.paragon-group.co.uk"/>
    <hyperlink ref="K200" r:id="rId2" display="http://www.paragon-group.co.uk"/>
  </hyperlink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46" r:id="rId4"/>
  <rowBreaks count="3" manualBreakCount="3">
    <brk id="53" max="13" man="1"/>
    <brk id="108" max="13" man="1"/>
    <brk id="167" max="13" man="1"/>
  </rowBreaks>
  <drawing r:id="rId3"/>
</worksheet>
</file>

<file path=xl/worksheets/sheet14.xml><?xml version="1.0" encoding="utf-8"?>
<worksheet xmlns="http://schemas.openxmlformats.org/spreadsheetml/2006/main" xmlns:r="http://schemas.openxmlformats.org/officeDocument/2006/relationships">
  <sheetPr>
    <tabColor indexed="54"/>
  </sheetPr>
  <dimension ref="A1:O225"/>
  <sheetViews>
    <sheetView zoomScale="70" zoomScaleNormal="70" workbookViewId="0" topLeftCell="A1">
      <selection activeCell="A1" sqref="A1"/>
    </sheetView>
  </sheetViews>
  <sheetFormatPr defaultColWidth="8.88671875" defaultRowHeight="15"/>
  <cols>
    <col min="1" max="1" width="3.6640625" style="0" customWidth="1"/>
    <col min="2" max="2" width="50.6640625" style="0" customWidth="1"/>
    <col min="3" max="3" width="22.99609375" style="0" customWidth="1"/>
    <col min="4" max="4" width="14.5546875" style="0" customWidth="1"/>
    <col min="5" max="5" width="11.77734375" style="0" customWidth="1"/>
    <col min="6" max="6" width="14.4453125" style="0" customWidth="1"/>
    <col min="7" max="7" width="7.6640625" style="0" customWidth="1"/>
    <col min="8" max="8" width="13.6640625" style="0" customWidth="1"/>
    <col min="9" max="9" width="14.88671875" style="0" customWidth="1"/>
    <col min="10" max="10" width="15.21484375" style="0" customWidth="1"/>
    <col min="11" max="11" width="13.10546875" style="0" customWidth="1"/>
    <col min="12" max="12" width="15.6640625" style="0" customWidth="1"/>
    <col min="13" max="13" width="17.5546875" style="0" customWidth="1"/>
  </cols>
  <sheetData>
    <row r="1" spans="1:14" ht="20.25">
      <c r="A1" s="2"/>
      <c r="B1" s="3" t="s">
        <v>0</v>
      </c>
      <c r="C1" s="4"/>
      <c r="D1" s="5"/>
      <c r="E1" s="5"/>
      <c r="F1" s="5"/>
      <c r="G1" s="5"/>
      <c r="H1" s="5"/>
      <c r="I1" s="5"/>
      <c r="J1" s="5"/>
      <c r="K1" s="5"/>
      <c r="L1" s="5"/>
      <c r="M1" s="144"/>
      <c r="N1" s="142"/>
    </row>
    <row r="2" spans="1:14" ht="15.75">
      <c r="A2" s="7"/>
      <c r="B2" s="8"/>
      <c r="C2" s="8"/>
      <c r="D2" s="9"/>
      <c r="E2" s="9"/>
      <c r="F2" s="9"/>
      <c r="G2" s="9"/>
      <c r="H2" s="9"/>
      <c r="I2" s="9"/>
      <c r="J2" s="9"/>
      <c r="K2" s="9"/>
      <c r="L2" s="9"/>
      <c r="M2" s="145"/>
      <c r="N2" s="142"/>
    </row>
    <row r="3" spans="1:14" ht="15.75">
      <c r="A3" s="10"/>
      <c r="B3" s="158" t="s">
        <v>1</v>
      </c>
      <c r="C3" s="9"/>
      <c r="D3" s="9"/>
      <c r="E3" s="9"/>
      <c r="F3" s="9"/>
      <c r="G3" s="9"/>
      <c r="H3" s="9"/>
      <c r="I3" s="9"/>
      <c r="J3" s="9"/>
      <c r="K3" s="9"/>
      <c r="L3" s="9"/>
      <c r="M3" s="145"/>
      <c r="N3" s="142"/>
    </row>
    <row r="4" spans="1:14" ht="15.75">
      <c r="A4" s="7"/>
      <c r="B4" s="8"/>
      <c r="C4" s="8"/>
      <c r="D4" s="9"/>
      <c r="E4" s="9"/>
      <c r="F4" s="9"/>
      <c r="G4" s="9"/>
      <c r="H4" s="9"/>
      <c r="I4" s="9"/>
      <c r="J4" s="9"/>
      <c r="K4" s="9"/>
      <c r="L4" s="9"/>
      <c r="M4" s="145"/>
      <c r="N4" s="142"/>
    </row>
    <row r="5" spans="1:14" ht="15.75">
      <c r="A5" s="7"/>
      <c r="B5" s="12" t="s">
        <v>2</v>
      </c>
      <c r="C5" s="13"/>
      <c r="D5" s="9"/>
      <c r="E5" s="9"/>
      <c r="F5" s="9"/>
      <c r="G5" s="9"/>
      <c r="H5" s="9"/>
      <c r="I5" s="9"/>
      <c r="J5" s="9"/>
      <c r="K5" s="9"/>
      <c r="L5" s="9"/>
      <c r="M5" s="145"/>
      <c r="N5" s="142"/>
    </row>
    <row r="6" spans="1:14" ht="15.75">
      <c r="A6" s="7"/>
      <c r="B6" s="12" t="s">
        <v>3</v>
      </c>
      <c r="C6" s="13"/>
      <c r="D6" s="9"/>
      <c r="E6" s="9"/>
      <c r="F6" s="9"/>
      <c r="G6" s="9"/>
      <c r="H6" s="9"/>
      <c r="I6" s="9"/>
      <c r="J6" s="9"/>
      <c r="K6" s="9"/>
      <c r="L6" s="9"/>
      <c r="M6" s="145"/>
      <c r="N6" s="142"/>
    </row>
    <row r="7" spans="1:14" ht="15.75">
      <c r="A7" s="7"/>
      <c r="B7" s="12" t="s">
        <v>4</v>
      </c>
      <c r="C7" s="13"/>
      <c r="D7" s="9"/>
      <c r="E7" s="9"/>
      <c r="F7" s="9"/>
      <c r="G7" s="9"/>
      <c r="H7" s="9"/>
      <c r="I7" s="9"/>
      <c r="J7" s="9"/>
      <c r="K7" s="9"/>
      <c r="L7" s="9"/>
      <c r="M7" s="145"/>
      <c r="N7" s="142"/>
    </row>
    <row r="8" spans="1:14" ht="15.75">
      <c r="A8" s="7"/>
      <c r="B8" s="14"/>
      <c r="C8" s="13"/>
      <c r="D8" s="9"/>
      <c r="E8" s="9"/>
      <c r="F8" s="9"/>
      <c r="G8" s="9"/>
      <c r="H8" s="9"/>
      <c r="I8" s="9"/>
      <c r="J8" s="9"/>
      <c r="K8" s="9"/>
      <c r="L8" s="9"/>
      <c r="M8" s="145"/>
      <c r="N8" s="142"/>
    </row>
    <row r="9" spans="1:14" ht="18.75">
      <c r="A9" s="7"/>
      <c r="B9" s="208" t="s">
        <v>236</v>
      </c>
      <c r="C9" s="13"/>
      <c r="D9" s="9"/>
      <c r="E9" s="9"/>
      <c r="F9" s="9"/>
      <c r="G9" s="9"/>
      <c r="H9" s="9"/>
      <c r="I9" s="210" t="s">
        <v>237</v>
      </c>
      <c r="J9" s="9"/>
      <c r="K9" s="9"/>
      <c r="L9" s="9"/>
      <c r="M9" s="145"/>
      <c r="N9" s="142"/>
    </row>
    <row r="10" spans="1:14" ht="15.75">
      <c r="A10" s="7"/>
      <c r="B10" s="13"/>
      <c r="C10" s="13"/>
      <c r="D10" s="15"/>
      <c r="E10" s="15"/>
      <c r="F10" s="9"/>
      <c r="G10" s="9"/>
      <c r="H10" s="9"/>
      <c r="I10" s="9"/>
      <c r="J10" s="9"/>
      <c r="K10" s="9"/>
      <c r="L10" s="9"/>
      <c r="M10" s="145"/>
      <c r="N10" s="142"/>
    </row>
    <row r="11" spans="1:14" ht="15.75">
      <c r="A11" s="7"/>
      <c r="B11" s="15" t="s">
        <v>5</v>
      </c>
      <c r="C11" s="15"/>
      <c r="D11" s="9"/>
      <c r="E11" s="9"/>
      <c r="F11" s="9"/>
      <c r="G11" s="9"/>
      <c r="H11" s="9"/>
      <c r="I11" s="9"/>
      <c r="J11" s="9"/>
      <c r="K11" s="9"/>
      <c r="L11" s="9"/>
      <c r="M11" s="145"/>
      <c r="N11" s="142"/>
    </row>
    <row r="12" spans="1:14" ht="16.5" thickBot="1">
      <c r="A12" s="7"/>
      <c r="B12" s="15"/>
      <c r="C12" s="15"/>
      <c r="D12" s="9"/>
      <c r="E12" s="9"/>
      <c r="F12" s="9"/>
      <c r="G12" s="9"/>
      <c r="H12" s="9"/>
      <c r="I12" s="9"/>
      <c r="J12" s="9"/>
      <c r="K12" s="9"/>
      <c r="L12" s="9"/>
      <c r="M12" s="145"/>
      <c r="N12" s="142"/>
    </row>
    <row r="13" spans="1:14" ht="15.75">
      <c r="A13" s="2"/>
      <c r="B13" s="5"/>
      <c r="C13" s="5"/>
      <c r="D13" s="5"/>
      <c r="E13" s="5"/>
      <c r="F13" s="5"/>
      <c r="G13" s="5"/>
      <c r="H13" s="5"/>
      <c r="I13" s="5"/>
      <c r="J13" s="5"/>
      <c r="K13" s="5"/>
      <c r="L13" s="5"/>
      <c r="M13" s="144"/>
      <c r="N13" s="142"/>
    </row>
    <row r="14" spans="1:14" ht="15.75">
      <c r="A14" s="7"/>
      <c r="B14" s="16" t="s">
        <v>6</v>
      </c>
      <c r="C14" s="16"/>
      <c r="D14" s="17"/>
      <c r="E14" s="17"/>
      <c r="F14" s="17"/>
      <c r="G14" s="17"/>
      <c r="H14" s="17"/>
      <c r="I14" s="17"/>
      <c r="J14" s="17"/>
      <c r="K14" s="17"/>
      <c r="L14" s="18" t="s">
        <v>200</v>
      </c>
      <c r="M14" s="145"/>
      <c r="N14" s="142"/>
    </row>
    <row r="15" spans="1:14" ht="15.75">
      <c r="A15" s="7"/>
      <c r="B15" s="16" t="s">
        <v>7</v>
      </c>
      <c r="C15" s="16"/>
      <c r="D15" s="19"/>
      <c r="E15" s="20"/>
      <c r="F15" s="19"/>
      <c r="G15" s="20"/>
      <c r="H15" s="19" t="s">
        <v>178</v>
      </c>
      <c r="I15" s="20">
        <v>0.96</v>
      </c>
      <c r="J15" s="19" t="s">
        <v>189</v>
      </c>
      <c r="K15" s="20">
        <v>0.04</v>
      </c>
      <c r="L15" s="18"/>
      <c r="M15" s="146"/>
      <c r="N15" s="142"/>
    </row>
    <row r="16" spans="1:14" ht="15.75">
      <c r="A16" s="7"/>
      <c r="B16" s="16" t="s">
        <v>8</v>
      </c>
      <c r="C16" s="16"/>
      <c r="D16" s="19"/>
      <c r="E16" s="20"/>
      <c r="F16" s="19"/>
      <c r="G16" s="20"/>
      <c r="H16" s="19" t="s">
        <v>178</v>
      </c>
      <c r="I16" s="20">
        <v>0.96</v>
      </c>
      <c r="J16" s="19" t="s">
        <v>189</v>
      </c>
      <c r="K16" s="20">
        <v>0.04</v>
      </c>
      <c r="L16" s="18"/>
      <c r="M16" s="146"/>
      <c r="N16" s="142"/>
    </row>
    <row r="17" spans="1:14" ht="15.75">
      <c r="A17" s="7"/>
      <c r="B17" s="16" t="s">
        <v>9</v>
      </c>
      <c r="C17" s="16"/>
      <c r="D17" s="17"/>
      <c r="E17" s="17"/>
      <c r="F17" s="17"/>
      <c r="G17" s="17"/>
      <c r="H17" s="17"/>
      <c r="I17" s="17"/>
      <c r="J17" s="17"/>
      <c r="K17" s="17"/>
      <c r="L17" s="19" t="s">
        <v>201</v>
      </c>
      <c r="M17" s="145"/>
      <c r="N17" s="142"/>
    </row>
    <row r="18" spans="1:13" ht="15.75">
      <c r="A18" s="7"/>
      <c r="B18" s="16" t="s">
        <v>10</v>
      </c>
      <c r="C18" s="16"/>
      <c r="D18" s="17"/>
      <c r="E18" s="17"/>
      <c r="F18" s="17"/>
      <c r="G18" s="17"/>
      <c r="H18" s="17"/>
      <c r="I18" s="17"/>
      <c r="J18" s="17"/>
      <c r="K18" s="17"/>
      <c r="L18" s="21">
        <v>38705</v>
      </c>
      <c r="M18" s="145"/>
    </row>
    <row r="19" spans="1:14" ht="15.75">
      <c r="A19" s="7"/>
      <c r="B19" s="9"/>
      <c r="C19" s="9"/>
      <c r="D19" s="9"/>
      <c r="E19" s="9"/>
      <c r="F19" s="9"/>
      <c r="G19" s="9"/>
      <c r="H19" s="9"/>
      <c r="I19" s="9"/>
      <c r="J19" s="9"/>
      <c r="K19" s="9"/>
      <c r="L19" s="22"/>
      <c r="M19" s="145"/>
      <c r="N19" s="142"/>
    </row>
    <row r="20" spans="1:14" ht="15.75">
      <c r="A20" s="7"/>
      <c r="B20" s="23" t="s">
        <v>11</v>
      </c>
      <c r="C20" s="9"/>
      <c r="D20" s="9"/>
      <c r="E20" s="9"/>
      <c r="F20" s="9"/>
      <c r="G20" s="9"/>
      <c r="H20" s="9"/>
      <c r="I20" s="9"/>
      <c r="J20" s="22"/>
      <c r="K20" s="9"/>
      <c r="L20" s="14"/>
      <c r="M20" s="145"/>
      <c r="N20" s="142"/>
    </row>
    <row r="21" spans="1:14" ht="15.75">
      <c r="A21" s="7"/>
      <c r="B21" s="9"/>
      <c r="C21" s="9"/>
      <c r="D21" s="9"/>
      <c r="E21" s="9"/>
      <c r="F21" s="9"/>
      <c r="G21" s="9"/>
      <c r="H21" s="9"/>
      <c r="I21" s="9"/>
      <c r="J21" s="9"/>
      <c r="K21" s="9"/>
      <c r="L21" s="24"/>
      <c r="M21" s="145"/>
      <c r="N21" s="142"/>
    </row>
    <row r="22" spans="1:14" ht="15.75">
      <c r="A22" s="7"/>
      <c r="B22" s="9"/>
      <c r="C22" s="159" t="s">
        <v>152</v>
      </c>
      <c r="D22" s="161" t="s">
        <v>156</v>
      </c>
      <c r="E22" s="161"/>
      <c r="F22" s="161" t="s">
        <v>168</v>
      </c>
      <c r="G22" s="161"/>
      <c r="H22" s="161" t="s">
        <v>179</v>
      </c>
      <c r="I22" s="25"/>
      <c r="J22" s="26"/>
      <c r="K22" s="14"/>
      <c r="L22" s="14"/>
      <c r="M22" s="145"/>
      <c r="N22" s="142"/>
    </row>
    <row r="23" spans="1:14" ht="15.75">
      <c r="A23" s="27"/>
      <c r="B23" s="28" t="s">
        <v>12</v>
      </c>
      <c r="C23" s="160" t="s">
        <v>153</v>
      </c>
      <c r="D23" s="30" t="s">
        <v>157</v>
      </c>
      <c r="E23" s="30"/>
      <c r="F23" s="30" t="s">
        <v>169</v>
      </c>
      <c r="G23" s="30"/>
      <c r="H23" s="30" t="s">
        <v>180</v>
      </c>
      <c r="I23" s="30"/>
      <c r="J23" s="30"/>
      <c r="K23" s="31"/>
      <c r="L23" s="31"/>
      <c r="M23" s="147"/>
      <c r="N23" s="142"/>
    </row>
    <row r="24" spans="1:14" ht="15.75">
      <c r="A24" s="27"/>
      <c r="B24" s="28" t="s">
        <v>13</v>
      </c>
      <c r="C24" s="29"/>
      <c r="D24" s="30" t="s">
        <v>158</v>
      </c>
      <c r="E24" s="30"/>
      <c r="F24" s="30" t="s">
        <v>170</v>
      </c>
      <c r="G24" s="30"/>
      <c r="H24" s="30" t="s">
        <v>181</v>
      </c>
      <c r="I24" s="30"/>
      <c r="J24" s="30"/>
      <c r="K24" s="31"/>
      <c r="L24" s="31"/>
      <c r="M24" s="147"/>
      <c r="N24" s="142"/>
    </row>
    <row r="25" spans="1:14" ht="15.75">
      <c r="A25" s="27"/>
      <c r="B25" s="28" t="s">
        <v>14</v>
      </c>
      <c r="C25" s="29"/>
      <c r="D25" s="30" t="s">
        <v>158</v>
      </c>
      <c r="E25" s="30"/>
      <c r="F25" s="30" t="s">
        <v>170</v>
      </c>
      <c r="G25" s="30"/>
      <c r="H25" s="30" t="s">
        <v>181</v>
      </c>
      <c r="I25" s="30"/>
      <c r="J25" s="30"/>
      <c r="K25" s="31"/>
      <c r="L25" s="31"/>
      <c r="M25" s="147"/>
      <c r="N25" s="142"/>
    </row>
    <row r="26" spans="1:14" ht="15.75">
      <c r="A26" s="27"/>
      <c r="B26" s="32" t="s">
        <v>15</v>
      </c>
      <c r="C26" s="32"/>
      <c r="D26" s="33" t="s">
        <v>157</v>
      </c>
      <c r="E26" s="30"/>
      <c r="F26" s="33" t="s">
        <v>169</v>
      </c>
      <c r="G26" s="30"/>
      <c r="H26" s="33" t="s">
        <v>180</v>
      </c>
      <c r="I26" s="33"/>
      <c r="J26" s="33"/>
      <c r="K26" s="34"/>
      <c r="L26" s="31"/>
      <c r="M26" s="147"/>
      <c r="N26" s="142"/>
    </row>
    <row r="27" spans="1:14" ht="15.75">
      <c r="A27" s="27"/>
      <c r="B27" s="32" t="s">
        <v>16</v>
      </c>
      <c r="C27" s="32"/>
      <c r="D27" s="33" t="s">
        <v>158</v>
      </c>
      <c r="E27" s="30"/>
      <c r="F27" s="33" t="s">
        <v>170</v>
      </c>
      <c r="G27" s="30"/>
      <c r="H27" s="33" t="s">
        <v>181</v>
      </c>
      <c r="I27" s="33"/>
      <c r="J27" s="33"/>
      <c r="K27" s="34"/>
      <c r="L27" s="31"/>
      <c r="M27" s="147"/>
      <c r="N27" s="142"/>
    </row>
    <row r="28" spans="1:14" ht="15.75">
      <c r="A28" s="27"/>
      <c r="B28" s="32" t="s">
        <v>17</v>
      </c>
      <c r="C28" s="32"/>
      <c r="D28" s="33" t="s">
        <v>158</v>
      </c>
      <c r="E28" s="30"/>
      <c r="F28" s="33" t="s">
        <v>170</v>
      </c>
      <c r="G28" s="30"/>
      <c r="H28" s="33" t="s">
        <v>181</v>
      </c>
      <c r="I28" s="33"/>
      <c r="J28" s="33"/>
      <c r="K28" s="34"/>
      <c r="L28" s="31"/>
      <c r="M28" s="147"/>
      <c r="N28" s="142"/>
    </row>
    <row r="29" spans="1:14" ht="15.75">
      <c r="A29" s="27"/>
      <c r="B29" s="28" t="s">
        <v>18</v>
      </c>
      <c r="C29" s="28"/>
      <c r="D29" s="35" t="s">
        <v>159</v>
      </c>
      <c r="E29" s="30"/>
      <c r="F29" s="35" t="s">
        <v>171</v>
      </c>
      <c r="G29" s="30"/>
      <c r="H29" s="35" t="s">
        <v>182</v>
      </c>
      <c r="I29" s="30"/>
      <c r="J29" s="35"/>
      <c r="K29" s="31"/>
      <c r="L29" s="31"/>
      <c r="M29" s="147"/>
      <c r="N29" s="142"/>
    </row>
    <row r="30" spans="1:14" ht="15.75">
      <c r="A30" s="27"/>
      <c r="B30" s="28"/>
      <c r="C30" s="28"/>
      <c r="D30" s="28"/>
      <c r="E30" s="30"/>
      <c r="F30" s="30"/>
      <c r="G30" s="30"/>
      <c r="H30" s="30"/>
      <c r="I30" s="30"/>
      <c r="J30" s="30"/>
      <c r="K30" s="31"/>
      <c r="L30" s="31"/>
      <c r="M30" s="147"/>
      <c r="N30" s="142"/>
    </row>
    <row r="31" spans="1:14" ht="15.75">
      <c r="A31" s="27"/>
      <c r="B31" s="28" t="s">
        <v>19</v>
      </c>
      <c r="C31" s="28"/>
      <c r="D31" s="36">
        <v>198000</v>
      </c>
      <c r="E31" s="37"/>
      <c r="F31" s="36">
        <v>16500</v>
      </c>
      <c r="G31" s="36"/>
      <c r="H31" s="36">
        <v>5500</v>
      </c>
      <c r="I31" s="36"/>
      <c r="J31" s="36"/>
      <c r="K31" s="38"/>
      <c r="L31" s="36">
        <f>J31+H31+F31+D31</f>
        <v>220000</v>
      </c>
      <c r="M31" s="148"/>
      <c r="N31" s="142"/>
    </row>
    <row r="32" spans="1:14" ht="15.75">
      <c r="A32" s="27"/>
      <c r="B32" s="28" t="s">
        <v>20</v>
      </c>
      <c r="C32" s="43">
        <v>0.306404</v>
      </c>
      <c r="D32" s="36">
        <f>D31*C32</f>
        <v>60667.992</v>
      </c>
      <c r="E32" s="37"/>
      <c r="F32" s="36">
        <f>F31</f>
        <v>16500</v>
      </c>
      <c r="G32" s="36"/>
      <c r="H32" s="36">
        <f>H31</f>
        <v>5500</v>
      </c>
      <c r="I32" s="41"/>
      <c r="J32" s="36"/>
      <c r="K32" s="38"/>
      <c r="L32" s="36">
        <f>J32+H32+F32+D32</f>
        <v>82667.992</v>
      </c>
      <c r="M32" s="148"/>
      <c r="N32" s="142"/>
    </row>
    <row r="33" spans="1:14" ht="15.75">
      <c r="A33" s="42"/>
      <c r="B33" s="32" t="s">
        <v>21</v>
      </c>
      <c r="C33" s="43">
        <v>0.284899</v>
      </c>
      <c r="D33" s="44">
        <f>D31*C33</f>
        <v>56410.002</v>
      </c>
      <c r="E33" s="45"/>
      <c r="F33" s="44">
        <v>16500</v>
      </c>
      <c r="G33" s="44"/>
      <c r="H33" s="44">
        <v>5500</v>
      </c>
      <c r="I33" s="44"/>
      <c r="J33" s="44"/>
      <c r="K33" s="46"/>
      <c r="L33" s="44">
        <f>J33+H33+F33+D33</f>
        <v>78410.00200000001</v>
      </c>
      <c r="M33" s="147"/>
      <c r="N33" s="142"/>
    </row>
    <row r="34" spans="1:14" ht="15.75">
      <c r="A34" s="27"/>
      <c r="B34" s="28" t="s">
        <v>22</v>
      </c>
      <c r="C34" s="184"/>
      <c r="D34" s="35" t="s">
        <v>160</v>
      </c>
      <c r="E34" s="28"/>
      <c r="F34" s="35" t="s">
        <v>172</v>
      </c>
      <c r="G34" s="35"/>
      <c r="H34" s="35" t="s">
        <v>183</v>
      </c>
      <c r="I34" s="35"/>
      <c r="J34" s="35"/>
      <c r="K34" s="31"/>
      <c r="L34" s="31"/>
      <c r="M34" s="147"/>
      <c r="N34" s="142"/>
    </row>
    <row r="35" spans="1:14" ht="15.75">
      <c r="A35" s="27"/>
      <c r="B35" s="28" t="s">
        <v>23</v>
      </c>
      <c r="C35" s="184"/>
      <c r="D35" s="48">
        <v>0.0495313</v>
      </c>
      <c r="E35" s="49"/>
      <c r="F35" s="48">
        <v>0.0550313</v>
      </c>
      <c r="G35" s="48"/>
      <c r="H35" s="48">
        <v>0.0660313</v>
      </c>
      <c r="I35" s="50"/>
      <c r="J35" s="48"/>
      <c r="K35" s="31"/>
      <c r="L35" s="50">
        <f>SUMPRODUCT(D35:J35,D32:J32)/L32</f>
        <v>0.05172682931683644</v>
      </c>
      <c r="M35" s="147"/>
      <c r="N35" s="142"/>
    </row>
    <row r="36" spans="1:14" ht="15.75">
      <c r="A36" s="27"/>
      <c r="B36" s="28" t="s">
        <v>24</v>
      </c>
      <c r="C36" s="184"/>
      <c r="D36" s="48">
        <v>0.0521125</v>
      </c>
      <c r="E36" s="49"/>
      <c r="F36" s="48">
        <v>0.0576125</v>
      </c>
      <c r="G36" s="48"/>
      <c r="H36" s="48">
        <v>0.0686125</v>
      </c>
      <c r="I36" s="50"/>
      <c r="J36" s="48"/>
      <c r="K36" s="31"/>
      <c r="L36" s="31"/>
      <c r="M36" s="147"/>
      <c r="N36" s="142"/>
    </row>
    <row r="37" spans="1:14" ht="15.75">
      <c r="A37" s="27"/>
      <c r="B37" s="28" t="s">
        <v>25</v>
      </c>
      <c r="C37" s="184"/>
      <c r="D37" s="35" t="s">
        <v>161</v>
      </c>
      <c r="E37" s="28"/>
      <c r="F37" s="35" t="s">
        <v>161</v>
      </c>
      <c r="G37" s="35"/>
      <c r="H37" s="35" t="s">
        <v>161</v>
      </c>
      <c r="I37" s="35"/>
      <c r="J37" s="35"/>
      <c r="K37" s="31"/>
      <c r="L37" s="31"/>
      <c r="M37" s="147"/>
      <c r="N37" s="142"/>
    </row>
    <row r="38" spans="1:14" ht="15.75">
      <c r="A38" s="27"/>
      <c r="B38" s="28" t="s">
        <v>26</v>
      </c>
      <c r="C38" s="28"/>
      <c r="D38" s="51" t="s">
        <v>162</v>
      </c>
      <c r="E38" s="28"/>
      <c r="F38" s="51" t="s">
        <v>162</v>
      </c>
      <c r="G38" s="51"/>
      <c r="H38" s="51" t="s">
        <v>162</v>
      </c>
      <c r="I38" s="35"/>
      <c r="J38" s="35"/>
      <c r="K38" s="31"/>
      <c r="L38" s="31"/>
      <c r="M38" s="147"/>
      <c r="N38" s="142"/>
    </row>
    <row r="39" spans="1:14" ht="15.75">
      <c r="A39" s="27"/>
      <c r="B39" s="28" t="s">
        <v>27</v>
      </c>
      <c r="C39" s="28"/>
      <c r="D39" s="35" t="s">
        <v>163</v>
      </c>
      <c r="E39" s="28"/>
      <c r="F39" s="35" t="s">
        <v>173</v>
      </c>
      <c r="G39" s="35"/>
      <c r="H39" s="35" t="s">
        <v>184</v>
      </c>
      <c r="I39" s="35"/>
      <c r="J39" s="35"/>
      <c r="K39" s="31"/>
      <c r="L39" s="31"/>
      <c r="M39" s="147"/>
      <c r="N39" s="142"/>
    </row>
    <row r="40" spans="1:14" ht="15.75">
      <c r="A40" s="27"/>
      <c r="B40" s="28"/>
      <c r="C40" s="28"/>
      <c r="D40" s="52"/>
      <c r="E40" s="52"/>
      <c r="F40" s="49"/>
      <c r="G40" s="52"/>
      <c r="H40" s="192"/>
      <c r="I40" s="52"/>
      <c r="J40" s="52"/>
      <c r="K40" s="52"/>
      <c r="L40" s="52"/>
      <c r="M40" s="147"/>
      <c r="N40" s="142"/>
    </row>
    <row r="41" spans="1:14" ht="15.75">
      <c r="A41" s="27"/>
      <c r="B41" s="28" t="s">
        <v>28</v>
      </c>
      <c r="C41" s="28"/>
      <c r="D41" s="28"/>
      <c r="E41" s="28"/>
      <c r="F41" s="49"/>
      <c r="G41" s="52"/>
      <c r="H41" s="192"/>
      <c r="I41" s="28"/>
      <c r="J41" s="28"/>
      <c r="K41" s="28"/>
      <c r="L41" s="50">
        <f>(H31+F31)/(D31)</f>
        <v>0.1111111111111111</v>
      </c>
      <c r="M41" s="147"/>
      <c r="N41" s="142"/>
    </row>
    <row r="42" spans="1:14" ht="15.75">
      <c r="A42" s="27"/>
      <c r="B42" s="28" t="s">
        <v>29</v>
      </c>
      <c r="C42" s="28"/>
      <c r="D42" s="28"/>
      <c r="E42" s="28"/>
      <c r="F42" s="49"/>
      <c r="G42" s="28"/>
      <c r="H42" s="49"/>
      <c r="I42" s="28"/>
      <c r="J42" s="28"/>
      <c r="K42" s="28"/>
      <c r="L42" s="50">
        <f>(H33+F33)/(D33)</f>
        <v>0.39000175890793265</v>
      </c>
      <c r="M42" s="147"/>
      <c r="N42" s="142"/>
    </row>
    <row r="43" spans="1:14" ht="15.75">
      <c r="A43" s="27"/>
      <c r="B43" s="28" t="s">
        <v>30</v>
      </c>
      <c r="C43" s="28"/>
      <c r="D43" s="49"/>
      <c r="E43" s="28"/>
      <c r="F43" s="49"/>
      <c r="G43" s="28"/>
      <c r="H43" s="49"/>
      <c r="I43" s="28"/>
      <c r="J43" s="35" t="s">
        <v>156</v>
      </c>
      <c r="K43" s="35" t="s">
        <v>198</v>
      </c>
      <c r="L43" s="36">
        <v>66000</v>
      </c>
      <c r="M43" s="147"/>
      <c r="N43" s="142"/>
    </row>
    <row r="44" spans="1:14" ht="15.75">
      <c r="A44" s="27"/>
      <c r="B44" s="28"/>
      <c r="C44" s="28"/>
      <c r="D44" s="28"/>
      <c r="E44" s="28"/>
      <c r="F44" s="28"/>
      <c r="G44" s="28"/>
      <c r="H44" s="28"/>
      <c r="I44" s="28"/>
      <c r="J44" s="28" t="s">
        <v>190</v>
      </c>
      <c r="K44" s="28"/>
      <c r="L44" s="53"/>
      <c r="M44" s="147"/>
      <c r="N44" s="142"/>
    </row>
    <row r="45" spans="1:14" ht="15.75">
      <c r="A45" s="27"/>
      <c r="B45" s="28" t="s">
        <v>31</v>
      </c>
      <c r="C45" s="28"/>
      <c r="D45" s="28"/>
      <c r="E45" s="28"/>
      <c r="F45" s="28"/>
      <c r="G45" s="28"/>
      <c r="H45" s="28"/>
      <c r="I45" s="28"/>
      <c r="J45" s="35"/>
      <c r="K45" s="35"/>
      <c r="L45" s="35" t="s">
        <v>202</v>
      </c>
      <c r="M45" s="147"/>
      <c r="N45" s="142"/>
    </row>
    <row r="46" spans="1:14" ht="15.75">
      <c r="A46" s="42"/>
      <c r="B46" s="32" t="s">
        <v>32</v>
      </c>
      <c r="C46" s="32"/>
      <c r="D46" s="32"/>
      <c r="E46" s="32"/>
      <c r="F46" s="32"/>
      <c r="G46" s="32"/>
      <c r="H46" s="32"/>
      <c r="I46" s="32"/>
      <c r="J46" s="54"/>
      <c r="K46" s="54"/>
      <c r="L46" s="55">
        <v>38701</v>
      </c>
      <c r="M46" s="149"/>
      <c r="N46" s="142"/>
    </row>
    <row r="47" spans="1:14" ht="15.75">
      <c r="A47" s="27"/>
      <c r="B47" s="28" t="s">
        <v>33</v>
      </c>
      <c r="C47" s="28"/>
      <c r="D47" s="28"/>
      <c r="E47" s="28"/>
      <c r="F47" s="28"/>
      <c r="G47" s="28"/>
      <c r="H47" s="31"/>
      <c r="I47" s="28">
        <f>L47-J47+1</f>
        <v>92</v>
      </c>
      <c r="J47" s="57">
        <v>38518</v>
      </c>
      <c r="K47" s="58"/>
      <c r="L47" s="57">
        <v>38609</v>
      </c>
      <c r="M47" s="147"/>
      <c r="N47" s="142"/>
    </row>
    <row r="48" spans="1:14" ht="15.75">
      <c r="A48" s="27"/>
      <c r="B48" s="28" t="s">
        <v>34</v>
      </c>
      <c r="C48" s="28"/>
      <c r="D48" s="28"/>
      <c r="E48" s="28"/>
      <c r="F48" s="28"/>
      <c r="G48" s="28"/>
      <c r="H48" s="31"/>
      <c r="I48" s="28">
        <f>L48-J48+1</f>
        <v>91</v>
      </c>
      <c r="J48" s="57">
        <v>38610</v>
      </c>
      <c r="K48" s="58"/>
      <c r="L48" s="57">
        <v>38700</v>
      </c>
      <c r="M48" s="147"/>
      <c r="N48" s="142"/>
    </row>
    <row r="49" spans="1:14" ht="15.75">
      <c r="A49" s="27"/>
      <c r="B49" s="28" t="s">
        <v>35</v>
      </c>
      <c r="C49" s="28"/>
      <c r="D49" s="28"/>
      <c r="E49" s="28"/>
      <c r="F49" s="28"/>
      <c r="G49" s="28"/>
      <c r="H49" s="28"/>
      <c r="I49" s="28"/>
      <c r="J49" s="57"/>
      <c r="K49" s="58"/>
      <c r="L49" s="57" t="s">
        <v>203</v>
      </c>
      <c r="M49" s="147"/>
      <c r="N49" s="142"/>
    </row>
    <row r="50" spans="1:14" ht="15.75">
      <c r="A50" s="27"/>
      <c r="B50" s="28" t="s">
        <v>36</v>
      </c>
      <c r="C50" s="28"/>
      <c r="D50" s="28"/>
      <c r="E50" s="28"/>
      <c r="F50" s="28"/>
      <c r="G50" s="28"/>
      <c r="H50" s="28"/>
      <c r="I50" s="28"/>
      <c r="J50" s="57"/>
      <c r="K50" s="58"/>
      <c r="L50" s="57">
        <v>38687</v>
      </c>
      <c r="M50" s="147"/>
      <c r="N50" s="142"/>
    </row>
    <row r="51" spans="1:14" ht="15.75">
      <c r="A51" s="27"/>
      <c r="B51" s="28"/>
      <c r="C51" s="28"/>
      <c r="D51" s="28"/>
      <c r="E51" s="28"/>
      <c r="F51" s="28"/>
      <c r="G51" s="28"/>
      <c r="H51" s="28"/>
      <c r="I51" s="28"/>
      <c r="J51" s="28"/>
      <c r="K51" s="28"/>
      <c r="L51" s="59"/>
      <c r="M51" s="147"/>
      <c r="N51" s="142"/>
    </row>
    <row r="52" spans="1:14" ht="15.75">
      <c r="A52" s="7"/>
      <c r="B52" s="9"/>
      <c r="C52" s="9"/>
      <c r="D52" s="9"/>
      <c r="E52" s="9"/>
      <c r="F52" s="9"/>
      <c r="G52" s="9"/>
      <c r="H52" s="9"/>
      <c r="I52" s="9"/>
      <c r="J52" s="9"/>
      <c r="K52" s="9"/>
      <c r="L52" s="60"/>
      <c r="M52" s="145"/>
      <c r="N52" s="142"/>
    </row>
    <row r="53" spans="1:14" ht="16.5" thickBot="1">
      <c r="A53" s="135"/>
      <c r="B53" s="136" t="s">
        <v>239</v>
      </c>
      <c r="C53" s="137"/>
      <c r="D53" s="137"/>
      <c r="E53" s="137"/>
      <c r="F53" s="137"/>
      <c r="G53" s="137"/>
      <c r="H53" s="137"/>
      <c r="I53" s="137"/>
      <c r="J53" s="137"/>
      <c r="K53" s="137"/>
      <c r="L53" s="138"/>
      <c r="M53" s="139"/>
      <c r="N53" s="142"/>
    </row>
    <row r="54" spans="1:14" ht="15.75">
      <c r="A54" s="2"/>
      <c r="B54" s="5"/>
      <c r="C54" s="5"/>
      <c r="D54" s="5"/>
      <c r="E54" s="5"/>
      <c r="F54" s="5"/>
      <c r="G54" s="5"/>
      <c r="H54" s="5"/>
      <c r="I54" s="5"/>
      <c r="J54" s="5"/>
      <c r="K54" s="5"/>
      <c r="L54" s="61"/>
      <c r="M54" s="144"/>
      <c r="N54" s="142"/>
    </row>
    <row r="55" spans="1:14" ht="15.75">
      <c r="A55" s="7"/>
      <c r="B55" s="62" t="s">
        <v>38</v>
      </c>
      <c r="C55" s="15"/>
      <c r="D55" s="9"/>
      <c r="E55" s="9"/>
      <c r="F55" s="9"/>
      <c r="G55" s="9"/>
      <c r="H55" s="9"/>
      <c r="I55" s="9"/>
      <c r="J55" s="9"/>
      <c r="K55" s="9"/>
      <c r="L55" s="63"/>
      <c r="M55" s="145"/>
      <c r="N55" s="142"/>
    </row>
    <row r="56" spans="1:14" ht="15.75">
      <c r="A56" s="7"/>
      <c r="B56" s="15"/>
      <c r="C56" s="15"/>
      <c r="D56" s="9"/>
      <c r="E56" s="9"/>
      <c r="F56" s="9"/>
      <c r="G56" s="9"/>
      <c r="H56" s="9"/>
      <c r="I56" s="9"/>
      <c r="J56" s="9"/>
      <c r="K56" s="9"/>
      <c r="L56" s="63"/>
      <c r="M56" s="145"/>
      <c r="N56" s="142"/>
    </row>
    <row r="57" spans="1:14" ht="47.25">
      <c r="A57" s="7"/>
      <c r="B57" s="162" t="s">
        <v>39</v>
      </c>
      <c r="C57" s="163" t="s">
        <v>154</v>
      </c>
      <c r="D57" s="163" t="s">
        <v>164</v>
      </c>
      <c r="E57" s="163"/>
      <c r="F57" s="163" t="s">
        <v>174</v>
      </c>
      <c r="G57" s="163"/>
      <c r="H57" s="163" t="s">
        <v>185</v>
      </c>
      <c r="I57" s="163"/>
      <c r="J57" s="163" t="s">
        <v>191</v>
      </c>
      <c r="K57" s="163"/>
      <c r="L57" s="164" t="s">
        <v>204</v>
      </c>
      <c r="M57" s="165"/>
      <c r="N57" s="142"/>
    </row>
    <row r="58" spans="1:14" ht="15.75">
      <c r="A58" s="27"/>
      <c r="B58" s="28" t="s">
        <v>40</v>
      </c>
      <c r="C58" s="64">
        <v>218488</v>
      </c>
      <c r="D58" s="64">
        <v>82595</v>
      </c>
      <c r="E58" s="64"/>
      <c r="F58" s="64">
        <f>4185+44</f>
        <v>4229</v>
      </c>
      <c r="G58" s="64"/>
      <c r="H58" s="64">
        <v>0</v>
      </c>
      <c r="I58" s="64"/>
      <c r="J58" s="64">
        <v>0</v>
      </c>
      <c r="K58" s="64"/>
      <c r="L58" s="65">
        <f>D58-F58+H58-J58</f>
        <v>78366</v>
      </c>
      <c r="M58" s="147"/>
      <c r="N58" s="142"/>
    </row>
    <row r="59" spans="1:14" ht="15.75">
      <c r="A59" s="27"/>
      <c r="B59" s="28" t="s">
        <v>41</v>
      </c>
      <c r="C59" s="64">
        <v>31107</v>
      </c>
      <c r="D59" s="64">
        <v>14530</v>
      </c>
      <c r="E59" s="64"/>
      <c r="F59" s="64">
        <f>558+101</f>
        <v>659</v>
      </c>
      <c r="G59" s="64"/>
      <c r="H59" s="64">
        <v>0</v>
      </c>
      <c r="I59" s="64"/>
      <c r="J59" s="64">
        <v>0</v>
      </c>
      <c r="K59" s="64"/>
      <c r="L59" s="65">
        <f>D59-F59+H59-J59</f>
        <v>13871</v>
      </c>
      <c r="M59" s="147"/>
      <c r="N59" s="142"/>
    </row>
    <row r="60" spans="1:14" ht="15.75">
      <c r="A60" s="27"/>
      <c r="B60" s="28"/>
      <c r="C60" s="64"/>
      <c r="D60" s="64"/>
      <c r="E60" s="64"/>
      <c r="F60" s="64"/>
      <c r="G60" s="64"/>
      <c r="H60" s="64"/>
      <c r="I60" s="64"/>
      <c r="J60" s="64"/>
      <c r="K60" s="64"/>
      <c r="L60" s="65"/>
      <c r="M60" s="147"/>
      <c r="N60" s="142"/>
    </row>
    <row r="61" spans="1:14" ht="15.75">
      <c r="A61" s="27"/>
      <c r="B61" s="28" t="s">
        <v>42</v>
      </c>
      <c r="C61" s="64">
        <f>SUM(C58:C60)</f>
        <v>249595</v>
      </c>
      <c r="D61" s="64">
        <f>SUM(D58:D60)</f>
        <v>97125</v>
      </c>
      <c r="E61" s="64"/>
      <c r="F61" s="64">
        <f>SUM(F58:F60)</f>
        <v>4888</v>
      </c>
      <c r="G61" s="64"/>
      <c r="H61" s="64">
        <f>SUM(H58:H60)</f>
        <v>0</v>
      </c>
      <c r="I61" s="64"/>
      <c r="J61" s="64">
        <f>SUM(J58:J60)</f>
        <v>0</v>
      </c>
      <c r="K61" s="64"/>
      <c r="L61" s="66">
        <f>SUM(L58:L60)</f>
        <v>92237</v>
      </c>
      <c r="M61" s="147"/>
      <c r="N61" s="142"/>
    </row>
    <row r="62" spans="1:14" ht="15.75">
      <c r="A62" s="27"/>
      <c r="B62" s="28"/>
      <c r="C62" s="64"/>
      <c r="D62" s="64"/>
      <c r="E62" s="64"/>
      <c r="F62" s="64"/>
      <c r="G62" s="64"/>
      <c r="H62" s="64"/>
      <c r="I62" s="64"/>
      <c r="J62" s="64"/>
      <c r="K62" s="64"/>
      <c r="L62" s="66"/>
      <c r="M62" s="147"/>
      <c r="N62" s="142"/>
    </row>
    <row r="63" spans="1:14" ht="15.75">
      <c r="A63" s="7"/>
      <c r="B63" s="158" t="s">
        <v>43</v>
      </c>
      <c r="C63" s="67"/>
      <c r="D63" s="67"/>
      <c r="E63" s="67"/>
      <c r="F63" s="67"/>
      <c r="G63" s="67"/>
      <c r="H63" s="67"/>
      <c r="I63" s="67"/>
      <c r="J63" s="67"/>
      <c r="K63" s="67"/>
      <c r="L63" s="68"/>
      <c r="M63" s="145"/>
      <c r="N63" s="142"/>
    </row>
    <row r="64" spans="1:14" ht="15.75">
      <c r="A64" s="7"/>
      <c r="B64" s="9"/>
      <c r="C64" s="67"/>
      <c r="D64" s="67"/>
      <c r="E64" s="67"/>
      <c r="F64" s="67"/>
      <c r="G64" s="67"/>
      <c r="H64" s="67"/>
      <c r="I64" s="67"/>
      <c r="J64" s="67"/>
      <c r="K64" s="67"/>
      <c r="L64" s="68"/>
      <c r="M64" s="145"/>
      <c r="N64" s="142"/>
    </row>
    <row r="65" spans="1:14" ht="15.75">
      <c r="A65" s="27"/>
      <c r="B65" s="28" t="s">
        <v>40</v>
      </c>
      <c r="C65" s="64"/>
      <c r="D65" s="64"/>
      <c r="E65" s="64"/>
      <c r="F65" s="64"/>
      <c r="G65" s="64"/>
      <c r="H65" s="64"/>
      <c r="I65" s="64"/>
      <c r="J65" s="64"/>
      <c r="K65" s="64"/>
      <c r="L65" s="66"/>
      <c r="M65" s="147"/>
      <c r="N65" s="142"/>
    </row>
    <row r="66" spans="1:14" ht="15.75">
      <c r="A66" s="27"/>
      <c r="B66" s="28" t="s">
        <v>44</v>
      </c>
      <c r="C66" s="64"/>
      <c r="D66" s="64"/>
      <c r="E66" s="64"/>
      <c r="F66" s="64"/>
      <c r="G66" s="64"/>
      <c r="H66" s="64"/>
      <c r="I66" s="64"/>
      <c r="J66" s="64"/>
      <c r="K66" s="64"/>
      <c r="L66" s="66"/>
      <c r="M66" s="147"/>
      <c r="N66" s="142"/>
    </row>
    <row r="67" spans="1:14" ht="15.75">
      <c r="A67" s="27"/>
      <c r="B67" s="28"/>
      <c r="C67" s="64"/>
      <c r="D67" s="64"/>
      <c r="E67" s="64"/>
      <c r="F67" s="64"/>
      <c r="G67" s="64"/>
      <c r="H67" s="64"/>
      <c r="I67" s="64"/>
      <c r="J67" s="64"/>
      <c r="K67" s="64"/>
      <c r="L67" s="66"/>
      <c r="M67" s="147"/>
      <c r="N67" s="142"/>
    </row>
    <row r="68" spans="1:14" ht="15.75">
      <c r="A68" s="27"/>
      <c r="B68" s="28" t="s">
        <v>42</v>
      </c>
      <c r="C68" s="64"/>
      <c r="D68" s="64"/>
      <c r="E68" s="64"/>
      <c r="F68" s="64"/>
      <c r="G68" s="64"/>
      <c r="H68" s="64"/>
      <c r="I68" s="64"/>
      <c r="J68" s="64"/>
      <c r="K68" s="64"/>
      <c r="L68" s="64"/>
      <c r="M68" s="147"/>
      <c r="N68" s="142"/>
    </row>
    <row r="69" spans="1:14" ht="15.75">
      <c r="A69" s="27"/>
      <c r="B69" s="28"/>
      <c r="C69" s="64"/>
      <c r="D69" s="64"/>
      <c r="E69" s="64"/>
      <c r="F69" s="64"/>
      <c r="G69" s="64"/>
      <c r="H69" s="64"/>
      <c r="I69" s="64"/>
      <c r="J69" s="64"/>
      <c r="K69" s="64"/>
      <c r="L69" s="64"/>
      <c r="M69" s="147"/>
      <c r="N69" s="142"/>
    </row>
    <row r="70" spans="1:14" ht="15.75">
      <c r="A70" s="27"/>
      <c r="B70" s="28" t="str">
        <f>B59</f>
        <v>Pre Closing Arrears Sold to Issuer (£'000)</v>
      </c>
      <c r="C70" s="64">
        <f>-C59</f>
        <v>-31107</v>
      </c>
      <c r="D70" s="64">
        <v>-14530</v>
      </c>
      <c r="E70" s="64"/>
      <c r="F70" s="64"/>
      <c r="G70" s="64"/>
      <c r="H70" s="64"/>
      <c r="I70" s="64"/>
      <c r="J70" s="64"/>
      <c r="K70" s="64"/>
      <c r="L70" s="64">
        <f>-L59</f>
        <v>-13871</v>
      </c>
      <c r="M70" s="147"/>
      <c r="N70" s="142"/>
    </row>
    <row r="71" spans="1:14" ht="15.75">
      <c r="A71" s="27"/>
      <c r="B71" s="28" t="s">
        <v>45</v>
      </c>
      <c r="C71" s="64">
        <v>0</v>
      </c>
      <c r="D71" s="64">
        <v>0</v>
      </c>
      <c r="E71" s="64"/>
      <c r="F71" s="64"/>
      <c r="G71" s="64"/>
      <c r="H71" s="64"/>
      <c r="I71" s="64"/>
      <c r="J71" s="64"/>
      <c r="K71" s="64"/>
      <c r="L71" s="65">
        <f>D71-F71+H71-J71</f>
        <v>0</v>
      </c>
      <c r="M71" s="147"/>
      <c r="N71" s="142"/>
    </row>
    <row r="72" spans="1:14" ht="15.75">
      <c r="A72" s="27"/>
      <c r="B72" s="28" t="s">
        <v>46</v>
      </c>
      <c r="C72" s="64">
        <v>1512</v>
      </c>
      <c r="D72" s="64">
        <v>0</v>
      </c>
      <c r="E72" s="64"/>
      <c r="F72" s="64"/>
      <c r="G72" s="64"/>
      <c r="H72" s="64"/>
      <c r="I72" s="64"/>
      <c r="J72" s="64"/>
      <c r="K72" s="64"/>
      <c r="L72" s="66">
        <f>D72+F72</f>
        <v>0</v>
      </c>
      <c r="M72" s="147"/>
      <c r="N72" s="142"/>
    </row>
    <row r="73" spans="1:14" ht="15.75">
      <c r="A73" s="27"/>
      <c r="B73" s="28" t="s">
        <v>47</v>
      </c>
      <c r="C73" s="64">
        <v>0</v>
      </c>
      <c r="D73" s="64">
        <v>73</v>
      </c>
      <c r="E73" s="64"/>
      <c r="F73" s="64"/>
      <c r="G73" s="64"/>
      <c r="H73" s="64"/>
      <c r="I73" s="64"/>
      <c r="J73" s="64"/>
      <c r="K73" s="64"/>
      <c r="L73" s="66">
        <v>44</v>
      </c>
      <c r="M73" s="147"/>
      <c r="N73" s="142"/>
    </row>
    <row r="74" spans="1:14" ht="15.75">
      <c r="A74" s="27"/>
      <c r="B74" s="28" t="s">
        <v>21</v>
      </c>
      <c r="C74" s="66">
        <f>SUM(C61:C73)</f>
        <v>220000</v>
      </c>
      <c r="D74" s="66">
        <f>SUM(D61:D73)</f>
        <v>82668</v>
      </c>
      <c r="E74" s="64"/>
      <c r="F74" s="66"/>
      <c r="G74" s="64"/>
      <c r="H74" s="66"/>
      <c r="I74" s="64"/>
      <c r="J74" s="66"/>
      <c r="K74" s="64"/>
      <c r="L74" s="66">
        <f>SUM(L61:L73)</f>
        <v>78410</v>
      </c>
      <c r="M74" s="147"/>
      <c r="N74" s="142"/>
    </row>
    <row r="75" spans="1:14" ht="15.75">
      <c r="A75" s="7"/>
      <c r="B75" s="9"/>
      <c r="C75" s="9"/>
      <c r="D75" s="9"/>
      <c r="E75" s="9"/>
      <c r="F75" s="9"/>
      <c r="G75" s="9"/>
      <c r="H75" s="9"/>
      <c r="I75" s="9"/>
      <c r="J75" s="9"/>
      <c r="K75" s="9"/>
      <c r="L75" s="9"/>
      <c r="M75" s="145"/>
      <c r="N75" s="142"/>
    </row>
    <row r="76" spans="1:14" ht="15.75">
      <c r="A76" s="7"/>
      <c r="B76" s="62" t="s">
        <v>48</v>
      </c>
      <c r="C76" s="16"/>
      <c r="D76" s="16"/>
      <c r="E76" s="16"/>
      <c r="F76" s="16"/>
      <c r="G76" s="16" t="s">
        <v>244</v>
      </c>
      <c r="H76" s="212">
        <f>+J172</f>
        <v>38686</v>
      </c>
      <c r="I76" s="19"/>
      <c r="J76" s="19" t="s">
        <v>192</v>
      </c>
      <c r="K76" s="19"/>
      <c r="L76" s="19" t="s">
        <v>205</v>
      </c>
      <c r="M76" s="145"/>
      <c r="N76" s="142"/>
    </row>
    <row r="77" spans="1:14" ht="15.75">
      <c r="A77" s="27"/>
      <c r="B77" s="28" t="s">
        <v>49</v>
      </c>
      <c r="C77" s="28"/>
      <c r="D77" s="28"/>
      <c r="E77" s="28"/>
      <c r="F77" s="28"/>
      <c r="G77" s="28"/>
      <c r="H77" s="28"/>
      <c r="I77" s="28"/>
      <c r="J77" s="64">
        <v>0</v>
      </c>
      <c r="K77" s="28"/>
      <c r="L77" s="65">
        <v>0</v>
      </c>
      <c r="M77" s="147"/>
      <c r="N77" s="142"/>
    </row>
    <row r="78" spans="1:14" ht="15.75">
      <c r="A78" s="27"/>
      <c r="B78" s="28" t="s">
        <v>50</v>
      </c>
      <c r="C78" s="52"/>
      <c r="D78" s="56"/>
      <c r="E78" s="28"/>
      <c r="F78" s="28"/>
      <c r="G78" s="28"/>
      <c r="H78" s="28"/>
      <c r="I78" s="28"/>
      <c r="J78" s="64">
        <v>4258</v>
      </c>
      <c r="K78" s="28"/>
      <c r="L78" s="65"/>
      <c r="M78" s="147"/>
      <c r="N78" s="142"/>
    </row>
    <row r="79" spans="1:14" ht="15.75">
      <c r="A79" s="27"/>
      <c r="B79" s="28" t="s">
        <v>245</v>
      </c>
      <c r="C79" s="52"/>
      <c r="D79" s="56"/>
      <c r="E79" s="28"/>
      <c r="F79" s="28"/>
      <c r="G79" s="28"/>
      <c r="H79" s="28"/>
      <c r="I79" s="28"/>
      <c r="J79" s="64"/>
      <c r="K79" s="28"/>
      <c r="L79" s="65">
        <f>891+743+770-711</f>
        <v>1693</v>
      </c>
      <c r="M79" s="147"/>
      <c r="N79" s="142"/>
    </row>
    <row r="80" spans="1:14" ht="15.75">
      <c r="A80" s="27"/>
      <c r="B80" s="28" t="s">
        <v>241</v>
      </c>
      <c r="C80" s="52"/>
      <c r="D80" s="56"/>
      <c r="E80" s="28"/>
      <c r="F80" s="28"/>
      <c r="G80" s="28"/>
      <c r="H80" s="28"/>
      <c r="I80" s="28"/>
      <c r="J80" s="64"/>
      <c r="K80" s="28"/>
      <c r="L80" s="65">
        <f>74+207+207+3</f>
        <v>491</v>
      </c>
      <c r="M80" s="147"/>
      <c r="N80" s="142"/>
    </row>
    <row r="81" spans="1:14" ht="15.75">
      <c r="A81" s="27"/>
      <c r="B81" s="28" t="s">
        <v>240</v>
      </c>
      <c r="C81" s="52"/>
      <c r="D81" s="56"/>
      <c r="E81" s="28"/>
      <c r="F81" s="28"/>
      <c r="G81" s="28"/>
      <c r="H81" s="28"/>
      <c r="I81" s="28"/>
      <c r="J81" s="64"/>
      <c r="K81" s="28"/>
      <c r="L81" s="65">
        <f>68+27+25</f>
        <v>120</v>
      </c>
      <c r="M81" s="147"/>
      <c r="N81" s="142"/>
    </row>
    <row r="82" spans="1:14" ht="15.75">
      <c r="A82" s="27"/>
      <c r="B82" s="28" t="s">
        <v>52</v>
      </c>
      <c r="C82" s="28"/>
      <c r="D82" s="28"/>
      <c r="E82" s="28"/>
      <c r="F82" s="28"/>
      <c r="G82" s="28"/>
      <c r="H82" s="28"/>
      <c r="I82" s="28"/>
      <c r="J82" s="64"/>
      <c r="K82" s="28"/>
      <c r="L82" s="65">
        <v>558</v>
      </c>
      <c r="M82" s="147"/>
      <c r="N82" s="142"/>
    </row>
    <row r="83" spans="1:14" ht="15.75">
      <c r="A83" s="27"/>
      <c r="B83" s="28" t="s">
        <v>243</v>
      </c>
      <c r="C83" s="28"/>
      <c r="D83" s="28"/>
      <c r="E83" s="28"/>
      <c r="F83" s="28"/>
      <c r="G83" s="28"/>
      <c r="H83" s="28"/>
      <c r="I83" s="28"/>
      <c r="J83" s="64"/>
      <c r="K83" s="28"/>
      <c r="L83" s="65">
        <v>0</v>
      </c>
      <c r="M83" s="147"/>
      <c r="N83" s="142"/>
    </row>
    <row r="84" spans="1:14" ht="15.75">
      <c r="A84" s="27"/>
      <c r="B84" s="28" t="s">
        <v>242</v>
      </c>
      <c r="C84" s="28"/>
      <c r="D84" s="28"/>
      <c r="E84" s="28"/>
      <c r="F84" s="28"/>
      <c r="G84" s="28"/>
      <c r="H84" s="28"/>
      <c r="I84" s="28"/>
      <c r="J84" s="64"/>
      <c r="K84" s="28"/>
      <c r="L84" s="65">
        <v>0</v>
      </c>
      <c r="M84" s="147"/>
      <c r="N84" s="142"/>
    </row>
    <row r="85" spans="1:14" ht="15.75">
      <c r="A85" s="27"/>
      <c r="B85" s="28" t="s">
        <v>54</v>
      </c>
      <c r="C85" s="28"/>
      <c r="D85" s="28"/>
      <c r="E85" s="28"/>
      <c r="F85" s="28"/>
      <c r="G85" s="28"/>
      <c r="H85" s="28"/>
      <c r="I85" s="28"/>
      <c r="J85" s="64">
        <f>SUM(J77:J84)</f>
        <v>4258</v>
      </c>
      <c r="K85" s="28"/>
      <c r="L85" s="66">
        <f>SUM(L77:L84)</f>
        <v>2862</v>
      </c>
      <c r="M85" s="147"/>
      <c r="N85" s="142"/>
    </row>
    <row r="86" spans="1:14" ht="15.75">
      <c r="A86" s="27"/>
      <c r="B86" s="166" t="s">
        <v>55</v>
      </c>
      <c r="C86" s="70"/>
      <c r="D86" s="28"/>
      <c r="E86" s="28"/>
      <c r="F86" s="28"/>
      <c r="G86" s="28"/>
      <c r="H86" s="28"/>
      <c r="I86" s="28"/>
      <c r="J86" s="64"/>
      <c r="K86" s="28"/>
      <c r="L86" s="65"/>
      <c r="M86" s="147"/>
      <c r="N86" s="142"/>
    </row>
    <row r="87" spans="1:14" ht="15.75">
      <c r="A87" s="27">
        <v>1</v>
      </c>
      <c r="B87" s="28" t="s">
        <v>56</v>
      </c>
      <c r="C87" s="28"/>
      <c r="D87" s="28"/>
      <c r="E87" s="28"/>
      <c r="F87" s="28"/>
      <c r="G87" s="28"/>
      <c r="H87" s="28"/>
      <c r="I87" s="28"/>
      <c r="J87" s="28"/>
      <c r="K87" s="28"/>
      <c r="L87" s="65">
        <v>0</v>
      </c>
      <c r="M87" s="147"/>
      <c r="N87" s="142"/>
    </row>
    <row r="88" spans="1:14" ht="15.75">
      <c r="A88" s="27">
        <f aca="true" t="shared" si="0" ref="A88:A99">A87+1</f>
        <v>2</v>
      </c>
      <c r="B88" s="28" t="s">
        <v>57</v>
      </c>
      <c r="C88" s="28"/>
      <c r="D88" s="28"/>
      <c r="E88" s="28"/>
      <c r="F88" s="28"/>
      <c r="G88" s="28"/>
      <c r="H88" s="28"/>
      <c r="I88" s="28"/>
      <c r="J88" s="28"/>
      <c r="K88" s="28"/>
      <c r="L88" s="65">
        <v>-4</v>
      </c>
      <c r="M88" s="147"/>
      <c r="N88" s="142"/>
    </row>
    <row r="89" spans="1:14" ht="15.75">
      <c r="A89" s="27">
        <f t="shared" si="0"/>
        <v>3</v>
      </c>
      <c r="B89" s="28" t="s">
        <v>58</v>
      </c>
      <c r="C89" s="28"/>
      <c r="D89" s="28"/>
      <c r="E89" s="28"/>
      <c r="F89" s="28"/>
      <c r="G89" s="28"/>
      <c r="H89" s="28"/>
      <c r="I89" s="28"/>
      <c r="J89" s="28"/>
      <c r="K89" s="28"/>
      <c r="L89" s="65">
        <f>-80-39-3</f>
        <v>-122</v>
      </c>
      <c r="M89" s="147"/>
      <c r="N89" s="142"/>
    </row>
    <row r="90" spans="1:14" ht="15.75">
      <c r="A90" s="27">
        <f t="shared" si="0"/>
        <v>4</v>
      </c>
      <c r="B90" s="28" t="s">
        <v>59</v>
      </c>
      <c r="C90" s="28"/>
      <c r="D90" s="28"/>
      <c r="E90" s="28"/>
      <c r="F90" s="28"/>
      <c r="G90" s="28"/>
      <c r="H90" s="28"/>
      <c r="I90" s="28"/>
      <c r="J90" s="28"/>
      <c r="K90" s="28"/>
      <c r="L90" s="65">
        <v>0</v>
      </c>
      <c r="M90" s="147"/>
      <c r="N90" s="142"/>
    </row>
    <row r="91" spans="1:14" ht="15.75">
      <c r="A91" s="27">
        <f t="shared" si="0"/>
        <v>5</v>
      </c>
      <c r="B91" s="28" t="s">
        <v>60</v>
      </c>
      <c r="C91" s="28"/>
      <c r="D91" s="28"/>
      <c r="E91" s="28"/>
      <c r="F91" s="28"/>
      <c r="G91" s="28"/>
      <c r="H91" s="28"/>
      <c r="I91" s="28"/>
      <c r="J91" s="28"/>
      <c r="K91" s="28"/>
      <c r="L91" s="65">
        <v>-749</v>
      </c>
      <c r="M91" s="147"/>
      <c r="N91" s="142"/>
    </row>
    <row r="92" spans="1:14" ht="15.75">
      <c r="A92" s="27">
        <f t="shared" si="0"/>
        <v>6</v>
      </c>
      <c r="B92" s="28" t="s">
        <v>61</v>
      </c>
      <c r="C92" s="28"/>
      <c r="D92" s="28"/>
      <c r="E92" s="28"/>
      <c r="F92" s="28"/>
      <c r="G92" s="28"/>
      <c r="H92" s="28"/>
      <c r="I92" s="28"/>
      <c r="J92" s="28"/>
      <c r="K92" s="28"/>
      <c r="L92" s="65">
        <v>-226</v>
      </c>
      <c r="M92" s="147"/>
      <c r="N92" s="142"/>
    </row>
    <row r="93" spans="1:14" ht="15.75">
      <c r="A93" s="27">
        <f t="shared" si="0"/>
        <v>7</v>
      </c>
      <c r="B93" s="28" t="s">
        <v>62</v>
      </c>
      <c r="C93" s="28"/>
      <c r="D93" s="28"/>
      <c r="E93" s="28"/>
      <c r="F93" s="28"/>
      <c r="G93" s="28"/>
      <c r="H93" s="28"/>
      <c r="I93" s="28"/>
      <c r="J93" s="28"/>
      <c r="K93" s="28"/>
      <c r="L93" s="65">
        <v>-91</v>
      </c>
      <c r="M93" s="147"/>
      <c r="N93" s="142"/>
    </row>
    <row r="94" spans="1:14" ht="15.75">
      <c r="A94" s="27">
        <f t="shared" si="0"/>
        <v>8</v>
      </c>
      <c r="B94" s="28" t="s">
        <v>63</v>
      </c>
      <c r="C94" s="28"/>
      <c r="D94" s="28"/>
      <c r="E94" s="28"/>
      <c r="F94" s="28"/>
      <c r="G94" s="28"/>
      <c r="H94" s="28"/>
      <c r="I94" s="28"/>
      <c r="J94" s="28"/>
      <c r="K94" s="28"/>
      <c r="L94" s="65">
        <v>-5</v>
      </c>
      <c r="M94" s="147"/>
      <c r="N94" s="142"/>
    </row>
    <row r="95" spans="1:14" ht="15.75">
      <c r="A95" s="27">
        <f t="shared" si="0"/>
        <v>9</v>
      </c>
      <c r="B95" s="28" t="s">
        <v>64</v>
      </c>
      <c r="C95" s="28"/>
      <c r="D95" s="28"/>
      <c r="E95" s="28"/>
      <c r="F95" s="28"/>
      <c r="G95" s="28"/>
      <c r="H95" s="28"/>
      <c r="I95" s="28"/>
      <c r="J95" s="28"/>
      <c r="K95" s="28"/>
      <c r="L95" s="65">
        <v>0</v>
      </c>
      <c r="M95" s="147"/>
      <c r="N95" s="142"/>
    </row>
    <row r="96" spans="1:14" ht="15.75">
      <c r="A96" s="27">
        <f t="shared" si="0"/>
        <v>10</v>
      </c>
      <c r="B96" s="28" t="s">
        <v>65</v>
      </c>
      <c r="C96" s="28"/>
      <c r="D96" s="28"/>
      <c r="E96" s="28"/>
      <c r="F96" s="28"/>
      <c r="G96" s="28"/>
      <c r="H96" s="28"/>
      <c r="I96" s="28"/>
      <c r="J96" s="28"/>
      <c r="K96" s="28"/>
      <c r="L96" s="65">
        <v>-44</v>
      </c>
      <c r="M96" s="147"/>
      <c r="N96" s="142"/>
    </row>
    <row r="97" spans="1:14" ht="15.75">
      <c r="A97" s="27">
        <f t="shared" si="0"/>
        <v>11</v>
      </c>
      <c r="B97" s="28" t="s">
        <v>66</v>
      </c>
      <c r="C97" s="28"/>
      <c r="D97" s="28"/>
      <c r="E97" s="28"/>
      <c r="F97" s="28"/>
      <c r="G97" s="28"/>
      <c r="H97" s="28"/>
      <c r="I97" s="28"/>
      <c r="J97" s="28"/>
      <c r="K97" s="28"/>
      <c r="L97" s="65">
        <v>0</v>
      </c>
      <c r="M97" s="147"/>
      <c r="N97" s="142"/>
    </row>
    <row r="98" spans="1:14" ht="15.75">
      <c r="A98" s="27">
        <f t="shared" si="0"/>
        <v>12</v>
      </c>
      <c r="B98" s="28" t="s">
        <v>67</v>
      </c>
      <c r="C98" s="28"/>
      <c r="D98" s="28"/>
      <c r="E98" s="28"/>
      <c r="F98" s="28"/>
      <c r="G98" s="28"/>
      <c r="H98" s="28"/>
      <c r="I98" s="28"/>
      <c r="J98" s="28"/>
      <c r="K98" s="28"/>
      <c r="L98" s="65">
        <v>0</v>
      </c>
      <c r="M98" s="147"/>
      <c r="N98" s="142"/>
    </row>
    <row r="99" spans="1:14" ht="15.75">
      <c r="A99" s="27">
        <f t="shared" si="0"/>
        <v>13</v>
      </c>
      <c r="B99" s="28" t="s">
        <v>68</v>
      </c>
      <c r="C99" s="28"/>
      <c r="D99" s="28"/>
      <c r="E99" s="28"/>
      <c r="F99" s="28"/>
      <c r="G99" s="28"/>
      <c r="H99" s="28"/>
      <c r="I99" s="28"/>
      <c r="J99" s="28"/>
      <c r="K99" s="28"/>
      <c r="L99" s="65">
        <v>0</v>
      </c>
      <c r="M99" s="147"/>
      <c r="N99" s="142"/>
    </row>
    <row r="100" spans="1:14" ht="15.75">
      <c r="A100" s="27">
        <v>14</v>
      </c>
      <c r="B100" s="28" t="s">
        <v>217</v>
      </c>
      <c r="C100" s="28"/>
      <c r="D100" s="28"/>
      <c r="E100" s="28"/>
      <c r="F100" s="28"/>
      <c r="G100" s="28"/>
      <c r="H100" s="28"/>
      <c r="I100" s="28"/>
      <c r="J100" s="28"/>
      <c r="K100" s="28"/>
      <c r="L100" s="65">
        <f>-SUM(L85:L99)</f>
        <v>-1621</v>
      </c>
      <c r="M100" s="147"/>
      <c r="N100" s="142"/>
    </row>
    <row r="101" spans="1:14" ht="15.75">
      <c r="A101" s="27"/>
      <c r="B101" s="28"/>
      <c r="C101" s="28"/>
      <c r="D101" s="28"/>
      <c r="E101" s="28"/>
      <c r="F101" s="28"/>
      <c r="G101" s="28"/>
      <c r="H101" s="28"/>
      <c r="I101" s="28"/>
      <c r="J101" s="28"/>
      <c r="K101" s="28"/>
      <c r="L101" s="65"/>
      <c r="M101" s="147"/>
      <c r="N101" s="142"/>
    </row>
    <row r="102" spans="1:14" ht="15.75">
      <c r="A102" s="27"/>
      <c r="B102" s="166" t="s">
        <v>69</v>
      </c>
      <c r="C102" s="70"/>
      <c r="D102" s="28"/>
      <c r="E102" s="28"/>
      <c r="F102" s="28"/>
      <c r="G102" s="28"/>
      <c r="H102" s="28"/>
      <c r="I102" s="28"/>
      <c r="J102" s="28"/>
      <c r="K102" s="28"/>
      <c r="L102" s="71"/>
      <c r="M102" s="147"/>
      <c r="N102" s="142"/>
    </row>
    <row r="103" spans="1:14" ht="15.75">
      <c r="A103" s="27"/>
      <c r="B103" s="28" t="s">
        <v>70</v>
      </c>
      <c r="C103" s="70"/>
      <c r="D103" s="28"/>
      <c r="E103" s="28"/>
      <c r="F103" s="28"/>
      <c r="G103" s="28"/>
      <c r="H103" s="28"/>
      <c r="I103" s="28"/>
      <c r="J103" s="64">
        <f>-J156</f>
        <v>0</v>
      </c>
      <c r="K103" s="64"/>
      <c r="L103" s="65"/>
      <c r="M103" s="147"/>
      <c r="N103" s="142"/>
    </row>
    <row r="104" spans="1:14" ht="15.75">
      <c r="A104" s="27"/>
      <c r="B104" s="28" t="s">
        <v>71</v>
      </c>
      <c r="C104" s="28"/>
      <c r="D104" s="28"/>
      <c r="E104" s="28"/>
      <c r="F104" s="28"/>
      <c r="G104" s="28"/>
      <c r="H104" s="28"/>
      <c r="I104" s="28"/>
      <c r="J104" s="64">
        <f>-H156</f>
        <v>0</v>
      </c>
      <c r="K104" s="64"/>
      <c r="L104" s="65"/>
      <c r="M104" s="147"/>
      <c r="N104" s="142"/>
    </row>
    <row r="105" spans="1:14" ht="15.75">
      <c r="A105" s="27"/>
      <c r="B105" s="28" t="s">
        <v>72</v>
      </c>
      <c r="C105" s="28"/>
      <c r="D105" s="28"/>
      <c r="E105" s="28"/>
      <c r="F105" s="28"/>
      <c r="G105" s="28"/>
      <c r="H105" s="28"/>
      <c r="I105" s="28"/>
      <c r="J105" s="64">
        <v>-4258</v>
      </c>
      <c r="K105" s="64"/>
      <c r="L105" s="65"/>
      <c r="M105" s="147"/>
      <c r="N105" s="142"/>
    </row>
    <row r="106" spans="1:14" ht="15.75">
      <c r="A106" s="27"/>
      <c r="B106" s="28" t="s">
        <v>73</v>
      </c>
      <c r="C106" s="28"/>
      <c r="D106" s="28"/>
      <c r="E106" s="28"/>
      <c r="F106" s="28"/>
      <c r="G106" s="28"/>
      <c r="H106" s="28"/>
      <c r="I106" s="28"/>
      <c r="J106" s="64">
        <v>0</v>
      </c>
      <c r="K106" s="64"/>
      <c r="L106" s="65"/>
      <c r="M106" s="147"/>
      <c r="N106" s="142"/>
    </row>
    <row r="107" spans="1:14" ht="15.75">
      <c r="A107" s="27"/>
      <c r="B107" s="28" t="s">
        <v>74</v>
      </c>
      <c r="C107" s="28"/>
      <c r="D107" s="28"/>
      <c r="E107" s="28"/>
      <c r="F107" s="28"/>
      <c r="G107" s="28"/>
      <c r="H107" s="28"/>
      <c r="I107" s="28"/>
      <c r="J107" s="64">
        <v>0</v>
      </c>
      <c r="K107" s="64"/>
      <c r="L107" s="65"/>
      <c r="M107" s="147"/>
      <c r="N107" s="142"/>
    </row>
    <row r="108" spans="1:14" ht="15.75">
      <c r="A108" s="27"/>
      <c r="B108" s="28" t="s">
        <v>75</v>
      </c>
      <c r="C108" s="28"/>
      <c r="D108" s="28"/>
      <c r="E108" s="28"/>
      <c r="F108" s="28"/>
      <c r="G108" s="28"/>
      <c r="H108" s="28"/>
      <c r="I108" s="28"/>
      <c r="J108" s="64">
        <f>SUM(J86:J106)</f>
        <v>-4258</v>
      </c>
      <c r="K108" s="64"/>
      <c r="L108" s="64">
        <f>SUM(L87:L100)</f>
        <v>-2862</v>
      </c>
      <c r="M108" s="147"/>
      <c r="N108" s="142"/>
    </row>
    <row r="109" spans="1:14" ht="15.75">
      <c r="A109" s="27"/>
      <c r="B109" s="28" t="s">
        <v>76</v>
      </c>
      <c r="C109" s="28"/>
      <c r="D109" s="28"/>
      <c r="E109" s="28"/>
      <c r="F109" s="28"/>
      <c r="G109" s="28"/>
      <c r="H109" s="28"/>
      <c r="I109" s="28"/>
      <c r="J109" s="64">
        <f>J85+J108</f>
        <v>0</v>
      </c>
      <c r="K109" s="64"/>
      <c r="L109" s="64"/>
      <c r="M109" s="147"/>
      <c r="N109" s="142"/>
    </row>
    <row r="110" spans="1:14" ht="15.75">
      <c r="A110" s="7"/>
      <c r="B110" s="9"/>
      <c r="C110" s="9"/>
      <c r="D110" s="9"/>
      <c r="E110" s="9"/>
      <c r="F110" s="9"/>
      <c r="G110" s="9"/>
      <c r="H110" s="9"/>
      <c r="I110" s="9"/>
      <c r="J110" s="9"/>
      <c r="K110" s="9"/>
      <c r="L110" s="63"/>
      <c r="M110" s="145"/>
      <c r="N110" s="142"/>
    </row>
    <row r="111" spans="1:14" ht="16.5" thickBot="1">
      <c r="A111" s="135"/>
      <c r="B111" s="136" t="str">
        <f>B53</f>
        <v>HL4 INVESTOR REPORT QUARTER ENDING NOVEMBER 2005</v>
      </c>
      <c r="C111" s="137"/>
      <c r="D111" s="137"/>
      <c r="E111" s="137"/>
      <c r="F111" s="137"/>
      <c r="G111" s="137"/>
      <c r="H111" s="137"/>
      <c r="I111" s="137"/>
      <c r="J111" s="137"/>
      <c r="K111" s="137"/>
      <c r="L111" s="141"/>
      <c r="M111" s="139"/>
      <c r="N111" s="142"/>
    </row>
    <row r="112" spans="1:14" ht="15.75">
      <c r="A112" s="2"/>
      <c r="B112" s="5"/>
      <c r="C112" s="5"/>
      <c r="D112" s="5"/>
      <c r="E112" s="5"/>
      <c r="F112" s="5"/>
      <c r="G112" s="5"/>
      <c r="H112" s="5"/>
      <c r="I112" s="5"/>
      <c r="J112" s="5"/>
      <c r="K112" s="5"/>
      <c r="L112" s="73"/>
      <c r="M112" s="144"/>
      <c r="N112" s="142"/>
    </row>
    <row r="113" spans="1:14" ht="15.75">
      <c r="A113" s="7"/>
      <c r="B113" s="62" t="s">
        <v>77</v>
      </c>
      <c r="C113" s="15"/>
      <c r="D113" s="9"/>
      <c r="E113" s="9"/>
      <c r="F113" s="9"/>
      <c r="G113" s="9"/>
      <c r="H113" s="9"/>
      <c r="I113" s="9"/>
      <c r="J113" s="9"/>
      <c r="K113" s="9"/>
      <c r="L113" s="63"/>
      <c r="M113" s="145"/>
      <c r="N113" s="142"/>
    </row>
    <row r="114" spans="1:14" ht="15.75">
      <c r="A114" s="7"/>
      <c r="B114" s="23"/>
      <c r="C114" s="15"/>
      <c r="D114" s="9"/>
      <c r="E114" s="9"/>
      <c r="F114" s="9"/>
      <c r="G114" s="9"/>
      <c r="H114" s="9"/>
      <c r="I114" s="9"/>
      <c r="J114" s="9"/>
      <c r="K114" s="9"/>
      <c r="L114" s="63"/>
      <c r="M114" s="145"/>
      <c r="N114" s="142"/>
    </row>
    <row r="115" spans="1:14" ht="15.75">
      <c r="A115" s="7"/>
      <c r="B115" s="167" t="s">
        <v>78</v>
      </c>
      <c r="C115" s="15"/>
      <c r="D115" s="9"/>
      <c r="E115" s="9"/>
      <c r="F115" s="9"/>
      <c r="G115" s="9"/>
      <c r="H115" s="9"/>
      <c r="I115" s="9"/>
      <c r="J115" s="9"/>
      <c r="K115" s="9"/>
      <c r="L115" s="63"/>
      <c r="M115" s="145"/>
      <c r="N115" s="142"/>
    </row>
    <row r="116" spans="1:14" ht="15.75">
      <c r="A116" s="27"/>
      <c r="B116" s="28" t="s">
        <v>79</v>
      </c>
      <c r="C116" s="28"/>
      <c r="D116" s="28"/>
      <c r="E116" s="28"/>
      <c r="F116" s="28"/>
      <c r="G116" s="28"/>
      <c r="H116" s="28"/>
      <c r="I116" s="28"/>
      <c r="J116" s="28"/>
      <c r="K116" s="28"/>
      <c r="L116" s="65">
        <v>4180</v>
      </c>
      <c r="M116" s="147"/>
      <c r="N116" s="142"/>
    </row>
    <row r="117" spans="1:14" ht="15.75">
      <c r="A117" s="27"/>
      <c r="B117" s="28" t="s">
        <v>80</v>
      </c>
      <c r="C117" s="28"/>
      <c r="D117" s="28"/>
      <c r="E117" s="28"/>
      <c r="F117" s="28"/>
      <c r="G117" s="28"/>
      <c r="H117" s="28"/>
      <c r="I117" s="28"/>
      <c r="J117" s="28"/>
      <c r="K117" s="28"/>
      <c r="L117" s="65">
        <f>L116</f>
        <v>4180</v>
      </c>
      <c r="M117" s="147"/>
      <c r="N117" s="142"/>
    </row>
    <row r="118" spans="1:14" ht="15.75">
      <c r="A118" s="27"/>
      <c r="B118" s="28" t="s">
        <v>81</v>
      </c>
      <c r="C118" s="28"/>
      <c r="D118" s="28"/>
      <c r="E118" s="28"/>
      <c r="F118" s="28"/>
      <c r="G118" s="28"/>
      <c r="H118" s="28"/>
      <c r="I118" s="28"/>
      <c r="J118" s="28"/>
      <c r="K118" s="28"/>
      <c r="L118" s="65">
        <v>0</v>
      </c>
      <c r="M118" s="147"/>
      <c r="N118" s="142"/>
    </row>
    <row r="119" spans="1:14" ht="15.75">
      <c r="A119" s="27"/>
      <c r="B119" s="28" t="s">
        <v>82</v>
      </c>
      <c r="C119" s="28"/>
      <c r="D119" s="28"/>
      <c r="E119" s="28"/>
      <c r="F119" s="28"/>
      <c r="G119" s="28"/>
      <c r="H119" s="28"/>
      <c r="I119" s="28"/>
      <c r="J119" s="28"/>
      <c r="K119" s="28"/>
      <c r="L119" s="65">
        <v>0</v>
      </c>
      <c r="M119" s="147"/>
      <c r="N119" s="142"/>
    </row>
    <row r="120" spans="1:14" ht="15.75">
      <c r="A120" s="27"/>
      <c r="B120" s="28" t="s">
        <v>83</v>
      </c>
      <c r="C120" s="28"/>
      <c r="D120" s="28"/>
      <c r="E120" s="28"/>
      <c r="F120" s="28"/>
      <c r="G120" s="28"/>
      <c r="H120" s="28"/>
      <c r="I120" s="28"/>
      <c r="J120" s="28"/>
      <c r="K120" s="28"/>
      <c r="L120" s="65">
        <v>0</v>
      </c>
      <c r="M120" s="147"/>
      <c r="N120" s="142"/>
    </row>
    <row r="121" spans="1:14" ht="15.75">
      <c r="A121" s="27"/>
      <c r="B121" s="28" t="s">
        <v>60</v>
      </c>
      <c r="C121" s="28"/>
      <c r="D121" s="28"/>
      <c r="E121" s="28"/>
      <c r="F121" s="28"/>
      <c r="G121" s="28"/>
      <c r="H121" s="28"/>
      <c r="I121" s="28"/>
      <c r="J121" s="28"/>
      <c r="K121" s="28"/>
      <c r="L121" s="65">
        <v>0</v>
      </c>
      <c r="M121" s="147"/>
      <c r="N121" s="142"/>
    </row>
    <row r="122" spans="1:14" ht="15.75">
      <c r="A122" s="27"/>
      <c r="B122" s="28" t="s">
        <v>61</v>
      </c>
      <c r="C122" s="28"/>
      <c r="D122" s="28"/>
      <c r="E122" s="28"/>
      <c r="F122" s="28"/>
      <c r="G122" s="28"/>
      <c r="H122" s="28"/>
      <c r="I122" s="28"/>
      <c r="J122" s="28"/>
      <c r="K122" s="28"/>
      <c r="L122" s="65">
        <v>0</v>
      </c>
      <c r="M122" s="147"/>
      <c r="N122" s="142"/>
    </row>
    <row r="123" spans="1:14" ht="15.75">
      <c r="A123" s="27"/>
      <c r="B123" s="28" t="s">
        <v>62</v>
      </c>
      <c r="C123" s="28"/>
      <c r="D123" s="28"/>
      <c r="E123" s="28"/>
      <c r="F123" s="28"/>
      <c r="G123" s="28"/>
      <c r="H123" s="28"/>
      <c r="I123" s="28"/>
      <c r="J123" s="28"/>
      <c r="K123" s="28"/>
      <c r="L123" s="65">
        <v>0</v>
      </c>
      <c r="M123" s="147"/>
      <c r="N123" s="142"/>
    </row>
    <row r="124" spans="1:14" ht="15.75">
      <c r="A124" s="27"/>
      <c r="B124" s="28" t="s">
        <v>84</v>
      </c>
      <c r="C124" s="28"/>
      <c r="D124" s="28"/>
      <c r="E124" s="28"/>
      <c r="F124" s="28"/>
      <c r="G124" s="28"/>
      <c r="H124" s="28"/>
      <c r="I124" s="28"/>
      <c r="J124" s="28"/>
      <c r="K124" s="28"/>
      <c r="L124" s="65">
        <f>SUM(L117:L123)</f>
        <v>4180</v>
      </c>
      <c r="M124" s="147"/>
      <c r="N124" s="142"/>
    </row>
    <row r="125" spans="1:14" ht="15.75">
      <c r="A125" s="27"/>
      <c r="B125" s="28"/>
      <c r="C125" s="28"/>
      <c r="D125" s="28"/>
      <c r="E125" s="28"/>
      <c r="F125" s="28"/>
      <c r="G125" s="28"/>
      <c r="H125" s="28"/>
      <c r="I125" s="28"/>
      <c r="J125" s="28"/>
      <c r="K125" s="28"/>
      <c r="L125" s="75"/>
      <c r="M125" s="147"/>
      <c r="N125" s="142"/>
    </row>
    <row r="126" spans="1:14" ht="15.75">
      <c r="A126" s="7"/>
      <c r="B126" s="167" t="s">
        <v>85</v>
      </c>
      <c r="C126" s="9"/>
      <c r="D126" s="9"/>
      <c r="E126" s="9"/>
      <c r="F126" s="9"/>
      <c r="G126" s="9"/>
      <c r="H126" s="9"/>
      <c r="I126" s="9"/>
      <c r="J126" s="9"/>
      <c r="K126" s="9"/>
      <c r="L126" s="63"/>
      <c r="M126" s="145"/>
      <c r="N126" s="142"/>
    </row>
    <row r="127" spans="1:14" ht="15.75">
      <c r="A127" s="27"/>
      <c r="B127" s="28" t="s">
        <v>86</v>
      </c>
      <c r="C127" s="28"/>
      <c r="D127" s="76"/>
      <c r="E127" s="28"/>
      <c r="F127" s="28"/>
      <c r="G127" s="28"/>
      <c r="H127" s="28"/>
      <c r="I127" s="28"/>
      <c r="J127" s="28"/>
      <c r="K127" s="28"/>
      <c r="L127" s="77" t="s">
        <v>206</v>
      </c>
      <c r="M127" s="147"/>
      <c r="N127" s="142"/>
    </row>
    <row r="128" spans="1:14" ht="15.75">
      <c r="A128" s="27"/>
      <c r="B128" s="28" t="s">
        <v>87</v>
      </c>
      <c r="C128" s="185"/>
      <c r="D128" s="185"/>
      <c r="E128" s="185"/>
      <c r="F128" s="185"/>
      <c r="G128" s="185"/>
      <c r="H128" s="185"/>
      <c r="I128" s="185"/>
      <c r="J128" s="185"/>
      <c r="K128" s="185"/>
      <c r="L128" s="77" t="s">
        <v>206</v>
      </c>
      <c r="M128" s="147"/>
      <c r="N128" s="142"/>
    </row>
    <row r="129" spans="1:14" ht="15.75">
      <c r="A129" s="27"/>
      <c r="B129" s="28" t="s">
        <v>88</v>
      </c>
      <c r="C129" s="28"/>
      <c r="D129" s="28"/>
      <c r="E129" s="28"/>
      <c r="F129" s="28"/>
      <c r="G129" s="28"/>
      <c r="H129" s="28"/>
      <c r="I129" s="28"/>
      <c r="J129" s="28"/>
      <c r="K129" s="28"/>
      <c r="L129" s="77" t="s">
        <v>206</v>
      </c>
      <c r="M129" s="147"/>
      <c r="N129" s="142"/>
    </row>
    <row r="130" spans="1:14" ht="15.75">
      <c r="A130" s="27"/>
      <c r="B130" s="28" t="s">
        <v>89</v>
      </c>
      <c r="C130" s="28"/>
      <c r="D130" s="28"/>
      <c r="E130" s="28"/>
      <c r="F130" s="28"/>
      <c r="G130" s="28"/>
      <c r="H130" s="28"/>
      <c r="I130" s="28"/>
      <c r="J130" s="28"/>
      <c r="K130" s="28"/>
      <c r="L130" s="77" t="s">
        <v>206</v>
      </c>
      <c r="M130" s="147"/>
      <c r="N130" s="142"/>
    </row>
    <row r="131" spans="1:14" ht="15.75">
      <c r="A131" s="27"/>
      <c r="B131" s="28"/>
      <c r="C131" s="28"/>
      <c r="D131" s="28"/>
      <c r="E131" s="28"/>
      <c r="F131" s="28"/>
      <c r="G131" s="28"/>
      <c r="H131" s="28"/>
      <c r="I131" s="28"/>
      <c r="J131" s="28"/>
      <c r="K131" s="28"/>
      <c r="L131" s="75"/>
      <c r="M131" s="147"/>
      <c r="N131" s="142"/>
    </row>
    <row r="132" spans="1:14" ht="15.75">
      <c r="A132" s="7"/>
      <c r="B132" s="167" t="s">
        <v>90</v>
      </c>
      <c r="C132" s="15"/>
      <c r="D132" s="9"/>
      <c r="E132" s="9"/>
      <c r="F132" s="9"/>
      <c r="G132" s="9"/>
      <c r="H132" s="9"/>
      <c r="I132" s="9"/>
      <c r="J132" s="9"/>
      <c r="K132" s="9"/>
      <c r="L132" s="79"/>
      <c r="M132" s="145"/>
      <c r="N132" s="142"/>
    </row>
    <row r="133" spans="1:14" ht="15.75">
      <c r="A133" s="27"/>
      <c r="B133" s="28" t="s">
        <v>91</v>
      </c>
      <c r="C133" s="28"/>
      <c r="D133" s="28"/>
      <c r="E133" s="28"/>
      <c r="F133" s="28"/>
      <c r="G133" s="28"/>
      <c r="H133" s="28"/>
      <c r="I133" s="28"/>
      <c r="J133" s="28"/>
      <c r="K133" s="28"/>
      <c r="L133" s="65">
        <v>0</v>
      </c>
      <c r="M133" s="147"/>
      <c r="N133" s="142"/>
    </row>
    <row r="134" spans="1:14" ht="15.75">
      <c r="A134" s="27"/>
      <c r="B134" s="28" t="s">
        <v>92</v>
      </c>
      <c r="C134" s="28"/>
      <c r="D134" s="28"/>
      <c r="E134" s="28"/>
      <c r="F134" s="28"/>
      <c r="G134" s="28"/>
      <c r="H134" s="28"/>
      <c r="I134" s="28"/>
      <c r="J134" s="28"/>
      <c r="K134" s="28"/>
      <c r="L134" s="65">
        <v>44</v>
      </c>
      <c r="M134" s="147"/>
      <c r="N134" s="142"/>
    </row>
    <row r="135" spans="1:14" ht="15.75">
      <c r="A135" s="27"/>
      <c r="B135" s="28" t="s">
        <v>93</v>
      </c>
      <c r="C135" s="28"/>
      <c r="D135" s="28"/>
      <c r="E135" s="28"/>
      <c r="F135" s="28"/>
      <c r="G135" s="28"/>
      <c r="H135" s="28"/>
      <c r="I135" s="28"/>
      <c r="J135" s="28"/>
      <c r="K135" s="28"/>
      <c r="L135" s="65">
        <f>L134+L133</f>
        <v>44</v>
      </c>
      <c r="M135" s="147"/>
      <c r="N135" s="142"/>
    </row>
    <row r="136" spans="1:14" ht="15.75">
      <c r="A136" s="27"/>
      <c r="B136" s="28" t="s">
        <v>94</v>
      </c>
      <c r="C136" s="28"/>
      <c r="D136" s="28"/>
      <c r="E136" s="28"/>
      <c r="F136" s="28"/>
      <c r="G136" s="28"/>
      <c r="H136" s="80"/>
      <c r="I136" s="28"/>
      <c r="J136" s="28"/>
      <c r="K136" s="28"/>
      <c r="L136" s="65">
        <f>L96</f>
        <v>-44</v>
      </c>
      <c r="M136" s="147"/>
      <c r="N136" s="142"/>
    </row>
    <row r="137" spans="1:14" ht="15.75">
      <c r="A137" s="27"/>
      <c r="B137" s="28" t="s">
        <v>95</v>
      </c>
      <c r="C137" s="28"/>
      <c r="D137" s="28"/>
      <c r="E137" s="28"/>
      <c r="F137" s="28"/>
      <c r="G137" s="28"/>
      <c r="H137" s="28"/>
      <c r="I137" s="28"/>
      <c r="J137" s="28"/>
      <c r="K137" s="28"/>
      <c r="L137" s="65">
        <f>L135+L136</f>
        <v>0</v>
      </c>
      <c r="M137" s="147"/>
      <c r="N137" s="142"/>
    </row>
    <row r="138" spans="1:14" ht="16.5" thickBot="1">
      <c r="A138" s="27"/>
      <c r="B138" s="28"/>
      <c r="C138" s="28"/>
      <c r="D138" s="28"/>
      <c r="E138" s="28"/>
      <c r="F138" s="28"/>
      <c r="G138" s="28"/>
      <c r="H138" s="28"/>
      <c r="I138" s="28"/>
      <c r="J138" s="28"/>
      <c r="K138" s="28"/>
      <c r="L138" s="75"/>
      <c r="M138" s="147"/>
      <c r="N138" s="142"/>
    </row>
    <row r="139" spans="1:14" ht="15.75">
      <c r="A139" s="2"/>
      <c r="B139" s="5"/>
      <c r="C139" s="5"/>
      <c r="D139" s="5"/>
      <c r="E139" s="5"/>
      <c r="F139" s="5"/>
      <c r="G139" s="5"/>
      <c r="H139" s="5"/>
      <c r="I139" s="5"/>
      <c r="J139" s="5"/>
      <c r="K139" s="5"/>
      <c r="L139" s="73"/>
      <c r="M139" s="144"/>
      <c r="N139" s="142"/>
    </row>
    <row r="140" spans="1:14" ht="15.75">
      <c r="A140" s="7"/>
      <c r="B140" s="167" t="s">
        <v>96</v>
      </c>
      <c r="C140" s="15"/>
      <c r="D140" s="9"/>
      <c r="E140" s="9"/>
      <c r="F140" s="9"/>
      <c r="G140" s="9"/>
      <c r="H140" s="9"/>
      <c r="I140" s="9"/>
      <c r="J140" s="9"/>
      <c r="K140" s="9"/>
      <c r="L140" s="63"/>
      <c r="M140" s="145"/>
      <c r="N140" s="142"/>
    </row>
    <row r="141" spans="1:14" ht="15.75">
      <c r="A141" s="7"/>
      <c r="B141" s="23"/>
      <c r="C141" s="15"/>
      <c r="D141" s="9"/>
      <c r="E141" s="9"/>
      <c r="F141" s="9"/>
      <c r="G141" s="9"/>
      <c r="H141" s="9"/>
      <c r="I141" s="9"/>
      <c r="J141" s="9"/>
      <c r="K141" s="9"/>
      <c r="L141" s="63"/>
      <c r="M141" s="145"/>
      <c r="N141" s="142"/>
    </row>
    <row r="142" spans="1:15" ht="15.75">
      <c r="A142" s="27"/>
      <c r="B142" s="28" t="s">
        <v>97</v>
      </c>
      <c r="C142" s="81"/>
      <c r="D142" s="28"/>
      <c r="E142" s="28"/>
      <c r="F142" s="28"/>
      <c r="G142" s="28"/>
      <c r="H142" s="28"/>
      <c r="I142" s="28"/>
      <c r="J142" s="28"/>
      <c r="K142" s="28"/>
      <c r="L142" s="65">
        <f>L58</f>
        <v>78366</v>
      </c>
      <c r="M142" s="147"/>
      <c r="N142" s="142"/>
      <c r="O142" s="191"/>
    </row>
    <row r="143" spans="1:14" ht="15.75">
      <c r="A143" s="27"/>
      <c r="B143" s="28" t="s">
        <v>98</v>
      </c>
      <c r="C143" s="81"/>
      <c r="D143" s="28"/>
      <c r="E143" s="28"/>
      <c r="F143" s="28"/>
      <c r="G143" s="28"/>
      <c r="H143" s="28"/>
      <c r="I143" s="28"/>
      <c r="J143" s="28"/>
      <c r="K143" s="28"/>
      <c r="L143" s="65">
        <f>L33</f>
        <v>78410.00200000001</v>
      </c>
      <c r="M143" s="147"/>
      <c r="N143" s="193"/>
    </row>
    <row r="144" spans="1:14" ht="16.5" thickBot="1">
      <c r="A144" s="27"/>
      <c r="B144" s="28"/>
      <c r="C144" s="28"/>
      <c r="D144" s="28"/>
      <c r="E144" s="28"/>
      <c r="F144" s="28"/>
      <c r="G144" s="28"/>
      <c r="H144" s="28"/>
      <c r="I144" s="28"/>
      <c r="J144" s="28"/>
      <c r="K144" s="28"/>
      <c r="L144" s="75"/>
      <c r="M144" s="147"/>
      <c r="N144" s="142"/>
    </row>
    <row r="145" spans="1:14" ht="15.75">
      <c r="A145" s="2"/>
      <c r="B145" s="5"/>
      <c r="C145" s="5"/>
      <c r="D145" s="5"/>
      <c r="E145" s="5"/>
      <c r="F145" s="5"/>
      <c r="G145" s="5"/>
      <c r="H145" s="5"/>
      <c r="I145" s="5"/>
      <c r="J145" s="5"/>
      <c r="K145" s="5"/>
      <c r="L145" s="73"/>
      <c r="M145" s="144"/>
      <c r="N145" s="142"/>
    </row>
    <row r="146" spans="1:14" ht="15.75">
      <c r="A146" s="7"/>
      <c r="B146" s="167" t="s">
        <v>99</v>
      </c>
      <c r="C146" s="11"/>
      <c r="D146" s="11"/>
      <c r="E146" s="11"/>
      <c r="F146" s="11"/>
      <c r="G146" s="11"/>
      <c r="H146" s="83"/>
      <c r="I146" s="83"/>
      <c r="J146" s="83"/>
      <c r="K146" s="11"/>
      <c r="L146" s="84"/>
      <c r="M146" s="150"/>
      <c r="N146" s="142"/>
    </row>
    <row r="147" spans="1:14" ht="15.75">
      <c r="A147" s="7"/>
      <c r="B147" s="74"/>
      <c r="C147" s="11"/>
      <c r="D147" s="11"/>
      <c r="E147" s="11"/>
      <c r="F147" s="11"/>
      <c r="G147" s="11"/>
      <c r="H147" s="83"/>
      <c r="I147" s="83"/>
      <c r="J147" s="83"/>
      <c r="K147" s="11"/>
      <c r="L147" s="84"/>
      <c r="M147" s="150"/>
      <c r="N147" s="142"/>
    </row>
    <row r="148" spans="1:14" ht="15.75">
      <c r="A148" s="27"/>
      <c r="B148" s="85" t="s">
        <v>100</v>
      </c>
      <c r="C148" s="86"/>
      <c r="D148" s="86"/>
      <c r="E148" s="86"/>
      <c r="F148" s="86"/>
      <c r="G148" s="86"/>
      <c r="H148" s="87"/>
      <c r="I148" s="87"/>
      <c r="J148" s="87"/>
      <c r="K148" s="86"/>
      <c r="L148" s="65">
        <f>D59</f>
        <v>14530</v>
      </c>
      <c r="M148" s="151"/>
      <c r="N148" s="142"/>
    </row>
    <row r="149" spans="1:14" ht="15.75">
      <c r="A149" s="27"/>
      <c r="B149" s="85" t="s">
        <v>52</v>
      </c>
      <c r="C149" s="86"/>
      <c r="D149" s="86"/>
      <c r="E149" s="86"/>
      <c r="F149" s="86"/>
      <c r="G149" s="86"/>
      <c r="H149" s="87"/>
      <c r="I149" s="87"/>
      <c r="J149" s="87"/>
      <c r="K149" s="86"/>
      <c r="L149" s="65">
        <v>558</v>
      </c>
      <c r="M149" s="151"/>
      <c r="N149" s="142"/>
    </row>
    <row r="150" spans="1:15" ht="15.75">
      <c r="A150" s="27"/>
      <c r="B150" s="85" t="s">
        <v>101</v>
      </c>
      <c r="C150" s="86"/>
      <c r="D150" s="86"/>
      <c r="E150" s="86"/>
      <c r="F150" s="86"/>
      <c r="G150" s="86"/>
      <c r="H150" s="87"/>
      <c r="I150" s="87"/>
      <c r="J150" s="87"/>
      <c r="K150" s="86"/>
      <c r="L150" s="65">
        <v>101</v>
      </c>
      <c r="M150" s="151"/>
      <c r="N150" s="142"/>
      <c r="O150" s="191"/>
    </row>
    <row r="151" spans="1:14" ht="15.75">
      <c r="A151" s="27"/>
      <c r="B151" s="85" t="s">
        <v>102</v>
      </c>
      <c r="C151" s="86"/>
      <c r="D151" s="86"/>
      <c r="E151" s="86"/>
      <c r="F151" s="86"/>
      <c r="G151" s="86"/>
      <c r="H151" s="87"/>
      <c r="I151" s="87"/>
      <c r="J151" s="87"/>
      <c r="K151" s="86"/>
      <c r="L151" s="65">
        <f>L148-L149-L150</f>
        <v>13871</v>
      </c>
      <c r="M151" s="151"/>
      <c r="N151" s="142"/>
    </row>
    <row r="152" spans="1:14" ht="15.75">
      <c r="A152" s="27"/>
      <c r="B152" s="69"/>
      <c r="C152" s="86"/>
      <c r="D152" s="86"/>
      <c r="E152" s="86"/>
      <c r="F152" s="86"/>
      <c r="G152" s="86"/>
      <c r="H152" s="87"/>
      <c r="I152" s="87"/>
      <c r="J152" s="87"/>
      <c r="K152" s="86"/>
      <c r="L152" s="88"/>
      <c r="M152" s="151"/>
      <c r="N152" s="142"/>
    </row>
    <row r="153" spans="1:14" ht="15.75">
      <c r="A153" s="7"/>
      <c r="B153" s="167" t="s">
        <v>103</v>
      </c>
      <c r="C153" s="158"/>
      <c r="D153" s="158"/>
      <c r="E153" s="158"/>
      <c r="F153" s="158"/>
      <c r="G153" s="158"/>
      <c r="H153" s="168" t="s">
        <v>186</v>
      </c>
      <c r="I153" s="168"/>
      <c r="J153" s="168" t="s">
        <v>193</v>
      </c>
      <c r="K153" s="158"/>
      <c r="L153" s="169" t="s">
        <v>207</v>
      </c>
      <c r="M153" s="150"/>
      <c r="N153" s="142"/>
    </row>
    <row r="154" spans="1:14" ht="15.75">
      <c r="A154" s="27"/>
      <c r="B154" s="28" t="s">
        <v>104</v>
      </c>
      <c r="C154" s="28"/>
      <c r="D154" s="28"/>
      <c r="E154" s="28"/>
      <c r="F154" s="28"/>
      <c r="G154" s="28"/>
      <c r="H154" s="65">
        <v>7000</v>
      </c>
      <c r="I154" s="28"/>
      <c r="J154" s="52"/>
      <c r="K154" s="28"/>
      <c r="L154" s="65"/>
      <c r="M154" s="147"/>
      <c r="N154" s="142"/>
    </row>
    <row r="155" spans="1:14" ht="15.75">
      <c r="A155" s="27"/>
      <c r="B155" s="28" t="s">
        <v>105</v>
      </c>
      <c r="C155" s="28"/>
      <c r="D155" s="28"/>
      <c r="E155" s="28"/>
      <c r="F155" s="28"/>
      <c r="G155" s="28"/>
      <c r="H155" s="65">
        <f>'Aug 05'!H154</f>
        <v>27</v>
      </c>
      <c r="I155" s="28"/>
      <c r="J155" s="65">
        <f>'Aug 05'!J154</f>
        <v>0</v>
      </c>
      <c r="K155" s="28"/>
      <c r="L155" s="65">
        <f>J155+H155</f>
        <v>27</v>
      </c>
      <c r="M155" s="147"/>
      <c r="N155" s="142"/>
    </row>
    <row r="156" spans="1:14" ht="15.75">
      <c r="A156" s="27"/>
      <c r="B156" s="28" t="s">
        <v>106</v>
      </c>
      <c r="C156" s="28"/>
      <c r="D156" s="28"/>
      <c r="E156" s="28"/>
      <c r="F156" s="28"/>
      <c r="G156" s="28"/>
      <c r="H156" s="65">
        <v>0</v>
      </c>
      <c r="I156" s="28"/>
      <c r="J156" s="65">
        <v>0</v>
      </c>
      <c r="K156" s="28"/>
      <c r="L156" s="65">
        <f>J156+H156</f>
        <v>0</v>
      </c>
      <c r="M156" s="147"/>
      <c r="N156" s="142"/>
    </row>
    <row r="157" spans="1:14" ht="15.75">
      <c r="A157" s="27"/>
      <c r="B157" s="28" t="s">
        <v>107</v>
      </c>
      <c r="C157" s="28"/>
      <c r="D157" s="28"/>
      <c r="E157" s="28"/>
      <c r="F157" s="28"/>
      <c r="G157" s="28"/>
      <c r="H157" s="65">
        <f>H156+H155</f>
        <v>27</v>
      </c>
      <c r="I157" s="28"/>
      <c r="J157" s="65">
        <f>J156+J155</f>
        <v>0</v>
      </c>
      <c r="K157" s="28"/>
      <c r="L157" s="65">
        <f>J157+H157</f>
        <v>27</v>
      </c>
      <c r="M157" s="147"/>
      <c r="N157" s="142"/>
    </row>
    <row r="158" spans="1:14" ht="15.75">
      <c r="A158" s="27"/>
      <c r="B158" s="28" t="s">
        <v>108</v>
      </c>
      <c r="C158" s="28"/>
      <c r="D158" s="28"/>
      <c r="E158" s="28"/>
      <c r="F158" s="28"/>
      <c r="G158" s="28"/>
      <c r="H158" s="65">
        <f>H154-H157-J157</f>
        <v>6973</v>
      </c>
      <c r="I158" s="28"/>
      <c r="J158" s="52"/>
      <c r="K158" s="28"/>
      <c r="L158" s="65"/>
      <c r="M158" s="147"/>
      <c r="N158" s="142"/>
    </row>
    <row r="159" spans="1:14" ht="16.5" thickBot="1">
      <c r="A159" s="27"/>
      <c r="B159" s="28"/>
      <c r="C159" s="28"/>
      <c r="D159" s="28"/>
      <c r="E159" s="28"/>
      <c r="F159" s="28"/>
      <c r="G159" s="28"/>
      <c r="H159" s="28"/>
      <c r="I159" s="28"/>
      <c r="J159" s="28"/>
      <c r="K159" s="28"/>
      <c r="L159" s="75"/>
      <c r="M159" s="147"/>
      <c r="N159" s="142"/>
    </row>
    <row r="160" spans="1:14" ht="15.75">
      <c r="A160" s="2"/>
      <c r="B160" s="5"/>
      <c r="C160" s="5"/>
      <c r="D160" s="5"/>
      <c r="E160" s="5"/>
      <c r="F160" s="5"/>
      <c r="G160" s="5"/>
      <c r="H160" s="5"/>
      <c r="I160" s="5"/>
      <c r="J160" s="5"/>
      <c r="K160" s="5"/>
      <c r="L160" s="73"/>
      <c r="M160" s="144"/>
      <c r="N160" s="142"/>
    </row>
    <row r="161" spans="1:14" ht="15.75">
      <c r="A161" s="7"/>
      <c r="B161" s="167" t="s">
        <v>109</v>
      </c>
      <c r="C161" s="15"/>
      <c r="D161" s="9"/>
      <c r="E161" s="9"/>
      <c r="F161" s="9"/>
      <c r="G161" s="9"/>
      <c r="H161" s="9"/>
      <c r="I161" s="9"/>
      <c r="J161" s="9"/>
      <c r="K161" s="9"/>
      <c r="L161" s="89"/>
      <c r="M161" s="145"/>
      <c r="N161" s="142"/>
    </row>
    <row r="162" spans="1:14" ht="15.75">
      <c r="A162" s="27"/>
      <c r="B162" s="28" t="s">
        <v>110</v>
      </c>
      <c r="C162" s="28"/>
      <c r="D162" s="28"/>
      <c r="E162" s="28"/>
      <c r="F162" s="28"/>
      <c r="G162" s="28"/>
      <c r="H162" s="28"/>
      <c r="I162" s="28"/>
      <c r="J162" s="28"/>
      <c r="K162" s="28"/>
      <c r="L162" s="71">
        <f>(L85+L87+L88+L89+L90)/-L91</f>
        <v>3.652870493991989</v>
      </c>
      <c r="M162" s="147" t="s">
        <v>208</v>
      </c>
      <c r="N162" s="142"/>
    </row>
    <row r="163" spans="1:14" ht="15.75">
      <c r="A163" s="27"/>
      <c r="B163" s="28" t="s">
        <v>111</v>
      </c>
      <c r="C163" s="28"/>
      <c r="D163" s="28"/>
      <c r="E163" s="28"/>
      <c r="F163" s="28"/>
      <c r="G163" s="28"/>
      <c r="H163" s="28"/>
      <c r="I163" s="28"/>
      <c r="J163" s="28"/>
      <c r="K163" s="28"/>
      <c r="L163" s="71">
        <v>3.2</v>
      </c>
      <c r="M163" s="147" t="s">
        <v>208</v>
      </c>
      <c r="N163" s="142"/>
    </row>
    <row r="164" spans="1:14" ht="15.75">
      <c r="A164" s="27"/>
      <c r="B164" s="28" t="s">
        <v>112</v>
      </c>
      <c r="C164" s="28"/>
      <c r="D164" s="28"/>
      <c r="E164" s="28"/>
      <c r="F164" s="28"/>
      <c r="G164" s="28"/>
      <c r="H164" s="28"/>
      <c r="I164" s="28"/>
      <c r="J164" s="28"/>
      <c r="K164" s="28"/>
      <c r="L164" s="71">
        <f>(L85+L87+L88+L89+L90+L91)/-L92</f>
        <v>8.79203539823009</v>
      </c>
      <c r="M164" s="147" t="s">
        <v>208</v>
      </c>
      <c r="N164" s="142"/>
    </row>
    <row r="165" spans="1:14" ht="15.75">
      <c r="A165" s="27"/>
      <c r="B165" s="28" t="s">
        <v>113</v>
      </c>
      <c r="C165" s="28"/>
      <c r="D165" s="28"/>
      <c r="E165" s="28"/>
      <c r="F165" s="28"/>
      <c r="G165" s="28"/>
      <c r="H165" s="28"/>
      <c r="I165" s="28"/>
      <c r="J165" s="28"/>
      <c r="K165" s="28"/>
      <c r="L165" s="90">
        <v>13.47</v>
      </c>
      <c r="M165" s="147" t="s">
        <v>208</v>
      </c>
      <c r="N165" s="142"/>
    </row>
    <row r="166" spans="1:14" ht="15.75">
      <c r="A166" s="27"/>
      <c r="B166" s="28" t="s">
        <v>114</v>
      </c>
      <c r="C166" s="28"/>
      <c r="D166" s="28"/>
      <c r="E166" s="28"/>
      <c r="F166" s="28"/>
      <c r="G166" s="28"/>
      <c r="H166" s="28"/>
      <c r="I166" s="28"/>
      <c r="J166" s="28"/>
      <c r="K166" s="28"/>
      <c r="L166" s="71">
        <f>(L85+L87+L88+L89+L90+L91+L92)/-L93</f>
        <v>19.35164835164835</v>
      </c>
      <c r="M166" s="147" t="s">
        <v>208</v>
      </c>
      <c r="N166" s="142"/>
    </row>
    <row r="167" spans="1:14" ht="15.75">
      <c r="A167" s="27"/>
      <c r="B167" s="28" t="s">
        <v>115</v>
      </c>
      <c r="C167" s="28"/>
      <c r="D167" s="28"/>
      <c r="E167" s="28"/>
      <c r="F167" s="28"/>
      <c r="G167" s="28"/>
      <c r="H167" s="28"/>
      <c r="I167" s="28"/>
      <c r="J167" s="28"/>
      <c r="K167" s="28"/>
      <c r="L167" s="90">
        <v>30.94</v>
      </c>
      <c r="M167" s="147" t="s">
        <v>208</v>
      </c>
      <c r="N167" s="142"/>
    </row>
    <row r="168" spans="1:14" ht="15.75">
      <c r="A168" s="27"/>
      <c r="B168" s="28"/>
      <c r="C168" s="28"/>
      <c r="D168" s="28"/>
      <c r="E168" s="28"/>
      <c r="F168" s="28"/>
      <c r="G168" s="28"/>
      <c r="H168" s="28"/>
      <c r="I168" s="28"/>
      <c r="J168" s="28"/>
      <c r="K168" s="28"/>
      <c r="L168" s="28"/>
      <c r="M168" s="147"/>
      <c r="N168" s="142"/>
    </row>
    <row r="169" spans="1:14" ht="15.75">
      <c r="A169" s="7"/>
      <c r="B169" s="9"/>
      <c r="C169" s="9"/>
      <c r="D169" s="9"/>
      <c r="E169" s="9"/>
      <c r="F169" s="9"/>
      <c r="G169" s="9"/>
      <c r="H169" s="9"/>
      <c r="I169" s="9"/>
      <c r="J169" s="9"/>
      <c r="K169" s="9"/>
      <c r="L169" s="9"/>
      <c r="M169" s="145"/>
      <c r="N169" s="142"/>
    </row>
    <row r="170" spans="1:14" ht="16.5" thickBot="1">
      <c r="A170" s="135"/>
      <c r="B170" s="136" t="str">
        <f>B111</f>
        <v>HL4 INVESTOR REPORT QUARTER ENDING NOVEMBER 2005</v>
      </c>
      <c r="C170" s="137"/>
      <c r="D170" s="137"/>
      <c r="E170" s="137"/>
      <c r="F170" s="137"/>
      <c r="G170" s="137"/>
      <c r="H170" s="137"/>
      <c r="I170" s="137"/>
      <c r="J170" s="137"/>
      <c r="K170" s="137"/>
      <c r="L170" s="137"/>
      <c r="M170" s="139"/>
      <c r="N170" s="142"/>
    </row>
    <row r="171" spans="1:14" ht="15.75">
      <c r="A171" s="2"/>
      <c r="B171" s="186"/>
      <c r="C171" s="186"/>
      <c r="D171" s="186"/>
      <c r="E171" s="186"/>
      <c r="F171" s="186"/>
      <c r="G171" s="186"/>
      <c r="H171" s="186"/>
      <c r="I171" s="186"/>
      <c r="J171" s="186"/>
      <c r="K171" s="186"/>
      <c r="L171" s="186"/>
      <c r="M171" s="187"/>
      <c r="N171" s="142"/>
    </row>
    <row r="172" spans="1:14" ht="15.75">
      <c r="A172" s="92"/>
      <c r="B172" s="62" t="s">
        <v>116</v>
      </c>
      <c r="C172" s="93"/>
      <c r="D172" s="93"/>
      <c r="E172" s="93"/>
      <c r="F172" s="93"/>
      <c r="G172" s="21"/>
      <c r="H172" s="21"/>
      <c r="I172" s="21"/>
      <c r="J172" s="21">
        <v>38686</v>
      </c>
      <c r="K172" s="17"/>
      <c r="L172" s="17"/>
      <c r="M172" s="145"/>
      <c r="N172" s="142"/>
    </row>
    <row r="173" spans="1:14" ht="15.75">
      <c r="A173" s="94"/>
      <c r="B173" s="95"/>
      <c r="C173" s="96"/>
      <c r="D173" s="96"/>
      <c r="E173" s="96"/>
      <c r="F173" s="96"/>
      <c r="G173" s="97"/>
      <c r="H173" s="97"/>
      <c r="I173" s="97"/>
      <c r="J173" s="97"/>
      <c r="K173" s="9"/>
      <c r="L173" s="9"/>
      <c r="M173" s="145"/>
      <c r="N173" s="142"/>
    </row>
    <row r="174" spans="1:14" ht="15.75">
      <c r="A174" s="98"/>
      <c r="B174" s="85" t="s">
        <v>117</v>
      </c>
      <c r="C174" s="99"/>
      <c r="D174" s="99"/>
      <c r="E174" s="99"/>
      <c r="F174" s="99"/>
      <c r="G174" s="80"/>
      <c r="H174" s="80"/>
      <c r="I174" s="80"/>
      <c r="J174" s="100">
        <v>0.09</v>
      </c>
      <c r="K174" s="28"/>
      <c r="L174" s="28"/>
      <c r="M174" s="147"/>
      <c r="N174" s="142"/>
    </row>
    <row r="175" spans="1:14" ht="15.75">
      <c r="A175" s="98"/>
      <c r="B175" s="85" t="s">
        <v>118</v>
      </c>
      <c r="C175" s="99"/>
      <c r="D175" s="99"/>
      <c r="E175" s="99"/>
      <c r="F175" s="99"/>
      <c r="G175" s="80"/>
      <c r="H175" s="80"/>
      <c r="I175" s="80"/>
      <c r="J175" s="50">
        <v>0.046548791045281306</v>
      </c>
      <c r="K175" s="28"/>
      <c r="L175" s="28"/>
      <c r="M175" s="147"/>
      <c r="N175" s="142"/>
    </row>
    <row r="176" spans="1:14" ht="15.75">
      <c r="A176" s="98"/>
      <c r="B176" s="85" t="s">
        <v>119</v>
      </c>
      <c r="C176" s="99"/>
      <c r="D176" s="99"/>
      <c r="E176" s="99"/>
      <c r="F176" s="99"/>
      <c r="G176" s="80"/>
      <c r="H176" s="80"/>
      <c r="I176" s="80"/>
      <c r="J176" s="100">
        <f>J174-J175</f>
        <v>0.04345120895471869</v>
      </c>
      <c r="K176" s="28"/>
      <c r="L176" s="28"/>
      <c r="M176" s="147"/>
      <c r="N176" s="142"/>
    </row>
    <row r="177" spans="1:14" ht="15.75">
      <c r="A177" s="98"/>
      <c r="B177" s="85" t="s">
        <v>120</v>
      </c>
      <c r="C177" s="99"/>
      <c r="D177" s="99"/>
      <c r="E177" s="99"/>
      <c r="F177" s="99"/>
      <c r="G177" s="80"/>
      <c r="H177" s="80"/>
      <c r="I177" s="80"/>
      <c r="J177" s="100">
        <v>0.09482</v>
      </c>
      <c r="K177" s="28"/>
      <c r="L177" s="28"/>
      <c r="M177" s="147"/>
      <c r="N177" s="142"/>
    </row>
    <row r="178" spans="1:14" ht="15.75">
      <c r="A178" s="98"/>
      <c r="B178" s="85" t="s">
        <v>121</v>
      </c>
      <c r="C178" s="99"/>
      <c r="D178" s="99"/>
      <c r="E178" s="99"/>
      <c r="F178" s="99"/>
      <c r="G178" s="80"/>
      <c r="H178" s="80"/>
      <c r="I178" s="80"/>
      <c r="J178" s="100">
        <f>L35</f>
        <v>0.05172682931683644</v>
      </c>
      <c r="K178" s="28"/>
      <c r="L178" s="28"/>
      <c r="M178" s="147"/>
      <c r="N178" s="142"/>
    </row>
    <row r="179" spans="1:14" ht="15.75">
      <c r="A179" s="98"/>
      <c r="B179" s="85" t="s">
        <v>122</v>
      </c>
      <c r="C179" s="99"/>
      <c r="D179" s="99"/>
      <c r="E179" s="99"/>
      <c r="F179" s="99"/>
      <c r="G179" s="80"/>
      <c r="H179" s="80"/>
      <c r="I179" s="80"/>
      <c r="J179" s="100">
        <f>J177-J178</f>
        <v>0.04309317068316356</v>
      </c>
      <c r="K179" s="28"/>
      <c r="L179" s="28"/>
      <c r="M179" s="147"/>
      <c r="N179" s="142"/>
    </row>
    <row r="180" spans="1:14" ht="15.75">
      <c r="A180" s="98"/>
      <c r="B180" s="85" t="s">
        <v>123</v>
      </c>
      <c r="C180" s="99"/>
      <c r="D180" s="99"/>
      <c r="E180" s="99"/>
      <c r="F180" s="99"/>
      <c r="G180" s="80"/>
      <c r="H180" s="80"/>
      <c r="I180" s="80"/>
      <c r="J180" s="101" t="s">
        <v>194</v>
      </c>
      <c r="K180" s="28"/>
      <c r="L180" s="28"/>
      <c r="M180" s="147"/>
      <c r="N180" s="142"/>
    </row>
    <row r="181" spans="1:14" ht="15.75">
      <c r="A181" s="98"/>
      <c r="B181" s="85" t="s">
        <v>124</v>
      </c>
      <c r="C181" s="99"/>
      <c r="D181" s="99"/>
      <c r="E181" s="99"/>
      <c r="F181" s="99"/>
      <c r="G181" s="80"/>
      <c r="H181" s="80"/>
      <c r="I181" s="80"/>
      <c r="J181" s="101" t="s">
        <v>195</v>
      </c>
      <c r="K181" s="28"/>
      <c r="L181" s="28"/>
      <c r="M181" s="147"/>
      <c r="N181" s="142"/>
    </row>
    <row r="182" spans="1:14" ht="15.75">
      <c r="A182" s="98"/>
      <c r="B182" s="85" t="s">
        <v>125</v>
      </c>
      <c r="C182" s="99"/>
      <c r="D182" s="99"/>
      <c r="E182" s="99"/>
      <c r="F182" s="99"/>
      <c r="G182" s="80"/>
      <c r="H182" s="80"/>
      <c r="I182" s="80"/>
      <c r="J182" s="101" t="s">
        <v>195</v>
      </c>
      <c r="K182" s="28"/>
      <c r="L182" s="28"/>
      <c r="M182" s="147"/>
      <c r="N182" s="142"/>
    </row>
    <row r="183" spans="1:14" ht="15.75">
      <c r="A183" s="98"/>
      <c r="B183" s="85" t="s">
        <v>126</v>
      </c>
      <c r="C183" s="99"/>
      <c r="D183" s="99"/>
      <c r="E183" s="99"/>
      <c r="F183" s="99"/>
      <c r="G183" s="80"/>
      <c r="H183" s="80"/>
      <c r="I183" s="80"/>
      <c r="J183" s="102">
        <v>10.6</v>
      </c>
      <c r="K183" s="28" t="s">
        <v>199</v>
      </c>
      <c r="L183" s="28"/>
      <c r="M183" s="147"/>
      <c r="N183" s="142"/>
    </row>
    <row r="184" spans="1:14" ht="15.75">
      <c r="A184" s="98"/>
      <c r="B184" s="85" t="s">
        <v>127</v>
      </c>
      <c r="C184" s="99"/>
      <c r="D184" s="99"/>
      <c r="E184" s="99"/>
      <c r="F184" s="99"/>
      <c r="G184" s="80"/>
      <c r="H184" s="80"/>
      <c r="I184" s="80"/>
      <c r="J184" s="102">
        <v>7.31</v>
      </c>
      <c r="K184" s="28" t="s">
        <v>199</v>
      </c>
      <c r="L184" s="28"/>
      <c r="M184" s="147"/>
      <c r="N184" s="142"/>
    </row>
    <row r="185" spans="1:14" ht="15.75">
      <c r="A185" s="98"/>
      <c r="B185" s="85" t="s">
        <v>128</v>
      </c>
      <c r="C185" s="99"/>
      <c r="D185" s="99"/>
      <c r="E185" s="99"/>
      <c r="F185" s="99"/>
      <c r="G185" s="80"/>
      <c r="H185" s="80"/>
      <c r="I185" s="80"/>
      <c r="J185" s="100">
        <f>J78/'Aug 05'!L58</f>
        <v>0.05155275743083722</v>
      </c>
      <c r="K185" s="28"/>
      <c r="L185" s="28"/>
      <c r="M185" s="147"/>
      <c r="N185" s="142"/>
    </row>
    <row r="186" spans="1:14" ht="15.75">
      <c r="A186" s="98"/>
      <c r="B186" s="85" t="s">
        <v>129</v>
      </c>
      <c r="C186" s="99"/>
      <c r="D186" s="99"/>
      <c r="E186" s="99"/>
      <c r="F186" s="99"/>
      <c r="G186" s="80"/>
      <c r="H186" s="80"/>
      <c r="I186" s="80"/>
      <c r="J186" s="100">
        <v>0.2532</v>
      </c>
      <c r="K186" s="28"/>
      <c r="L186" s="28"/>
      <c r="M186" s="147"/>
      <c r="N186" s="142"/>
    </row>
    <row r="187" spans="1:14" ht="15.75">
      <c r="A187" s="98"/>
      <c r="B187" s="85"/>
      <c r="C187" s="85"/>
      <c r="D187" s="85"/>
      <c r="E187" s="85"/>
      <c r="F187" s="85"/>
      <c r="G187" s="28"/>
      <c r="H187" s="28"/>
      <c r="I187" s="28"/>
      <c r="J187" s="75"/>
      <c r="K187" s="28"/>
      <c r="L187" s="103"/>
      <c r="M187" s="147"/>
      <c r="N187" s="142"/>
    </row>
    <row r="188" spans="1:14" ht="15.75">
      <c r="A188" s="104"/>
      <c r="B188" s="16" t="s">
        <v>130</v>
      </c>
      <c r="C188" s="105"/>
      <c r="D188" s="106"/>
      <c r="E188" s="105"/>
      <c r="F188" s="106"/>
      <c r="G188" s="105"/>
      <c r="H188" s="106"/>
      <c r="I188" s="19" t="s">
        <v>187</v>
      </c>
      <c r="J188" s="107" t="s">
        <v>196</v>
      </c>
      <c r="K188" s="17"/>
      <c r="L188" s="9"/>
      <c r="M188" s="145"/>
      <c r="N188" s="142"/>
    </row>
    <row r="189" spans="1:14" ht="15.75">
      <c r="A189" s="108"/>
      <c r="B189" s="85" t="s">
        <v>131</v>
      </c>
      <c r="C189" s="66"/>
      <c r="D189" s="66"/>
      <c r="E189" s="66"/>
      <c r="F189" s="28"/>
      <c r="G189" s="28"/>
      <c r="H189" s="28"/>
      <c r="I189" s="35">
        <v>187</v>
      </c>
      <c r="J189" s="109">
        <v>15601</v>
      </c>
      <c r="K189" s="28"/>
      <c r="L189" s="103"/>
      <c r="M189" s="153"/>
      <c r="N189" s="142"/>
    </row>
    <row r="190" spans="1:14" ht="15.75">
      <c r="A190" s="108"/>
      <c r="B190" s="85" t="s">
        <v>132</v>
      </c>
      <c r="C190" s="66"/>
      <c r="D190" s="66"/>
      <c r="E190" s="66"/>
      <c r="F190" s="28"/>
      <c r="G190" s="28"/>
      <c r="H190" s="28"/>
      <c r="I190" s="35">
        <v>5</v>
      </c>
      <c r="J190" s="109">
        <v>501</v>
      </c>
      <c r="K190" s="28"/>
      <c r="L190" s="103"/>
      <c r="M190" s="153"/>
      <c r="N190" s="142"/>
    </row>
    <row r="191" spans="1:14" ht="15.75">
      <c r="A191" s="108"/>
      <c r="B191" s="170" t="s">
        <v>133</v>
      </c>
      <c r="C191" s="66"/>
      <c r="D191" s="66"/>
      <c r="E191" s="66"/>
      <c r="F191" s="28"/>
      <c r="G191" s="28"/>
      <c r="H191" s="28"/>
      <c r="I191" s="28"/>
      <c r="J191" s="109">
        <v>0</v>
      </c>
      <c r="K191" s="28"/>
      <c r="L191" s="103"/>
      <c r="M191" s="153"/>
      <c r="N191" s="142"/>
    </row>
    <row r="192" spans="1:14" ht="15.75">
      <c r="A192" s="108"/>
      <c r="B192" s="170" t="s">
        <v>134</v>
      </c>
      <c r="C192" s="66"/>
      <c r="D192" s="66"/>
      <c r="E192" s="66"/>
      <c r="F192" s="28"/>
      <c r="G192" s="28"/>
      <c r="H192" s="28"/>
      <c r="I192" s="28"/>
      <c r="J192" s="109">
        <v>0</v>
      </c>
      <c r="K192" s="28"/>
      <c r="L192" s="103"/>
      <c r="M192" s="153"/>
      <c r="N192" s="142"/>
    </row>
    <row r="193" spans="1:14" ht="15.75">
      <c r="A193" s="111"/>
      <c r="B193" s="170" t="s">
        <v>135</v>
      </c>
      <c r="C193" s="66"/>
      <c r="D193" s="85"/>
      <c r="E193" s="85"/>
      <c r="F193" s="85"/>
      <c r="G193" s="28"/>
      <c r="H193" s="28"/>
      <c r="I193" s="28"/>
      <c r="J193" s="109"/>
      <c r="K193" s="28"/>
      <c r="L193" s="103"/>
      <c r="M193" s="154"/>
      <c r="N193" s="142"/>
    </row>
    <row r="194" spans="1:14" ht="15.75">
      <c r="A194" s="108"/>
      <c r="B194" s="85" t="s">
        <v>136</v>
      </c>
      <c r="C194" s="66"/>
      <c r="D194" s="66"/>
      <c r="E194" s="66"/>
      <c r="F194" s="66"/>
      <c r="G194" s="28"/>
      <c r="H194" s="28"/>
      <c r="I194" s="28"/>
      <c r="J194" s="109">
        <f>L134</f>
        <v>44</v>
      </c>
      <c r="K194" s="28"/>
      <c r="L194" s="103"/>
      <c r="M194" s="154"/>
      <c r="N194" s="142"/>
    </row>
    <row r="195" spans="1:14" ht="15.75">
      <c r="A195" s="108"/>
      <c r="B195" s="85" t="s">
        <v>137</v>
      </c>
      <c r="C195" s="66"/>
      <c r="D195" s="66"/>
      <c r="E195" s="66"/>
      <c r="F195" s="66"/>
      <c r="G195" s="28"/>
      <c r="H195" s="28"/>
      <c r="I195" s="28"/>
      <c r="J195" s="109">
        <f>J194+'Aug 05'!J192</f>
        <v>392</v>
      </c>
      <c r="K195" s="28"/>
      <c r="L195" s="103"/>
      <c r="M195" s="154"/>
      <c r="N195" s="142"/>
    </row>
    <row r="196" spans="1:14" ht="15.75">
      <c r="A196" s="108"/>
      <c r="B196" s="85" t="s">
        <v>138</v>
      </c>
      <c r="C196" s="66"/>
      <c r="D196" s="66"/>
      <c r="E196" s="66"/>
      <c r="F196" s="66"/>
      <c r="G196" s="28"/>
      <c r="H196" s="28"/>
      <c r="I196" s="28"/>
      <c r="J196" s="109">
        <v>0</v>
      </c>
      <c r="K196" s="28"/>
      <c r="L196" s="103"/>
      <c r="M196" s="154"/>
      <c r="N196" s="142"/>
    </row>
    <row r="197" spans="1:14" ht="15.75">
      <c r="A197" s="111"/>
      <c r="B197" s="170" t="s">
        <v>139</v>
      </c>
      <c r="C197" s="66"/>
      <c r="D197" s="85"/>
      <c r="E197" s="85"/>
      <c r="F197" s="85"/>
      <c r="G197" s="28"/>
      <c r="H197" s="28"/>
      <c r="I197" s="28"/>
      <c r="J197" s="109"/>
      <c r="K197" s="28"/>
      <c r="L197" s="103"/>
      <c r="M197" s="154"/>
      <c r="N197" s="142"/>
    </row>
    <row r="198" spans="1:14" ht="15.75">
      <c r="A198" s="111"/>
      <c r="B198" s="85" t="s">
        <v>140</v>
      </c>
      <c r="C198" s="66"/>
      <c r="D198" s="85"/>
      <c r="E198" s="85"/>
      <c r="F198" s="85"/>
      <c r="G198" s="28"/>
      <c r="H198" s="28"/>
      <c r="I198" s="35">
        <v>0</v>
      </c>
      <c r="J198" s="109">
        <v>0</v>
      </c>
      <c r="K198" s="28"/>
      <c r="L198" s="103"/>
      <c r="M198" s="154"/>
      <c r="N198" s="142"/>
    </row>
    <row r="199" spans="1:14" ht="15.75">
      <c r="A199" s="108"/>
      <c r="B199" s="85" t="s">
        <v>141</v>
      </c>
      <c r="C199" s="66"/>
      <c r="D199" s="113"/>
      <c r="E199" s="113"/>
      <c r="F199" s="114"/>
      <c r="G199" s="28"/>
      <c r="H199" s="28"/>
      <c r="I199" s="28"/>
      <c r="J199" s="109">
        <v>0</v>
      </c>
      <c r="K199" s="28"/>
      <c r="L199" s="103"/>
      <c r="M199" s="154"/>
      <c r="N199" s="142"/>
    </row>
    <row r="200" spans="1:14" ht="15.75">
      <c r="A200" s="108"/>
      <c r="B200" s="85" t="s">
        <v>142</v>
      </c>
      <c r="C200" s="66"/>
      <c r="D200" s="113"/>
      <c r="E200" s="113"/>
      <c r="F200" s="114"/>
      <c r="G200" s="28"/>
      <c r="H200" s="28"/>
      <c r="I200" s="28"/>
      <c r="J200" s="109">
        <v>0</v>
      </c>
      <c r="K200" s="28"/>
      <c r="L200" s="103"/>
      <c r="M200" s="154"/>
      <c r="N200" s="142"/>
    </row>
    <row r="201" spans="1:14" ht="15.75">
      <c r="A201" s="108"/>
      <c r="B201" s="85" t="s">
        <v>143</v>
      </c>
      <c r="C201" s="66"/>
      <c r="D201" s="115"/>
      <c r="E201" s="113"/>
      <c r="F201" s="114"/>
      <c r="G201" s="28"/>
      <c r="H201" s="28"/>
      <c r="I201" s="28"/>
      <c r="J201" s="116">
        <v>0</v>
      </c>
      <c r="K201" s="28"/>
      <c r="L201" s="103"/>
      <c r="M201" s="154"/>
      <c r="N201" s="142"/>
    </row>
    <row r="202" spans="1:14" ht="15.75">
      <c r="A202" s="108"/>
      <c r="B202" s="85"/>
      <c r="C202" s="66"/>
      <c r="D202" s="115"/>
      <c r="E202" s="113"/>
      <c r="F202" s="114"/>
      <c r="G202" s="28"/>
      <c r="H202" s="28"/>
      <c r="I202" s="28"/>
      <c r="J202" s="116"/>
      <c r="K202" s="28"/>
      <c r="L202" s="103"/>
      <c r="M202" s="154"/>
      <c r="N202" s="142"/>
    </row>
    <row r="203" spans="1:14" ht="18.75">
      <c r="A203" s="108"/>
      <c r="B203" s="209" t="s">
        <v>238</v>
      </c>
      <c r="C203" s="66"/>
      <c r="D203" s="115"/>
      <c r="E203" s="113"/>
      <c r="F203" s="114"/>
      <c r="G203" s="28"/>
      <c r="H203" s="28"/>
      <c r="I203" s="28"/>
      <c r="J203" s="116"/>
      <c r="K203" s="211" t="s">
        <v>237</v>
      </c>
      <c r="L203" s="103"/>
      <c r="M203" s="154"/>
      <c r="N203" s="142"/>
    </row>
    <row r="204" spans="1:14" ht="15.75">
      <c r="A204" s="108"/>
      <c r="B204" s="85"/>
      <c r="C204" s="66"/>
      <c r="D204" s="115"/>
      <c r="E204" s="113"/>
      <c r="F204" s="114"/>
      <c r="G204" s="28"/>
      <c r="H204" s="28"/>
      <c r="I204" s="28"/>
      <c r="J204" s="116"/>
      <c r="K204" s="28"/>
      <c r="L204" s="103"/>
      <c r="M204" s="154"/>
      <c r="N204" s="142"/>
    </row>
    <row r="205" spans="1:14" s="201" customFormat="1" ht="15.75">
      <c r="A205" s="7"/>
      <c r="B205" s="16" t="s">
        <v>228</v>
      </c>
      <c r="C205" s="19"/>
      <c r="D205" s="107"/>
      <c r="E205" s="19"/>
      <c r="F205" s="107"/>
      <c r="G205" s="19"/>
      <c r="H205" s="107" t="s">
        <v>187</v>
      </c>
      <c r="I205" s="19" t="s">
        <v>188</v>
      </c>
      <c r="J205" s="107" t="s">
        <v>197</v>
      </c>
      <c r="K205" s="19" t="s">
        <v>188</v>
      </c>
      <c r="L205" s="17"/>
      <c r="M205" s="155"/>
      <c r="N205" s="200"/>
    </row>
    <row r="206" spans="1:14" s="201" customFormat="1" ht="15.75">
      <c r="A206" s="27"/>
      <c r="B206" s="66" t="s">
        <v>145</v>
      </c>
      <c r="C206" s="118"/>
      <c r="D206" s="66"/>
      <c r="E206" s="118"/>
      <c r="F206" s="28"/>
      <c r="G206" s="118"/>
      <c r="H206" s="66">
        <v>1613</v>
      </c>
      <c r="I206" s="120">
        <f>H206/H215</f>
        <v>0.6852166525063721</v>
      </c>
      <c r="J206" s="65">
        <v>43912</v>
      </c>
      <c r="K206" s="194">
        <f>J206/J215</f>
        <v>0.560337897329233</v>
      </c>
      <c r="L206" s="103"/>
      <c r="M206" s="154"/>
      <c r="N206" s="200"/>
    </row>
    <row r="207" spans="1:14" s="201" customFormat="1" ht="15.75">
      <c r="A207" s="27"/>
      <c r="B207" s="66" t="s">
        <v>146</v>
      </c>
      <c r="C207" s="118"/>
      <c r="D207" s="66"/>
      <c r="E207" s="118"/>
      <c r="F207" s="28"/>
      <c r="G207" s="120"/>
      <c r="H207" s="66">
        <v>79</v>
      </c>
      <c r="I207" s="120">
        <f>H207/H215</f>
        <v>0.033559898045879354</v>
      </c>
      <c r="J207" s="65">
        <v>2180</v>
      </c>
      <c r="K207" s="194">
        <f>J207/J215</f>
        <v>0.02781783148519147</v>
      </c>
      <c r="L207" s="103"/>
      <c r="M207" s="154"/>
      <c r="N207" s="200"/>
    </row>
    <row r="208" spans="1:14" s="201" customFormat="1" ht="15.75">
      <c r="A208" s="27"/>
      <c r="B208" s="66" t="s">
        <v>147</v>
      </c>
      <c r="C208" s="118"/>
      <c r="D208" s="66"/>
      <c r="E208" s="118"/>
      <c r="F208" s="28"/>
      <c r="G208" s="120"/>
      <c r="H208" s="66">
        <v>42</v>
      </c>
      <c r="I208" s="120">
        <f>H208/H215</f>
        <v>0.01784197111299915</v>
      </c>
      <c r="J208" s="65">
        <v>1469</v>
      </c>
      <c r="K208" s="194">
        <f>J208/J215</f>
        <v>0.01874513506960838</v>
      </c>
      <c r="L208" s="103"/>
      <c r="M208" s="154"/>
      <c r="N208" s="200"/>
    </row>
    <row r="209" spans="1:14" s="201" customFormat="1" ht="15.75">
      <c r="A209" s="27"/>
      <c r="B209" s="66" t="s">
        <v>223</v>
      </c>
      <c r="C209" s="118"/>
      <c r="D209" s="66"/>
      <c r="E209" s="118"/>
      <c r="F209" s="28"/>
      <c r="G209" s="120"/>
      <c r="H209" s="66">
        <v>28</v>
      </c>
      <c r="I209" s="120">
        <f>H209/H215</f>
        <v>0.0118946474086661</v>
      </c>
      <c r="J209" s="65">
        <v>1074</v>
      </c>
      <c r="K209" s="194">
        <f>J209/J215</f>
        <v>0.01370474817206222</v>
      </c>
      <c r="L209" s="103"/>
      <c r="M209" s="153"/>
      <c r="N209" s="200"/>
    </row>
    <row r="210" spans="1:14" s="201" customFormat="1" ht="15.75">
      <c r="A210" s="27"/>
      <c r="B210" s="66" t="s">
        <v>224</v>
      </c>
      <c r="C210" s="118"/>
      <c r="D210" s="66"/>
      <c r="E210" s="118"/>
      <c r="F210" s="28"/>
      <c r="G210" s="120"/>
      <c r="H210" s="66">
        <v>27</v>
      </c>
      <c r="I210" s="120">
        <f>H210/H215</f>
        <v>0.011469838572642312</v>
      </c>
      <c r="J210" s="65">
        <v>667</v>
      </c>
      <c r="K210" s="194">
        <f>J210/J215</f>
        <v>0.008511235596615922</v>
      </c>
      <c r="L210" s="103"/>
      <c r="M210" s="153"/>
      <c r="N210" s="200"/>
    </row>
    <row r="211" spans="1:14" s="201" customFormat="1" ht="15.75">
      <c r="A211" s="27"/>
      <c r="B211" s="66" t="s">
        <v>225</v>
      </c>
      <c r="C211" s="118"/>
      <c r="D211" s="66"/>
      <c r="E211" s="118"/>
      <c r="F211" s="28"/>
      <c r="G211" s="120"/>
      <c r="H211" s="66">
        <v>19</v>
      </c>
      <c r="I211" s="120">
        <f>H211/H215</f>
        <v>0.008071367884451997</v>
      </c>
      <c r="J211" s="65">
        <v>578</v>
      </c>
      <c r="K211" s="194">
        <f>J211/J215</f>
        <v>0.007375553485523243</v>
      </c>
      <c r="L211" s="103"/>
      <c r="M211" s="153"/>
      <c r="N211" s="200"/>
    </row>
    <row r="212" spans="1:14" s="201" customFormat="1" ht="15.75">
      <c r="A212" s="27"/>
      <c r="B212" s="66" t="s">
        <v>226</v>
      </c>
      <c r="C212" s="118"/>
      <c r="D212" s="66"/>
      <c r="E212" s="118"/>
      <c r="F212" s="28"/>
      <c r="G212" s="120"/>
      <c r="H212" s="66">
        <f>42+16</f>
        <v>58</v>
      </c>
      <c r="I212" s="120">
        <f>H212/H215</f>
        <v>0.02463891248937978</v>
      </c>
      <c r="J212" s="65">
        <f>1301+608</f>
        <v>1909</v>
      </c>
      <c r="K212" s="194">
        <f>J212/J215</f>
        <v>0.024359743259280055</v>
      </c>
      <c r="L212" s="103"/>
      <c r="M212" s="153"/>
      <c r="N212" s="200"/>
    </row>
    <row r="213" spans="1:14" s="201" customFormat="1" ht="15.75">
      <c r="A213" s="27"/>
      <c r="B213" s="66" t="s">
        <v>227</v>
      </c>
      <c r="C213" s="118"/>
      <c r="D213" s="66"/>
      <c r="E213" s="118"/>
      <c r="F213" s="28"/>
      <c r="G213" s="120"/>
      <c r="H213" s="66">
        <f>23+17+23+11+414</f>
        <v>488</v>
      </c>
      <c r="I213" s="120">
        <f>H213/H215</f>
        <v>0.20730671197960918</v>
      </c>
      <c r="J213" s="65">
        <v>26578</v>
      </c>
      <c r="K213" s="194">
        <f>J213/J215</f>
        <v>0.3391478556024857</v>
      </c>
      <c r="L213" s="103"/>
      <c r="M213" s="153"/>
      <c r="N213" s="200"/>
    </row>
    <row r="214" spans="1:14" s="201" customFormat="1" ht="15.75">
      <c r="A214" s="27"/>
      <c r="B214" s="66"/>
      <c r="C214" s="121"/>
      <c r="D214" s="110"/>
      <c r="E214" s="121"/>
      <c r="F214" s="28"/>
      <c r="G214" s="121"/>
      <c r="H214" s="110"/>
      <c r="I214" s="121"/>
      <c r="J214" s="65"/>
      <c r="K214" s="119"/>
      <c r="L214" s="103"/>
      <c r="M214" s="153"/>
      <c r="N214" s="200"/>
    </row>
    <row r="215" spans="1:14" s="201" customFormat="1" ht="15.75">
      <c r="A215" s="202"/>
      <c r="B215" s="203"/>
      <c r="C215" s="203"/>
      <c r="D215" s="203"/>
      <c r="E215" s="203"/>
      <c r="F215" s="203"/>
      <c r="G215" s="203"/>
      <c r="H215" s="204">
        <f>SUM(H206:H213)</f>
        <v>2354</v>
      </c>
      <c r="I215" s="205">
        <f>SUM(I206:I214)</f>
        <v>0.9999999999999998</v>
      </c>
      <c r="J215" s="206">
        <f>SUM(J206:J214)</f>
        <v>78367</v>
      </c>
      <c r="K215" s="205">
        <f>SUM(K206:K214)</f>
        <v>1</v>
      </c>
      <c r="L215" s="203"/>
      <c r="M215" s="207"/>
      <c r="N215" s="200"/>
    </row>
    <row r="216" spans="1:14" s="201" customFormat="1" ht="15.75">
      <c r="A216" s="195"/>
      <c r="B216" s="196"/>
      <c r="C216" s="196"/>
      <c r="D216" s="196"/>
      <c r="E216" s="196"/>
      <c r="F216" s="196"/>
      <c r="G216" s="196"/>
      <c r="H216" s="197"/>
      <c r="I216" s="198"/>
      <c r="J216" s="199"/>
      <c r="K216" s="198"/>
      <c r="L216" s="196"/>
      <c r="M216" s="145"/>
      <c r="N216" s="200"/>
    </row>
    <row r="217" spans="1:14" ht="15.75">
      <c r="A217" s="125"/>
      <c r="B217" s="16" t="s">
        <v>230</v>
      </c>
      <c r="C217" s="126"/>
      <c r="D217" s="19"/>
      <c r="E217" s="17"/>
      <c r="F217" s="16"/>
      <c r="G217" s="127"/>
      <c r="H217" s="127"/>
      <c r="I217" s="127"/>
      <c r="J217" s="188"/>
      <c r="K217" s="188"/>
      <c r="L217" s="188"/>
      <c r="M217" s="189"/>
      <c r="N217" s="142"/>
    </row>
    <row r="218" spans="1:14" ht="15.75">
      <c r="A218" s="190"/>
      <c r="B218" s="188"/>
      <c r="C218" s="188"/>
      <c r="D218" s="9"/>
      <c r="E218" s="9"/>
      <c r="F218" s="9"/>
      <c r="G218" s="188"/>
      <c r="H218" s="188"/>
      <c r="I218" s="188"/>
      <c r="J218" s="188"/>
      <c r="K218" s="188"/>
      <c r="L218" s="188"/>
      <c r="M218" s="189"/>
      <c r="N218" s="142"/>
    </row>
    <row r="219" spans="1:14" ht="15.75">
      <c r="A219" s="190"/>
      <c r="B219" s="15" t="s">
        <v>231</v>
      </c>
      <c r="C219" s="130"/>
      <c r="D219" s="131"/>
      <c r="E219" s="15"/>
      <c r="F219" s="15"/>
      <c r="G219" s="130"/>
      <c r="H219" s="130"/>
      <c r="I219" s="188"/>
      <c r="J219" s="188"/>
      <c r="K219" s="188"/>
      <c r="L219" s="188"/>
      <c r="M219" s="189"/>
      <c r="N219" s="142"/>
    </row>
    <row r="220" spans="1:14" ht="15.75">
      <c r="A220" s="190"/>
      <c r="B220" s="15" t="s">
        <v>232</v>
      </c>
      <c r="C220" s="130"/>
      <c r="D220" s="131"/>
      <c r="E220" s="15"/>
      <c r="F220" s="15"/>
      <c r="G220" s="130"/>
      <c r="H220" s="130"/>
      <c r="I220" s="188"/>
      <c r="J220" s="188"/>
      <c r="K220" s="188"/>
      <c r="L220" s="188"/>
      <c r="M220" s="189"/>
      <c r="N220" s="142"/>
    </row>
    <row r="221" spans="1:14" ht="15.75">
      <c r="A221" s="190"/>
      <c r="B221" s="15"/>
      <c r="C221" s="130"/>
      <c r="D221" s="131"/>
      <c r="E221" s="15"/>
      <c r="F221" s="15"/>
      <c r="G221" s="130"/>
      <c r="H221" s="130"/>
      <c r="I221" s="188"/>
      <c r="J221" s="188"/>
      <c r="K221" s="188"/>
      <c r="L221" s="188"/>
      <c r="M221" s="189"/>
      <c r="N221" s="142"/>
    </row>
    <row r="222" spans="1:14" ht="15.75">
      <c r="A222" s="190"/>
      <c r="B222" s="15"/>
      <c r="C222" s="130"/>
      <c r="D222" s="131"/>
      <c r="E222" s="15"/>
      <c r="F222" s="15"/>
      <c r="G222" s="130"/>
      <c r="H222" s="130"/>
      <c r="I222" s="188"/>
      <c r="J222" s="188"/>
      <c r="K222" s="188"/>
      <c r="L222" s="188"/>
      <c r="M222" s="189"/>
      <c r="N222" s="142"/>
    </row>
    <row r="223" spans="1:14" ht="16.5" thickBot="1">
      <c r="A223" s="190"/>
      <c r="B223" s="15" t="str">
        <f>B170</f>
        <v>HL4 INVESTOR REPORT QUARTER ENDING NOVEMBER 2005</v>
      </c>
      <c r="C223" s="130"/>
      <c r="D223" s="131"/>
      <c r="E223" s="15"/>
      <c r="F223" s="15"/>
      <c r="G223" s="130"/>
      <c r="H223" s="130"/>
      <c r="I223" s="188"/>
      <c r="J223" s="188"/>
      <c r="K223" s="188"/>
      <c r="L223" s="188"/>
      <c r="M223" s="189"/>
      <c r="N223" s="142"/>
    </row>
    <row r="224" spans="1:14" ht="15">
      <c r="A224" s="157"/>
      <c r="B224" s="157"/>
      <c r="C224" s="157"/>
      <c r="D224" s="157"/>
      <c r="E224" s="157"/>
      <c r="F224" s="157"/>
      <c r="G224" s="157"/>
      <c r="H224" s="157"/>
      <c r="I224" s="157"/>
      <c r="J224" s="157"/>
      <c r="K224" s="157"/>
      <c r="L224" s="157"/>
      <c r="M224" s="157"/>
      <c r="N224" s="142"/>
    </row>
    <row r="225" spans="1:13" ht="15">
      <c r="A225" s="143"/>
      <c r="B225" s="143"/>
      <c r="C225" s="143"/>
      <c r="D225" s="143"/>
      <c r="E225" s="143"/>
      <c r="F225" s="143"/>
      <c r="G225" s="143"/>
      <c r="H225" s="143"/>
      <c r="I225" s="143"/>
      <c r="J225" s="143"/>
      <c r="K225" s="143"/>
      <c r="L225" s="143"/>
      <c r="M225" s="143"/>
    </row>
  </sheetData>
  <hyperlinks>
    <hyperlink ref="I9" r:id="rId1" display="http://www.paragon-group.co.uk"/>
    <hyperlink ref="K203" r:id="rId2" display="http://www.paragon-group.co.uk"/>
  </hyperlink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46" r:id="rId4"/>
  <rowBreaks count="3" manualBreakCount="3">
    <brk id="53" max="13" man="1"/>
    <brk id="111" max="13" man="1"/>
    <brk id="170" max="13" man="1"/>
  </rowBreaks>
  <drawing r:id="rId3"/>
</worksheet>
</file>

<file path=xl/worksheets/sheet15.xml><?xml version="1.0" encoding="utf-8"?>
<worksheet xmlns="http://schemas.openxmlformats.org/spreadsheetml/2006/main" xmlns:r="http://schemas.openxmlformats.org/officeDocument/2006/relationships">
  <sheetPr>
    <tabColor indexed="52"/>
  </sheetPr>
  <dimension ref="A1:O225"/>
  <sheetViews>
    <sheetView zoomScale="70" zoomScaleNormal="70" workbookViewId="0" topLeftCell="A1">
      <selection activeCell="A1" sqref="A1"/>
    </sheetView>
  </sheetViews>
  <sheetFormatPr defaultColWidth="8.88671875" defaultRowHeight="15"/>
  <cols>
    <col min="1" max="1" width="3.6640625" style="0" customWidth="1"/>
    <col min="2" max="2" width="50.6640625" style="0" customWidth="1"/>
    <col min="3" max="3" width="22.99609375" style="0" customWidth="1"/>
    <col min="4" max="4" width="14.5546875" style="0" customWidth="1"/>
    <col min="5" max="5" width="11.77734375" style="0" customWidth="1"/>
    <col min="6" max="6" width="14.4453125" style="0" customWidth="1"/>
    <col min="7" max="7" width="7.6640625" style="0" customWidth="1"/>
    <col min="8" max="8" width="13.6640625" style="0" customWidth="1"/>
    <col min="9" max="9" width="14.88671875" style="0" customWidth="1"/>
    <col min="10" max="10" width="15.21484375" style="0" customWidth="1"/>
    <col min="11" max="11" width="13.10546875" style="0" customWidth="1"/>
    <col min="12" max="12" width="15.6640625" style="0" customWidth="1"/>
    <col min="13" max="13" width="17.5546875" style="0" customWidth="1"/>
  </cols>
  <sheetData>
    <row r="1" spans="1:14" ht="20.25">
      <c r="A1" s="2"/>
      <c r="B1" s="3" t="s">
        <v>0</v>
      </c>
      <c r="C1" s="4"/>
      <c r="D1" s="5"/>
      <c r="E1" s="5"/>
      <c r="F1" s="5"/>
      <c r="G1" s="5"/>
      <c r="H1" s="5"/>
      <c r="I1" s="5"/>
      <c r="J1" s="5"/>
      <c r="K1" s="5"/>
      <c r="L1" s="5"/>
      <c r="M1" s="144"/>
      <c r="N1" s="142"/>
    </row>
    <row r="2" spans="1:14" ht="15.75">
      <c r="A2" s="7"/>
      <c r="B2" s="8"/>
      <c r="C2" s="8"/>
      <c r="D2" s="9"/>
      <c r="E2" s="9"/>
      <c r="F2" s="9"/>
      <c r="G2" s="9"/>
      <c r="H2" s="9"/>
      <c r="I2" s="9"/>
      <c r="J2" s="9"/>
      <c r="K2" s="9"/>
      <c r="L2" s="9"/>
      <c r="M2" s="145"/>
      <c r="N2" s="142"/>
    </row>
    <row r="3" spans="1:14" ht="15.75">
      <c r="A3" s="10"/>
      <c r="B3" s="158" t="s">
        <v>1</v>
      </c>
      <c r="C3" s="9"/>
      <c r="D3" s="9"/>
      <c r="E3" s="9"/>
      <c r="F3" s="9"/>
      <c r="G3" s="9"/>
      <c r="H3" s="9"/>
      <c r="I3" s="9"/>
      <c r="J3" s="9"/>
      <c r="K3" s="9"/>
      <c r="L3" s="9"/>
      <c r="M3" s="145"/>
      <c r="N3" s="142"/>
    </row>
    <row r="4" spans="1:14" ht="15.75">
      <c r="A4" s="7"/>
      <c r="B4" s="8"/>
      <c r="C4" s="8"/>
      <c r="D4" s="9"/>
      <c r="E4" s="9"/>
      <c r="F4" s="9"/>
      <c r="G4" s="9"/>
      <c r="H4" s="9"/>
      <c r="I4" s="9"/>
      <c r="J4" s="9"/>
      <c r="K4" s="9"/>
      <c r="L4" s="9"/>
      <c r="M4" s="145"/>
      <c r="N4" s="142"/>
    </row>
    <row r="5" spans="1:14" ht="15.75">
      <c r="A5" s="7"/>
      <c r="B5" s="12" t="s">
        <v>2</v>
      </c>
      <c r="C5" s="13"/>
      <c r="D5" s="9"/>
      <c r="E5" s="9"/>
      <c r="F5" s="9"/>
      <c r="G5" s="9"/>
      <c r="H5" s="9"/>
      <c r="I5" s="9"/>
      <c r="J5" s="9"/>
      <c r="K5" s="9"/>
      <c r="L5" s="9"/>
      <c r="M5" s="145"/>
      <c r="N5" s="142"/>
    </row>
    <row r="6" spans="1:14" ht="15.75">
      <c r="A6" s="7"/>
      <c r="B6" s="12" t="s">
        <v>3</v>
      </c>
      <c r="C6" s="13"/>
      <c r="D6" s="9"/>
      <c r="E6" s="9"/>
      <c r="F6" s="9"/>
      <c r="G6" s="9"/>
      <c r="H6" s="9"/>
      <c r="I6" s="9"/>
      <c r="J6" s="9"/>
      <c r="K6" s="9"/>
      <c r="L6" s="9"/>
      <c r="M6" s="145"/>
      <c r="N6" s="142"/>
    </row>
    <row r="7" spans="1:14" ht="15.75">
      <c r="A7" s="7"/>
      <c r="B7" s="12" t="s">
        <v>4</v>
      </c>
      <c r="C7" s="13"/>
      <c r="D7" s="9"/>
      <c r="E7" s="9"/>
      <c r="F7" s="9"/>
      <c r="G7" s="9"/>
      <c r="H7" s="9"/>
      <c r="I7" s="9"/>
      <c r="J7" s="9"/>
      <c r="K7" s="9"/>
      <c r="L7" s="9"/>
      <c r="M7" s="145"/>
      <c r="N7" s="142"/>
    </row>
    <row r="8" spans="1:14" ht="15.75">
      <c r="A8" s="7"/>
      <c r="B8" s="14"/>
      <c r="C8" s="13"/>
      <c r="D8" s="9"/>
      <c r="E8" s="9"/>
      <c r="F8" s="9"/>
      <c r="G8" s="9"/>
      <c r="H8" s="9"/>
      <c r="I8" s="9"/>
      <c r="J8" s="9"/>
      <c r="K8" s="9"/>
      <c r="L8" s="9"/>
      <c r="M8" s="145"/>
      <c r="N8" s="142"/>
    </row>
    <row r="9" spans="1:14" ht="18.75">
      <c r="A9" s="7"/>
      <c r="B9" s="208" t="s">
        <v>236</v>
      </c>
      <c r="C9" s="13"/>
      <c r="D9" s="9"/>
      <c r="E9" s="9"/>
      <c r="F9" s="9"/>
      <c r="G9" s="9"/>
      <c r="H9" s="9"/>
      <c r="I9" s="210" t="s">
        <v>237</v>
      </c>
      <c r="J9" s="9"/>
      <c r="K9" s="9"/>
      <c r="L9" s="9"/>
      <c r="M9" s="145"/>
      <c r="N9" s="142"/>
    </row>
    <row r="10" spans="1:14" ht="15.75">
      <c r="A10" s="7"/>
      <c r="B10" s="13"/>
      <c r="C10" s="13"/>
      <c r="D10" s="15"/>
      <c r="E10" s="15"/>
      <c r="F10" s="9"/>
      <c r="G10" s="9"/>
      <c r="H10" s="9"/>
      <c r="I10" s="9"/>
      <c r="J10" s="9"/>
      <c r="K10" s="9"/>
      <c r="L10" s="9"/>
      <c r="M10" s="145"/>
      <c r="N10" s="142"/>
    </row>
    <row r="11" spans="1:14" ht="15.75">
      <c r="A11" s="7"/>
      <c r="B11" s="15" t="s">
        <v>5</v>
      </c>
      <c r="C11" s="15"/>
      <c r="D11" s="9"/>
      <c r="E11" s="9"/>
      <c r="F11" s="9"/>
      <c r="G11" s="9"/>
      <c r="H11" s="9"/>
      <c r="I11" s="9"/>
      <c r="J11" s="9"/>
      <c r="K11" s="9"/>
      <c r="L11" s="9"/>
      <c r="M11" s="145"/>
      <c r="N11" s="142"/>
    </row>
    <row r="12" spans="1:14" ht="16.5" thickBot="1">
      <c r="A12" s="7"/>
      <c r="B12" s="15"/>
      <c r="C12" s="15"/>
      <c r="D12" s="9"/>
      <c r="E12" s="9"/>
      <c r="F12" s="9"/>
      <c r="G12" s="9"/>
      <c r="H12" s="9"/>
      <c r="I12" s="9"/>
      <c r="J12" s="9"/>
      <c r="K12" s="9"/>
      <c r="L12" s="9"/>
      <c r="M12" s="145"/>
      <c r="N12" s="142"/>
    </row>
    <row r="13" spans="1:14" ht="15.75">
      <c r="A13" s="2"/>
      <c r="B13" s="5"/>
      <c r="C13" s="5"/>
      <c r="D13" s="5"/>
      <c r="E13" s="5"/>
      <c r="F13" s="5"/>
      <c r="G13" s="5"/>
      <c r="H13" s="5"/>
      <c r="I13" s="5"/>
      <c r="J13" s="5"/>
      <c r="K13" s="5"/>
      <c r="L13" s="5"/>
      <c r="M13" s="144"/>
      <c r="N13" s="142"/>
    </row>
    <row r="14" spans="1:14" ht="15.75">
      <c r="A14" s="7"/>
      <c r="B14" s="16" t="s">
        <v>6</v>
      </c>
      <c r="C14" s="16"/>
      <c r="D14" s="17"/>
      <c r="E14" s="17"/>
      <c r="F14" s="17"/>
      <c r="G14" s="17"/>
      <c r="H14" s="17"/>
      <c r="I14" s="17"/>
      <c r="J14" s="17"/>
      <c r="K14" s="17"/>
      <c r="L14" s="18" t="s">
        <v>200</v>
      </c>
      <c r="M14" s="145"/>
      <c r="N14" s="142"/>
    </row>
    <row r="15" spans="1:14" ht="15.75">
      <c r="A15" s="7"/>
      <c r="B15" s="16" t="s">
        <v>7</v>
      </c>
      <c r="C15" s="16"/>
      <c r="D15" s="19"/>
      <c r="E15" s="20"/>
      <c r="F15" s="19"/>
      <c r="G15" s="20"/>
      <c r="H15" s="19" t="s">
        <v>178</v>
      </c>
      <c r="I15" s="20">
        <v>0.96</v>
      </c>
      <c r="J15" s="19" t="s">
        <v>189</v>
      </c>
      <c r="K15" s="20">
        <v>0.04</v>
      </c>
      <c r="L15" s="18"/>
      <c r="M15" s="146"/>
      <c r="N15" s="142"/>
    </row>
    <row r="16" spans="1:14" ht="15.75">
      <c r="A16" s="7"/>
      <c r="B16" s="16" t="s">
        <v>8</v>
      </c>
      <c r="C16" s="16"/>
      <c r="D16" s="19"/>
      <c r="E16" s="20"/>
      <c r="F16" s="19"/>
      <c r="G16" s="20"/>
      <c r="H16" s="19" t="s">
        <v>178</v>
      </c>
      <c r="I16" s="20">
        <v>0.96</v>
      </c>
      <c r="J16" s="19" t="s">
        <v>189</v>
      </c>
      <c r="K16" s="20">
        <v>0.04</v>
      </c>
      <c r="L16" s="18"/>
      <c r="M16" s="146"/>
      <c r="N16" s="142"/>
    </row>
    <row r="17" spans="1:14" ht="15.75">
      <c r="A17" s="7"/>
      <c r="B17" s="16" t="s">
        <v>9</v>
      </c>
      <c r="C17" s="16"/>
      <c r="D17" s="17"/>
      <c r="E17" s="17"/>
      <c r="F17" s="17"/>
      <c r="G17" s="17"/>
      <c r="H17" s="17"/>
      <c r="I17" s="17"/>
      <c r="J17" s="17"/>
      <c r="K17" s="17"/>
      <c r="L17" s="19" t="s">
        <v>201</v>
      </c>
      <c r="M17" s="145"/>
      <c r="N17" s="142"/>
    </row>
    <row r="18" spans="1:13" ht="15.75">
      <c r="A18" s="7"/>
      <c r="B18" s="16" t="s">
        <v>10</v>
      </c>
      <c r="C18" s="16"/>
      <c r="D18" s="17"/>
      <c r="E18" s="17"/>
      <c r="F18" s="17"/>
      <c r="G18" s="17"/>
      <c r="H18" s="17"/>
      <c r="I18" s="17"/>
      <c r="J18" s="17"/>
      <c r="K18" s="17"/>
      <c r="L18" s="21">
        <v>38799</v>
      </c>
      <c r="M18" s="145"/>
    </row>
    <row r="19" spans="1:14" ht="15.75">
      <c r="A19" s="7"/>
      <c r="B19" s="9"/>
      <c r="C19" s="9"/>
      <c r="D19" s="9"/>
      <c r="E19" s="9"/>
      <c r="F19" s="9"/>
      <c r="G19" s="9"/>
      <c r="H19" s="9"/>
      <c r="I19" s="9"/>
      <c r="J19" s="9"/>
      <c r="K19" s="9"/>
      <c r="L19" s="22"/>
      <c r="M19" s="145"/>
      <c r="N19" s="142"/>
    </row>
    <row r="20" spans="1:14" ht="15.75">
      <c r="A20" s="7"/>
      <c r="B20" s="23" t="s">
        <v>11</v>
      </c>
      <c r="C20" s="9"/>
      <c r="D20" s="9"/>
      <c r="E20" s="9"/>
      <c r="F20" s="9"/>
      <c r="G20" s="9"/>
      <c r="H20" s="9"/>
      <c r="I20" s="9"/>
      <c r="J20" s="22"/>
      <c r="K20" s="9"/>
      <c r="L20" s="14"/>
      <c r="M20" s="145"/>
      <c r="N20" s="142"/>
    </row>
    <row r="21" spans="1:14" ht="15.75">
      <c r="A21" s="7"/>
      <c r="B21" s="9"/>
      <c r="C21" s="9"/>
      <c r="D21" s="9"/>
      <c r="E21" s="9"/>
      <c r="F21" s="9"/>
      <c r="G21" s="9"/>
      <c r="H21" s="9"/>
      <c r="I21" s="9"/>
      <c r="J21" s="9"/>
      <c r="K21" s="9"/>
      <c r="L21" s="24"/>
      <c r="M21" s="145"/>
      <c r="N21" s="142"/>
    </row>
    <row r="22" spans="1:14" ht="15.75">
      <c r="A22" s="7"/>
      <c r="B22" s="9"/>
      <c r="C22" s="159" t="s">
        <v>152</v>
      </c>
      <c r="D22" s="161" t="s">
        <v>156</v>
      </c>
      <c r="E22" s="161"/>
      <c r="F22" s="161" t="s">
        <v>168</v>
      </c>
      <c r="G22" s="161"/>
      <c r="H22" s="161" t="s">
        <v>179</v>
      </c>
      <c r="I22" s="25"/>
      <c r="J22" s="26"/>
      <c r="K22" s="14"/>
      <c r="L22" s="14"/>
      <c r="M22" s="145"/>
      <c r="N22" s="142"/>
    </row>
    <row r="23" spans="1:14" ht="15.75">
      <c r="A23" s="27"/>
      <c r="B23" s="28" t="s">
        <v>12</v>
      </c>
      <c r="C23" s="160" t="s">
        <v>153</v>
      </c>
      <c r="D23" s="30" t="s">
        <v>157</v>
      </c>
      <c r="E23" s="30"/>
      <c r="F23" s="30" t="s">
        <v>169</v>
      </c>
      <c r="G23" s="30"/>
      <c r="H23" s="30" t="s">
        <v>180</v>
      </c>
      <c r="I23" s="30"/>
      <c r="J23" s="30"/>
      <c r="K23" s="31"/>
      <c r="L23" s="31"/>
      <c r="M23" s="147"/>
      <c r="N23" s="142"/>
    </row>
    <row r="24" spans="1:14" ht="15.75">
      <c r="A24" s="27"/>
      <c r="B24" s="28" t="s">
        <v>13</v>
      </c>
      <c r="C24" s="29"/>
      <c r="D24" s="30" t="s">
        <v>158</v>
      </c>
      <c r="E24" s="30"/>
      <c r="F24" s="30" t="s">
        <v>170</v>
      </c>
      <c r="G24" s="30"/>
      <c r="H24" s="30" t="s">
        <v>181</v>
      </c>
      <c r="I24" s="30"/>
      <c r="J24" s="30"/>
      <c r="K24" s="31"/>
      <c r="L24" s="31"/>
      <c r="M24" s="147"/>
      <c r="N24" s="142"/>
    </row>
    <row r="25" spans="1:14" ht="15.75">
      <c r="A25" s="27"/>
      <c r="B25" s="28" t="s">
        <v>14</v>
      </c>
      <c r="C25" s="29"/>
      <c r="D25" s="30" t="s">
        <v>158</v>
      </c>
      <c r="E25" s="30"/>
      <c r="F25" s="30" t="s">
        <v>170</v>
      </c>
      <c r="G25" s="30"/>
      <c r="H25" s="30" t="s">
        <v>181</v>
      </c>
      <c r="I25" s="30"/>
      <c r="J25" s="30"/>
      <c r="K25" s="31"/>
      <c r="L25" s="31"/>
      <c r="M25" s="147"/>
      <c r="N25" s="142"/>
    </row>
    <row r="26" spans="1:14" ht="15.75">
      <c r="A26" s="27"/>
      <c r="B26" s="32" t="s">
        <v>15</v>
      </c>
      <c r="C26" s="32"/>
      <c r="D26" s="33" t="s">
        <v>157</v>
      </c>
      <c r="E26" s="30"/>
      <c r="F26" s="33" t="s">
        <v>169</v>
      </c>
      <c r="G26" s="30"/>
      <c r="H26" s="33" t="s">
        <v>180</v>
      </c>
      <c r="I26" s="33"/>
      <c r="J26" s="33"/>
      <c r="K26" s="34"/>
      <c r="L26" s="31"/>
      <c r="M26" s="147"/>
      <c r="N26" s="142"/>
    </row>
    <row r="27" spans="1:14" ht="15.75">
      <c r="A27" s="27"/>
      <c r="B27" s="32" t="s">
        <v>16</v>
      </c>
      <c r="C27" s="32"/>
      <c r="D27" s="33" t="s">
        <v>158</v>
      </c>
      <c r="E27" s="30"/>
      <c r="F27" s="33" t="s">
        <v>170</v>
      </c>
      <c r="G27" s="30"/>
      <c r="H27" s="33" t="s">
        <v>181</v>
      </c>
      <c r="I27" s="33"/>
      <c r="J27" s="33"/>
      <c r="K27" s="34"/>
      <c r="L27" s="31"/>
      <c r="M27" s="147"/>
      <c r="N27" s="142"/>
    </row>
    <row r="28" spans="1:14" ht="15.75">
      <c r="A28" s="27"/>
      <c r="B28" s="32" t="s">
        <v>17</v>
      </c>
      <c r="C28" s="32"/>
      <c r="D28" s="33" t="s">
        <v>158</v>
      </c>
      <c r="E28" s="30"/>
      <c r="F28" s="33" t="s">
        <v>170</v>
      </c>
      <c r="G28" s="30"/>
      <c r="H28" s="33" t="s">
        <v>181</v>
      </c>
      <c r="I28" s="33"/>
      <c r="J28" s="33"/>
      <c r="K28" s="34"/>
      <c r="L28" s="31"/>
      <c r="M28" s="147"/>
      <c r="N28" s="142"/>
    </row>
    <row r="29" spans="1:14" ht="15.75">
      <c r="A29" s="27"/>
      <c r="B29" s="28" t="s">
        <v>18</v>
      </c>
      <c r="C29" s="28"/>
      <c r="D29" s="35" t="s">
        <v>159</v>
      </c>
      <c r="E29" s="30"/>
      <c r="F29" s="35" t="s">
        <v>171</v>
      </c>
      <c r="G29" s="30"/>
      <c r="H29" s="35" t="s">
        <v>182</v>
      </c>
      <c r="I29" s="30"/>
      <c r="J29" s="35"/>
      <c r="K29" s="31"/>
      <c r="L29" s="31"/>
      <c r="M29" s="147"/>
      <c r="N29" s="142"/>
    </row>
    <row r="30" spans="1:14" ht="15.75">
      <c r="A30" s="27"/>
      <c r="B30" s="28"/>
      <c r="C30" s="28"/>
      <c r="D30" s="28"/>
      <c r="E30" s="30"/>
      <c r="F30" s="30"/>
      <c r="G30" s="30"/>
      <c r="H30" s="30"/>
      <c r="I30" s="30"/>
      <c r="J30" s="30"/>
      <c r="K30" s="31"/>
      <c r="L30" s="31"/>
      <c r="M30" s="147"/>
      <c r="N30" s="142"/>
    </row>
    <row r="31" spans="1:14" ht="15.75">
      <c r="A31" s="27"/>
      <c r="B31" s="28" t="s">
        <v>19</v>
      </c>
      <c r="C31" s="28"/>
      <c r="D31" s="36">
        <v>198000</v>
      </c>
      <c r="E31" s="37"/>
      <c r="F31" s="36">
        <v>16500</v>
      </c>
      <c r="G31" s="36"/>
      <c r="H31" s="36">
        <v>5500</v>
      </c>
      <c r="I31" s="36"/>
      <c r="J31" s="36"/>
      <c r="K31" s="38"/>
      <c r="L31" s="36">
        <f>J31+H31+F31+D31</f>
        <v>220000</v>
      </c>
      <c r="M31" s="148"/>
      <c r="N31" s="142"/>
    </row>
    <row r="32" spans="1:14" ht="15.75">
      <c r="A32" s="27"/>
      <c r="B32" s="28" t="s">
        <v>20</v>
      </c>
      <c r="C32" s="43">
        <v>0.284899</v>
      </c>
      <c r="D32" s="36">
        <f>D31*C32</f>
        <v>56410.002</v>
      </c>
      <c r="E32" s="37"/>
      <c r="F32" s="36">
        <f>F31</f>
        <v>16500</v>
      </c>
      <c r="G32" s="36"/>
      <c r="H32" s="36">
        <f>H31</f>
        <v>5500</v>
      </c>
      <c r="I32" s="41"/>
      <c r="J32" s="36"/>
      <c r="K32" s="38"/>
      <c r="L32" s="36">
        <f>J32+H32+F32+D32</f>
        <v>78410.00200000001</v>
      </c>
      <c r="M32" s="148"/>
      <c r="N32" s="142"/>
    </row>
    <row r="33" spans="1:14" ht="15.75">
      <c r="A33" s="42"/>
      <c r="B33" s="32" t="s">
        <v>21</v>
      </c>
      <c r="C33" s="43">
        <v>0.264501</v>
      </c>
      <c r="D33" s="44">
        <f>D31*C33</f>
        <v>52371.198</v>
      </c>
      <c r="E33" s="45"/>
      <c r="F33" s="44">
        <v>16500</v>
      </c>
      <c r="G33" s="44"/>
      <c r="H33" s="44">
        <v>5500</v>
      </c>
      <c r="I33" s="44"/>
      <c r="J33" s="44"/>
      <c r="K33" s="46"/>
      <c r="L33" s="44">
        <f>J33+H33+F33+D33</f>
        <v>74371.198</v>
      </c>
      <c r="M33" s="147"/>
      <c r="N33" s="142"/>
    </row>
    <row r="34" spans="1:14" ht="15.75">
      <c r="A34" s="27"/>
      <c r="B34" s="28" t="s">
        <v>22</v>
      </c>
      <c r="C34" s="184"/>
      <c r="D34" s="35" t="s">
        <v>160</v>
      </c>
      <c r="E34" s="28"/>
      <c r="F34" s="35" t="s">
        <v>172</v>
      </c>
      <c r="G34" s="35"/>
      <c r="H34" s="35" t="s">
        <v>183</v>
      </c>
      <c r="I34" s="35"/>
      <c r="J34" s="35"/>
      <c r="K34" s="31"/>
      <c r="L34" s="31"/>
      <c r="M34" s="147"/>
      <c r="N34" s="142"/>
    </row>
    <row r="35" spans="1:14" ht="15.75">
      <c r="A35" s="27"/>
      <c r="B35" s="28" t="s">
        <v>23</v>
      </c>
      <c r="C35" s="184"/>
      <c r="D35" s="48">
        <v>0.0499875</v>
      </c>
      <c r="E35" s="49"/>
      <c r="F35" s="48">
        <v>0.0554875</v>
      </c>
      <c r="G35" s="48"/>
      <c r="H35" s="48">
        <v>0.0664875</v>
      </c>
      <c r="I35" s="50"/>
      <c r="J35" s="48"/>
      <c r="K35" s="31"/>
      <c r="L35" s="50">
        <f>SUMPRODUCT(D35:J35,D32:J32)/L32</f>
        <v>0.05230225571190522</v>
      </c>
      <c r="M35" s="147"/>
      <c r="N35" s="142"/>
    </row>
    <row r="36" spans="1:14" ht="15.75">
      <c r="A36" s="27"/>
      <c r="B36" s="28" t="s">
        <v>24</v>
      </c>
      <c r="C36" s="184"/>
      <c r="D36" s="48">
        <v>0.0495313</v>
      </c>
      <c r="E36" s="49"/>
      <c r="F36" s="48">
        <v>0.0550313</v>
      </c>
      <c r="G36" s="48"/>
      <c r="H36" s="48">
        <v>0.0660313</v>
      </c>
      <c r="I36" s="50"/>
      <c r="J36" s="48"/>
      <c r="K36" s="31"/>
      <c r="L36" s="31"/>
      <c r="M36" s="147"/>
      <c r="N36" s="142"/>
    </row>
    <row r="37" spans="1:14" ht="15.75">
      <c r="A37" s="27"/>
      <c r="B37" s="28" t="s">
        <v>25</v>
      </c>
      <c r="C37" s="184"/>
      <c r="D37" s="35" t="s">
        <v>161</v>
      </c>
      <c r="E37" s="28"/>
      <c r="F37" s="35" t="s">
        <v>161</v>
      </c>
      <c r="G37" s="35"/>
      <c r="H37" s="35" t="s">
        <v>161</v>
      </c>
      <c r="I37" s="35"/>
      <c r="J37" s="35"/>
      <c r="K37" s="31"/>
      <c r="L37" s="31"/>
      <c r="M37" s="147"/>
      <c r="N37" s="142"/>
    </row>
    <row r="38" spans="1:14" ht="15.75">
      <c r="A38" s="27"/>
      <c r="B38" s="28" t="s">
        <v>26</v>
      </c>
      <c r="C38" s="28"/>
      <c r="D38" s="51" t="s">
        <v>162</v>
      </c>
      <c r="E38" s="28"/>
      <c r="F38" s="51" t="s">
        <v>162</v>
      </c>
      <c r="G38" s="51"/>
      <c r="H38" s="51" t="s">
        <v>162</v>
      </c>
      <c r="I38" s="35"/>
      <c r="J38" s="35"/>
      <c r="K38" s="31"/>
      <c r="L38" s="31"/>
      <c r="M38" s="147"/>
      <c r="N38" s="142"/>
    </row>
    <row r="39" spans="1:14" ht="15.75">
      <c r="A39" s="27"/>
      <c r="B39" s="28" t="s">
        <v>27</v>
      </c>
      <c r="C39" s="28"/>
      <c r="D39" s="35" t="s">
        <v>163</v>
      </c>
      <c r="E39" s="28"/>
      <c r="F39" s="35" t="s">
        <v>173</v>
      </c>
      <c r="G39" s="35"/>
      <c r="H39" s="35" t="s">
        <v>184</v>
      </c>
      <c r="I39" s="35"/>
      <c r="J39" s="35"/>
      <c r="K39" s="31"/>
      <c r="L39" s="31"/>
      <c r="M39" s="147"/>
      <c r="N39" s="142"/>
    </row>
    <row r="40" spans="1:14" ht="15.75">
      <c r="A40" s="27"/>
      <c r="B40" s="28"/>
      <c r="C40" s="28"/>
      <c r="D40" s="52"/>
      <c r="E40" s="52"/>
      <c r="F40" s="49"/>
      <c r="G40" s="52"/>
      <c r="H40" s="192"/>
      <c r="I40" s="52"/>
      <c r="J40" s="52"/>
      <c r="K40" s="52"/>
      <c r="L40" s="52"/>
      <c r="M40" s="147"/>
      <c r="N40" s="142"/>
    </row>
    <row r="41" spans="1:14" ht="15.75">
      <c r="A41" s="27"/>
      <c r="B41" s="28" t="s">
        <v>28</v>
      </c>
      <c r="C41" s="28"/>
      <c r="D41" s="28"/>
      <c r="E41" s="28"/>
      <c r="F41" s="49"/>
      <c r="G41" s="52"/>
      <c r="H41" s="192"/>
      <c r="I41" s="28"/>
      <c r="J41" s="28"/>
      <c r="K41" s="28"/>
      <c r="L41" s="50">
        <f>(H31+F31)/(D31)</f>
        <v>0.1111111111111111</v>
      </c>
      <c r="M41" s="147"/>
      <c r="N41" s="142"/>
    </row>
    <row r="42" spans="1:14" ht="15.75">
      <c r="A42" s="27"/>
      <c r="B42" s="28" t="s">
        <v>29</v>
      </c>
      <c r="C42" s="28"/>
      <c r="D42" s="28"/>
      <c r="E42" s="28"/>
      <c r="F42" s="49"/>
      <c r="G42" s="28"/>
      <c r="H42" s="49"/>
      <c r="I42" s="28"/>
      <c r="J42" s="28"/>
      <c r="K42" s="28"/>
      <c r="L42" s="50">
        <f>(H33+F33)/(D33)</f>
        <v>0.4200782269674259</v>
      </c>
      <c r="M42" s="147"/>
      <c r="N42" s="142"/>
    </row>
    <row r="43" spans="1:14" ht="15.75">
      <c r="A43" s="27"/>
      <c r="B43" s="28" t="s">
        <v>30</v>
      </c>
      <c r="C43" s="28"/>
      <c r="D43" s="49"/>
      <c r="E43" s="28"/>
      <c r="F43" s="49"/>
      <c r="G43" s="28"/>
      <c r="H43" s="49"/>
      <c r="I43" s="28"/>
      <c r="J43" s="35" t="s">
        <v>156</v>
      </c>
      <c r="K43" s="35" t="s">
        <v>198</v>
      </c>
      <c r="L43" s="36">
        <v>66000</v>
      </c>
      <c r="M43" s="147"/>
      <c r="N43" s="142"/>
    </row>
    <row r="44" spans="1:14" ht="15.75">
      <c r="A44" s="27"/>
      <c r="B44" s="28"/>
      <c r="C44" s="28"/>
      <c r="D44" s="28"/>
      <c r="E44" s="28"/>
      <c r="F44" s="28"/>
      <c r="G44" s="28"/>
      <c r="H44" s="28"/>
      <c r="I44" s="28"/>
      <c r="J44" s="28" t="s">
        <v>190</v>
      </c>
      <c r="K44" s="28"/>
      <c r="L44" s="53"/>
      <c r="M44" s="147"/>
      <c r="N44" s="142"/>
    </row>
    <row r="45" spans="1:14" ht="15.75">
      <c r="A45" s="27"/>
      <c r="B45" s="28" t="s">
        <v>31</v>
      </c>
      <c r="C45" s="28"/>
      <c r="D45" s="28"/>
      <c r="E45" s="28"/>
      <c r="F45" s="28"/>
      <c r="G45" s="28"/>
      <c r="H45" s="28"/>
      <c r="I45" s="28"/>
      <c r="J45" s="35"/>
      <c r="K45" s="35"/>
      <c r="L45" s="35" t="s">
        <v>202</v>
      </c>
      <c r="M45" s="147"/>
      <c r="N45" s="142"/>
    </row>
    <row r="46" spans="1:14" ht="15.75">
      <c r="A46" s="42"/>
      <c r="B46" s="32" t="s">
        <v>32</v>
      </c>
      <c r="C46" s="32"/>
      <c r="D46" s="32"/>
      <c r="E46" s="32"/>
      <c r="F46" s="32"/>
      <c r="G46" s="32"/>
      <c r="H46" s="32"/>
      <c r="I46" s="32"/>
      <c r="J46" s="54"/>
      <c r="K46" s="54"/>
      <c r="L46" s="55">
        <v>38791</v>
      </c>
      <c r="M46" s="149"/>
      <c r="N46" s="142"/>
    </row>
    <row r="47" spans="1:14" ht="15.75">
      <c r="A47" s="27"/>
      <c r="B47" s="28" t="s">
        <v>33</v>
      </c>
      <c r="C47" s="28"/>
      <c r="D47" s="28"/>
      <c r="E47" s="28"/>
      <c r="F47" s="28"/>
      <c r="G47" s="28"/>
      <c r="H47" s="31"/>
      <c r="I47" s="28">
        <f>L47-J47+1</f>
        <v>91</v>
      </c>
      <c r="J47" s="57">
        <v>38610</v>
      </c>
      <c r="K47" s="58"/>
      <c r="L47" s="57">
        <v>38700</v>
      </c>
      <c r="M47" s="147"/>
      <c r="N47" s="142"/>
    </row>
    <row r="48" spans="1:14" ht="15.75">
      <c r="A48" s="27"/>
      <c r="B48" s="28" t="s">
        <v>34</v>
      </c>
      <c r="C48" s="28"/>
      <c r="D48" s="28"/>
      <c r="E48" s="28"/>
      <c r="F48" s="28"/>
      <c r="G48" s="28"/>
      <c r="H48" s="31"/>
      <c r="I48" s="28">
        <f>L48-J48+1</f>
        <v>90</v>
      </c>
      <c r="J48" s="57">
        <v>38701</v>
      </c>
      <c r="K48" s="58"/>
      <c r="L48" s="57">
        <v>38790</v>
      </c>
      <c r="M48" s="147"/>
      <c r="N48" s="142"/>
    </row>
    <row r="49" spans="1:14" ht="15.75">
      <c r="A49" s="27"/>
      <c r="B49" s="28" t="s">
        <v>35</v>
      </c>
      <c r="C49" s="28"/>
      <c r="D49" s="28"/>
      <c r="E49" s="28"/>
      <c r="F49" s="28"/>
      <c r="G49" s="28"/>
      <c r="H49" s="28"/>
      <c r="I49" s="28"/>
      <c r="J49" s="57"/>
      <c r="K49" s="58"/>
      <c r="L49" s="57" t="s">
        <v>203</v>
      </c>
      <c r="M49" s="147"/>
      <c r="N49" s="142"/>
    </row>
    <row r="50" spans="1:14" ht="15.75">
      <c r="A50" s="27"/>
      <c r="B50" s="28" t="s">
        <v>36</v>
      </c>
      <c r="C50" s="28"/>
      <c r="D50" s="28"/>
      <c r="E50" s="28"/>
      <c r="F50" s="28"/>
      <c r="G50" s="28"/>
      <c r="H50" s="28"/>
      <c r="I50" s="28"/>
      <c r="J50" s="57"/>
      <c r="K50" s="58"/>
      <c r="L50" s="57">
        <v>38777</v>
      </c>
      <c r="M50" s="147"/>
      <c r="N50" s="142"/>
    </row>
    <row r="51" spans="1:14" ht="15.75">
      <c r="A51" s="27"/>
      <c r="B51" s="28"/>
      <c r="C51" s="28"/>
      <c r="D51" s="28"/>
      <c r="E51" s="28"/>
      <c r="F51" s="28"/>
      <c r="G51" s="28"/>
      <c r="H51" s="28"/>
      <c r="I51" s="28"/>
      <c r="J51" s="28"/>
      <c r="K51" s="28"/>
      <c r="L51" s="59"/>
      <c r="M51" s="147"/>
      <c r="N51" s="142"/>
    </row>
    <row r="52" spans="1:14" ht="15.75">
      <c r="A52" s="7"/>
      <c r="B52" s="9"/>
      <c r="C52" s="9"/>
      <c r="D52" s="9"/>
      <c r="E52" s="9"/>
      <c r="F52" s="9"/>
      <c r="G52" s="9"/>
      <c r="H52" s="9"/>
      <c r="I52" s="9"/>
      <c r="J52" s="9"/>
      <c r="K52" s="9"/>
      <c r="L52" s="60"/>
      <c r="M52" s="145"/>
      <c r="N52" s="142"/>
    </row>
    <row r="53" spans="1:14" ht="16.5" thickBot="1">
      <c r="A53" s="135"/>
      <c r="B53" s="136" t="s">
        <v>246</v>
      </c>
      <c r="C53" s="137"/>
      <c r="D53" s="137"/>
      <c r="E53" s="137"/>
      <c r="F53" s="137"/>
      <c r="G53" s="137"/>
      <c r="H53" s="137"/>
      <c r="I53" s="137"/>
      <c r="J53" s="137"/>
      <c r="K53" s="137"/>
      <c r="L53" s="138"/>
      <c r="M53" s="139"/>
      <c r="N53" s="142"/>
    </row>
    <row r="54" spans="1:14" ht="15.75">
      <c r="A54" s="2"/>
      <c r="B54" s="5"/>
      <c r="C54" s="5"/>
      <c r="D54" s="5"/>
      <c r="E54" s="5"/>
      <c r="F54" s="5"/>
      <c r="G54" s="5"/>
      <c r="H54" s="5"/>
      <c r="I54" s="5"/>
      <c r="J54" s="5"/>
      <c r="K54" s="5"/>
      <c r="L54" s="61"/>
      <c r="M54" s="144"/>
      <c r="N54" s="142"/>
    </row>
    <row r="55" spans="1:14" ht="15.75">
      <c r="A55" s="7"/>
      <c r="B55" s="62" t="s">
        <v>38</v>
      </c>
      <c r="C55" s="15"/>
      <c r="D55" s="9"/>
      <c r="E55" s="9"/>
      <c r="F55" s="9"/>
      <c r="G55" s="9"/>
      <c r="H55" s="9"/>
      <c r="I55" s="9"/>
      <c r="J55" s="9"/>
      <c r="K55" s="9"/>
      <c r="L55" s="63"/>
      <c r="M55" s="145"/>
      <c r="N55" s="142"/>
    </row>
    <row r="56" spans="1:14" ht="15.75">
      <c r="A56" s="7"/>
      <c r="B56" s="15"/>
      <c r="C56" s="15"/>
      <c r="D56" s="9"/>
      <c r="E56" s="9"/>
      <c r="F56" s="9"/>
      <c r="G56" s="9"/>
      <c r="H56" s="9"/>
      <c r="I56" s="9"/>
      <c r="J56" s="9"/>
      <c r="K56" s="9"/>
      <c r="L56" s="63"/>
      <c r="M56" s="145"/>
      <c r="N56" s="142"/>
    </row>
    <row r="57" spans="1:14" ht="47.25">
      <c r="A57" s="7"/>
      <c r="B57" s="162" t="s">
        <v>39</v>
      </c>
      <c r="C57" s="163" t="s">
        <v>154</v>
      </c>
      <c r="D57" s="163" t="s">
        <v>164</v>
      </c>
      <c r="E57" s="163"/>
      <c r="F57" s="163" t="s">
        <v>174</v>
      </c>
      <c r="G57" s="163"/>
      <c r="H57" s="163" t="s">
        <v>185</v>
      </c>
      <c r="I57" s="163"/>
      <c r="J57" s="163" t="s">
        <v>191</v>
      </c>
      <c r="K57" s="163"/>
      <c r="L57" s="164" t="s">
        <v>204</v>
      </c>
      <c r="M57" s="165"/>
      <c r="N57" s="142"/>
    </row>
    <row r="58" spans="1:14" ht="15.75">
      <c r="A58" s="27"/>
      <c r="B58" s="28" t="s">
        <v>40</v>
      </c>
      <c r="C58" s="64">
        <v>218488</v>
      </c>
      <c r="D58" s="64">
        <v>78366</v>
      </c>
      <c r="E58" s="64"/>
      <c r="F58" s="64">
        <f>3995</f>
        <v>3995</v>
      </c>
      <c r="G58" s="64"/>
      <c r="H58" s="64">
        <v>0</v>
      </c>
      <c r="I58" s="64"/>
      <c r="J58" s="64">
        <v>0</v>
      </c>
      <c r="K58" s="64"/>
      <c r="L58" s="65">
        <f>D58-F58+H58-J58</f>
        <v>74371</v>
      </c>
      <c r="M58" s="147"/>
      <c r="N58" s="142"/>
    </row>
    <row r="59" spans="1:14" ht="15.75">
      <c r="A59" s="27"/>
      <c r="B59" s="28" t="s">
        <v>41</v>
      </c>
      <c r="C59" s="64">
        <v>31107</v>
      </c>
      <c r="D59" s="64">
        <v>13871</v>
      </c>
      <c r="E59" s="64"/>
      <c r="F59" s="64">
        <f>387+31</f>
        <v>418</v>
      </c>
      <c r="G59" s="64"/>
      <c r="H59" s="64">
        <v>0</v>
      </c>
      <c r="I59" s="64"/>
      <c r="J59" s="64">
        <v>0</v>
      </c>
      <c r="K59" s="64"/>
      <c r="L59" s="65">
        <f>D59-F59+H59-J59</f>
        <v>13453</v>
      </c>
      <c r="M59" s="147"/>
      <c r="N59" s="142"/>
    </row>
    <row r="60" spans="1:14" ht="15.75">
      <c r="A60" s="27"/>
      <c r="B60" s="28"/>
      <c r="C60" s="64"/>
      <c r="D60" s="64"/>
      <c r="E60" s="64"/>
      <c r="F60" s="64"/>
      <c r="G60" s="64"/>
      <c r="H60" s="64"/>
      <c r="I60" s="64"/>
      <c r="J60" s="64"/>
      <c r="K60" s="64"/>
      <c r="L60" s="65"/>
      <c r="M60" s="147"/>
      <c r="N60" s="142"/>
    </row>
    <row r="61" spans="1:14" ht="15.75">
      <c r="A61" s="27"/>
      <c r="B61" s="28" t="s">
        <v>42</v>
      </c>
      <c r="C61" s="64">
        <f>SUM(C58:C60)</f>
        <v>249595</v>
      </c>
      <c r="D61" s="64">
        <f>SUM(D58:D60)</f>
        <v>92237</v>
      </c>
      <c r="E61" s="64"/>
      <c r="F61" s="64">
        <f>SUM(F58:F60)</f>
        <v>4413</v>
      </c>
      <c r="G61" s="64"/>
      <c r="H61" s="64">
        <f>SUM(H58:H60)</f>
        <v>0</v>
      </c>
      <c r="I61" s="64"/>
      <c r="J61" s="64">
        <f>SUM(J58:J60)</f>
        <v>0</v>
      </c>
      <c r="K61" s="64"/>
      <c r="L61" s="66">
        <f>SUM(L58:L60)</f>
        <v>87824</v>
      </c>
      <c r="M61" s="147"/>
      <c r="N61" s="142"/>
    </row>
    <row r="62" spans="1:14" ht="15.75">
      <c r="A62" s="27"/>
      <c r="B62" s="28"/>
      <c r="C62" s="64"/>
      <c r="D62" s="64"/>
      <c r="E62" s="64"/>
      <c r="F62" s="64"/>
      <c r="G62" s="64"/>
      <c r="H62" s="64"/>
      <c r="I62" s="64"/>
      <c r="J62" s="64"/>
      <c r="K62" s="64"/>
      <c r="L62" s="66"/>
      <c r="M62" s="147"/>
      <c r="N62" s="142"/>
    </row>
    <row r="63" spans="1:14" ht="15.75">
      <c r="A63" s="7"/>
      <c r="B63" s="158" t="s">
        <v>43</v>
      </c>
      <c r="C63" s="67"/>
      <c r="D63" s="67"/>
      <c r="E63" s="67"/>
      <c r="F63" s="67"/>
      <c r="G63" s="67"/>
      <c r="H63" s="67"/>
      <c r="I63" s="67"/>
      <c r="J63" s="67"/>
      <c r="K63" s="67"/>
      <c r="L63" s="68"/>
      <c r="M63" s="145"/>
      <c r="N63" s="142"/>
    </row>
    <row r="64" spans="1:14" ht="15.75">
      <c r="A64" s="7"/>
      <c r="B64" s="9"/>
      <c r="C64" s="67"/>
      <c r="D64" s="67"/>
      <c r="E64" s="67"/>
      <c r="F64" s="67"/>
      <c r="G64" s="67"/>
      <c r="H64" s="67"/>
      <c r="I64" s="67"/>
      <c r="J64" s="67"/>
      <c r="K64" s="67"/>
      <c r="L64" s="68"/>
      <c r="M64" s="145"/>
      <c r="N64" s="142"/>
    </row>
    <row r="65" spans="1:14" ht="15.75">
      <c r="A65" s="27"/>
      <c r="B65" s="28" t="s">
        <v>40</v>
      </c>
      <c r="C65" s="64"/>
      <c r="D65" s="64"/>
      <c r="E65" s="64"/>
      <c r="F65" s="64"/>
      <c r="G65" s="64"/>
      <c r="H65" s="64"/>
      <c r="I65" s="64"/>
      <c r="J65" s="64"/>
      <c r="K65" s="64"/>
      <c r="L65" s="66"/>
      <c r="M65" s="147"/>
      <c r="N65" s="142"/>
    </row>
    <row r="66" spans="1:14" ht="15.75">
      <c r="A66" s="27"/>
      <c r="B66" s="28" t="s">
        <v>44</v>
      </c>
      <c r="C66" s="64"/>
      <c r="D66" s="64"/>
      <c r="E66" s="64"/>
      <c r="F66" s="64"/>
      <c r="G66" s="64"/>
      <c r="H66" s="64"/>
      <c r="I66" s="64"/>
      <c r="J66" s="64"/>
      <c r="K66" s="64"/>
      <c r="L66" s="66"/>
      <c r="M66" s="147"/>
      <c r="N66" s="142"/>
    </row>
    <row r="67" spans="1:14" ht="15.75">
      <c r="A67" s="27"/>
      <c r="B67" s="28"/>
      <c r="C67" s="64"/>
      <c r="D67" s="64"/>
      <c r="E67" s="64"/>
      <c r="F67" s="64"/>
      <c r="G67" s="64"/>
      <c r="H67" s="64"/>
      <c r="I67" s="64"/>
      <c r="J67" s="64"/>
      <c r="K67" s="64"/>
      <c r="L67" s="66"/>
      <c r="M67" s="147"/>
      <c r="N67" s="142"/>
    </row>
    <row r="68" spans="1:14" ht="15.75">
      <c r="A68" s="27"/>
      <c r="B68" s="28" t="s">
        <v>42</v>
      </c>
      <c r="C68" s="64"/>
      <c r="D68" s="64"/>
      <c r="E68" s="64"/>
      <c r="F68" s="64"/>
      <c r="G68" s="64"/>
      <c r="H68" s="64"/>
      <c r="I68" s="64"/>
      <c r="J68" s="64"/>
      <c r="K68" s="64"/>
      <c r="L68" s="64"/>
      <c r="M68" s="147"/>
      <c r="N68" s="142"/>
    </row>
    <row r="69" spans="1:14" ht="15.75">
      <c r="A69" s="27"/>
      <c r="B69" s="28"/>
      <c r="C69" s="64"/>
      <c r="D69" s="64"/>
      <c r="E69" s="64"/>
      <c r="F69" s="64"/>
      <c r="G69" s="64"/>
      <c r="H69" s="64"/>
      <c r="I69" s="64"/>
      <c r="J69" s="64"/>
      <c r="K69" s="64"/>
      <c r="L69" s="64"/>
      <c r="M69" s="147"/>
      <c r="N69" s="142"/>
    </row>
    <row r="70" spans="1:14" ht="15.75">
      <c r="A70" s="27"/>
      <c r="B70" s="28" t="str">
        <f>B59</f>
        <v>Pre Closing Arrears Sold to Issuer (£'000)</v>
      </c>
      <c r="C70" s="64">
        <f>-C59</f>
        <v>-31107</v>
      </c>
      <c r="D70" s="64">
        <v>-13871</v>
      </c>
      <c r="E70" s="64"/>
      <c r="F70" s="64"/>
      <c r="G70" s="64"/>
      <c r="H70" s="64"/>
      <c r="I70" s="64"/>
      <c r="J70" s="64"/>
      <c r="K70" s="64"/>
      <c r="L70" s="64">
        <f>-L59</f>
        <v>-13453</v>
      </c>
      <c r="M70" s="147"/>
      <c r="N70" s="142"/>
    </row>
    <row r="71" spans="1:14" ht="15.75">
      <c r="A71" s="27"/>
      <c r="B71" s="28" t="s">
        <v>45</v>
      </c>
      <c r="C71" s="64">
        <v>0</v>
      </c>
      <c r="D71" s="64">
        <v>0</v>
      </c>
      <c r="E71" s="64"/>
      <c r="F71" s="64"/>
      <c r="G71" s="64"/>
      <c r="H71" s="64"/>
      <c r="I71" s="64"/>
      <c r="J71" s="64"/>
      <c r="K71" s="64"/>
      <c r="L71" s="65">
        <f>D71-F71+H71-J71</f>
        <v>0</v>
      </c>
      <c r="M71" s="147"/>
      <c r="N71" s="142"/>
    </row>
    <row r="72" spans="1:14" ht="15.75">
      <c r="A72" s="27"/>
      <c r="B72" s="28" t="s">
        <v>46</v>
      </c>
      <c r="C72" s="64">
        <v>1512</v>
      </c>
      <c r="D72" s="64">
        <v>0</v>
      </c>
      <c r="E72" s="64"/>
      <c r="F72" s="64"/>
      <c r="G72" s="64"/>
      <c r="H72" s="64"/>
      <c r="I72" s="64"/>
      <c r="J72" s="64"/>
      <c r="K72" s="64"/>
      <c r="L72" s="66">
        <f>D72+F72</f>
        <v>0</v>
      </c>
      <c r="M72" s="147"/>
      <c r="N72" s="142"/>
    </row>
    <row r="73" spans="1:14" ht="15.75">
      <c r="A73" s="27"/>
      <c r="B73" s="28" t="s">
        <v>47</v>
      </c>
      <c r="C73" s="64">
        <v>0</v>
      </c>
      <c r="D73" s="64">
        <v>44</v>
      </c>
      <c r="E73" s="64"/>
      <c r="F73" s="64"/>
      <c r="G73" s="64"/>
      <c r="H73" s="64"/>
      <c r="I73" s="64"/>
      <c r="J73" s="64"/>
      <c r="K73" s="64"/>
      <c r="L73" s="66">
        <v>0</v>
      </c>
      <c r="M73" s="147"/>
      <c r="N73" s="142"/>
    </row>
    <row r="74" spans="1:14" ht="15.75">
      <c r="A74" s="27"/>
      <c r="B74" s="28" t="s">
        <v>21</v>
      </c>
      <c r="C74" s="66">
        <f>SUM(C61:C73)</f>
        <v>220000</v>
      </c>
      <c r="D74" s="66">
        <f>SUM(D61:D73)</f>
        <v>78410</v>
      </c>
      <c r="E74" s="64"/>
      <c r="F74" s="66"/>
      <c r="G74" s="64"/>
      <c r="H74" s="66"/>
      <c r="I74" s="64"/>
      <c r="J74" s="66"/>
      <c r="K74" s="64"/>
      <c r="L74" s="66">
        <f>SUM(L61:L73)</f>
        <v>74371</v>
      </c>
      <c r="M74" s="147"/>
      <c r="N74" s="142"/>
    </row>
    <row r="75" spans="1:14" ht="15.75">
      <c r="A75" s="7"/>
      <c r="B75" s="9"/>
      <c r="C75" s="9"/>
      <c r="D75" s="9"/>
      <c r="E75" s="9"/>
      <c r="F75" s="9"/>
      <c r="G75" s="9"/>
      <c r="H75" s="9"/>
      <c r="I75" s="9"/>
      <c r="J75" s="9"/>
      <c r="K75" s="9"/>
      <c r="L75" s="9"/>
      <c r="M75" s="145"/>
      <c r="N75" s="142"/>
    </row>
    <row r="76" spans="1:14" ht="15.75">
      <c r="A76" s="7"/>
      <c r="B76" s="62" t="s">
        <v>48</v>
      </c>
      <c r="C76" s="16"/>
      <c r="D76" s="16"/>
      <c r="E76" s="16"/>
      <c r="F76" s="16"/>
      <c r="G76" s="16" t="s">
        <v>244</v>
      </c>
      <c r="H76" s="212">
        <f>+J172</f>
        <v>38776</v>
      </c>
      <c r="I76" s="19"/>
      <c r="J76" s="19" t="s">
        <v>192</v>
      </c>
      <c r="K76" s="19"/>
      <c r="L76" s="19" t="s">
        <v>205</v>
      </c>
      <c r="M76" s="145"/>
      <c r="N76" s="142"/>
    </row>
    <row r="77" spans="1:14" ht="15.75">
      <c r="A77" s="27"/>
      <c r="B77" s="28" t="s">
        <v>49</v>
      </c>
      <c r="C77" s="28"/>
      <c r="D77" s="28"/>
      <c r="E77" s="28"/>
      <c r="F77" s="28"/>
      <c r="G77" s="28"/>
      <c r="H77" s="28"/>
      <c r="I77" s="28"/>
      <c r="J77" s="64">
        <v>0</v>
      </c>
      <c r="K77" s="28"/>
      <c r="L77" s="65">
        <v>0</v>
      </c>
      <c r="M77" s="147"/>
      <c r="N77" s="142"/>
    </row>
    <row r="78" spans="1:14" ht="15.75">
      <c r="A78" s="27"/>
      <c r="B78" s="28" t="s">
        <v>50</v>
      </c>
      <c r="C78" s="52"/>
      <c r="D78" s="56"/>
      <c r="E78" s="28"/>
      <c r="F78" s="28"/>
      <c r="G78" s="28"/>
      <c r="H78" s="28"/>
      <c r="I78" s="28"/>
      <c r="J78" s="64">
        <f>3995+44</f>
        <v>4039</v>
      </c>
      <c r="K78" s="28"/>
      <c r="L78" s="65"/>
      <c r="M78" s="147"/>
      <c r="N78" s="142"/>
    </row>
    <row r="79" spans="1:14" ht="15.75">
      <c r="A79" s="27"/>
      <c r="B79" s="28" t="s">
        <v>245</v>
      </c>
      <c r="C79" s="52"/>
      <c r="D79" s="56"/>
      <c r="E79" s="28"/>
      <c r="F79" s="28"/>
      <c r="G79" s="28"/>
      <c r="H79" s="28"/>
      <c r="I79" s="28"/>
      <c r="J79" s="64"/>
      <c r="K79" s="28"/>
      <c r="L79" s="65">
        <f>940+833+701-859+1</f>
        <v>1616</v>
      </c>
      <c r="M79" s="147"/>
      <c r="N79" s="142"/>
    </row>
    <row r="80" spans="1:14" ht="15.75">
      <c r="A80" s="27"/>
      <c r="B80" s="28" t="s">
        <v>241</v>
      </c>
      <c r="C80" s="52"/>
      <c r="D80" s="56"/>
      <c r="E80" s="28"/>
      <c r="F80" s="28"/>
      <c r="G80" s="28"/>
      <c r="H80" s="28"/>
      <c r="I80" s="28"/>
      <c r="J80" s="64"/>
      <c r="K80" s="28"/>
      <c r="L80" s="65">
        <f>123+172+121</f>
        <v>416</v>
      </c>
      <c r="M80" s="147"/>
      <c r="N80" s="142"/>
    </row>
    <row r="81" spans="1:14" ht="15.75">
      <c r="A81" s="27"/>
      <c r="B81" s="28" t="s">
        <v>240</v>
      </c>
      <c r="C81" s="52"/>
      <c r="D81" s="56"/>
      <c r="E81" s="28"/>
      <c r="F81" s="28"/>
      <c r="G81" s="28"/>
      <c r="H81" s="28"/>
      <c r="I81" s="28"/>
      <c r="J81" s="64"/>
      <c r="K81" s="28"/>
      <c r="L81" s="65">
        <f>46+29+31</f>
        <v>106</v>
      </c>
      <c r="M81" s="147"/>
      <c r="N81" s="142"/>
    </row>
    <row r="82" spans="1:14" ht="15.75">
      <c r="A82" s="27"/>
      <c r="B82" s="28" t="s">
        <v>52</v>
      </c>
      <c r="C82" s="28"/>
      <c r="D82" s="28"/>
      <c r="E82" s="28"/>
      <c r="F82" s="28"/>
      <c r="G82" s="28"/>
      <c r="H82" s="28"/>
      <c r="I82" s="28"/>
      <c r="J82" s="64"/>
      <c r="K82" s="28"/>
      <c r="L82" s="65">
        <v>387</v>
      </c>
      <c r="M82" s="147"/>
      <c r="N82" s="142"/>
    </row>
    <row r="83" spans="1:14" ht="15.75">
      <c r="A83" s="27"/>
      <c r="B83" s="28" t="s">
        <v>243</v>
      </c>
      <c r="C83" s="28"/>
      <c r="D83" s="28"/>
      <c r="E83" s="28"/>
      <c r="F83" s="28"/>
      <c r="G83" s="28"/>
      <c r="H83" s="28"/>
      <c r="I83" s="28"/>
      <c r="J83" s="64"/>
      <c r="K83" s="28"/>
      <c r="L83" s="65">
        <v>0</v>
      </c>
      <c r="M83" s="147"/>
      <c r="N83" s="142"/>
    </row>
    <row r="84" spans="1:14" ht="15.75">
      <c r="A84" s="27"/>
      <c r="B84" s="28" t="s">
        <v>242</v>
      </c>
      <c r="C84" s="28"/>
      <c r="D84" s="28"/>
      <c r="E84" s="28"/>
      <c r="F84" s="28"/>
      <c r="G84" s="28"/>
      <c r="H84" s="28"/>
      <c r="I84" s="28"/>
      <c r="J84" s="64"/>
      <c r="K84" s="28"/>
      <c r="L84" s="65">
        <v>0</v>
      </c>
      <c r="M84" s="147"/>
      <c r="N84" s="142"/>
    </row>
    <row r="85" spans="1:14" ht="15.75">
      <c r="A85" s="27"/>
      <c r="B85" s="28" t="s">
        <v>54</v>
      </c>
      <c r="C85" s="28"/>
      <c r="D85" s="28"/>
      <c r="E85" s="28"/>
      <c r="F85" s="28"/>
      <c r="G85" s="28"/>
      <c r="H85" s="28"/>
      <c r="I85" s="28"/>
      <c r="J85" s="64">
        <f>SUM(J77:J84)</f>
        <v>4039</v>
      </c>
      <c r="K85" s="28"/>
      <c r="L85" s="66">
        <f>SUM(L77:L84)</f>
        <v>2525</v>
      </c>
      <c r="M85" s="147"/>
      <c r="N85" s="142"/>
    </row>
    <row r="86" spans="1:14" ht="15.75">
      <c r="A86" s="27"/>
      <c r="B86" s="166" t="s">
        <v>55</v>
      </c>
      <c r="C86" s="70"/>
      <c r="D86" s="28"/>
      <c r="E86" s="28"/>
      <c r="F86" s="28"/>
      <c r="G86" s="28"/>
      <c r="H86" s="28"/>
      <c r="I86" s="28"/>
      <c r="J86" s="64"/>
      <c r="K86" s="28"/>
      <c r="L86" s="65"/>
      <c r="M86" s="147"/>
      <c r="N86" s="142"/>
    </row>
    <row r="87" spans="1:14" ht="15.75">
      <c r="A87" s="27">
        <v>1</v>
      </c>
      <c r="B87" s="28" t="s">
        <v>56</v>
      </c>
      <c r="C87" s="28"/>
      <c r="D87" s="28"/>
      <c r="E87" s="28"/>
      <c r="F87" s="28"/>
      <c r="G87" s="28"/>
      <c r="H87" s="28"/>
      <c r="I87" s="28"/>
      <c r="J87" s="28"/>
      <c r="K87" s="28"/>
      <c r="L87" s="65">
        <v>0</v>
      </c>
      <c r="M87" s="147"/>
      <c r="N87" s="142"/>
    </row>
    <row r="88" spans="1:14" ht="15.75">
      <c r="A88" s="27">
        <f aca="true" t="shared" si="0" ref="A88:A99">A87+1</f>
        <v>2</v>
      </c>
      <c r="B88" s="28" t="s">
        <v>57</v>
      </c>
      <c r="C88" s="28"/>
      <c r="D88" s="28"/>
      <c r="E88" s="28"/>
      <c r="F88" s="28"/>
      <c r="G88" s="28"/>
      <c r="H88" s="28"/>
      <c r="I88" s="28"/>
      <c r="J88" s="28"/>
      <c r="K88" s="28"/>
      <c r="L88" s="65">
        <v>-4</v>
      </c>
      <c r="M88" s="147"/>
      <c r="N88" s="142"/>
    </row>
    <row r="89" spans="1:14" ht="15.75">
      <c r="A89" s="27">
        <f t="shared" si="0"/>
        <v>3</v>
      </c>
      <c r="B89" s="28" t="s">
        <v>58</v>
      </c>
      <c r="C89" s="28"/>
      <c r="D89" s="28"/>
      <c r="E89" s="28"/>
      <c r="F89" s="28"/>
      <c r="G89" s="28"/>
      <c r="H89" s="28"/>
      <c r="I89" s="28"/>
      <c r="J89" s="28"/>
      <c r="K89" s="28"/>
      <c r="L89" s="65">
        <f>-76-42-3</f>
        <v>-121</v>
      </c>
      <c r="M89" s="147"/>
      <c r="N89" s="142"/>
    </row>
    <row r="90" spans="1:14" ht="15.75">
      <c r="A90" s="27">
        <f t="shared" si="0"/>
        <v>4</v>
      </c>
      <c r="B90" s="28" t="s">
        <v>59</v>
      </c>
      <c r="C90" s="28"/>
      <c r="D90" s="28"/>
      <c r="E90" s="28"/>
      <c r="F90" s="28"/>
      <c r="G90" s="28"/>
      <c r="H90" s="28"/>
      <c r="I90" s="28"/>
      <c r="J90" s="28"/>
      <c r="K90" s="28"/>
      <c r="L90" s="65">
        <v>0</v>
      </c>
      <c r="M90" s="147"/>
      <c r="N90" s="142"/>
    </row>
    <row r="91" spans="1:14" ht="15.75">
      <c r="A91" s="27">
        <f t="shared" si="0"/>
        <v>5</v>
      </c>
      <c r="B91" s="28" t="s">
        <v>60</v>
      </c>
      <c r="C91" s="28"/>
      <c r="D91" s="28"/>
      <c r="E91" s="28"/>
      <c r="F91" s="28"/>
      <c r="G91" s="28"/>
      <c r="H91" s="28"/>
      <c r="I91" s="28"/>
      <c r="J91" s="28"/>
      <c r="K91" s="28"/>
      <c r="L91" s="65">
        <v>-695</v>
      </c>
      <c r="M91" s="147"/>
      <c r="N91" s="142"/>
    </row>
    <row r="92" spans="1:14" ht="15.75">
      <c r="A92" s="27">
        <f t="shared" si="0"/>
        <v>6</v>
      </c>
      <c r="B92" s="28" t="s">
        <v>61</v>
      </c>
      <c r="C92" s="28"/>
      <c r="D92" s="28"/>
      <c r="E92" s="28"/>
      <c r="F92" s="28"/>
      <c r="G92" s="28"/>
      <c r="H92" s="28"/>
      <c r="I92" s="28"/>
      <c r="J92" s="28"/>
      <c r="K92" s="28"/>
      <c r="L92" s="65">
        <v>-226</v>
      </c>
      <c r="M92" s="147"/>
      <c r="N92" s="142"/>
    </row>
    <row r="93" spans="1:14" ht="15.75">
      <c r="A93" s="27">
        <f t="shared" si="0"/>
        <v>7</v>
      </c>
      <c r="B93" s="28" t="s">
        <v>62</v>
      </c>
      <c r="C93" s="28"/>
      <c r="D93" s="28"/>
      <c r="E93" s="28"/>
      <c r="F93" s="28"/>
      <c r="G93" s="28"/>
      <c r="H93" s="28"/>
      <c r="I93" s="28"/>
      <c r="J93" s="28"/>
      <c r="K93" s="28"/>
      <c r="L93" s="65">
        <v>-90</v>
      </c>
      <c r="M93" s="147"/>
      <c r="N93" s="142"/>
    </row>
    <row r="94" spans="1:14" ht="15.75">
      <c r="A94" s="27">
        <f t="shared" si="0"/>
        <v>8</v>
      </c>
      <c r="B94" s="28" t="s">
        <v>63</v>
      </c>
      <c r="C94" s="28"/>
      <c r="D94" s="28"/>
      <c r="E94" s="28"/>
      <c r="F94" s="28"/>
      <c r="G94" s="28"/>
      <c r="H94" s="28"/>
      <c r="I94" s="28"/>
      <c r="J94" s="28"/>
      <c r="K94" s="28"/>
      <c r="L94" s="65">
        <v>-5</v>
      </c>
      <c r="M94" s="147"/>
      <c r="N94" s="142"/>
    </row>
    <row r="95" spans="1:14" ht="15.75">
      <c r="A95" s="27">
        <f t="shared" si="0"/>
        <v>9</v>
      </c>
      <c r="B95" s="28" t="s">
        <v>64</v>
      </c>
      <c r="C95" s="28"/>
      <c r="D95" s="28"/>
      <c r="E95" s="28"/>
      <c r="F95" s="28"/>
      <c r="G95" s="28"/>
      <c r="H95" s="28"/>
      <c r="I95" s="28"/>
      <c r="J95" s="28"/>
      <c r="K95" s="28"/>
      <c r="L95" s="65">
        <v>0</v>
      </c>
      <c r="M95" s="147"/>
      <c r="N95" s="142"/>
    </row>
    <row r="96" spans="1:14" ht="15.75">
      <c r="A96" s="27">
        <f t="shared" si="0"/>
        <v>10</v>
      </c>
      <c r="B96" s="28" t="s">
        <v>65</v>
      </c>
      <c r="C96" s="28"/>
      <c r="D96" s="28"/>
      <c r="E96" s="28"/>
      <c r="F96" s="28"/>
      <c r="G96" s="28"/>
      <c r="H96" s="28"/>
      <c r="I96" s="28"/>
      <c r="J96" s="28"/>
      <c r="K96" s="28"/>
      <c r="L96" s="65">
        <v>0</v>
      </c>
      <c r="M96" s="147"/>
      <c r="N96" s="142"/>
    </row>
    <row r="97" spans="1:14" ht="15.75">
      <c r="A97" s="27">
        <f t="shared" si="0"/>
        <v>11</v>
      </c>
      <c r="B97" s="28" t="s">
        <v>66</v>
      </c>
      <c r="C97" s="28"/>
      <c r="D97" s="28"/>
      <c r="E97" s="28"/>
      <c r="F97" s="28"/>
      <c r="G97" s="28"/>
      <c r="H97" s="28"/>
      <c r="I97" s="28"/>
      <c r="J97" s="28"/>
      <c r="K97" s="28"/>
      <c r="L97" s="65">
        <v>0</v>
      </c>
      <c r="M97" s="147"/>
      <c r="N97" s="142"/>
    </row>
    <row r="98" spans="1:14" ht="15.75">
      <c r="A98" s="27">
        <f t="shared" si="0"/>
        <v>12</v>
      </c>
      <c r="B98" s="28" t="s">
        <v>67</v>
      </c>
      <c r="C98" s="28"/>
      <c r="D98" s="28"/>
      <c r="E98" s="28"/>
      <c r="F98" s="28"/>
      <c r="G98" s="28"/>
      <c r="H98" s="28"/>
      <c r="I98" s="28"/>
      <c r="J98" s="28"/>
      <c r="K98" s="28"/>
      <c r="L98" s="65">
        <v>0</v>
      </c>
      <c r="M98" s="147"/>
      <c r="N98" s="142"/>
    </row>
    <row r="99" spans="1:14" ht="15.75">
      <c r="A99" s="27">
        <f t="shared" si="0"/>
        <v>13</v>
      </c>
      <c r="B99" s="28" t="s">
        <v>68</v>
      </c>
      <c r="C99" s="28"/>
      <c r="D99" s="28"/>
      <c r="E99" s="28"/>
      <c r="F99" s="28"/>
      <c r="G99" s="28"/>
      <c r="H99" s="28"/>
      <c r="I99" s="28"/>
      <c r="J99" s="28"/>
      <c r="K99" s="28"/>
      <c r="L99" s="65">
        <v>0</v>
      </c>
      <c r="M99" s="147"/>
      <c r="N99" s="142"/>
    </row>
    <row r="100" spans="1:14" ht="15.75">
      <c r="A100" s="27">
        <v>14</v>
      </c>
      <c r="B100" s="28" t="s">
        <v>217</v>
      </c>
      <c r="C100" s="28"/>
      <c r="D100" s="28"/>
      <c r="E100" s="28"/>
      <c r="F100" s="28"/>
      <c r="G100" s="28"/>
      <c r="H100" s="28"/>
      <c r="I100" s="28"/>
      <c r="J100" s="28"/>
      <c r="K100" s="28"/>
      <c r="L100" s="65">
        <f>-SUM(L85:L99)</f>
        <v>-1384</v>
      </c>
      <c r="M100" s="147"/>
      <c r="N100" s="142"/>
    </row>
    <row r="101" spans="1:14" ht="15.75">
      <c r="A101" s="27"/>
      <c r="B101" s="28"/>
      <c r="C101" s="28"/>
      <c r="D101" s="28"/>
      <c r="E101" s="28"/>
      <c r="F101" s="28"/>
      <c r="G101" s="28"/>
      <c r="H101" s="28"/>
      <c r="I101" s="28"/>
      <c r="J101" s="28"/>
      <c r="K101" s="28"/>
      <c r="L101" s="65"/>
      <c r="M101" s="147"/>
      <c r="N101" s="142"/>
    </row>
    <row r="102" spans="1:14" ht="15.75">
      <c r="A102" s="27"/>
      <c r="B102" s="166" t="s">
        <v>69</v>
      </c>
      <c r="C102" s="70"/>
      <c r="D102" s="28"/>
      <c r="E102" s="28"/>
      <c r="F102" s="28"/>
      <c r="G102" s="28"/>
      <c r="H102" s="28"/>
      <c r="I102" s="28"/>
      <c r="J102" s="28"/>
      <c r="K102" s="28"/>
      <c r="L102" s="71"/>
      <c r="M102" s="147"/>
      <c r="N102" s="142"/>
    </row>
    <row r="103" spans="1:14" ht="15.75">
      <c r="A103" s="27"/>
      <c r="B103" s="28" t="s">
        <v>70</v>
      </c>
      <c r="C103" s="70"/>
      <c r="D103" s="28"/>
      <c r="E103" s="28"/>
      <c r="F103" s="28"/>
      <c r="G103" s="28"/>
      <c r="H103" s="28"/>
      <c r="I103" s="28"/>
      <c r="J103" s="64">
        <f>-J156</f>
        <v>0</v>
      </c>
      <c r="K103" s="64"/>
      <c r="L103" s="65"/>
      <c r="M103" s="147"/>
      <c r="N103" s="142"/>
    </row>
    <row r="104" spans="1:14" ht="15.75">
      <c r="A104" s="27"/>
      <c r="B104" s="28" t="s">
        <v>71</v>
      </c>
      <c r="C104" s="28"/>
      <c r="D104" s="28"/>
      <c r="E104" s="28"/>
      <c r="F104" s="28"/>
      <c r="G104" s="28"/>
      <c r="H104" s="28"/>
      <c r="I104" s="28"/>
      <c r="J104" s="64">
        <f>-H156</f>
        <v>0</v>
      </c>
      <c r="K104" s="64"/>
      <c r="L104" s="65"/>
      <c r="M104" s="147"/>
      <c r="N104" s="142"/>
    </row>
    <row r="105" spans="1:14" ht="15.75">
      <c r="A105" s="27"/>
      <c r="B105" s="28" t="s">
        <v>72</v>
      </c>
      <c r="C105" s="28"/>
      <c r="D105" s="28"/>
      <c r="E105" s="28"/>
      <c r="F105" s="28"/>
      <c r="G105" s="28"/>
      <c r="H105" s="28"/>
      <c r="I105" s="28"/>
      <c r="J105" s="64">
        <v>-4039</v>
      </c>
      <c r="K105" s="64"/>
      <c r="L105" s="65"/>
      <c r="M105" s="147"/>
      <c r="N105" s="142"/>
    </row>
    <row r="106" spans="1:14" ht="15.75">
      <c r="A106" s="27"/>
      <c r="B106" s="28" t="s">
        <v>73</v>
      </c>
      <c r="C106" s="28"/>
      <c r="D106" s="28"/>
      <c r="E106" s="28"/>
      <c r="F106" s="28"/>
      <c r="G106" s="28"/>
      <c r="H106" s="28"/>
      <c r="I106" s="28"/>
      <c r="J106" s="64">
        <v>0</v>
      </c>
      <c r="K106" s="64"/>
      <c r="L106" s="65"/>
      <c r="M106" s="147"/>
      <c r="N106" s="142"/>
    </row>
    <row r="107" spans="1:14" ht="15.75">
      <c r="A107" s="27"/>
      <c r="B107" s="28" t="s">
        <v>74</v>
      </c>
      <c r="C107" s="28"/>
      <c r="D107" s="28"/>
      <c r="E107" s="28"/>
      <c r="F107" s="28"/>
      <c r="G107" s="28"/>
      <c r="H107" s="28"/>
      <c r="I107" s="28"/>
      <c r="J107" s="64">
        <v>0</v>
      </c>
      <c r="K107" s="64"/>
      <c r="L107" s="65"/>
      <c r="M107" s="147"/>
      <c r="N107" s="142"/>
    </row>
    <row r="108" spans="1:14" ht="15.75">
      <c r="A108" s="27"/>
      <c r="B108" s="28" t="s">
        <v>75</v>
      </c>
      <c r="C108" s="28"/>
      <c r="D108" s="28"/>
      <c r="E108" s="28"/>
      <c r="F108" s="28"/>
      <c r="G108" s="28"/>
      <c r="H108" s="28"/>
      <c r="I108" s="28"/>
      <c r="J108" s="64">
        <f>SUM(J86:J106)</f>
        <v>-4039</v>
      </c>
      <c r="K108" s="64"/>
      <c r="L108" s="64">
        <f>SUM(L87:L100)</f>
        <v>-2525</v>
      </c>
      <c r="M108" s="147"/>
      <c r="N108" s="142"/>
    </row>
    <row r="109" spans="1:14" ht="15.75">
      <c r="A109" s="27"/>
      <c r="B109" s="28" t="s">
        <v>76</v>
      </c>
      <c r="C109" s="28"/>
      <c r="D109" s="28"/>
      <c r="E109" s="28"/>
      <c r="F109" s="28"/>
      <c r="G109" s="28"/>
      <c r="H109" s="28"/>
      <c r="I109" s="28"/>
      <c r="J109" s="64">
        <f>J85+J108</f>
        <v>0</v>
      </c>
      <c r="K109" s="64"/>
      <c r="L109" s="64"/>
      <c r="M109" s="147"/>
      <c r="N109" s="142"/>
    </row>
    <row r="110" spans="1:14" ht="15.75">
      <c r="A110" s="7"/>
      <c r="B110" s="9"/>
      <c r="C110" s="9"/>
      <c r="D110" s="9"/>
      <c r="E110" s="9"/>
      <c r="F110" s="9"/>
      <c r="G110" s="9"/>
      <c r="H110" s="9"/>
      <c r="I110" s="9"/>
      <c r="J110" s="9"/>
      <c r="K110" s="9"/>
      <c r="L110" s="63"/>
      <c r="M110" s="145"/>
      <c r="N110" s="142"/>
    </row>
    <row r="111" spans="1:14" ht="16.5" thickBot="1">
      <c r="A111" s="135"/>
      <c r="B111" s="136" t="str">
        <f>B53</f>
        <v>HL4 INVESTOR REPORT QUARTER ENDING FEBRUARY 2006</v>
      </c>
      <c r="C111" s="137"/>
      <c r="D111" s="137"/>
      <c r="E111" s="137"/>
      <c r="F111" s="137"/>
      <c r="G111" s="137"/>
      <c r="H111" s="137"/>
      <c r="I111" s="137"/>
      <c r="J111" s="137"/>
      <c r="K111" s="137"/>
      <c r="L111" s="141"/>
      <c r="M111" s="139"/>
      <c r="N111" s="142"/>
    </row>
    <row r="112" spans="1:14" ht="15.75">
      <c r="A112" s="2"/>
      <c r="B112" s="5"/>
      <c r="C112" s="5"/>
      <c r="D112" s="5"/>
      <c r="E112" s="5"/>
      <c r="F112" s="5"/>
      <c r="G112" s="5"/>
      <c r="H112" s="5"/>
      <c r="I112" s="5"/>
      <c r="J112" s="5"/>
      <c r="K112" s="5"/>
      <c r="L112" s="73"/>
      <c r="M112" s="144"/>
      <c r="N112" s="142"/>
    </row>
    <row r="113" spans="1:14" ht="15.75">
      <c r="A113" s="7"/>
      <c r="B113" s="62" t="s">
        <v>77</v>
      </c>
      <c r="C113" s="15"/>
      <c r="D113" s="9"/>
      <c r="E113" s="9"/>
      <c r="F113" s="9"/>
      <c r="G113" s="9"/>
      <c r="H113" s="9"/>
      <c r="I113" s="9"/>
      <c r="J113" s="9"/>
      <c r="K113" s="9"/>
      <c r="L113" s="63"/>
      <c r="M113" s="145"/>
      <c r="N113" s="142"/>
    </row>
    <row r="114" spans="1:14" ht="15.75">
      <c r="A114" s="7"/>
      <c r="B114" s="23"/>
      <c r="C114" s="15"/>
      <c r="D114" s="9"/>
      <c r="E114" s="9"/>
      <c r="F114" s="9"/>
      <c r="G114" s="9"/>
      <c r="H114" s="9"/>
      <c r="I114" s="9"/>
      <c r="J114" s="9"/>
      <c r="K114" s="9"/>
      <c r="L114" s="63"/>
      <c r="M114" s="145"/>
      <c r="N114" s="142"/>
    </row>
    <row r="115" spans="1:14" ht="15.75">
      <c r="A115" s="7"/>
      <c r="B115" s="167" t="s">
        <v>78</v>
      </c>
      <c r="C115" s="15"/>
      <c r="D115" s="9"/>
      <c r="E115" s="9"/>
      <c r="F115" s="9"/>
      <c r="G115" s="9"/>
      <c r="H115" s="9"/>
      <c r="I115" s="9"/>
      <c r="J115" s="9"/>
      <c r="K115" s="9"/>
      <c r="L115" s="63"/>
      <c r="M115" s="145"/>
      <c r="N115" s="142"/>
    </row>
    <row r="116" spans="1:14" ht="15.75">
      <c r="A116" s="27"/>
      <c r="B116" s="28" t="s">
        <v>79</v>
      </c>
      <c r="C116" s="28"/>
      <c r="D116" s="28"/>
      <c r="E116" s="28"/>
      <c r="F116" s="28"/>
      <c r="G116" s="28"/>
      <c r="H116" s="28"/>
      <c r="I116" s="28"/>
      <c r="J116" s="28"/>
      <c r="K116" s="28"/>
      <c r="L116" s="65">
        <v>4180</v>
      </c>
      <c r="M116" s="147"/>
      <c r="N116" s="142"/>
    </row>
    <row r="117" spans="1:14" ht="15.75">
      <c r="A117" s="27"/>
      <c r="B117" s="28" t="s">
        <v>80</v>
      </c>
      <c r="C117" s="28"/>
      <c r="D117" s="28"/>
      <c r="E117" s="28"/>
      <c r="F117" s="28"/>
      <c r="G117" s="28"/>
      <c r="H117" s="28"/>
      <c r="I117" s="28"/>
      <c r="J117" s="28"/>
      <c r="K117" s="28"/>
      <c r="L117" s="65">
        <f>L116</f>
        <v>4180</v>
      </c>
      <c r="M117" s="147"/>
      <c r="N117" s="142"/>
    </row>
    <row r="118" spans="1:14" ht="15.75">
      <c r="A118" s="27"/>
      <c r="B118" s="28" t="s">
        <v>81</v>
      </c>
      <c r="C118" s="28"/>
      <c r="D118" s="28"/>
      <c r="E118" s="28"/>
      <c r="F118" s="28"/>
      <c r="G118" s="28"/>
      <c r="H118" s="28"/>
      <c r="I118" s="28"/>
      <c r="J118" s="28"/>
      <c r="K118" s="28"/>
      <c r="L118" s="65">
        <v>0</v>
      </c>
      <c r="M118" s="147"/>
      <c r="N118" s="142"/>
    </row>
    <row r="119" spans="1:14" ht="15.75">
      <c r="A119" s="27"/>
      <c r="B119" s="28" t="s">
        <v>82</v>
      </c>
      <c r="C119" s="28"/>
      <c r="D119" s="28"/>
      <c r="E119" s="28"/>
      <c r="F119" s="28"/>
      <c r="G119" s="28"/>
      <c r="H119" s="28"/>
      <c r="I119" s="28"/>
      <c r="J119" s="28"/>
      <c r="K119" s="28"/>
      <c r="L119" s="65">
        <v>0</v>
      </c>
      <c r="M119" s="147"/>
      <c r="N119" s="142"/>
    </row>
    <row r="120" spans="1:14" ht="15.75">
      <c r="A120" s="27"/>
      <c r="B120" s="28" t="s">
        <v>83</v>
      </c>
      <c r="C120" s="28"/>
      <c r="D120" s="28"/>
      <c r="E120" s="28"/>
      <c r="F120" s="28"/>
      <c r="G120" s="28"/>
      <c r="H120" s="28"/>
      <c r="I120" s="28"/>
      <c r="J120" s="28"/>
      <c r="K120" s="28"/>
      <c r="L120" s="65">
        <v>0</v>
      </c>
      <c r="M120" s="147"/>
      <c r="N120" s="142"/>
    </row>
    <row r="121" spans="1:14" ht="15.75">
      <c r="A121" s="27"/>
      <c r="B121" s="28" t="s">
        <v>60</v>
      </c>
      <c r="C121" s="28"/>
      <c r="D121" s="28"/>
      <c r="E121" s="28"/>
      <c r="F121" s="28"/>
      <c r="G121" s="28"/>
      <c r="H121" s="28"/>
      <c r="I121" s="28"/>
      <c r="J121" s="28"/>
      <c r="K121" s="28"/>
      <c r="L121" s="65">
        <v>0</v>
      </c>
      <c r="M121" s="147"/>
      <c r="N121" s="142"/>
    </row>
    <row r="122" spans="1:14" ht="15.75">
      <c r="A122" s="27"/>
      <c r="B122" s="28" t="s">
        <v>61</v>
      </c>
      <c r="C122" s="28"/>
      <c r="D122" s="28"/>
      <c r="E122" s="28"/>
      <c r="F122" s="28"/>
      <c r="G122" s="28"/>
      <c r="H122" s="28"/>
      <c r="I122" s="28"/>
      <c r="J122" s="28"/>
      <c r="K122" s="28"/>
      <c r="L122" s="65">
        <v>0</v>
      </c>
      <c r="M122" s="147"/>
      <c r="N122" s="142"/>
    </row>
    <row r="123" spans="1:14" ht="15.75">
      <c r="A123" s="27"/>
      <c r="B123" s="28" t="s">
        <v>62</v>
      </c>
      <c r="C123" s="28"/>
      <c r="D123" s="28"/>
      <c r="E123" s="28"/>
      <c r="F123" s="28"/>
      <c r="G123" s="28"/>
      <c r="H123" s="28"/>
      <c r="I123" s="28"/>
      <c r="J123" s="28"/>
      <c r="K123" s="28"/>
      <c r="L123" s="65">
        <v>0</v>
      </c>
      <c r="M123" s="147"/>
      <c r="N123" s="142"/>
    </row>
    <row r="124" spans="1:14" ht="15.75">
      <c r="A124" s="27"/>
      <c r="B124" s="28" t="s">
        <v>84</v>
      </c>
      <c r="C124" s="28"/>
      <c r="D124" s="28"/>
      <c r="E124" s="28"/>
      <c r="F124" s="28"/>
      <c r="G124" s="28"/>
      <c r="H124" s="28"/>
      <c r="I124" s="28"/>
      <c r="J124" s="28"/>
      <c r="K124" s="28"/>
      <c r="L124" s="65">
        <f>SUM(L117:L123)</f>
        <v>4180</v>
      </c>
      <c r="M124" s="147"/>
      <c r="N124" s="142"/>
    </row>
    <row r="125" spans="1:14" ht="15.75">
      <c r="A125" s="27"/>
      <c r="B125" s="28"/>
      <c r="C125" s="28"/>
      <c r="D125" s="28"/>
      <c r="E125" s="28"/>
      <c r="F125" s="28"/>
      <c r="G125" s="28"/>
      <c r="H125" s="28"/>
      <c r="I125" s="28"/>
      <c r="J125" s="28"/>
      <c r="K125" s="28"/>
      <c r="L125" s="75"/>
      <c r="M125" s="147"/>
      <c r="N125" s="142"/>
    </row>
    <row r="126" spans="1:14" ht="15.75">
      <c r="A126" s="7"/>
      <c r="B126" s="167" t="s">
        <v>85</v>
      </c>
      <c r="C126" s="9"/>
      <c r="D126" s="9"/>
      <c r="E126" s="9"/>
      <c r="F126" s="9"/>
      <c r="G126" s="9"/>
      <c r="H126" s="9"/>
      <c r="I126" s="9"/>
      <c r="J126" s="9"/>
      <c r="K126" s="9"/>
      <c r="L126" s="63"/>
      <c r="M126" s="145"/>
      <c r="N126" s="142"/>
    </row>
    <row r="127" spans="1:14" ht="15.75">
      <c r="A127" s="27"/>
      <c r="B127" s="28" t="s">
        <v>86</v>
      </c>
      <c r="C127" s="28"/>
      <c r="D127" s="76"/>
      <c r="E127" s="28"/>
      <c r="F127" s="28"/>
      <c r="G127" s="28"/>
      <c r="H127" s="28"/>
      <c r="I127" s="28"/>
      <c r="J127" s="28"/>
      <c r="K127" s="28"/>
      <c r="L127" s="77" t="s">
        <v>206</v>
      </c>
      <c r="M127" s="147"/>
      <c r="N127" s="142"/>
    </row>
    <row r="128" spans="1:14" ht="15.75">
      <c r="A128" s="27"/>
      <c r="B128" s="28" t="s">
        <v>87</v>
      </c>
      <c r="C128" s="185"/>
      <c r="D128" s="185"/>
      <c r="E128" s="185"/>
      <c r="F128" s="185"/>
      <c r="G128" s="185"/>
      <c r="H128" s="185"/>
      <c r="I128" s="185"/>
      <c r="J128" s="185"/>
      <c r="K128" s="185"/>
      <c r="L128" s="77" t="s">
        <v>206</v>
      </c>
      <c r="M128" s="147"/>
      <c r="N128" s="142"/>
    </row>
    <row r="129" spans="1:14" ht="15.75">
      <c r="A129" s="27"/>
      <c r="B129" s="28" t="s">
        <v>88</v>
      </c>
      <c r="C129" s="28"/>
      <c r="D129" s="28"/>
      <c r="E129" s="28"/>
      <c r="F129" s="28"/>
      <c r="G129" s="28"/>
      <c r="H129" s="28"/>
      <c r="I129" s="28"/>
      <c r="J129" s="28"/>
      <c r="K129" s="28"/>
      <c r="L129" s="77" t="s">
        <v>206</v>
      </c>
      <c r="M129" s="147"/>
      <c r="N129" s="142"/>
    </row>
    <row r="130" spans="1:14" ht="15.75">
      <c r="A130" s="27"/>
      <c r="B130" s="28" t="s">
        <v>89</v>
      </c>
      <c r="C130" s="28"/>
      <c r="D130" s="28"/>
      <c r="E130" s="28"/>
      <c r="F130" s="28"/>
      <c r="G130" s="28"/>
      <c r="H130" s="28"/>
      <c r="I130" s="28"/>
      <c r="J130" s="28"/>
      <c r="K130" s="28"/>
      <c r="L130" s="77" t="s">
        <v>206</v>
      </c>
      <c r="M130" s="147"/>
      <c r="N130" s="142"/>
    </row>
    <row r="131" spans="1:14" ht="15.75">
      <c r="A131" s="27"/>
      <c r="B131" s="28"/>
      <c r="C131" s="28"/>
      <c r="D131" s="28"/>
      <c r="E131" s="28"/>
      <c r="F131" s="28"/>
      <c r="G131" s="28"/>
      <c r="H131" s="28"/>
      <c r="I131" s="28"/>
      <c r="J131" s="28"/>
      <c r="K131" s="28"/>
      <c r="L131" s="75"/>
      <c r="M131" s="147"/>
      <c r="N131" s="142"/>
    </row>
    <row r="132" spans="1:14" ht="15.75">
      <c r="A132" s="7"/>
      <c r="B132" s="167" t="s">
        <v>90</v>
      </c>
      <c r="C132" s="15"/>
      <c r="D132" s="9"/>
      <c r="E132" s="9"/>
      <c r="F132" s="9"/>
      <c r="G132" s="9"/>
      <c r="H132" s="9"/>
      <c r="I132" s="9"/>
      <c r="J132" s="9"/>
      <c r="K132" s="9"/>
      <c r="L132" s="79"/>
      <c r="M132" s="145"/>
      <c r="N132" s="142"/>
    </row>
    <row r="133" spans="1:14" ht="15.75">
      <c r="A133" s="27"/>
      <c r="B133" s="28" t="s">
        <v>91</v>
      </c>
      <c r="C133" s="28"/>
      <c r="D133" s="28"/>
      <c r="E133" s="28"/>
      <c r="F133" s="28"/>
      <c r="G133" s="28"/>
      <c r="H133" s="28"/>
      <c r="I133" s="28"/>
      <c r="J133" s="28"/>
      <c r="K133" s="28"/>
      <c r="L133" s="65">
        <v>0</v>
      </c>
      <c r="M133" s="147"/>
      <c r="N133" s="142"/>
    </row>
    <row r="134" spans="1:14" ht="15.75">
      <c r="A134" s="27"/>
      <c r="B134" s="28" t="s">
        <v>92</v>
      </c>
      <c r="C134" s="28"/>
      <c r="D134" s="28"/>
      <c r="E134" s="28"/>
      <c r="F134" s="28"/>
      <c r="G134" s="28"/>
      <c r="H134" s="28"/>
      <c r="I134" s="28"/>
      <c r="J134" s="28"/>
      <c r="K134" s="28"/>
      <c r="L134" s="65">
        <v>0</v>
      </c>
      <c r="M134" s="147"/>
      <c r="N134" s="142"/>
    </row>
    <row r="135" spans="1:14" ht="15.75">
      <c r="A135" s="27"/>
      <c r="B135" s="28" t="s">
        <v>93</v>
      </c>
      <c r="C135" s="28"/>
      <c r="D135" s="28"/>
      <c r="E135" s="28"/>
      <c r="F135" s="28"/>
      <c r="G135" s="28"/>
      <c r="H135" s="28"/>
      <c r="I135" s="28"/>
      <c r="J135" s="28"/>
      <c r="K135" s="28"/>
      <c r="L135" s="65">
        <f>L134+L133</f>
        <v>0</v>
      </c>
      <c r="M135" s="147"/>
      <c r="N135" s="142"/>
    </row>
    <row r="136" spans="1:14" ht="15.75">
      <c r="A136" s="27"/>
      <c r="B136" s="28" t="s">
        <v>94</v>
      </c>
      <c r="C136" s="28"/>
      <c r="D136" s="28"/>
      <c r="E136" s="28"/>
      <c r="F136" s="28"/>
      <c r="G136" s="28"/>
      <c r="H136" s="80"/>
      <c r="I136" s="28"/>
      <c r="J136" s="28"/>
      <c r="K136" s="28"/>
      <c r="L136" s="65">
        <f>L96</f>
        <v>0</v>
      </c>
      <c r="M136" s="147"/>
      <c r="N136" s="142"/>
    </row>
    <row r="137" spans="1:14" ht="15.75">
      <c r="A137" s="27"/>
      <c r="B137" s="28" t="s">
        <v>95</v>
      </c>
      <c r="C137" s="28"/>
      <c r="D137" s="28"/>
      <c r="E137" s="28"/>
      <c r="F137" s="28"/>
      <c r="G137" s="28"/>
      <c r="H137" s="28"/>
      <c r="I137" s="28"/>
      <c r="J137" s="28"/>
      <c r="K137" s="28"/>
      <c r="L137" s="65">
        <f>L135+L136</f>
        <v>0</v>
      </c>
      <c r="M137" s="147"/>
      <c r="N137" s="142"/>
    </row>
    <row r="138" spans="1:14" ht="16.5" thickBot="1">
      <c r="A138" s="27"/>
      <c r="B138" s="28"/>
      <c r="C138" s="28"/>
      <c r="D138" s="28"/>
      <c r="E138" s="28"/>
      <c r="F138" s="28"/>
      <c r="G138" s="28"/>
      <c r="H138" s="28"/>
      <c r="I138" s="28"/>
      <c r="J138" s="28"/>
      <c r="K138" s="28"/>
      <c r="L138" s="75"/>
      <c r="M138" s="147"/>
      <c r="N138" s="142"/>
    </row>
    <row r="139" spans="1:14" ht="15.75">
      <c r="A139" s="2"/>
      <c r="B139" s="5"/>
      <c r="C139" s="5"/>
      <c r="D139" s="5"/>
      <c r="E139" s="5"/>
      <c r="F139" s="5"/>
      <c r="G139" s="5"/>
      <c r="H139" s="5"/>
      <c r="I139" s="5"/>
      <c r="J139" s="5"/>
      <c r="K139" s="5"/>
      <c r="L139" s="73"/>
      <c r="M139" s="144"/>
      <c r="N139" s="142"/>
    </row>
    <row r="140" spans="1:14" ht="15.75">
      <c r="A140" s="7"/>
      <c r="B140" s="167" t="s">
        <v>96</v>
      </c>
      <c r="C140" s="15"/>
      <c r="D140" s="9"/>
      <c r="E140" s="9"/>
      <c r="F140" s="9"/>
      <c r="G140" s="9"/>
      <c r="H140" s="9"/>
      <c r="I140" s="9"/>
      <c r="J140" s="9"/>
      <c r="K140" s="9"/>
      <c r="L140" s="63"/>
      <c r="M140" s="145"/>
      <c r="N140" s="142"/>
    </row>
    <row r="141" spans="1:14" ht="15.75">
      <c r="A141" s="7"/>
      <c r="B141" s="23"/>
      <c r="C141" s="15"/>
      <c r="D141" s="9"/>
      <c r="E141" s="9"/>
      <c r="F141" s="9"/>
      <c r="G141" s="9"/>
      <c r="H141" s="9"/>
      <c r="I141" s="9"/>
      <c r="J141" s="9"/>
      <c r="K141" s="9"/>
      <c r="L141" s="63"/>
      <c r="M141" s="145"/>
      <c r="N141" s="142"/>
    </row>
    <row r="142" spans="1:15" ht="15.75">
      <c r="A142" s="27"/>
      <c r="B142" s="28" t="s">
        <v>97</v>
      </c>
      <c r="C142" s="81"/>
      <c r="D142" s="28"/>
      <c r="E142" s="28"/>
      <c r="F142" s="28"/>
      <c r="G142" s="28"/>
      <c r="H142" s="28"/>
      <c r="I142" s="28"/>
      <c r="J142" s="28"/>
      <c r="K142" s="28"/>
      <c r="L142" s="65">
        <f>L58</f>
        <v>74371</v>
      </c>
      <c r="M142" s="147"/>
      <c r="N142" s="142"/>
      <c r="O142" s="191"/>
    </row>
    <row r="143" spans="1:14" ht="15.75">
      <c r="A143" s="27"/>
      <c r="B143" s="28" t="s">
        <v>98</v>
      </c>
      <c r="C143" s="81"/>
      <c r="D143" s="28"/>
      <c r="E143" s="28"/>
      <c r="F143" s="28"/>
      <c r="G143" s="28"/>
      <c r="H143" s="28"/>
      <c r="I143" s="28"/>
      <c r="J143" s="28"/>
      <c r="K143" s="28"/>
      <c r="L143" s="65">
        <f>L33</f>
        <v>74371.198</v>
      </c>
      <c r="M143" s="147"/>
      <c r="N143" s="193"/>
    </row>
    <row r="144" spans="1:14" ht="16.5" thickBot="1">
      <c r="A144" s="27"/>
      <c r="B144" s="28"/>
      <c r="C144" s="28"/>
      <c r="D144" s="28"/>
      <c r="E144" s="28"/>
      <c r="F144" s="28"/>
      <c r="G144" s="28"/>
      <c r="H144" s="28"/>
      <c r="I144" s="28"/>
      <c r="J144" s="28"/>
      <c r="K144" s="28"/>
      <c r="L144" s="75"/>
      <c r="M144" s="147"/>
      <c r="N144" s="142"/>
    </row>
    <row r="145" spans="1:14" ht="15.75">
      <c r="A145" s="2"/>
      <c r="B145" s="5"/>
      <c r="C145" s="5"/>
      <c r="D145" s="5"/>
      <c r="E145" s="5"/>
      <c r="F145" s="5"/>
      <c r="G145" s="5"/>
      <c r="H145" s="5"/>
      <c r="I145" s="5"/>
      <c r="J145" s="5"/>
      <c r="K145" s="5"/>
      <c r="L145" s="73"/>
      <c r="M145" s="144"/>
      <c r="N145" s="142"/>
    </row>
    <row r="146" spans="1:14" ht="15.75">
      <c r="A146" s="7"/>
      <c r="B146" s="167" t="s">
        <v>99</v>
      </c>
      <c r="C146" s="11"/>
      <c r="D146" s="11"/>
      <c r="E146" s="11"/>
      <c r="F146" s="11"/>
      <c r="G146" s="11"/>
      <c r="H146" s="83"/>
      <c r="I146" s="83"/>
      <c r="J146" s="83"/>
      <c r="K146" s="11"/>
      <c r="L146" s="84"/>
      <c r="M146" s="150"/>
      <c r="N146" s="142"/>
    </row>
    <row r="147" spans="1:14" ht="15.75">
      <c r="A147" s="7"/>
      <c r="B147" s="74"/>
      <c r="C147" s="11"/>
      <c r="D147" s="11"/>
      <c r="E147" s="11"/>
      <c r="F147" s="11"/>
      <c r="G147" s="11"/>
      <c r="H147" s="83"/>
      <c r="I147" s="83"/>
      <c r="J147" s="83"/>
      <c r="K147" s="11"/>
      <c r="L147" s="84"/>
      <c r="M147" s="150"/>
      <c r="N147" s="142"/>
    </row>
    <row r="148" spans="1:14" ht="15.75">
      <c r="A148" s="27"/>
      <c r="B148" s="85" t="s">
        <v>100</v>
      </c>
      <c r="C148" s="86"/>
      <c r="D148" s="86"/>
      <c r="E148" s="86"/>
      <c r="F148" s="86"/>
      <c r="G148" s="86"/>
      <c r="H148" s="87"/>
      <c r="I148" s="87"/>
      <c r="J148" s="87"/>
      <c r="K148" s="86"/>
      <c r="L148" s="65">
        <f>D59</f>
        <v>13871</v>
      </c>
      <c r="M148" s="151"/>
      <c r="N148" s="142"/>
    </row>
    <row r="149" spans="1:15" ht="15.75">
      <c r="A149" s="27"/>
      <c r="B149" s="85" t="s">
        <v>52</v>
      </c>
      <c r="C149" s="86"/>
      <c r="D149" s="86"/>
      <c r="E149" s="86"/>
      <c r="F149" s="86"/>
      <c r="G149" s="86"/>
      <c r="H149" s="87"/>
      <c r="I149" s="87"/>
      <c r="J149" s="87"/>
      <c r="K149" s="86"/>
      <c r="L149" s="65">
        <v>387</v>
      </c>
      <c r="M149" s="151"/>
      <c r="N149" s="142"/>
      <c r="O149" s="191"/>
    </row>
    <row r="150" spans="1:15" ht="15.75">
      <c r="A150" s="27"/>
      <c r="B150" s="85" t="s">
        <v>101</v>
      </c>
      <c r="C150" s="86"/>
      <c r="D150" s="86"/>
      <c r="E150" s="86"/>
      <c r="F150" s="86"/>
      <c r="G150" s="86"/>
      <c r="H150" s="87"/>
      <c r="I150" s="87"/>
      <c r="J150" s="87"/>
      <c r="K150" s="86"/>
      <c r="L150" s="65">
        <v>31</v>
      </c>
      <c r="M150" s="151"/>
      <c r="N150" s="142"/>
      <c r="O150" s="191"/>
    </row>
    <row r="151" spans="1:14" ht="15.75">
      <c r="A151" s="27"/>
      <c r="B151" s="85" t="s">
        <v>102</v>
      </c>
      <c r="C151" s="86"/>
      <c r="D151" s="86"/>
      <c r="E151" s="86"/>
      <c r="F151" s="86"/>
      <c r="G151" s="86"/>
      <c r="H151" s="87"/>
      <c r="I151" s="87"/>
      <c r="J151" s="87"/>
      <c r="K151" s="86"/>
      <c r="L151" s="65">
        <f>L148-L149-L150</f>
        <v>13453</v>
      </c>
      <c r="M151" s="151"/>
      <c r="N151" s="142"/>
    </row>
    <row r="152" spans="1:14" ht="15.75">
      <c r="A152" s="27"/>
      <c r="B152" s="69"/>
      <c r="C152" s="86"/>
      <c r="D152" s="86"/>
      <c r="E152" s="86"/>
      <c r="F152" s="86"/>
      <c r="G152" s="86"/>
      <c r="H152" s="87"/>
      <c r="I152" s="87"/>
      <c r="J152" s="87"/>
      <c r="K152" s="86"/>
      <c r="L152" s="88"/>
      <c r="M152" s="151"/>
      <c r="N152" s="142"/>
    </row>
    <row r="153" spans="1:14" ht="15.75">
      <c r="A153" s="7"/>
      <c r="B153" s="167" t="s">
        <v>103</v>
      </c>
      <c r="C153" s="158"/>
      <c r="D153" s="158"/>
      <c r="E153" s="158"/>
      <c r="F153" s="158"/>
      <c r="G153" s="158"/>
      <c r="H153" s="168" t="s">
        <v>186</v>
      </c>
      <c r="I153" s="168"/>
      <c r="J153" s="168" t="s">
        <v>193</v>
      </c>
      <c r="K153" s="158"/>
      <c r="L153" s="169" t="s">
        <v>207</v>
      </c>
      <c r="M153" s="150"/>
      <c r="N153" s="142"/>
    </row>
    <row r="154" spans="1:14" ht="15.75">
      <c r="A154" s="27"/>
      <c r="B154" s="28" t="s">
        <v>104</v>
      </c>
      <c r="C154" s="28"/>
      <c r="D154" s="28"/>
      <c r="E154" s="28"/>
      <c r="F154" s="28"/>
      <c r="G154" s="28"/>
      <c r="H154" s="65">
        <v>7000</v>
      </c>
      <c r="I154" s="28"/>
      <c r="J154" s="52"/>
      <c r="K154" s="28"/>
      <c r="L154" s="65"/>
      <c r="M154" s="147"/>
      <c r="N154" s="142"/>
    </row>
    <row r="155" spans="1:14" ht="15.75">
      <c r="A155" s="27"/>
      <c r="B155" s="28" t="s">
        <v>105</v>
      </c>
      <c r="C155" s="28"/>
      <c r="D155" s="28"/>
      <c r="E155" s="28"/>
      <c r="F155" s="28"/>
      <c r="G155" s="28"/>
      <c r="H155" s="65">
        <f>'Nov 05'!H157</f>
        <v>27</v>
      </c>
      <c r="I155" s="28"/>
      <c r="J155" s="65">
        <f>'Aug 05'!J154</f>
        <v>0</v>
      </c>
      <c r="K155" s="28"/>
      <c r="L155" s="65">
        <f>J155+H155</f>
        <v>27</v>
      </c>
      <c r="M155" s="147"/>
      <c r="N155" s="142"/>
    </row>
    <row r="156" spans="1:14" ht="15.75">
      <c r="A156" s="27"/>
      <c r="B156" s="28" t="s">
        <v>106</v>
      </c>
      <c r="C156" s="28"/>
      <c r="D156" s="28"/>
      <c r="E156" s="28"/>
      <c r="F156" s="28"/>
      <c r="G156" s="28"/>
      <c r="H156" s="65">
        <v>0</v>
      </c>
      <c r="I156" s="28"/>
      <c r="J156" s="65">
        <v>0</v>
      </c>
      <c r="K156" s="28"/>
      <c r="L156" s="65">
        <f>J156+H156</f>
        <v>0</v>
      </c>
      <c r="M156" s="147"/>
      <c r="N156" s="142"/>
    </row>
    <row r="157" spans="1:14" ht="15.75">
      <c r="A157" s="27"/>
      <c r="B157" s="28" t="s">
        <v>107</v>
      </c>
      <c r="C157" s="28"/>
      <c r="D157" s="28"/>
      <c r="E157" s="28"/>
      <c r="F157" s="28"/>
      <c r="G157" s="28"/>
      <c r="H157" s="65">
        <f>H156+H155</f>
        <v>27</v>
      </c>
      <c r="I157" s="28"/>
      <c r="J157" s="65">
        <f>J156+J155</f>
        <v>0</v>
      </c>
      <c r="K157" s="28"/>
      <c r="L157" s="65">
        <f>J157+H157</f>
        <v>27</v>
      </c>
      <c r="M157" s="147"/>
      <c r="N157" s="142"/>
    </row>
    <row r="158" spans="1:14" ht="15.75">
      <c r="A158" s="27"/>
      <c r="B158" s="28" t="s">
        <v>108</v>
      </c>
      <c r="C158" s="28"/>
      <c r="D158" s="28"/>
      <c r="E158" s="28"/>
      <c r="F158" s="28"/>
      <c r="G158" s="28"/>
      <c r="H158" s="65">
        <f>H154-H157-J157</f>
        <v>6973</v>
      </c>
      <c r="I158" s="28"/>
      <c r="J158" s="52"/>
      <c r="K158" s="28"/>
      <c r="L158" s="65"/>
      <c r="M158" s="147"/>
      <c r="N158" s="142"/>
    </row>
    <row r="159" spans="1:14" ht="16.5" thickBot="1">
      <c r="A159" s="27"/>
      <c r="B159" s="28"/>
      <c r="C159" s="28"/>
      <c r="D159" s="28"/>
      <c r="E159" s="28"/>
      <c r="F159" s="28"/>
      <c r="G159" s="28"/>
      <c r="H159" s="28"/>
      <c r="I159" s="28"/>
      <c r="J159" s="28"/>
      <c r="K159" s="28"/>
      <c r="L159" s="75"/>
      <c r="M159" s="147"/>
      <c r="N159" s="142"/>
    </row>
    <row r="160" spans="1:14" ht="15.75">
      <c r="A160" s="2"/>
      <c r="B160" s="5"/>
      <c r="C160" s="5"/>
      <c r="D160" s="5"/>
      <c r="E160" s="5"/>
      <c r="F160" s="5"/>
      <c r="G160" s="5"/>
      <c r="H160" s="5"/>
      <c r="I160" s="5"/>
      <c r="J160" s="5"/>
      <c r="K160" s="5"/>
      <c r="L160" s="73"/>
      <c r="M160" s="144"/>
      <c r="N160" s="142"/>
    </row>
    <row r="161" spans="1:14" ht="15.75">
      <c r="A161" s="7"/>
      <c r="B161" s="167" t="s">
        <v>109</v>
      </c>
      <c r="C161" s="15"/>
      <c r="D161" s="9"/>
      <c r="E161" s="9"/>
      <c r="F161" s="9"/>
      <c r="G161" s="9"/>
      <c r="H161" s="9"/>
      <c r="I161" s="9"/>
      <c r="J161" s="9"/>
      <c r="K161" s="9"/>
      <c r="L161" s="89"/>
      <c r="M161" s="145"/>
      <c r="N161" s="142"/>
    </row>
    <row r="162" spans="1:14" ht="15.75">
      <c r="A162" s="27"/>
      <c r="B162" s="28" t="s">
        <v>110</v>
      </c>
      <c r="C162" s="28"/>
      <c r="D162" s="28"/>
      <c r="E162" s="28"/>
      <c r="F162" s="28"/>
      <c r="G162" s="28"/>
      <c r="H162" s="28"/>
      <c r="I162" s="28"/>
      <c r="J162" s="28"/>
      <c r="K162" s="28"/>
      <c r="L162" s="71">
        <f>(L85+L87+L88+L89+L90)/-L91</f>
        <v>3.4532374100719423</v>
      </c>
      <c r="M162" s="147" t="s">
        <v>208</v>
      </c>
      <c r="N162" s="142"/>
    </row>
    <row r="163" spans="1:14" ht="15.75">
      <c r="A163" s="27"/>
      <c r="B163" s="28" t="s">
        <v>111</v>
      </c>
      <c r="C163" s="28"/>
      <c r="D163" s="28"/>
      <c r="E163" s="28"/>
      <c r="F163" s="28"/>
      <c r="G163" s="28"/>
      <c r="H163" s="28"/>
      <c r="I163" s="28"/>
      <c r="J163" s="28"/>
      <c r="K163" s="28"/>
      <c r="L163" s="71">
        <v>3.21</v>
      </c>
      <c r="M163" s="147" t="s">
        <v>208</v>
      </c>
      <c r="N163" s="142"/>
    </row>
    <row r="164" spans="1:14" ht="15.75">
      <c r="A164" s="27"/>
      <c r="B164" s="28" t="s">
        <v>112</v>
      </c>
      <c r="C164" s="28"/>
      <c r="D164" s="28"/>
      <c r="E164" s="28"/>
      <c r="F164" s="28"/>
      <c r="G164" s="28"/>
      <c r="H164" s="28"/>
      <c r="I164" s="28"/>
      <c r="J164" s="28"/>
      <c r="K164" s="28"/>
      <c r="L164" s="71">
        <f>(L85+L87+L88+L89+L90+L91)/-L92</f>
        <v>7.54424778761062</v>
      </c>
      <c r="M164" s="147" t="s">
        <v>208</v>
      </c>
      <c r="N164" s="142"/>
    </row>
    <row r="165" spans="1:14" ht="15.75">
      <c r="A165" s="27"/>
      <c r="B165" s="28" t="s">
        <v>113</v>
      </c>
      <c r="C165" s="28"/>
      <c r="D165" s="28"/>
      <c r="E165" s="28"/>
      <c r="F165" s="28"/>
      <c r="G165" s="28"/>
      <c r="H165" s="28"/>
      <c r="I165" s="28"/>
      <c r="J165" s="28"/>
      <c r="K165" s="28"/>
      <c r="L165" s="90">
        <v>13.06</v>
      </c>
      <c r="M165" s="147" t="s">
        <v>208</v>
      </c>
      <c r="N165" s="142"/>
    </row>
    <row r="166" spans="1:14" ht="15.75">
      <c r="A166" s="27"/>
      <c r="B166" s="28" t="s">
        <v>114</v>
      </c>
      <c r="C166" s="28"/>
      <c r="D166" s="28"/>
      <c r="E166" s="28"/>
      <c r="F166" s="28"/>
      <c r="G166" s="28"/>
      <c r="H166" s="28"/>
      <c r="I166" s="28"/>
      <c r="J166" s="28"/>
      <c r="K166" s="28"/>
      <c r="L166" s="71">
        <f>(L85+L87+L88+L89+L90+L91+L92)/-L93</f>
        <v>16.433333333333334</v>
      </c>
      <c r="M166" s="147" t="s">
        <v>208</v>
      </c>
      <c r="N166" s="142"/>
    </row>
    <row r="167" spans="1:14" ht="15.75">
      <c r="A167" s="27"/>
      <c r="B167" s="28" t="s">
        <v>115</v>
      </c>
      <c r="C167" s="28"/>
      <c r="D167" s="28"/>
      <c r="E167" s="28"/>
      <c r="F167" s="28"/>
      <c r="G167" s="28"/>
      <c r="H167" s="28"/>
      <c r="I167" s="28"/>
      <c r="J167" s="28"/>
      <c r="K167" s="28"/>
      <c r="L167" s="90">
        <v>29.96</v>
      </c>
      <c r="M167" s="147" t="s">
        <v>208</v>
      </c>
      <c r="N167" s="142"/>
    </row>
    <row r="168" spans="1:14" ht="15.75">
      <c r="A168" s="27"/>
      <c r="B168" s="28"/>
      <c r="C168" s="28"/>
      <c r="D168" s="28"/>
      <c r="E168" s="28"/>
      <c r="F168" s="28"/>
      <c r="G168" s="28"/>
      <c r="H168" s="28"/>
      <c r="I168" s="28"/>
      <c r="J168" s="28"/>
      <c r="K168" s="28"/>
      <c r="L168" s="28"/>
      <c r="M168" s="147"/>
      <c r="N168" s="142"/>
    </row>
    <row r="169" spans="1:14" ht="15.75">
      <c r="A169" s="7"/>
      <c r="B169" s="9"/>
      <c r="C169" s="9"/>
      <c r="D169" s="9"/>
      <c r="E169" s="9"/>
      <c r="F169" s="9"/>
      <c r="G169" s="9"/>
      <c r="H169" s="9"/>
      <c r="I169" s="9"/>
      <c r="J169" s="9"/>
      <c r="K169" s="9"/>
      <c r="L169" s="9"/>
      <c r="M169" s="145"/>
      <c r="N169" s="142"/>
    </row>
    <row r="170" spans="1:14" ht="16.5" thickBot="1">
      <c r="A170" s="135"/>
      <c r="B170" s="136" t="str">
        <f>B111</f>
        <v>HL4 INVESTOR REPORT QUARTER ENDING FEBRUARY 2006</v>
      </c>
      <c r="C170" s="137"/>
      <c r="D170" s="137"/>
      <c r="E170" s="137"/>
      <c r="F170" s="137"/>
      <c r="G170" s="137"/>
      <c r="H170" s="137"/>
      <c r="I170" s="137"/>
      <c r="J170" s="137"/>
      <c r="K170" s="137"/>
      <c r="L170" s="137"/>
      <c r="M170" s="139"/>
      <c r="N170" s="142"/>
    </row>
    <row r="171" spans="1:14" ht="15.75">
      <c r="A171" s="2"/>
      <c r="B171" s="186"/>
      <c r="C171" s="186"/>
      <c r="D171" s="186"/>
      <c r="E171" s="186"/>
      <c r="F171" s="186"/>
      <c r="G171" s="186"/>
      <c r="H171" s="186"/>
      <c r="I171" s="186"/>
      <c r="J171" s="186"/>
      <c r="K171" s="186"/>
      <c r="L171" s="186"/>
      <c r="M171" s="187"/>
      <c r="N171" s="142"/>
    </row>
    <row r="172" spans="1:14" ht="15.75">
      <c r="A172" s="92"/>
      <c r="B172" s="62" t="s">
        <v>116</v>
      </c>
      <c r="C172" s="93"/>
      <c r="D172" s="93"/>
      <c r="E172" s="93"/>
      <c r="F172" s="93"/>
      <c r="G172" s="21"/>
      <c r="H172" s="21"/>
      <c r="I172" s="21"/>
      <c r="J172" s="21">
        <v>38776</v>
      </c>
      <c r="K172" s="17"/>
      <c r="L172" s="17"/>
      <c r="M172" s="145"/>
      <c r="N172" s="142"/>
    </row>
    <row r="173" spans="1:14" ht="15.75">
      <c r="A173" s="94"/>
      <c r="B173" s="95"/>
      <c r="C173" s="96"/>
      <c r="D173" s="96"/>
      <c r="E173" s="96"/>
      <c r="F173" s="96"/>
      <c r="G173" s="97"/>
      <c r="H173" s="97"/>
      <c r="I173" s="97"/>
      <c r="J173" s="97"/>
      <c r="K173" s="9"/>
      <c r="L173" s="9"/>
      <c r="M173" s="145"/>
      <c r="N173" s="142"/>
    </row>
    <row r="174" spans="1:14" ht="15.75">
      <c r="A174" s="98"/>
      <c r="B174" s="85" t="s">
        <v>117</v>
      </c>
      <c r="C174" s="99"/>
      <c r="D174" s="99"/>
      <c r="E174" s="99"/>
      <c r="F174" s="99"/>
      <c r="G174" s="80"/>
      <c r="H174" s="80"/>
      <c r="I174" s="80"/>
      <c r="J174" s="100">
        <v>0.09</v>
      </c>
      <c r="K174" s="28"/>
      <c r="L174" s="28"/>
      <c r="M174" s="147"/>
      <c r="N174" s="142"/>
    </row>
    <row r="175" spans="1:14" ht="15.75">
      <c r="A175" s="98"/>
      <c r="B175" s="85" t="s">
        <v>118</v>
      </c>
      <c r="C175" s="99"/>
      <c r="D175" s="99"/>
      <c r="E175" s="99"/>
      <c r="F175" s="99"/>
      <c r="G175" s="80"/>
      <c r="H175" s="80"/>
      <c r="I175" s="80"/>
      <c r="J175" s="50">
        <v>0.046548791045281306</v>
      </c>
      <c r="K175" s="28"/>
      <c r="L175" s="28"/>
      <c r="M175" s="147"/>
      <c r="N175" s="142"/>
    </row>
    <row r="176" spans="1:14" ht="15.75">
      <c r="A176" s="98"/>
      <c r="B176" s="85" t="s">
        <v>119</v>
      </c>
      <c r="C176" s="99"/>
      <c r="D176" s="99"/>
      <c r="E176" s="99"/>
      <c r="F176" s="99"/>
      <c r="G176" s="80"/>
      <c r="H176" s="80"/>
      <c r="I176" s="80"/>
      <c r="J176" s="100">
        <f>J174-J175</f>
        <v>0.04345120895471869</v>
      </c>
      <c r="K176" s="28"/>
      <c r="L176" s="28"/>
      <c r="M176" s="147"/>
      <c r="N176" s="142"/>
    </row>
    <row r="177" spans="1:14" ht="15.75">
      <c r="A177" s="98"/>
      <c r="B177" s="85" t="s">
        <v>120</v>
      </c>
      <c r="C177" s="99"/>
      <c r="D177" s="99"/>
      <c r="E177" s="99"/>
      <c r="F177" s="99"/>
      <c r="G177" s="80"/>
      <c r="H177" s="80"/>
      <c r="I177" s="80"/>
      <c r="J177" s="100">
        <v>0.09493</v>
      </c>
      <c r="K177" s="28"/>
      <c r="L177" s="28"/>
      <c r="M177" s="147"/>
      <c r="N177" s="142"/>
    </row>
    <row r="178" spans="1:14" ht="15.75">
      <c r="A178" s="98"/>
      <c r="B178" s="85" t="s">
        <v>121</v>
      </c>
      <c r="C178" s="99"/>
      <c r="D178" s="99"/>
      <c r="E178" s="99"/>
      <c r="F178" s="99"/>
      <c r="G178" s="80"/>
      <c r="H178" s="80"/>
      <c r="I178" s="80"/>
      <c r="J178" s="100">
        <f>L35</f>
        <v>0.05230225571190522</v>
      </c>
      <c r="K178" s="28"/>
      <c r="L178" s="28"/>
      <c r="M178" s="147"/>
      <c r="N178" s="142"/>
    </row>
    <row r="179" spans="1:14" ht="15.75">
      <c r="A179" s="98"/>
      <c r="B179" s="85" t="s">
        <v>122</v>
      </c>
      <c r="C179" s="99"/>
      <c r="D179" s="99"/>
      <c r="E179" s="99"/>
      <c r="F179" s="99"/>
      <c r="G179" s="80"/>
      <c r="H179" s="80"/>
      <c r="I179" s="80"/>
      <c r="J179" s="100">
        <f>J177-J178</f>
        <v>0.04262774428809478</v>
      </c>
      <c r="K179" s="28"/>
      <c r="L179" s="28"/>
      <c r="M179" s="147"/>
      <c r="N179" s="142"/>
    </row>
    <row r="180" spans="1:14" ht="15.75">
      <c r="A180" s="98"/>
      <c r="B180" s="85" t="s">
        <v>123</v>
      </c>
      <c r="C180" s="99"/>
      <c r="D180" s="99"/>
      <c r="E180" s="99"/>
      <c r="F180" s="99"/>
      <c r="G180" s="80"/>
      <c r="H180" s="80"/>
      <c r="I180" s="80"/>
      <c r="J180" s="101" t="s">
        <v>194</v>
      </c>
      <c r="K180" s="28"/>
      <c r="L180" s="28"/>
      <c r="M180" s="147"/>
      <c r="N180" s="142"/>
    </row>
    <row r="181" spans="1:14" ht="15.75">
      <c r="A181" s="98"/>
      <c r="B181" s="85" t="s">
        <v>124</v>
      </c>
      <c r="C181" s="99"/>
      <c r="D181" s="99"/>
      <c r="E181" s="99"/>
      <c r="F181" s="99"/>
      <c r="G181" s="80"/>
      <c r="H181" s="80"/>
      <c r="I181" s="80"/>
      <c r="J181" s="101" t="s">
        <v>195</v>
      </c>
      <c r="K181" s="28"/>
      <c r="L181" s="28"/>
      <c r="M181" s="147"/>
      <c r="N181" s="142"/>
    </row>
    <row r="182" spans="1:14" ht="15.75">
      <c r="A182" s="98"/>
      <c r="B182" s="85" t="s">
        <v>125</v>
      </c>
      <c r="C182" s="99"/>
      <c r="D182" s="99"/>
      <c r="E182" s="99"/>
      <c r="F182" s="99"/>
      <c r="G182" s="80"/>
      <c r="H182" s="80"/>
      <c r="I182" s="80"/>
      <c r="J182" s="101" t="s">
        <v>195</v>
      </c>
      <c r="K182" s="28"/>
      <c r="L182" s="28"/>
      <c r="M182" s="147"/>
      <c r="N182" s="142"/>
    </row>
    <row r="183" spans="1:14" ht="15.75">
      <c r="A183" s="98"/>
      <c r="B183" s="85" t="s">
        <v>126</v>
      </c>
      <c r="C183" s="99"/>
      <c r="D183" s="99"/>
      <c r="E183" s="99"/>
      <c r="F183" s="99"/>
      <c r="G183" s="80"/>
      <c r="H183" s="80"/>
      <c r="I183" s="80"/>
      <c r="J183" s="102">
        <v>10.6</v>
      </c>
      <c r="K183" s="28" t="s">
        <v>199</v>
      </c>
      <c r="L183" s="28"/>
      <c r="M183" s="147"/>
      <c r="N183" s="142"/>
    </row>
    <row r="184" spans="1:14" ht="15.75">
      <c r="A184" s="98"/>
      <c r="B184" s="85" t="s">
        <v>127</v>
      </c>
      <c r="C184" s="99"/>
      <c r="D184" s="99"/>
      <c r="E184" s="99"/>
      <c r="F184" s="99"/>
      <c r="G184" s="80"/>
      <c r="H184" s="80"/>
      <c r="I184" s="80"/>
      <c r="J184" s="102">
        <v>7.06</v>
      </c>
      <c r="K184" s="28" t="s">
        <v>199</v>
      </c>
      <c r="L184" s="28"/>
      <c r="M184" s="147"/>
      <c r="N184" s="142"/>
    </row>
    <row r="185" spans="1:14" ht="15.75">
      <c r="A185" s="98"/>
      <c r="B185" s="85" t="s">
        <v>128</v>
      </c>
      <c r="C185" s="99"/>
      <c r="D185" s="99"/>
      <c r="E185" s="99"/>
      <c r="F185" s="99"/>
      <c r="G185" s="80"/>
      <c r="H185" s="80"/>
      <c r="I185" s="80"/>
      <c r="J185" s="100">
        <f>J78/'Nov 05'!L58</f>
        <v>0.0515402087640048</v>
      </c>
      <c r="K185" s="28"/>
      <c r="L185" s="28"/>
      <c r="M185" s="147"/>
      <c r="N185" s="142"/>
    </row>
    <row r="186" spans="1:14" ht="15.75">
      <c r="A186" s="98"/>
      <c r="B186" s="85" t="s">
        <v>129</v>
      </c>
      <c r="C186" s="99"/>
      <c r="D186" s="99"/>
      <c r="E186" s="99"/>
      <c r="F186" s="99"/>
      <c r="G186" s="80"/>
      <c r="H186" s="80"/>
      <c r="I186" s="80"/>
      <c r="J186" s="100">
        <v>0.2491</v>
      </c>
      <c r="K186" s="28"/>
      <c r="L186" s="28"/>
      <c r="M186" s="147"/>
      <c r="N186" s="142"/>
    </row>
    <row r="187" spans="1:14" ht="15.75">
      <c r="A187" s="98"/>
      <c r="B187" s="85"/>
      <c r="C187" s="85"/>
      <c r="D187" s="85"/>
      <c r="E187" s="85"/>
      <c r="F187" s="85"/>
      <c r="G187" s="28"/>
      <c r="H187" s="28"/>
      <c r="I187" s="28"/>
      <c r="J187" s="75"/>
      <c r="K187" s="28"/>
      <c r="L187" s="103"/>
      <c r="M187" s="147"/>
      <c r="N187" s="142"/>
    </row>
    <row r="188" spans="1:14" ht="15.75">
      <c r="A188" s="104"/>
      <c r="B188" s="16" t="s">
        <v>130</v>
      </c>
      <c r="C188" s="105"/>
      <c r="D188" s="106"/>
      <c r="E188" s="105"/>
      <c r="F188" s="106"/>
      <c r="G188" s="105"/>
      <c r="H188" s="106"/>
      <c r="I188" s="19" t="s">
        <v>187</v>
      </c>
      <c r="J188" s="107" t="s">
        <v>196</v>
      </c>
      <c r="K188" s="17"/>
      <c r="L188" s="9"/>
      <c r="M188" s="145"/>
      <c r="N188" s="142"/>
    </row>
    <row r="189" spans="1:14" ht="15.75">
      <c r="A189" s="108"/>
      <c r="B189" s="85" t="s">
        <v>131</v>
      </c>
      <c r="C189" s="66"/>
      <c r="D189" s="66"/>
      <c r="E189" s="66"/>
      <c r="F189" s="28"/>
      <c r="G189" s="28"/>
      <c r="H189" s="28"/>
      <c r="I189" s="35">
        <v>179</v>
      </c>
      <c r="J189" s="109">
        <v>14588</v>
      </c>
      <c r="K189" s="28"/>
      <c r="L189" s="103"/>
      <c r="M189" s="153"/>
      <c r="N189" s="142"/>
    </row>
    <row r="190" spans="1:14" ht="15.75">
      <c r="A190" s="108"/>
      <c r="B190" s="85" t="s">
        <v>132</v>
      </c>
      <c r="C190" s="66"/>
      <c r="D190" s="66"/>
      <c r="E190" s="66"/>
      <c r="F190" s="28"/>
      <c r="G190" s="28"/>
      <c r="H190" s="28"/>
      <c r="I190" s="35">
        <v>3</v>
      </c>
      <c r="J190" s="109">
        <v>490</v>
      </c>
      <c r="K190" s="28"/>
      <c r="L190" s="103"/>
      <c r="M190" s="153"/>
      <c r="N190" s="142"/>
    </row>
    <row r="191" spans="1:14" ht="15.75">
      <c r="A191" s="108"/>
      <c r="B191" s="170" t="s">
        <v>133</v>
      </c>
      <c r="C191" s="66"/>
      <c r="D191" s="66"/>
      <c r="E191" s="66"/>
      <c r="F191" s="28"/>
      <c r="G191" s="28"/>
      <c r="H191" s="28"/>
      <c r="I191" s="28"/>
      <c r="J191" s="109">
        <v>0</v>
      </c>
      <c r="K191" s="28"/>
      <c r="L191" s="103"/>
      <c r="M191" s="153"/>
      <c r="N191" s="142"/>
    </row>
    <row r="192" spans="1:14" ht="15.75">
      <c r="A192" s="108"/>
      <c r="B192" s="170" t="s">
        <v>134</v>
      </c>
      <c r="C192" s="66"/>
      <c r="D192" s="66"/>
      <c r="E192" s="66"/>
      <c r="F192" s="28"/>
      <c r="G192" s="28"/>
      <c r="H192" s="28"/>
      <c r="I192" s="28"/>
      <c r="J192" s="109">
        <v>0</v>
      </c>
      <c r="K192" s="28"/>
      <c r="L192" s="103"/>
      <c r="M192" s="153"/>
      <c r="N192" s="142"/>
    </row>
    <row r="193" spans="1:14" ht="15.75">
      <c r="A193" s="111"/>
      <c r="B193" s="170" t="s">
        <v>135</v>
      </c>
      <c r="C193" s="66"/>
      <c r="D193" s="85"/>
      <c r="E193" s="85"/>
      <c r="F193" s="85"/>
      <c r="G193" s="28"/>
      <c r="H193" s="28"/>
      <c r="I193" s="28"/>
      <c r="J193" s="109"/>
      <c r="K193" s="28"/>
      <c r="L193" s="103"/>
      <c r="M193" s="154"/>
      <c r="N193" s="142"/>
    </row>
    <row r="194" spans="1:14" ht="15.75">
      <c r="A194" s="108"/>
      <c r="B194" s="85" t="s">
        <v>136</v>
      </c>
      <c r="C194" s="66"/>
      <c r="D194" s="66"/>
      <c r="E194" s="66"/>
      <c r="F194" s="66"/>
      <c r="G194" s="28"/>
      <c r="H194" s="28"/>
      <c r="I194" s="28"/>
      <c r="J194" s="109">
        <f>L134</f>
        <v>0</v>
      </c>
      <c r="K194" s="28"/>
      <c r="L194" s="103"/>
      <c r="M194" s="154"/>
      <c r="N194" s="142"/>
    </row>
    <row r="195" spans="1:14" ht="15.75">
      <c r="A195" s="108"/>
      <c r="B195" s="85" t="s">
        <v>137</v>
      </c>
      <c r="C195" s="66"/>
      <c r="D195" s="66"/>
      <c r="E195" s="66"/>
      <c r="F195" s="66"/>
      <c r="G195" s="28"/>
      <c r="H195" s="28"/>
      <c r="I195" s="28"/>
      <c r="J195" s="109">
        <f>J194+'Nov 05'!J195</f>
        <v>392</v>
      </c>
      <c r="K195" s="28"/>
      <c r="L195" s="103"/>
      <c r="M195" s="154"/>
      <c r="N195" s="142"/>
    </row>
    <row r="196" spans="1:14" ht="15.75">
      <c r="A196" s="108"/>
      <c r="B196" s="85" t="s">
        <v>138</v>
      </c>
      <c r="C196" s="66"/>
      <c r="D196" s="66"/>
      <c r="E196" s="66"/>
      <c r="F196" s="66"/>
      <c r="G196" s="28"/>
      <c r="H196" s="28"/>
      <c r="I196" s="28"/>
      <c r="J196" s="109">
        <v>0</v>
      </c>
      <c r="K196" s="28"/>
      <c r="L196" s="103"/>
      <c r="M196" s="154"/>
      <c r="N196" s="142"/>
    </row>
    <row r="197" spans="1:14" ht="15.75">
      <c r="A197" s="111"/>
      <c r="B197" s="170" t="s">
        <v>139</v>
      </c>
      <c r="C197" s="66"/>
      <c r="D197" s="85"/>
      <c r="E197" s="85"/>
      <c r="F197" s="85"/>
      <c r="G197" s="28"/>
      <c r="H197" s="28"/>
      <c r="I197" s="28"/>
      <c r="J197" s="109"/>
      <c r="K197" s="28"/>
      <c r="L197" s="103"/>
      <c r="M197" s="154"/>
      <c r="N197" s="142"/>
    </row>
    <row r="198" spans="1:14" ht="15.75">
      <c r="A198" s="111"/>
      <c r="B198" s="85" t="s">
        <v>140</v>
      </c>
      <c r="C198" s="66"/>
      <c r="D198" s="85"/>
      <c r="E198" s="85"/>
      <c r="F198" s="85"/>
      <c r="G198" s="28"/>
      <c r="H198" s="28"/>
      <c r="I198" s="35">
        <v>4</v>
      </c>
      <c r="J198" s="109">
        <v>623</v>
      </c>
      <c r="K198" s="28"/>
      <c r="L198" s="103"/>
      <c r="M198" s="154"/>
      <c r="N198" s="142"/>
    </row>
    <row r="199" spans="1:14" ht="15.75">
      <c r="A199" s="108"/>
      <c r="B199" s="85" t="s">
        <v>141</v>
      </c>
      <c r="C199" s="66"/>
      <c r="D199" s="113"/>
      <c r="E199" s="113"/>
      <c r="F199" s="114"/>
      <c r="G199" s="28"/>
      <c r="H199" s="28"/>
      <c r="I199" s="28"/>
      <c r="J199" s="213">
        <v>36.851</v>
      </c>
      <c r="K199" s="28"/>
      <c r="L199" s="103"/>
      <c r="M199" s="154"/>
      <c r="N199" s="142"/>
    </row>
    <row r="200" spans="1:14" ht="15.75">
      <c r="A200" s="108"/>
      <c r="B200" s="85" t="s">
        <v>142</v>
      </c>
      <c r="C200" s="66"/>
      <c r="D200" s="113"/>
      <c r="E200" s="113"/>
      <c r="F200" s="114"/>
      <c r="G200" s="28"/>
      <c r="H200" s="28"/>
      <c r="I200" s="28"/>
      <c r="J200" s="77">
        <v>17.25</v>
      </c>
      <c r="K200" s="28"/>
      <c r="L200" s="103"/>
      <c r="M200" s="154"/>
      <c r="N200" s="142"/>
    </row>
    <row r="201" spans="1:14" ht="15.75">
      <c r="A201" s="108"/>
      <c r="B201" s="85" t="s">
        <v>143</v>
      </c>
      <c r="C201" s="66"/>
      <c r="D201" s="115"/>
      <c r="E201" s="113"/>
      <c r="F201" s="114"/>
      <c r="G201" s="28"/>
      <c r="H201" s="28"/>
      <c r="I201" s="28"/>
      <c r="J201" s="116">
        <v>1.3078</v>
      </c>
      <c r="K201" s="28"/>
      <c r="L201" s="103"/>
      <c r="M201" s="154"/>
      <c r="N201" s="142"/>
    </row>
    <row r="202" spans="1:14" ht="15.75">
      <c r="A202" s="108"/>
      <c r="B202" s="85"/>
      <c r="C202" s="66"/>
      <c r="D202" s="115"/>
      <c r="E202" s="113"/>
      <c r="F202" s="114"/>
      <c r="G202" s="28"/>
      <c r="H202" s="28"/>
      <c r="I202" s="28"/>
      <c r="J202" s="116"/>
      <c r="K202" s="28"/>
      <c r="L202" s="103"/>
      <c r="M202" s="154"/>
      <c r="N202" s="142"/>
    </row>
    <row r="203" spans="1:14" ht="18.75">
      <c r="A203" s="108"/>
      <c r="B203" s="209" t="s">
        <v>238</v>
      </c>
      <c r="C203" s="66"/>
      <c r="D203" s="115"/>
      <c r="E203" s="113"/>
      <c r="F203" s="114"/>
      <c r="G203" s="28"/>
      <c r="H203" s="28"/>
      <c r="I203" s="28"/>
      <c r="J203" s="116"/>
      <c r="K203" s="211" t="s">
        <v>237</v>
      </c>
      <c r="L203" s="103"/>
      <c r="M203" s="154"/>
      <c r="N203" s="142"/>
    </row>
    <row r="204" spans="1:14" ht="15.75">
      <c r="A204" s="108"/>
      <c r="B204" s="85"/>
      <c r="C204" s="66"/>
      <c r="D204" s="115"/>
      <c r="E204" s="113"/>
      <c r="F204" s="114"/>
      <c r="G204" s="28"/>
      <c r="H204" s="28"/>
      <c r="I204" s="28"/>
      <c r="J204" s="116"/>
      <c r="K204" s="28"/>
      <c r="L204" s="103"/>
      <c r="M204" s="154"/>
      <c r="N204" s="142"/>
    </row>
    <row r="205" spans="1:14" s="201" customFormat="1" ht="15.75">
      <c r="A205" s="7"/>
      <c r="B205" s="16" t="s">
        <v>228</v>
      </c>
      <c r="C205" s="19"/>
      <c r="D205" s="107"/>
      <c r="E205" s="19"/>
      <c r="F205" s="107"/>
      <c r="G205" s="19"/>
      <c r="H205" s="107" t="s">
        <v>187</v>
      </c>
      <c r="I205" s="19" t="s">
        <v>188</v>
      </c>
      <c r="J205" s="107" t="s">
        <v>197</v>
      </c>
      <c r="K205" s="19" t="s">
        <v>188</v>
      </c>
      <c r="L205" s="17"/>
      <c r="M205" s="155"/>
      <c r="N205" s="200"/>
    </row>
    <row r="206" spans="1:14" s="201" customFormat="1" ht="15.75">
      <c r="A206" s="27"/>
      <c r="B206" s="66" t="s">
        <v>145</v>
      </c>
      <c r="C206" s="118"/>
      <c r="D206" s="66"/>
      <c r="E206" s="118"/>
      <c r="F206" s="28"/>
      <c r="G206" s="118"/>
      <c r="H206" s="66">
        <v>1530</v>
      </c>
      <c r="I206" s="120">
        <f>H206/H215</f>
        <v>0.6851768920734438</v>
      </c>
      <c r="J206" s="65">
        <v>41394</v>
      </c>
      <c r="K206" s="194">
        <f>J206/J215</f>
        <v>0.5565879173333692</v>
      </c>
      <c r="L206" s="103"/>
      <c r="M206" s="154"/>
      <c r="N206" s="200"/>
    </row>
    <row r="207" spans="1:14" s="201" customFormat="1" ht="15.75">
      <c r="A207" s="27"/>
      <c r="B207" s="66" t="s">
        <v>146</v>
      </c>
      <c r="C207" s="118"/>
      <c r="D207" s="66"/>
      <c r="E207" s="118"/>
      <c r="F207" s="28"/>
      <c r="G207" s="120"/>
      <c r="H207" s="66">
        <v>80</v>
      </c>
      <c r="I207" s="120">
        <f>H207/H215</f>
        <v>0.035826242722794444</v>
      </c>
      <c r="J207" s="65">
        <v>2484</v>
      </c>
      <c r="K207" s="194">
        <f>J207/J215</f>
        <v>0.0334001156364712</v>
      </c>
      <c r="L207" s="103"/>
      <c r="M207" s="154"/>
      <c r="N207" s="200"/>
    </row>
    <row r="208" spans="1:14" s="201" customFormat="1" ht="15.75">
      <c r="A208" s="27"/>
      <c r="B208" s="66" t="s">
        <v>147</v>
      </c>
      <c r="C208" s="118"/>
      <c r="D208" s="66"/>
      <c r="E208" s="118"/>
      <c r="F208" s="28"/>
      <c r="G208" s="120"/>
      <c r="H208" s="66">
        <v>37</v>
      </c>
      <c r="I208" s="120">
        <f>H208/H215</f>
        <v>0.016569637259292433</v>
      </c>
      <c r="J208" s="65">
        <v>1101</v>
      </c>
      <c r="K208" s="194">
        <f>J208/J215</f>
        <v>0.014804157534522865</v>
      </c>
      <c r="L208" s="103"/>
      <c r="M208" s="154"/>
      <c r="N208" s="200"/>
    </row>
    <row r="209" spans="1:14" s="201" customFormat="1" ht="15.75">
      <c r="A209" s="27"/>
      <c r="B209" s="66" t="s">
        <v>223</v>
      </c>
      <c r="C209" s="118"/>
      <c r="D209" s="66"/>
      <c r="E209" s="118"/>
      <c r="F209" s="28"/>
      <c r="G209" s="120"/>
      <c r="H209" s="66">
        <v>35</v>
      </c>
      <c r="I209" s="120">
        <f>H209/H215</f>
        <v>0.01567398119122257</v>
      </c>
      <c r="J209" s="65">
        <v>1135</v>
      </c>
      <c r="K209" s="194">
        <f>J209/J215</f>
        <v>0.015261324978822391</v>
      </c>
      <c r="L209" s="103"/>
      <c r="M209" s="153"/>
      <c r="N209" s="200"/>
    </row>
    <row r="210" spans="1:14" s="201" customFormat="1" ht="15.75">
      <c r="A210" s="27"/>
      <c r="B210" s="66" t="s">
        <v>224</v>
      </c>
      <c r="C210" s="118"/>
      <c r="D210" s="66"/>
      <c r="E210" s="118"/>
      <c r="F210" s="28"/>
      <c r="G210" s="120"/>
      <c r="H210" s="66">
        <v>18</v>
      </c>
      <c r="I210" s="120">
        <f>H210/H215</f>
        <v>0.00806090461262875</v>
      </c>
      <c r="J210" s="65">
        <v>465</v>
      </c>
      <c r="K210" s="194">
        <f>J210/J215</f>
        <v>0.006252437105861155</v>
      </c>
      <c r="L210" s="103"/>
      <c r="M210" s="153"/>
      <c r="N210" s="200"/>
    </row>
    <row r="211" spans="1:14" s="201" customFormat="1" ht="15.75">
      <c r="A211" s="27"/>
      <c r="B211" s="66" t="s">
        <v>225</v>
      </c>
      <c r="C211" s="118"/>
      <c r="D211" s="66"/>
      <c r="E211" s="118"/>
      <c r="F211" s="28"/>
      <c r="G211" s="120"/>
      <c r="H211" s="66">
        <v>17</v>
      </c>
      <c r="I211" s="120">
        <f>H211/H215</f>
        <v>0.00761307657859382</v>
      </c>
      <c r="J211" s="65">
        <v>577</v>
      </c>
      <c r="K211" s="194">
        <f>J211/J215</f>
        <v>0.007758400451789004</v>
      </c>
      <c r="L211" s="103"/>
      <c r="M211" s="153"/>
      <c r="N211" s="200"/>
    </row>
    <row r="212" spans="1:14" s="201" customFormat="1" ht="15.75">
      <c r="A212" s="27"/>
      <c r="B212" s="66" t="s">
        <v>226</v>
      </c>
      <c r="C212" s="118"/>
      <c r="D212" s="66"/>
      <c r="E212" s="118"/>
      <c r="F212" s="28"/>
      <c r="G212" s="120"/>
      <c r="H212" s="66">
        <v>53</v>
      </c>
      <c r="I212" s="120">
        <f>H212/H215</f>
        <v>0.02373488580385132</v>
      </c>
      <c r="J212" s="65">
        <v>1741</v>
      </c>
      <c r="K212" s="194">
        <f>J212/J215</f>
        <v>0.023409662368396283</v>
      </c>
      <c r="L212" s="103"/>
      <c r="M212" s="153"/>
      <c r="N212" s="200"/>
    </row>
    <row r="213" spans="1:14" s="201" customFormat="1" ht="15.75">
      <c r="A213" s="27"/>
      <c r="B213" s="66" t="s">
        <v>227</v>
      </c>
      <c r="C213" s="118"/>
      <c r="D213" s="66"/>
      <c r="E213" s="118"/>
      <c r="F213" s="28"/>
      <c r="G213" s="120"/>
      <c r="H213" s="66">
        <v>463</v>
      </c>
      <c r="I213" s="120">
        <f>H213/H215</f>
        <v>0.20734437975817285</v>
      </c>
      <c r="J213" s="65">
        <v>25474</v>
      </c>
      <c r="K213" s="194">
        <f>J213/J215</f>
        <v>0.3425259845907679</v>
      </c>
      <c r="L213" s="103"/>
      <c r="M213" s="153"/>
      <c r="N213" s="200"/>
    </row>
    <row r="214" spans="1:14" s="201" customFormat="1" ht="15.75">
      <c r="A214" s="27"/>
      <c r="B214" s="66"/>
      <c r="C214" s="121"/>
      <c r="D214" s="110"/>
      <c r="E214" s="121"/>
      <c r="F214" s="28"/>
      <c r="G214" s="121"/>
      <c r="H214" s="110"/>
      <c r="I214" s="121"/>
      <c r="J214" s="65"/>
      <c r="K214" s="119"/>
      <c r="L214" s="103"/>
      <c r="M214" s="153"/>
      <c r="N214" s="200"/>
    </row>
    <row r="215" spans="1:14" s="201" customFormat="1" ht="15.75">
      <c r="A215" s="202"/>
      <c r="B215" s="203"/>
      <c r="C215" s="203"/>
      <c r="D215" s="203"/>
      <c r="E215" s="203"/>
      <c r="F215" s="203"/>
      <c r="G215" s="203"/>
      <c r="H215" s="204">
        <f>SUM(H206:H213)</f>
        <v>2233</v>
      </c>
      <c r="I215" s="205">
        <f>SUM(I206:I214)</f>
        <v>0.9999999999999999</v>
      </c>
      <c r="J215" s="206">
        <f>SUM(J206:J214)</f>
        <v>74371</v>
      </c>
      <c r="K215" s="205">
        <f>SUM(K206:K214)</f>
        <v>1</v>
      </c>
      <c r="L215" s="203"/>
      <c r="M215" s="207"/>
      <c r="N215" s="200"/>
    </row>
    <row r="216" spans="1:14" s="201" customFormat="1" ht="15.75">
      <c r="A216" s="195"/>
      <c r="B216" s="196"/>
      <c r="C216" s="196"/>
      <c r="D216" s="196"/>
      <c r="E216" s="196"/>
      <c r="F216" s="196"/>
      <c r="G216" s="196"/>
      <c r="H216" s="197"/>
      <c r="I216" s="198"/>
      <c r="J216" s="199"/>
      <c r="K216" s="198"/>
      <c r="L216" s="196"/>
      <c r="M216" s="145"/>
      <c r="N216" s="200"/>
    </row>
    <row r="217" spans="1:14" ht="15.75">
      <c r="A217" s="125"/>
      <c r="B217" s="16" t="s">
        <v>230</v>
      </c>
      <c r="C217" s="126"/>
      <c r="D217" s="19"/>
      <c r="E217" s="17"/>
      <c r="F217" s="16"/>
      <c r="G217" s="127"/>
      <c r="H217" s="127"/>
      <c r="I217" s="127"/>
      <c r="J217" s="188"/>
      <c r="K217" s="188"/>
      <c r="L217" s="188"/>
      <c r="M217" s="189"/>
      <c r="N217" s="142"/>
    </row>
    <row r="218" spans="1:14" ht="15.75">
      <c r="A218" s="190"/>
      <c r="B218" s="188"/>
      <c r="C218" s="188"/>
      <c r="D218" s="9"/>
      <c r="E218" s="9"/>
      <c r="F218" s="9"/>
      <c r="G218" s="188"/>
      <c r="H218" s="188"/>
      <c r="I218" s="188"/>
      <c r="J218" s="188"/>
      <c r="K218" s="188"/>
      <c r="L218" s="188"/>
      <c r="M218" s="189"/>
      <c r="N218" s="142"/>
    </row>
    <row r="219" spans="1:14" ht="15.75">
      <c r="A219" s="190"/>
      <c r="B219" s="15" t="s">
        <v>231</v>
      </c>
      <c r="C219" s="130"/>
      <c r="D219" s="131"/>
      <c r="E219" s="15"/>
      <c r="F219" s="15"/>
      <c r="G219" s="130"/>
      <c r="H219" s="130"/>
      <c r="I219" s="188"/>
      <c r="J219" s="188"/>
      <c r="K219" s="188"/>
      <c r="L219" s="188"/>
      <c r="M219" s="189"/>
      <c r="N219" s="142"/>
    </row>
    <row r="220" spans="1:14" ht="15.75">
      <c r="A220" s="190"/>
      <c r="B220" s="15" t="s">
        <v>232</v>
      </c>
      <c r="C220" s="130"/>
      <c r="D220" s="131"/>
      <c r="E220" s="15"/>
      <c r="F220" s="15"/>
      <c r="G220" s="130"/>
      <c r="H220" s="130"/>
      <c r="I220" s="188"/>
      <c r="J220" s="188"/>
      <c r="K220" s="188"/>
      <c r="L220" s="188"/>
      <c r="M220" s="189"/>
      <c r="N220" s="142"/>
    </row>
    <row r="221" spans="1:14" ht="15.75">
      <c r="A221" s="190"/>
      <c r="B221" s="15"/>
      <c r="C221" s="130"/>
      <c r="D221" s="131"/>
      <c r="E221" s="15"/>
      <c r="F221" s="15"/>
      <c r="G221" s="130"/>
      <c r="H221" s="130"/>
      <c r="I221" s="188"/>
      <c r="J221" s="188"/>
      <c r="K221" s="188"/>
      <c r="L221" s="188"/>
      <c r="M221" s="189"/>
      <c r="N221" s="142"/>
    </row>
    <row r="222" spans="1:14" ht="15.75">
      <c r="A222" s="190"/>
      <c r="B222" s="15"/>
      <c r="C222" s="130"/>
      <c r="D222" s="131"/>
      <c r="E222" s="15"/>
      <c r="F222" s="15"/>
      <c r="G222" s="130"/>
      <c r="H222" s="130"/>
      <c r="I222" s="188"/>
      <c r="J222" s="188"/>
      <c r="K222" s="188"/>
      <c r="L222" s="188"/>
      <c r="M222" s="189"/>
      <c r="N222" s="142"/>
    </row>
    <row r="223" spans="1:14" ht="16.5" thickBot="1">
      <c r="A223" s="190"/>
      <c r="B223" s="15" t="str">
        <f>B170</f>
        <v>HL4 INVESTOR REPORT QUARTER ENDING FEBRUARY 2006</v>
      </c>
      <c r="C223" s="130"/>
      <c r="D223" s="131"/>
      <c r="E223" s="15"/>
      <c r="F223" s="15"/>
      <c r="G223" s="130"/>
      <c r="H223" s="130"/>
      <c r="I223" s="188"/>
      <c r="J223" s="188"/>
      <c r="K223" s="188"/>
      <c r="L223" s="188"/>
      <c r="M223" s="189"/>
      <c r="N223" s="142"/>
    </row>
    <row r="224" spans="1:14" ht="15">
      <c r="A224" s="157"/>
      <c r="B224" s="157"/>
      <c r="C224" s="157"/>
      <c r="D224" s="157"/>
      <c r="E224" s="157"/>
      <c r="F224" s="157"/>
      <c r="G224" s="157"/>
      <c r="H224" s="157"/>
      <c r="I224" s="157"/>
      <c r="J224" s="157"/>
      <c r="K224" s="157"/>
      <c r="L224" s="157"/>
      <c r="M224" s="157"/>
      <c r="N224" s="142"/>
    </row>
    <row r="225" spans="1:13" ht="15">
      <c r="A225" s="143"/>
      <c r="B225" s="143"/>
      <c r="C225" s="143"/>
      <c r="D225" s="143"/>
      <c r="E225" s="143"/>
      <c r="F225" s="143"/>
      <c r="G225" s="143"/>
      <c r="H225" s="143"/>
      <c r="I225" s="143"/>
      <c r="J225" s="143"/>
      <c r="K225" s="143"/>
      <c r="L225" s="143"/>
      <c r="M225" s="143"/>
    </row>
  </sheetData>
  <hyperlinks>
    <hyperlink ref="I9" r:id="rId1" display="http://www.paragon-group.co.uk"/>
    <hyperlink ref="K203" r:id="rId2" display="http://www.paragon-group.co.uk"/>
  </hyperlink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46" r:id="rId4"/>
  <rowBreaks count="3" manualBreakCount="3">
    <brk id="53" max="13" man="1"/>
    <brk id="111" max="13" man="1"/>
    <brk id="170" max="13" man="1"/>
  </rowBreaks>
  <drawing r:id="rId3"/>
</worksheet>
</file>

<file path=xl/worksheets/sheet16.xml><?xml version="1.0" encoding="utf-8"?>
<worksheet xmlns="http://schemas.openxmlformats.org/spreadsheetml/2006/main" xmlns:r="http://schemas.openxmlformats.org/officeDocument/2006/relationships">
  <sheetPr>
    <tabColor indexed="54"/>
  </sheetPr>
  <dimension ref="A1:O227"/>
  <sheetViews>
    <sheetView tabSelected="1" zoomScale="70" zoomScaleNormal="70" workbookViewId="0" topLeftCell="A1">
      <selection activeCell="A1" sqref="A1"/>
    </sheetView>
  </sheetViews>
  <sheetFormatPr defaultColWidth="8.88671875" defaultRowHeight="15"/>
  <cols>
    <col min="1" max="1" width="3.6640625" style="0" customWidth="1"/>
    <col min="2" max="2" width="50.6640625" style="0" customWidth="1"/>
    <col min="3" max="3" width="22.99609375" style="0" customWidth="1"/>
    <col min="4" max="4" width="14.5546875" style="0" customWidth="1"/>
    <col min="5" max="5" width="11.77734375" style="0" customWidth="1"/>
    <col min="6" max="6" width="14.4453125" style="0" customWidth="1"/>
    <col min="7" max="7" width="7.6640625" style="0" customWidth="1"/>
    <col min="8" max="8" width="13.6640625" style="0" customWidth="1"/>
    <col min="9" max="9" width="14.88671875" style="0" customWidth="1"/>
    <col min="10" max="10" width="15.21484375" style="0" customWidth="1"/>
    <col min="11" max="11" width="13.10546875" style="0" customWidth="1"/>
    <col min="12" max="12" width="15.6640625" style="0" customWidth="1"/>
    <col min="13" max="13" width="17.5546875" style="0" customWidth="1"/>
  </cols>
  <sheetData>
    <row r="1" spans="1:14" ht="20.25">
      <c r="A1" s="2"/>
      <c r="B1" s="3" t="s">
        <v>0</v>
      </c>
      <c r="C1" s="4"/>
      <c r="D1" s="5"/>
      <c r="E1" s="5"/>
      <c r="F1" s="5"/>
      <c r="G1" s="5"/>
      <c r="H1" s="5"/>
      <c r="I1" s="5"/>
      <c r="J1" s="5"/>
      <c r="K1" s="5"/>
      <c r="L1" s="5"/>
      <c r="M1" s="144"/>
      <c r="N1" s="142"/>
    </row>
    <row r="2" spans="1:14" ht="15.75">
      <c r="A2" s="7"/>
      <c r="B2" s="8"/>
      <c r="C2" s="8"/>
      <c r="D2" s="9"/>
      <c r="E2" s="9"/>
      <c r="F2" s="9"/>
      <c r="G2" s="9"/>
      <c r="H2" s="9"/>
      <c r="I2" s="9"/>
      <c r="J2" s="9"/>
      <c r="K2" s="9"/>
      <c r="L2" s="9"/>
      <c r="M2" s="145"/>
      <c r="N2" s="142"/>
    </row>
    <row r="3" spans="1:14" ht="15.75">
      <c r="A3" s="10"/>
      <c r="B3" s="158" t="s">
        <v>1</v>
      </c>
      <c r="C3" s="9"/>
      <c r="D3" s="9"/>
      <c r="E3" s="9"/>
      <c r="F3" s="9"/>
      <c r="G3" s="9"/>
      <c r="H3" s="9"/>
      <c r="I3" s="9"/>
      <c r="J3" s="9"/>
      <c r="K3" s="9"/>
      <c r="L3" s="9"/>
      <c r="M3" s="145"/>
      <c r="N3" s="142"/>
    </row>
    <row r="4" spans="1:14" ht="15.75">
      <c r="A4" s="7"/>
      <c r="B4" s="8"/>
      <c r="C4" s="8"/>
      <c r="D4" s="9"/>
      <c r="E4" s="9"/>
      <c r="F4" s="9"/>
      <c r="G4" s="9"/>
      <c r="H4" s="9"/>
      <c r="I4" s="9"/>
      <c r="J4" s="9"/>
      <c r="K4" s="9"/>
      <c r="L4" s="9"/>
      <c r="M4" s="145"/>
      <c r="N4" s="142"/>
    </row>
    <row r="5" spans="1:14" ht="15.75">
      <c r="A5" s="7"/>
      <c r="B5" s="12" t="s">
        <v>2</v>
      </c>
      <c r="C5" s="13"/>
      <c r="D5" s="9"/>
      <c r="E5" s="9"/>
      <c r="F5" s="9"/>
      <c r="G5" s="9"/>
      <c r="H5" s="9"/>
      <c r="I5" s="9"/>
      <c r="J5" s="9"/>
      <c r="K5" s="9"/>
      <c r="L5" s="9"/>
      <c r="M5" s="145"/>
      <c r="N5" s="142"/>
    </row>
    <row r="6" spans="1:14" ht="15.75">
      <c r="A6" s="7"/>
      <c r="B6" s="12" t="s">
        <v>3</v>
      </c>
      <c r="C6" s="13"/>
      <c r="D6" s="9"/>
      <c r="E6" s="9"/>
      <c r="F6" s="9"/>
      <c r="G6" s="9"/>
      <c r="H6" s="9"/>
      <c r="I6" s="9"/>
      <c r="J6" s="9"/>
      <c r="K6" s="9"/>
      <c r="L6" s="9"/>
      <c r="M6" s="145"/>
      <c r="N6" s="142"/>
    </row>
    <row r="7" spans="1:14" ht="15.75">
      <c r="A7" s="7"/>
      <c r="B7" s="12" t="s">
        <v>4</v>
      </c>
      <c r="C7" s="13"/>
      <c r="D7" s="9"/>
      <c r="E7" s="9"/>
      <c r="F7" s="9"/>
      <c r="G7" s="9"/>
      <c r="H7" s="9"/>
      <c r="I7" s="9"/>
      <c r="J7" s="9"/>
      <c r="K7" s="9"/>
      <c r="L7" s="9"/>
      <c r="M7" s="145"/>
      <c r="N7" s="142"/>
    </row>
    <row r="8" spans="1:14" ht="15.75">
      <c r="A8" s="7"/>
      <c r="B8" s="14"/>
      <c r="C8" s="13"/>
      <c r="D8" s="9"/>
      <c r="E8" s="9"/>
      <c r="F8" s="9"/>
      <c r="G8" s="9"/>
      <c r="H8" s="9"/>
      <c r="I8" s="9"/>
      <c r="J8" s="9"/>
      <c r="K8" s="9"/>
      <c r="L8" s="9"/>
      <c r="M8" s="145"/>
      <c r="N8" s="142"/>
    </row>
    <row r="9" spans="1:14" ht="18.75">
      <c r="A9" s="7"/>
      <c r="B9" s="208" t="s">
        <v>236</v>
      </c>
      <c r="C9" s="13"/>
      <c r="D9" s="9"/>
      <c r="E9" s="9"/>
      <c r="F9" s="9"/>
      <c r="G9" s="9"/>
      <c r="H9" s="9"/>
      <c r="I9" s="210" t="s">
        <v>237</v>
      </c>
      <c r="J9" s="9"/>
      <c r="K9" s="9"/>
      <c r="L9" s="9"/>
      <c r="M9" s="145"/>
      <c r="N9" s="142"/>
    </row>
    <row r="10" spans="1:14" ht="15.75">
      <c r="A10" s="7"/>
      <c r="B10" s="13"/>
      <c r="C10" s="13"/>
      <c r="D10" s="15"/>
      <c r="E10" s="15"/>
      <c r="F10" s="9"/>
      <c r="G10" s="9"/>
      <c r="H10" s="9"/>
      <c r="I10" s="9"/>
      <c r="J10" s="9"/>
      <c r="K10" s="9"/>
      <c r="L10" s="9"/>
      <c r="M10" s="145"/>
      <c r="N10" s="142"/>
    </row>
    <row r="11" spans="1:14" ht="15.75">
      <c r="A11" s="7"/>
      <c r="B11" s="15" t="s">
        <v>5</v>
      </c>
      <c r="C11" s="15"/>
      <c r="D11" s="9"/>
      <c r="E11" s="9"/>
      <c r="F11" s="9"/>
      <c r="G11" s="9"/>
      <c r="H11" s="9"/>
      <c r="I11" s="9"/>
      <c r="J11" s="9"/>
      <c r="K11" s="9"/>
      <c r="L11" s="9"/>
      <c r="M11" s="145"/>
      <c r="N11" s="142"/>
    </row>
    <row r="12" spans="1:14" ht="16.5" thickBot="1">
      <c r="A12" s="7"/>
      <c r="B12" s="15"/>
      <c r="C12" s="15"/>
      <c r="D12" s="9"/>
      <c r="E12" s="9"/>
      <c r="F12" s="9"/>
      <c r="G12" s="9"/>
      <c r="H12" s="9"/>
      <c r="I12" s="9"/>
      <c r="J12" s="9"/>
      <c r="K12" s="9"/>
      <c r="L12" s="9"/>
      <c r="M12" s="145"/>
      <c r="N12" s="142"/>
    </row>
    <row r="13" spans="1:14" ht="15.75">
      <c r="A13" s="2"/>
      <c r="B13" s="5"/>
      <c r="C13" s="5"/>
      <c r="D13" s="5"/>
      <c r="E13" s="5"/>
      <c r="F13" s="5"/>
      <c r="G13" s="5"/>
      <c r="H13" s="5"/>
      <c r="I13" s="5"/>
      <c r="J13" s="5"/>
      <c r="K13" s="5"/>
      <c r="L13" s="5"/>
      <c r="M13" s="144"/>
      <c r="N13" s="142"/>
    </row>
    <row r="14" spans="1:14" ht="15.75">
      <c r="A14" s="7"/>
      <c r="B14" s="16" t="s">
        <v>6</v>
      </c>
      <c r="C14" s="16"/>
      <c r="D14" s="17"/>
      <c r="E14" s="17"/>
      <c r="F14" s="17"/>
      <c r="G14" s="17"/>
      <c r="H14" s="17"/>
      <c r="I14" s="17"/>
      <c r="J14" s="17"/>
      <c r="K14" s="17"/>
      <c r="L14" s="18" t="s">
        <v>200</v>
      </c>
      <c r="M14" s="145"/>
      <c r="N14" s="142"/>
    </row>
    <row r="15" spans="1:14" ht="15.75">
      <c r="A15" s="7"/>
      <c r="B15" s="16" t="s">
        <v>7</v>
      </c>
      <c r="C15" s="16"/>
      <c r="D15" s="19"/>
      <c r="E15" s="20"/>
      <c r="F15" s="19"/>
      <c r="G15" s="20"/>
      <c r="H15" s="19" t="s">
        <v>178</v>
      </c>
      <c r="I15" s="20">
        <v>0.96</v>
      </c>
      <c r="J15" s="19" t="s">
        <v>189</v>
      </c>
      <c r="K15" s="20">
        <v>0.04</v>
      </c>
      <c r="L15" s="18"/>
      <c r="M15" s="146"/>
      <c r="N15" s="142"/>
    </row>
    <row r="16" spans="1:14" ht="15.75">
      <c r="A16" s="7"/>
      <c r="B16" s="16" t="s">
        <v>8</v>
      </c>
      <c r="C16" s="16"/>
      <c r="D16" s="19"/>
      <c r="E16" s="20"/>
      <c r="F16" s="19"/>
      <c r="G16" s="20"/>
      <c r="H16" s="19" t="s">
        <v>178</v>
      </c>
      <c r="I16" s="20">
        <v>0</v>
      </c>
      <c r="J16" s="19" t="s">
        <v>189</v>
      </c>
      <c r="K16" s="20">
        <v>0</v>
      </c>
      <c r="L16" s="18"/>
      <c r="M16" s="146"/>
      <c r="N16" s="142"/>
    </row>
    <row r="17" spans="1:14" ht="15.75">
      <c r="A17" s="7"/>
      <c r="B17" s="16" t="s">
        <v>9</v>
      </c>
      <c r="C17" s="16"/>
      <c r="D17" s="17"/>
      <c r="E17" s="17"/>
      <c r="F17" s="17"/>
      <c r="G17" s="17"/>
      <c r="H17" s="17"/>
      <c r="I17" s="17"/>
      <c r="J17" s="17"/>
      <c r="K17" s="17"/>
      <c r="L17" s="19" t="s">
        <v>201</v>
      </c>
      <c r="M17" s="145"/>
      <c r="N17" s="142"/>
    </row>
    <row r="18" spans="1:13" ht="15.75">
      <c r="A18" s="7"/>
      <c r="B18" s="16" t="s">
        <v>10</v>
      </c>
      <c r="C18" s="16"/>
      <c r="D18" s="17"/>
      <c r="E18" s="17"/>
      <c r="F18" s="17"/>
      <c r="G18" s="17"/>
      <c r="H18" s="17"/>
      <c r="I18" s="17"/>
      <c r="J18" s="17"/>
      <c r="K18" s="17"/>
      <c r="L18" s="21">
        <v>38888</v>
      </c>
      <c r="M18" s="145"/>
    </row>
    <row r="19" spans="1:14" ht="15.75">
      <c r="A19" s="7"/>
      <c r="B19" s="9"/>
      <c r="C19" s="9"/>
      <c r="D19" s="9"/>
      <c r="E19" s="9"/>
      <c r="F19" s="9"/>
      <c r="G19" s="9"/>
      <c r="H19" s="9"/>
      <c r="I19" s="9"/>
      <c r="J19" s="9"/>
      <c r="K19" s="9"/>
      <c r="L19" s="22"/>
      <c r="M19" s="145"/>
      <c r="N19" s="142"/>
    </row>
    <row r="20" spans="1:14" ht="15.75">
      <c r="A20" s="7"/>
      <c r="B20" s="23" t="s">
        <v>11</v>
      </c>
      <c r="C20" s="9"/>
      <c r="D20" s="9"/>
      <c r="E20" s="9"/>
      <c r="F20" s="9"/>
      <c r="G20" s="9"/>
      <c r="H20" s="9"/>
      <c r="I20" s="9"/>
      <c r="J20" s="22"/>
      <c r="K20" s="9"/>
      <c r="L20" s="14"/>
      <c r="M20" s="145"/>
      <c r="N20" s="142"/>
    </row>
    <row r="21" spans="1:14" ht="15.75">
      <c r="A21" s="7"/>
      <c r="B21" s="9"/>
      <c r="C21" s="9"/>
      <c r="D21" s="9"/>
      <c r="E21" s="9"/>
      <c r="F21" s="9"/>
      <c r="G21" s="9"/>
      <c r="H21" s="9"/>
      <c r="I21" s="9"/>
      <c r="J21" s="9"/>
      <c r="K21" s="9"/>
      <c r="L21" s="24"/>
      <c r="M21" s="145"/>
      <c r="N21" s="142"/>
    </row>
    <row r="22" spans="1:14" ht="15.75">
      <c r="A22" s="7"/>
      <c r="B22" s="9"/>
      <c r="C22" s="159" t="s">
        <v>152</v>
      </c>
      <c r="D22" s="161" t="s">
        <v>156</v>
      </c>
      <c r="E22" s="161"/>
      <c r="F22" s="161" t="s">
        <v>168</v>
      </c>
      <c r="G22" s="161"/>
      <c r="H22" s="161" t="s">
        <v>179</v>
      </c>
      <c r="I22" s="25"/>
      <c r="J22" s="26"/>
      <c r="K22" s="14"/>
      <c r="L22" s="14"/>
      <c r="M22" s="145"/>
      <c r="N22" s="142"/>
    </row>
    <row r="23" spans="1:14" ht="15.75">
      <c r="A23" s="27"/>
      <c r="B23" s="28" t="s">
        <v>12</v>
      </c>
      <c r="C23" s="160" t="s">
        <v>153</v>
      </c>
      <c r="D23" s="30" t="s">
        <v>157</v>
      </c>
      <c r="E23" s="30"/>
      <c r="F23" s="30" t="s">
        <v>169</v>
      </c>
      <c r="G23" s="30"/>
      <c r="H23" s="30" t="s">
        <v>180</v>
      </c>
      <c r="I23" s="30"/>
      <c r="J23" s="30"/>
      <c r="K23" s="31"/>
      <c r="L23" s="31"/>
      <c r="M23" s="147"/>
      <c r="N23" s="142"/>
    </row>
    <row r="24" spans="1:14" ht="15.75">
      <c r="A24" s="27"/>
      <c r="B24" s="28" t="s">
        <v>13</v>
      </c>
      <c r="C24" s="29"/>
      <c r="D24" s="30" t="s">
        <v>158</v>
      </c>
      <c r="E24" s="30"/>
      <c r="F24" s="30" t="s">
        <v>170</v>
      </c>
      <c r="G24" s="30"/>
      <c r="H24" s="30" t="s">
        <v>181</v>
      </c>
      <c r="I24" s="30"/>
      <c r="J24" s="30"/>
      <c r="K24" s="31"/>
      <c r="L24" s="31"/>
      <c r="M24" s="147"/>
      <c r="N24" s="142"/>
    </row>
    <row r="25" spans="1:14" ht="15.75">
      <c r="A25" s="27"/>
      <c r="B25" s="28" t="s">
        <v>14</v>
      </c>
      <c r="C25" s="29"/>
      <c r="D25" s="30" t="s">
        <v>158</v>
      </c>
      <c r="E25" s="30"/>
      <c r="F25" s="30" t="s">
        <v>170</v>
      </c>
      <c r="G25" s="30"/>
      <c r="H25" s="30" t="s">
        <v>181</v>
      </c>
      <c r="I25" s="30"/>
      <c r="J25" s="30"/>
      <c r="K25" s="31"/>
      <c r="L25" s="31"/>
      <c r="M25" s="147"/>
      <c r="N25" s="142"/>
    </row>
    <row r="26" spans="1:14" ht="15.75">
      <c r="A26" s="27"/>
      <c r="B26" s="32" t="s">
        <v>15</v>
      </c>
      <c r="C26" s="32"/>
      <c r="D26" s="33" t="s">
        <v>157</v>
      </c>
      <c r="E26" s="30"/>
      <c r="F26" s="33" t="s">
        <v>169</v>
      </c>
      <c r="G26" s="30"/>
      <c r="H26" s="33" t="s">
        <v>180</v>
      </c>
      <c r="I26" s="33"/>
      <c r="J26" s="33"/>
      <c r="K26" s="34"/>
      <c r="L26" s="31"/>
      <c r="M26" s="147"/>
      <c r="N26" s="142"/>
    </row>
    <row r="27" spans="1:14" ht="15.75">
      <c r="A27" s="27"/>
      <c r="B27" s="32" t="s">
        <v>16</v>
      </c>
      <c r="C27" s="32"/>
      <c r="D27" s="33" t="s">
        <v>158</v>
      </c>
      <c r="E27" s="30"/>
      <c r="F27" s="33" t="s">
        <v>170</v>
      </c>
      <c r="G27" s="30"/>
      <c r="H27" s="33" t="s">
        <v>181</v>
      </c>
      <c r="I27" s="33"/>
      <c r="J27" s="33"/>
      <c r="K27" s="34"/>
      <c r="L27" s="31"/>
      <c r="M27" s="147"/>
      <c r="N27" s="142"/>
    </row>
    <row r="28" spans="1:14" ht="15.75">
      <c r="A28" s="27"/>
      <c r="B28" s="32" t="s">
        <v>17</v>
      </c>
      <c r="C28" s="32"/>
      <c r="D28" s="33" t="s">
        <v>158</v>
      </c>
      <c r="E28" s="30"/>
      <c r="F28" s="33" t="s">
        <v>170</v>
      </c>
      <c r="G28" s="30"/>
      <c r="H28" s="33" t="s">
        <v>181</v>
      </c>
      <c r="I28" s="33"/>
      <c r="J28" s="33"/>
      <c r="K28" s="34"/>
      <c r="L28" s="31"/>
      <c r="M28" s="147"/>
      <c r="N28" s="142"/>
    </row>
    <row r="29" spans="1:14" ht="15.75">
      <c r="A29" s="27"/>
      <c r="B29" s="28" t="s">
        <v>18</v>
      </c>
      <c r="C29" s="28"/>
      <c r="D29" s="35" t="s">
        <v>159</v>
      </c>
      <c r="E29" s="30"/>
      <c r="F29" s="35" t="s">
        <v>171</v>
      </c>
      <c r="G29" s="30"/>
      <c r="H29" s="35" t="s">
        <v>182</v>
      </c>
      <c r="I29" s="30"/>
      <c r="J29" s="35"/>
      <c r="K29" s="31"/>
      <c r="L29" s="31"/>
      <c r="M29" s="147"/>
      <c r="N29" s="142"/>
    </row>
    <row r="30" spans="1:14" ht="15.75">
      <c r="A30" s="27"/>
      <c r="B30" s="28"/>
      <c r="C30" s="28"/>
      <c r="D30" s="28"/>
      <c r="E30" s="30"/>
      <c r="F30" s="30"/>
      <c r="G30" s="30"/>
      <c r="H30" s="30"/>
      <c r="I30" s="30"/>
      <c r="J30" s="30"/>
      <c r="K30" s="31"/>
      <c r="L30" s="31"/>
      <c r="M30" s="147"/>
      <c r="N30" s="142"/>
    </row>
    <row r="31" spans="1:14" ht="15.75">
      <c r="A31" s="27"/>
      <c r="B31" s="28" t="s">
        <v>19</v>
      </c>
      <c r="C31" s="28"/>
      <c r="D31" s="36">
        <v>198000</v>
      </c>
      <c r="E31" s="37"/>
      <c r="F31" s="36">
        <v>16500</v>
      </c>
      <c r="G31" s="36"/>
      <c r="H31" s="36">
        <v>5500</v>
      </c>
      <c r="I31" s="36"/>
      <c r="J31" s="36"/>
      <c r="K31" s="38"/>
      <c r="L31" s="36">
        <f>J31+H31+F31+D31</f>
        <v>220000</v>
      </c>
      <c r="M31" s="148"/>
      <c r="N31" s="142"/>
    </row>
    <row r="32" spans="1:14" ht="15.75">
      <c r="A32" s="27"/>
      <c r="B32" s="28" t="s">
        <v>20</v>
      </c>
      <c r="C32" s="43">
        <v>0.264501</v>
      </c>
      <c r="D32" s="36">
        <f>D31*C32</f>
        <v>52371.198</v>
      </c>
      <c r="E32" s="37"/>
      <c r="F32" s="36">
        <f>F31</f>
        <v>16500</v>
      </c>
      <c r="G32" s="36"/>
      <c r="H32" s="36">
        <f>H31</f>
        <v>5500</v>
      </c>
      <c r="I32" s="41"/>
      <c r="J32" s="36"/>
      <c r="K32" s="38"/>
      <c r="L32" s="36">
        <f>J32+H32+F32+D32</f>
        <v>74371.198</v>
      </c>
      <c r="M32" s="148"/>
      <c r="N32" s="142"/>
    </row>
    <row r="33" spans="1:14" ht="15.75">
      <c r="A33" s="42"/>
      <c r="B33" s="32" t="s">
        <v>21</v>
      </c>
      <c r="C33" s="43">
        <v>0</v>
      </c>
      <c r="D33" s="44">
        <f>D31*C33</f>
        <v>0</v>
      </c>
      <c r="E33" s="45"/>
      <c r="F33" s="44">
        <v>0</v>
      </c>
      <c r="G33" s="44"/>
      <c r="H33" s="44">
        <v>0</v>
      </c>
      <c r="I33" s="44"/>
      <c r="J33" s="44"/>
      <c r="K33" s="46"/>
      <c r="L33" s="44">
        <f>J33+H33+F33+D33</f>
        <v>0</v>
      </c>
      <c r="M33" s="147"/>
      <c r="N33" s="142"/>
    </row>
    <row r="34" spans="1:14" ht="15.75">
      <c r="A34" s="27"/>
      <c r="B34" s="28" t="s">
        <v>22</v>
      </c>
      <c r="C34" s="184"/>
      <c r="D34" s="35" t="s">
        <v>160</v>
      </c>
      <c r="E34" s="28"/>
      <c r="F34" s="35" t="s">
        <v>172</v>
      </c>
      <c r="G34" s="35"/>
      <c r="H34" s="35" t="s">
        <v>183</v>
      </c>
      <c r="I34" s="35"/>
      <c r="J34" s="35"/>
      <c r="K34" s="31"/>
      <c r="L34" s="31"/>
      <c r="M34" s="147"/>
      <c r="N34" s="142"/>
    </row>
    <row r="35" spans="1:14" ht="15.75">
      <c r="A35" s="27"/>
      <c r="B35" s="28" t="s">
        <v>23</v>
      </c>
      <c r="C35" s="184"/>
      <c r="D35" s="48">
        <v>0.0493219</v>
      </c>
      <c r="E35" s="49"/>
      <c r="F35" s="48">
        <v>0.0548219</v>
      </c>
      <c r="G35" s="48"/>
      <c r="H35" s="48">
        <v>0.0658219</v>
      </c>
      <c r="I35" s="50"/>
      <c r="J35" s="48"/>
      <c r="K35" s="31"/>
      <c r="L35" s="50">
        <f>SUMPRODUCT(D35:J35,D32:J32)/L32</f>
        <v>0.051762360889173784</v>
      </c>
      <c r="M35" s="147"/>
      <c r="N35" s="142"/>
    </row>
    <row r="36" spans="1:14" ht="15.75">
      <c r="A36" s="27"/>
      <c r="B36" s="28" t="s">
        <v>24</v>
      </c>
      <c r="C36" s="184"/>
      <c r="D36" s="48">
        <v>0.0499875</v>
      </c>
      <c r="E36" s="49"/>
      <c r="F36" s="48">
        <v>0.0554875</v>
      </c>
      <c r="G36" s="48"/>
      <c r="H36" s="48">
        <v>0.0664875</v>
      </c>
      <c r="I36" s="50"/>
      <c r="J36" s="48"/>
      <c r="K36" s="31"/>
      <c r="L36" s="31"/>
      <c r="M36" s="147"/>
      <c r="N36" s="142"/>
    </row>
    <row r="37" spans="1:14" ht="15.75">
      <c r="A37" s="27"/>
      <c r="B37" s="28" t="s">
        <v>25</v>
      </c>
      <c r="C37" s="184"/>
      <c r="D37" s="35" t="s">
        <v>161</v>
      </c>
      <c r="E37" s="28"/>
      <c r="F37" s="35" t="s">
        <v>161</v>
      </c>
      <c r="G37" s="35"/>
      <c r="H37" s="35" t="s">
        <v>161</v>
      </c>
      <c r="I37" s="35"/>
      <c r="J37" s="35"/>
      <c r="K37" s="31"/>
      <c r="L37" s="31"/>
      <c r="M37" s="147"/>
      <c r="N37" s="142"/>
    </row>
    <row r="38" spans="1:14" ht="15.75">
      <c r="A38" s="27"/>
      <c r="B38" s="28" t="s">
        <v>26</v>
      </c>
      <c r="C38" s="28"/>
      <c r="D38" s="51" t="s">
        <v>162</v>
      </c>
      <c r="E38" s="28"/>
      <c r="F38" s="51" t="s">
        <v>162</v>
      </c>
      <c r="G38" s="51"/>
      <c r="H38" s="51" t="s">
        <v>162</v>
      </c>
      <c r="I38" s="35"/>
      <c r="J38" s="35"/>
      <c r="K38" s="31"/>
      <c r="L38" s="31"/>
      <c r="M38" s="147"/>
      <c r="N38" s="142"/>
    </row>
    <row r="39" spans="1:14" ht="15.75">
      <c r="A39" s="27"/>
      <c r="B39" s="28" t="s">
        <v>27</v>
      </c>
      <c r="C39" s="28"/>
      <c r="D39" s="35" t="s">
        <v>163</v>
      </c>
      <c r="E39" s="28"/>
      <c r="F39" s="35" t="s">
        <v>173</v>
      </c>
      <c r="G39" s="35"/>
      <c r="H39" s="35" t="s">
        <v>184</v>
      </c>
      <c r="I39" s="35"/>
      <c r="J39" s="35"/>
      <c r="K39" s="31"/>
      <c r="L39" s="31"/>
      <c r="M39" s="147"/>
      <c r="N39" s="142"/>
    </row>
    <row r="40" spans="1:14" ht="15.75">
      <c r="A40" s="27"/>
      <c r="B40" s="28"/>
      <c r="C40" s="28"/>
      <c r="D40" s="52"/>
      <c r="E40" s="52"/>
      <c r="F40" s="49"/>
      <c r="G40" s="52"/>
      <c r="H40" s="192"/>
      <c r="I40" s="52"/>
      <c r="J40" s="52"/>
      <c r="K40" s="52"/>
      <c r="L40" s="52"/>
      <c r="M40" s="147"/>
      <c r="N40" s="142"/>
    </row>
    <row r="41" spans="1:14" ht="15.75">
      <c r="A41" s="27"/>
      <c r="B41" s="28" t="s">
        <v>28</v>
      </c>
      <c r="C41" s="28"/>
      <c r="D41" s="28"/>
      <c r="E41" s="28"/>
      <c r="F41" s="49"/>
      <c r="G41" s="52"/>
      <c r="H41" s="192"/>
      <c r="I41" s="28"/>
      <c r="J41" s="28"/>
      <c r="K41" s="28"/>
      <c r="L41" s="50">
        <f>(H31+F31)/(D31)</f>
        <v>0.1111111111111111</v>
      </c>
      <c r="M41" s="147"/>
      <c r="N41" s="142"/>
    </row>
    <row r="42" spans="1:14" ht="15.75">
      <c r="A42" s="27"/>
      <c r="B42" s="28" t="s">
        <v>29</v>
      </c>
      <c r="C42" s="28"/>
      <c r="D42" s="28"/>
      <c r="E42" s="28"/>
      <c r="F42" s="49"/>
      <c r="G42" s="28"/>
      <c r="H42" s="49"/>
      <c r="I42" s="28"/>
      <c r="J42" s="28"/>
      <c r="K42" s="28"/>
      <c r="L42" s="50">
        <v>0</v>
      </c>
      <c r="M42" s="147"/>
      <c r="N42" s="142"/>
    </row>
    <row r="43" spans="1:14" ht="15.75">
      <c r="A43" s="27"/>
      <c r="B43" s="28" t="s">
        <v>30</v>
      </c>
      <c r="C43" s="28"/>
      <c r="D43" s="49"/>
      <c r="E43" s="28"/>
      <c r="F43" s="49"/>
      <c r="G43" s="28"/>
      <c r="H43" s="49"/>
      <c r="I43" s="28"/>
      <c r="J43" s="35" t="s">
        <v>156</v>
      </c>
      <c r="K43" s="35" t="s">
        <v>198</v>
      </c>
      <c r="L43" s="36">
        <v>66000</v>
      </c>
      <c r="M43" s="147"/>
      <c r="N43" s="142"/>
    </row>
    <row r="44" spans="1:14" ht="15.75">
      <c r="A44" s="27"/>
      <c r="B44" s="28"/>
      <c r="C44" s="28"/>
      <c r="D44" s="28"/>
      <c r="E44" s="28"/>
      <c r="F44" s="28"/>
      <c r="G44" s="28"/>
      <c r="H44" s="28"/>
      <c r="I44" s="28"/>
      <c r="J44" s="28" t="s">
        <v>190</v>
      </c>
      <c r="K44" s="28"/>
      <c r="L44" s="53"/>
      <c r="M44" s="147"/>
      <c r="N44" s="142"/>
    </row>
    <row r="45" spans="1:14" ht="15.75">
      <c r="A45" s="27"/>
      <c r="B45" s="28" t="s">
        <v>31</v>
      </c>
      <c r="C45" s="28"/>
      <c r="D45" s="28"/>
      <c r="E45" s="28"/>
      <c r="F45" s="28"/>
      <c r="G45" s="28"/>
      <c r="H45" s="28"/>
      <c r="I45" s="28"/>
      <c r="J45" s="35"/>
      <c r="K45" s="35"/>
      <c r="L45" s="35" t="s">
        <v>202</v>
      </c>
      <c r="M45" s="147"/>
      <c r="N45" s="142"/>
    </row>
    <row r="46" spans="1:14" ht="15.75">
      <c r="A46" s="42"/>
      <c r="B46" s="32" t="s">
        <v>32</v>
      </c>
      <c r="C46" s="32"/>
      <c r="D46" s="32"/>
      <c r="E46" s="32"/>
      <c r="F46" s="32"/>
      <c r="G46" s="32"/>
      <c r="H46" s="32"/>
      <c r="I46" s="32"/>
      <c r="J46" s="54"/>
      <c r="K46" s="54"/>
      <c r="L46" s="55">
        <v>38883</v>
      </c>
      <c r="M46" s="149"/>
      <c r="N46" s="142"/>
    </row>
    <row r="47" spans="1:14" ht="15.75">
      <c r="A47" s="27"/>
      <c r="B47" s="28" t="s">
        <v>33</v>
      </c>
      <c r="C47" s="28"/>
      <c r="D47" s="28"/>
      <c r="E47" s="28"/>
      <c r="F47" s="28"/>
      <c r="G47" s="28"/>
      <c r="H47" s="31"/>
      <c r="I47" s="28">
        <f>L47-J47+1</f>
        <v>90</v>
      </c>
      <c r="J47" s="57">
        <v>38701</v>
      </c>
      <c r="K47" s="58"/>
      <c r="L47" s="57">
        <v>38790</v>
      </c>
      <c r="M47" s="147"/>
      <c r="N47" s="142"/>
    </row>
    <row r="48" spans="1:14" ht="15.75">
      <c r="A48" s="27"/>
      <c r="B48" s="28" t="s">
        <v>34</v>
      </c>
      <c r="C48" s="28"/>
      <c r="D48" s="28"/>
      <c r="E48" s="28"/>
      <c r="F48" s="28"/>
      <c r="G48" s="28"/>
      <c r="H48" s="31"/>
      <c r="I48" s="28">
        <f>L48-J48+1</f>
        <v>92</v>
      </c>
      <c r="J48" s="57">
        <v>38791</v>
      </c>
      <c r="K48" s="58"/>
      <c r="L48" s="57">
        <v>38882</v>
      </c>
      <c r="M48" s="147"/>
      <c r="N48" s="142"/>
    </row>
    <row r="49" spans="1:14" ht="15.75">
      <c r="A49" s="27"/>
      <c r="B49" s="28" t="s">
        <v>35</v>
      </c>
      <c r="C49" s="28"/>
      <c r="D49" s="28"/>
      <c r="E49" s="28"/>
      <c r="F49" s="28"/>
      <c r="G49" s="28"/>
      <c r="H49" s="28"/>
      <c r="I49" s="28"/>
      <c r="J49" s="57"/>
      <c r="K49" s="58"/>
      <c r="L49" s="57" t="s">
        <v>203</v>
      </c>
      <c r="M49" s="147"/>
      <c r="N49" s="142"/>
    </row>
    <row r="50" spans="1:14" ht="15.75">
      <c r="A50" s="27"/>
      <c r="B50" s="28" t="s">
        <v>36</v>
      </c>
      <c r="C50" s="28"/>
      <c r="D50" s="28"/>
      <c r="E50" s="28"/>
      <c r="F50" s="28"/>
      <c r="G50" s="28"/>
      <c r="H50" s="28"/>
      <c r="I50" s="28"/>
      <c r="J50" s="57"/>
      <c r="K50" s="58"/>
      <c r="L50" s="57">
        <v>38869</v>
      </c>
      <c r="M50" s="147"/>
      <c r="N50" s="142"/>
    </row>
    <row r="51" spans="1:14" ht="15.75">
      <c r="A51" s="27"/>
      <c r="B51" s="28"/>
      <c r="C51" s="28"/>
      <c r="D51" s="28"/>
      <c r="E51" s="28"/>
      <c r="F51" s="28"/>
      <c r="G51" s="28"/>
      <c r="H51" s="28"/>
      <c r="I51" s="28"/>
      <c r="J51" s="28"/>
      <c r="K51" s="28"/>
      <c r="L51" s="59"/>
      <c r="M51" s="147"/>
      <c r="N51" s="142"/>
    </row>
    <row r="52" spans="1:14" ht="15.75">
      <c r="A52" s="7"/>
      <c r="B52" s="9"/>
      <c r="C52" s="9"/>
      <c r="D52" s="9"/>
      <c r="E52" s="9"/>
      <c r="F52" s="9"/>
      <c r="G52" s="9"/>
      <c r="H52" s="9"/>
      <c r="I52" s="9"/>
      <c r="J52" s="9"/>
      <c r="K52" s="9"/>
      <c r="L52" s="60"/>
      <c r="M52" s="145"/>
      <c r="N52" s="142"/>
    </row>
    <row r="53" spans="1:14" ht="16.5" thickBot="1">
      <c r="A53" s="135"/>
      <c r="B53" s="136" t="s">
        <v>247</v>
      </c>
      <c r="C53" s="137"/>
      <c r="D53" s="137"/>
      <c r="E53" s="137"/>
      <c r="F53" s="137"/>
      <c r="G53" s="137"/>
      <c r="H53" s="137"/>
      <c r="I53" s="137"/>
      <c r="J53" s="137"/>
      <c r="K53" s="137"/>
      <c r="L53" s="138"/>
      <c r="M53" s="139"/>
      <c r="N53" s="142"/>
    </row>
    <row r="54" spans="1:14" ht="15.75">
      <c r="A54" s="2"/>
      <c r="B54" s="5"/>
      <c r="C54" s="5"/>
      <c r="D54" s="5"/>
      <c r="E54" s="5"/>
      <c r="F54" s="5"/>
      <c r="G54" s="5"/>
      <c r="H54" s="5"/>
      <c r="I54" s="5"/>
      <c r="J54" s="5"/>
      <c r="K54" s="5"/>
      <c r="L54" s="61"/>
      <c r="M54" s="144"/>
      <c r="N54" s="142"/>
    </row>
    <row r="55" spans="1:14" ht="15.75">
      <c r="A55" s="7"/>
      <c r="B55" s="62" t="s">
        <v>38</v>
      </c>
      <c r="C55" s="15"/>
      <c r="D55" s="9"/>
      <c r="E55" s="9"/>
      <c r="F55" s="9"/>
      <c r="G55" s="9"/>
      <c r="H55" s="9"/>
      <c r="I55" s="9"/>
      <c r="J55" s="9"/>
      <c r="K55" s="9"/>
      <c r="L55" s="63"/>
      <c r="M55" s="145"/>
      <c r="N55" s="142"/>
    </row>
    <row r="56" spans="1:14" ht="15.75">
      <c r="A56" s="7"/>
      <c r="B56" s="15"/>
      <c r="C56" s="15"/>
      <c r="D56" s="9"/>
      <c r="E56" s="9"/>
      <c r="F56" s="9"/>
      <c r="G56" s="9"/>
      <c r="H56" s="9"/>
      <c r="I56" s="9"/>
      <c r="J56" s="9"/>
      <c r="K56" s="9"/>
      <c r="L56" s="63"/>
      <c r="M56" s="145"/>
      <c r="N56" s="142"/>
    </row>
    <row r="57" spans="1:14" ht="47.25">
      <c r="A57" s="7"/>
      <c r="B57" s="162" t="s">
        <v>39</v>
      </c>
      <c r="C57" s="163" t="s">
        <v>154</v>
      </c>
      <c r="D57" s="163" t="s">
        <v>164</v>
      </c>
      <c r="E57" s="163"/>
      <c r="F57" s="163" t="s">
        <v>174</v>
      </c>
      <c r="G57" s="163"/>
      <c r="H57" s="163" t="s">
        <v>185</v>
      </c>
      <c r="I57" s="163"/>
      <c r="J57" s="163" t="s">
        <v>191</v>
      </c>
      <c r="K57" s="163"/>
      <c r="L57" s="164" t="s">
        <v>204</v>
      </c>
      <c r="M57" s="165"/>
      <c r="N57" s="142"/>
    </row>
    <row r="58" spans="1:14" ht="15.75">
      <c r="A58" s="27"/>
      <c r="B58" s="28" t="s">
        <v>40</v>
      </c>
      <c r="C58" s="64">
        <v>218488</v>
      </c>
      <c r="D58" s="64">
        <v>74371</v>
      </c>
      <c r="E58" s="64"/>
      <c r="F58" s="64">
        <v>74371</v>
      </c>
      <c r="G58" s="64"/>
      <c r="H58" s="64">
        <v>0</v>
      </c>
      <c r="I58" s="64"/>
      <c r="J58" s="64">
        <v>0</v>
      </c>
      <c r="K58" s="64"/>
      <c r="L58" s="65">
        <f>D58-F58+H58-J58</f>
        <v>0</v>
      </c>
      <c r="M58" s="147"/>
      <c r="N58" s="142"/>
    </row>
    <row r="59" spans="1:14" ht="15.75">
      <c r="A59" s="27"/>
      <c r="B59" s="28" t="s">
        <v>41</v>
      </c>
      <c r="C59" s="64">
        <v>31107</v>
      </c>
      <c r="D59" s="64">
        <v>13453</v>
      </c>
      <c r="E59" s="64"/>
      <c r="F59" s="64">
        <v>13453</v>
      </c>
      <c r="G59" s="64"/>
      <c r="H59" s="64">
        <v>0</v>
      </c>
      <c r="I59" s="64"/>
      <c r="J59" s="64">
        <v>0</v>
      </c>
      <c r="K59" s="64"/>
      <c r="L59" s="65">
        <f>D59-F59+H59-J59</f>
        <v>0</v>
      </c>
      <c r="M59" s="147"/>
      <c r="N59" s="142"/>
    </row>
    <row r="60" spans="1:14" ht="15.75">
      <c r="A60" s="27"/>
      <c r="B60" s="28"/>
      <c r="C60" s="64"/>
      <c r="D60" s="64"/>
      <c r="E60" s="64"/>
      <c r="F60" s="64"/>
      <c r="G60" s="64"/>
      <c r="H60" s="64"/>
      <c r="I60" s="64"/>
      <c r="J60" s="64"/>
      <c r="K60" s="64"/>
      <c r="L60" s="65"/>
      <c r="M60" s="147"/>
      <c r="N60" s="142"/>
    </row>
    <row r="61" spans="1:14" ht="15.75">
      <c r="A61" s="27"/>
      <c r="B61" s="28" t="s">
        <v>42</v>
      </c>
      <c r="C61" s="64">
        <f>SUM(C58:C60)</f>
        <v>249595</v>
      </c>
      <c r="D61" s="64">
        <f>SUM(D58:D60)</f>
        <v>87824</v>
      </c>
      <c r="E61" s="64"/>
      <c r="F61" s="64">
        <f>SUM(F58:F60)</f>
        <v>87824</v>
      </c>
      <c r="G61" s="64"/>
      <c r="H61" s="64">
        <f>SUM(H58:H60)</f>
        <v>0</v>
      </c>
      <c r="I61" s="64"/>
      <c r="J61" s="64">
        <f>SUM(J58:J60)</f>
        <v>0</v>
      </c>
      <c r="K61" s="64"/>
      <c r="L61" s="66">
        <f>SUM(L58:L60)</f>
        <v>0</v>
      </c>
      <c r="M61" s="147"/>
      <c r="N61" s="142"/>
    </row>
    <row r="62" spans="1:14" ht="15.75">
      <c r="A62" s="27"/>
      <c r="B62" s="28"/>
      <c r="C62" s="64"/>
      <c r="D62" s="64"/>
      <c r="E62" s="64"/>
      <c r="F62" s="64"/>
      <c r="G62" s="64"/>
      <c r="H62" s="64"/>
      <c r="I62" s="64"/>
      <c r="J62" s="64"/>
      <c r="K62" s="64"/>
      <c r="L62" s="66"/>
      <c r="M62" s="147"/>
      <c r="N62" s="142"/>
    </row>
    <row r="63" spans="1:14" ht="15.75">
      <c r="A63" s="7"/>
      <c r="B63" s="158" t="s">
        <v>43</v>
      </c>
      <c r="C63" s="67"/>
      <c r="D63" s="67"/>
      <c r="E63" s="67"/>
      <c r="F63" s="67"/>
      <c r="G63" s="67"/>
      <c r="H63" s="67"/>
      <c r="I63" s="67"/>
      <c r="J63" s="67"/>
      <c r="K63" s="67"/>
      <c r="L63" s="68"/>
      <c r="M63" s="145"/>
      <c r="N63" s="142"/>
    </row>
    <row r="64" spans="1:14" ht="15.75">
      <c r="A64" s="7"/>
      <c r="B64" s="9"/>
      <c r="C64" s="67"/>
      <c r="D64" s="67"/>
      <c r="E64" s="67"/>
      <c r="F64" s="67"/>
      <c r="G64" s="67"/>
      <c r="H64" s="67"/>
      <c r="I64" s="67"/>
      <c r="J64" s="67"/>
      <c r="K64" s="67"/>
      <c r="L64" s="68"/>
      <c r="M64" s="145"/>
      <c r="N64" s="142"/>
    </row>
    <row r="65" spans="1:14" ht="15.75">
      <c r="A65" s="27"/>
      <c r="B65" s="28" t="s">
        <v>40</v>
      </c>
      <c r="C65" s="64"/>
      <c r="D65" s="64"/>
      <c r="E65" s="64"/>
      <c r="F65" s="64"/>
      <c r="G65" s="64"/>
      <c r="H65" s="64"/>
      <c r="I65" s="64"/>
      <c r="J65" s="64"/>
      <c r="K65" s="64"/>
      <c r="L65" s="66"/>
      <c r="M65" s="147"/>
      <c r="N65" s="142"/>
    </row>
    <row r="66" spans="1:14" ht="15.75">
      <c r="A66" s="27"/>
      <c r="B66" s="28" t="s">
        <v>44</v>
      </c>
      <c r="C66" s="64"/>
      <c r="D66" s="64"/>
      <c r="E66" s="64"/>
      <c r="F66" s="64"/>
      <c r="G66" s="64"/>
      <c r="H66" s="64"/>
      <c r="I66" s="64"/>
      <c r="J66" s="64"/>
      <c r="K66" s="64"/>
      <c r="L66" s="66"/>
      <c r="M66" s="147"/>
      <c r="N66" s="142"/>
    </row>
    <row r="67" spans="1:14" ht="15.75">
      <c r="A67" s="27"/>
      <c r="B67" s="28"/>
      <c r="C67" s="64"/>
      <c r="D67" s="64"/>
      <c r="E67" s="64"/>
      <c r="F67" s="64"/>
      <c r="G67" s="64"/>
      <c r="H67" s="64"/>
      <c r="I67" s="64"/>
      <c r="J67" s="64"/>
      <c r="K67" s="64"/>
      <c r="L67" s="66"/>
      <c r="M67" s="147"/>
      <c r="N67" s="142"/>
    </row>
    <row r="68" spans="1:14" ht="15.75">
      <c r="A68" s="27"/>
      <c r="B68" s="28" t="s">
        <v>42</v>
      </c>
      <c r="C68" s="64"/>
      <c r="D68" s="64"/>
      <c r="E68" s="64"/>
      <c r="F68" s="64"/>
      <c r="G68" s="64"/>
      <c r="H68" s="64"/>
      <c r="I68" s="64"/>
      <c r="J68" s="64"/>
      <c r="K68" s="64"/>
      <c r="L68" s="64"/>
      <c r="M68" s="147"/>
      <c r="N68" s="142"/>
    </row>
    <row r="69" spans="1:14" ht="15.75">
      <c r="A69" s="27"/>
      <c r="B69" s="28"/>
      <c r="C69" s="64"/>
      <c r="D69" s="64"/>
      <c r="E69" s="64"/>
      <c r="F69" s="64"/>
      <c r="G69" s="64"/>
      <c r="H69" s="64"/>
      <c r="I69" s="64"/>
      <c r="J69" s="64"/>
      <c r="K69" s="64"/>
      <c r="L69" s="64"/>
      <c r="M69" s="147"/>
      <c r="N69" s="142"/>
    </row>
    <row r="70" spans="1:14" ht="15.75">
      <c r="A70" s="27"/>
      <c r="B70" s="28" t="str">
        <f>B59</f>
        <v>Pre Closing Arrears Sold to Issuer (£'000)</v>
      </c>
      <c r="C70" s="64">
        <f>-C59</f>
        <v>-31107</v>
      </c>
      <c r="D70" s="64">
        <v>-13453</v>
      </c>
      <c r="E70" s="64"/>
      <c r="F70" s="64"/>
      <c r="G70" s="64"/>
      <c r="H70" s="64"/>
      <c r="I70" s="64"/>
      <c r="J70" s="64"/>
      <c r="K70" s="64"/>
      <c r="L70" s="64">
        <f>-L59</f>
        <v>0</v>
      </c>
      <c r="M70" s="147"/>
      <c r="N70" s="142"/>
    </row>
    <row r="71" spans="1:14" ht="15.75">
      <c r="A71" s="27"/>
      <c r="B71" s="28" t="s">
        <v>45</v>
      </c>
      <c r="C71" s="64">
        <v>0</v>
      </c>
      <c r="D71" s="64">
        <v>0</v>
      </c>
      <c r="E71" s="64"/>
      <c r="F71" s="64"/>
      <c r="G71" s="64"/>
      <c r="H71" s="64"/>
      <c r="I71" s="64"/>
      <c r="J71" s="64"/>
      <c r="K71" s="64"/>
      <c r="L71" s="65">
        <f>D71-F71+H71-J71</f>
        <v>0</v>
      </c>
      <c r="M71" s="147"/>
      <c r="N71" s="142"/>
    </row>
    <row r="72" spans="1:14" ht="15.75">
      <c r="A72" s="27"/>
      <c r="B72" s="28" t="s">
        <v>46</v>
      </c>
      <c r="C72" s="64">
        <v>1512</v>
      </c>
      <c r="D72" s="64">
        <v>0</v>
      </c>
      <c r="E72" s="64"/>
      <c r="F72" s="64"/>
      <c r="G72" s="64"/>
      <c r="H72" s="64"/>
      <c r="I72" s="64"/>
      <c r="J72" s="64"/>
      <c r="K72" s="64"/>
      <c r="L72" s="66">
        <f>D72+F72</f>
        <v>0</v>
      </c>
      <c r="M72" s="147"/>
      <c r="N72" s="142"/>
    </row>
    <row r="73" spans="1:14" ht="15.75">
      <c r="A73" s="27"/>
      <c r="B73" s="28" t="s">
        <v>47</v>
      </c>
      <c r="C73" s="64">
        <v>0</v>
      </c>
      <c r="D73" s="64">
        <v>0</v>
      </c>
      <c r="E73" s="64"/>
      <c r="F73" s="64"/>
      <c r="G73" s="64"/>
      <c r="H73" s="64"/>
      <c r="I73" s="64"/>
      <c r="J73" s="64"/>
      <c r="K73" s="64"/>
      <c r="L73" s="66">
        <v>0</v>
      </c>
      <c r="M73" s="147"/>
      <c r="N73" s="142"/>
    </row>
    <row r="74" spans="1:14" ht="15.75">
      <c r="A74" s="27"/>
      <c r="B74" s="28" t="s">
        <v>21</v>
      </c>
      <c r="C74" s="66">
        <f>SUM(C61:C73)</f>
        <v>220000</v>
      </c>
      <c r="D74" s="66">
        <f>SUM(D61:D73)</f>
        <v>74371</v>
      </c>
      <c r="E74" s="64"/>
      <c r="F74" s="66"/>
      <c r="G74" s="64"/>
      <c r="H74" s="66"/>
      <c r="I74" s="64"/>
      <c r="J74" s="66"/>
      <c r="K74" s="64"/>
      <c r="L74" s="66">
        <f>SUM(L61:L73)</f>
        <v>0</v>
      </c>
      <c r="M74" s="147"/>
      <c r="N74" s="142"/>
    </row>
    <row r="75" spans="1:14" ht="15.75">
      <c r="A75" s="7"/>
      <c r="B75" s="9"/>
      <c r="C75" s="9"/>
      <c r="D75" s="9"/>
      <c r="E75" s="9"/>
      <c r="F75" s="9"/>
      <c r="G75" s="9"/>
      <c r="H75" s="9"/>
      <c r="I75" s="9"/>
      <c r="J75" s="9"/>
      <c r="K75" s="9"/>
      <c r="L75" s="9"/>
      <c r="M75" s="145"/>
      <c r="N75" s="142"/>
    </row>
    <row r="76" spans="1:14" ht="15.75">
      <c r="A76" s="7"/>
      <c r="B76" s="62" t="s">
        <v>48</v>
      </c>
      <c r="C76" s="16"/>
      <c r="D76" s="16"/>
      <c r="E76" s="16"/>
      <c r="F76" s="16"/>
      <c r="G76" s="16" t="s">
        <v>244</v>
      </c>
      <c r="H76" s="212">
        <f>+J174</f>
        <v>38868</v>
      </c>
      <c r="I76" s="19"/>
      <c r="J76" s="19" t="s">
        <v>192</v>
      </c>
      <c r="K76" s="19"/>
      <c r="L76" s="19" t="s">
        <v>205</v>
      </c>
      <c r="M76" s="145"/>
      <c r="N76" s="142"/>
    </row>
    <row r="77" spans="1:14" ht="15.75">
      <c r="A77" s="27"/>
      <c r="B77" s="28" t="s">
        <v>49</v>
      </c>
      <c r="C77" s="28"/>
      <c r="D77" s="28"/>
      <c r="E77" s="28"/>
      <c r="F77" s="28"/>
      <c r="G77" s="28"/>
      <c r="H77" s="28"/>
      <c r="I77" s="28"/>
      <c r="J77" s="64">
        <v>0</v>
      </c>
      <c r="K77" s="28"/>
      <c r="L77" s="65">
        <v>0</v>
      </c>
      <c r="M77" s="147"/>
      <c r="N77" s="142"/>
    </row>
    <row r="78" spans="1:14" ht="15.75">
      <c r="A78" s="27"/>
      <c r="B78" s="28" t="s">
        <v>50</v>
      </c>
      <c r="C78" s="52"/>
      <c r="D78" s="56"/>
      <c r="E78" s="28"/>
      <c r="F78" s="28"/>
      <c r="G78" s="28"/>
      <c r="H78" s="28"/>
      <c r="I78" s="28"/>
      <c r="J78" s="64">
        <v>74371</v>
      </c>
      <c r="K78" s="28"/>
      <c r="L78" s="65"/>
      <c r="M78" s="147"/>
      <c r="N78" s="142"/>
    </row>
    <row r="79" spans="1:14" ht="15.75">
      <c r="A79" s="27"/>
      <c r="B79" s="28" t="s">
        <v>245</v>
      </c>
      <c r="C79" s="52"/>
      <c r="D79" s="56"/>
      <c r="E79" s="28"/>
      <c r="F79" s="28"/>
      <c r="G79" s="28"/>
      <c r="H79" s="28"/>
      <c r="I79" s="28"/>
      <c r="J79" s="64"/>
      <c r="K79" s="28"/>
      <c r="L79" s="65">
        <f>890+801+1070-1098</f>
        <v>1663</v>
      </c>
      <c r="M79" s="147"/>
      <c r="N79" s="142"/>
    </row>
    <row r="80" spans="1:14" ht="15.75">
      <c r="A80" s="27"/>
      <c r="B80" s="28" t="s">
        <v>241</v>
      </c>
      <c r="C80" s="52"/>
      <c r="D80" s="56"/>
      <c r="E80" s="28"/>
      <c r="F80" s="28"/>
      <c r="G80" s="28"/>
      <c r="H80" s="28"/>
      <c r="I80" s="28"/>
      <c r="J80" s="64"/>
      <c r="K80" s="28"/>
      <c r="L80" s="65">
        <f>160+110+172</f>
        <v>442</v>
      </c>
      <c r="M80" s="147"/>
      <c r="N80" s="142"/>
    </row>
    <row r="81" spans="1:14" ht="15.75">
      <c r="A81" s="27"/>
      <c r="B81" s="28" t="s">
        <v>240</v>
      </c>
      <c r="C81" s="52"/>
      <c r="D81" s="56"/>
      <c r="E81" s="28"/>
      <c r="F81" s="28"/>
      <c r="G81" s="28"/>
      <c r="H81" s="28"/>
      <c r="I81" s="28"/>
      <c r="J81" s="64"/>
      <c r="K81" s="28"/>
      <c r="L81" s="65">
        <f>31+24+36</f>
        <v>91</v>
      </c>
      <c r="M81" s="147"/>
      <c r="N81" s="142"/>
    </row>
    <row r="82" spans="1:14" ht="15.75">
      <c r="A82" s="27"/>
      <c r="B82" s="28" t="s">
        <v>52</v>
      </c>
      <c r="C82" s="28"/>
      <c r="D82" s="28"/>
      <c r="E82" s="28"/>
      <c r="F82" s="28"/>
      <c r="G82" s="28"/>
      <c r="H82" s="28"/>
      <c r="I82" s="28"/>
      <c r="J82" s="64"/>
      <c r="K82" s="28"/>
      <c r="L82" s="65">
        <v>13453</v>
      </c>
      <c r="M82" s="147"/>
      <c r="N82" s="142"/>
    </row>
    <row r="83" spans="1:14" ht="15.75">
      <c r="A83" s="27"/>
      <c r="B83" s="28" t="s">
        <v>248</v>
      </c>
      <c r="C83" s="28"/>
      <c r="D83" s="28"/>
      <c r="E83" s="28"/>
      <c r="F83" s="28"/>
      <c r="G83" s="28"/>
      <c r="H83" s="28"/>
      <c r="I83" s="28"/>
      <c r="J83" s="64"/>
      <c r="K83" s="28"/>
      <c r="L83" s="65">
        <v>4180</v>
      </c>
      <c r="M83" s="147"/>
      <c r="N83" s="142"/>
    </row>
    <row r="84" spans="1:14" ht="15.75">
      <c r="A84" s="27"/>
      <c r="B84" s="28" t="s">
        <v>243</v>
      </c>
      <c r="C84" s="28"/>
      <c r="D84" s="28"/>
      <c r="E84" s="28"/>
      <c r="F84" s="28"/>
      <c r="G84" s="28"/>
      <c r="H84" s="28"/>
      <c r="I84" s="28"/>
      <c r="J84" s="64"/>
      <c r="K84" s="28"/>
      <c r="L84" s="65">
        <v>0</v>
      </c>
      <c r="M84" s="147"/>
      <c r="N84" s="142"/>
    </row>
    <row r="85" spans="1:14" ht="15.75">
      <c r="A85" s="27"/>
      <c r="B85" s="28" t="s">
        <v>242</v>
      </c>
      <c r="C85" s="28"/>
      <c r="D85" s="28"/>
      <c r="E85" s="28"/>
      <c r="F85" s="28"/>
      <c r="G85" s="28"/>
      <c r="H85" s="28"/>
      <c r="I85" s="28"/>
      <c r="J85" s="64"/>
      <c r="K85" s="28"/>
      <c r="L85" s="65">
        <v>0</v>
      </c>
      <c r="M85" s="147"/>
      <c r="N85" s="142"/>
    </row>
    <row r="86" spans="1:15" ht="15.75">
      <c r="A86" s="27"/>
      <c r="B86" s="28" t="s">
        <v>54</v>
      </c>
      <c r="C86" s="28"/>
      <c r="D86" s="28"/>
      <c r="E86" s="28"/>
      <c r="F86" s="28"/>
      <c r="G86" s="28"/>
      <c r="H86" s="28"/>
      <c r="I86" s="28"/>
      <c r="J86" s="64">
        <f>SUM(J77:J85)</f>
        <v>74371</v>
      </c>
      <c r="K86" s="28"/>
      <c r="L86" s="66">
        <f>SUM(L77:L85)</f>
        <v>19829</v>
      </c>
      <c r="M86" s="147"/>
      <c r="N86" s="142"/>
      <c r="O86" s="191"/>
    </row>
    <row r="87" spans="1:14" ht="15.75">
      <c r="A87" s="27"/>
      <c r="B87" s="166" t="s">
        <v>55</v>
      </c>
      <c r="C87" s="70"/>
      <c r="D87" s="28"/>
      <c r="E87" s="28"/>
      <c r="F87" s="28"/>
      <c r="G87" s="28"/>
      <c r="H87" s="28"/>
      <c r="I87" s="28"/>
      <c r="J87" s="64"/>
      <c r="K87" s="28"/>
      <c r="L87" s="65"/>
      <c r="M87" s="147"/>
      <c r="N87" s="142"/>
    </row>
    <row r="88" spans="1:14" ht="15.75">
      <c r="A88" s="27">
        <v>1</v>
      </c>
      <c r="B88" s="28" t="s">
        <v>56</v>
      </c>
      <c r="C88" s="28"/>
      <c r="D88" s="28"/>
      <c r="E88" s="28"/>
      <c r="F88" s="28"/>
      <c r="G88" s="28"/>
      <c r="H88" s="28"/>
      <c r="I88" s="28"/>
      <c r="J88" s="28"/>
      <c r="K88" s="28"/>
      <c r="L88" s="65">
        <v>0</v>
      </c>
      <c r="M88" s="147"/>
      <c r="N88" s="142"/>
    </row>
    <row r="89" spans="1:14" ht="15.75">
      <c r="A89" s="27">
        <f aca="true" t="shared" si="0" ref="A89:A100">A88+1</f>
        <v>2</v>
      </c>
      <c r="B89" s="28" t="s">
        <v>57</v>
      </c>
      <c r="C89" s="28"/>
      <c r="D89" s="28"/>
      <c r="E89" s="28"/>
      <c r="F89" s="28"/>
      <c r="G89" s="28"/>
      <c r="H89" s="28"/>
      <c r="I89" s="28"/>
      <c r="J89" s="28"/>
      <c r="K89" s="28"/>
      <c r="L89" s="65">
        <v>-4</v>
      </c>
      <c r="M89" s="147"/>
      <c r="N89" s="142"/>
    </row>
    <row r="90" spans="1:14" ht="15.75">
      <c r="A90" s="27">
        <f t="shared" si="0"/>
        <v>3</v>
      </c>
      <c r="B90" s="28" t="s">
        <v>58</v>
      </c>
      <c r="C90" s="28"/>
      <c r="D90" s="28"/>
      <c r="E90" s="28"/>
      <c r="F90" s="28"/>
      <c r="G90" s="28"/>
      <c r="H90" s="28"/>
      <c r="I90" s="28"/>
      <c r="J90" s="28"/>
      <c r="K90" s="28"/>
      <c r="L90" s="65">
        <f>-75-54-3</f>
        <v>-132</v>
      </c>
      <c r="M90" s="147"/>
      <c r="N90" s="142"/>
    </row>
    <row r="91" spans="1:14" ht="15.75">
      <c r="A91" s="27">
        <f t="shared" si="0"/>
        <v>4</v>
      </c>
      <c r="B91" s="28" t="s">
        <v>59</v>
      </c>
      <c r="C91" s="28"/>
      <c r="D91" s="28"/>
      <c r="E91" s="28"/>
      <c r="F91" s="28"/>
      <c r="G91" s="28"/>
      <c r="H91" s="28"/>
      <c r="I91" s="28"/>
      <c r="J91" s="28"/>
      <c r="K91" s="28"/>
      <c r="L91" s="65">
        <v>0</v>
      </c>
      <c r="M91" s="147"/>
      <c r="N91" s="142"/>
    </row>
    <row r="92" spans="1:14" ht="15.75">
      <c r="A92" s="27">
        <f t="shared" si="0"/>
        <v>5</v>
      </c>
      <c r="B92" s="28" t="s">
        <v>60</v>
      </c>
      <c r="C92" s="28"/>
      <c r="D92" s="28"/>
      <c r="E92" s="28"/>
      <c r="F92" s="28"/>
      <c r="G92" s="28"/>
      <c r="H92" s="28"/>
      <c r="I92" s="28"/>
      <c r="J92" s="28"/>
      <c r="K92" s="28"/>
      <c r="L92" s="65">
        <v>-651</v>
      </c>
      <c r="M92" s="147"/>
      <c r="N92" s="142"/>
    </row>
    <row r="93" spans="1:14" ht="15.75">
      <c r="A93" s="27">
        <f t="shared" si="0"/>
        <v>6</v>
      </c>
      <c r="B93" s="28" t="s">
        <v>61</v>
      </c>
      <c r="C93" s="28"/>
      <c r="D93" s="28"/>
      <c r="E93" s="28"/>
      <c r="F93" s="28"/>
      <c r="G93" s="28"/>
      <c r="H93" s="28"/>
      <c r="I93" s="28"/>
      <c r="J93" s="28"/>
      <c r="K93" s="28"/>
      <c r="L93" s="65">
        <v>-228</v>
      </c>
      <c r="M93" s="147"/>
      <c r="N93" s="142"/>
    </row>
    <row r="94" spans="1:14" ht="15.75">
      <c r="A94" s="27">
        <f t="shared" si="0"/>
        <v>7</v>
      </c>
      <c r="B94" s="28" t="s">
        <v>62</v>
      </c>
      <c r="C94" s="28"/>
      <c r="D94" s="28"/>
      <c r="E94" s="28"/>
      <c r="F94" s="28"/>
      <c r="G94" s="28"/>
      <c r="H94" s="28"/>
      <c r="I94" s="28"/>
      <c r="J94" s="28"/>
      <c r="K94" s="28"/>
      <c r="L94" s="65">
        <v>-91</v>
      </c>
      <c r="M94" s="147"/>
      <c r="N94" s="142"/>
    </row>
    <row r="95" spans="1:14" ht="15.75">
      <c r="A95" s="27">
        <f t="shared" si="0"/>
        <v>8</v>
      </c>
      <c r="B95" s="28" t="s">
        <v>63</v>
      </c>
      <c r="C95" s="28"/>
      <c r="D95" s="28"/>
      <c r="E95" s="28"/>
      <c r="F95" s="28"/>
      <c r="G95" s="28"/>
      <c r="H95" s="28"/>
      <c r="I95" s="28"/>
      <c r="J95" s="28"/>
      <c r="K95" s="28"/>
      <c r="L95" s="65">
        <v>-5</v>
      </c>
      <c r="M95" s="147"/>
      <c r="N95" s="142"/>
    </row>
    <row r="96" spans="1:14" ht="15.75">
      <c r="A96" s="27">
        <f t="shared" si="0"/>
        <v>9</v>
      </c>
      <c r="B96" s="28" t="s">
        <v>64</v>
      </c>
      <c r="C96" s="28"/>
      <c r="D96" s="28"/>
      <c r="E96" s="28"/>
      <c r="F96" s="28"/>
      <c r="G96" s="28"/>
      <c r="H96" s="28"/>
      <c r="I96" s="28"/>
      <c r="J96" s="28"/>
      <c r="K96" s="28"/>
      <c r="L96" s="65">
        <v>0</v>
      </c>
      <c r="M96" s="147"/>
      <c r="N96" s="142"/>
    </row>
    <row r="97" spans="1:14" ht="15.75">
      <c r="A97" s="27">
        <f t="shared" si="0"/>
        <v>10</v>
      </c>
      <c r="B97" s="28" t="s">
        <v>65</v>
      </c>
      <c r="C97" s="28"/>
      <c r="D97" s="28"/>
      <c r="E97" s="28"/>
      <c r="F97" s="28"/>
      <c r="G97" s="28"/>
      <c r="H97" s="28"/>
      <c r="I97" s="28"/>
      <c r="J97" s="28"/>
      <c r="K97" s="28"/>
      <c r="L97" s="65">
        <v>0</v>
      </c>
      <c r="M97" s="147"/>
      <c r="N97" s="142"/>
    </row>
    <row r="98" spans="1:14" ht="15.75">
      <c r="A98" s="27">
        <f t="shared" si="0"/>
        <v>11</v>
      </c>
      <c r="B98" s="28" t="s">
        <v>66</v>
      </c>
      <c r="C98" s="28"/>
      <c r="D98" s="28"/>
      <c r="E98" s="28"/>
      <c r="F98" s="28"/>
      <c r="G98" s="28"/>
      <c r="H98" s="28"/>
      <c r="I98" s="28"/>
      <c r="J98" s="28"/>
      <c r="K98" s="28"/>
      <c r="L98" s="65">
        <v>0</v>
      </c>
      <c r="M98" s="147"/>
      <c r="N98" s="142"/>
    </row>
    <row r="99" spans="1:14" ht="15.75">
      <c r="A99" s="27">
        <f t="shared" si="0"/>
        <v>12</v>
      </c>
      <c r="B99" s="28" t="s">
        <v>67</v>
      </c>
      <c r="C99" s="28"/>
      <c r="D99" s="28"/>
      <c r="E99" s="28"/>
      <c r="F99" s="28"/>
      <c r="G99" s="28"/>
      <c r="H99" s="28"/>
      <c r="I99" s="28"/>
      <c r="J99" s="28"/>
      <c r="K99" s="28"/>
      <c r="L99" s="65">
        <v>0</v>
      </c>
      <c r="M99" s="147"/>
      <c r="N99" s="142"/>
    </row>
    <row r="100" spans="1:14" ht="15.75">
      <c r="A100" s="27">
        <f t="shared" si="0"/>
        <v>13</v>
      </c>
      <c r="B100" s="28" t="s">
        <v>68</v>
      </c>
      <c r="C100" s="28"/>
      <c r="D100" s="28"/>
      <c r="E100" s="28"/>
      <c r="F100" s="28"/>
      <c r="G100" s="28"/>
      <c r="H100" s="28"/>
      <c r="I100" s="28"/>
      <c r="J100" s="28"/>
      <c r="K100" s="28"/>
      <c r="L100" s="65">
        <v>0</v>
      </c>
      <c r="M100" s="147"/>
      <c r="N100" s="142"/>
    </row>
    <row r="101" spans="1:14" ht="15.75">
      <c r="A101" s="27">
        <v>14</v>
      </c>
      <c r="B101" s="28" t="s">
        <v>217</v>
      </c>
      <c r="C101" s="28"/>
      <c r="D101" s="28"/>
      <c r="E101" s="28"/>
      <c r="F101" s="28"/>
      <c r="G101" s="28"/>
      <c r="H101" s="28"/>
      <c r="I101" s="28"/>
      <c r="J101" s="28"/>
      <c r="K101" s="28"/>
      <c r="L101" s="65">
        <f>-SUM(L86:L100)</f>
        <v>-18718</v>
      </c>
      <c r="M101" s="147"/>
      <c r="N101" s="142"/>
    </row>
    <row r="102" spans="1:14" ht="15.75">
      <c r="A102" s="27"/>
      <c r="B102" s="28"/>
      <c r="C102" s="28"/>
      <c r="D102" s="28"/>
      <c r="E102" s="28"/>
      <c r="F102" s="28"/>
      <c r="G102" s="28"/>
      <c r="H102" s="28"/>
      <c r="I102" s="28"/>
      <c r="J102" s="28"/>
      <c r="K102" s="28"/>
      <c r="L102" s="65"/>
      <c r="M102" s="147"/>
      <c r="N102" s="142"/>
    </row>
    <row r="103" spans="1:14" ht="15.75">
      <c r="A103" s="27"/>
      <c r="B103" s="166" t="s">
        <v>69</v>
      </c>
      <c r="C103" s="70"/>
      <c r="D103" s="28"/>
      <c r="E103" s="28"/>
      <c r="F103" s="28"/>
      <c r="G103" s="28"/>
      <c r="H103" s="28"/>
      <c r="I103" s="28"/>
      <c r="J103" s="28"/>
      <c r="K103" s="28"/>
      <c r="L103" s="71"/>
      <c r="M103" s="147"/>
      <c r="N103" s="142"/>
    </row>
    <row r="104" spans="1:14" ht="15.75">
      <c r="A104" s="27"/>
      <c r="B104" s="28" t="s">
        <v>70</v>
      </c>
      <c r="C104" s="70"/>
      <c r="D104" s="28"/>
      <c r="E104" s="28"/>
      <c r="F104" s="28"/>
      <c r="G104" s="28"/>
      <c r="H104" s="28"/>
      <c r="I104" s="28"/>
      <c r="J104" s="64">
        <f>-J158</f>
        <v>0</v>
      </c>
      <c r="K104" s="64"/>
      <c r="L104" s="65"/>
      <c r="M104" s="147"/>
      <c r="N104" s="142"/>
    </row>
    <row r="105" spans="1:14" ht="15.75">
      <c r="A105" s="27"/>
      <c r="B105" s="28" t="s">
        <v>71</v>
      </c>
      <c r="C105" s="28"/>
      <c r="D105" s="28"/>
      <c r="E105" s="28"/>
      <c r="F105" s="28"/>
      <c r="G105" s="28"/>
      <c r="H105" s="28"/>
      <c r="I105" s="28"/>
      <c r="J105" s="64">
        <f>-H158</f>
        <v>0</v>
      </c>
      <c r="K105" s="64"/>
      <c r="L105" s="65"/>
      <c r="M105" s="147"/>
      <c r="N105" s="142"/>
    </row>
    <row r="106" spans="1:14" ht="15.75">
      <c r="A106" s="27"/>
      <c r="B106" s="28" t="s">
        <v>72</v>
      </c>
      <c r="C106" s="28"/>
      <c r="D106" s="28"/>
      <c r="E106" s="28"/>
      <c r="F106" s="28"/>
      <c r="G106" s="28"/>
      <c r="H106" s="28"/>
      <c r="I106" s="28"/>
      <c r="J106" s="64">
        <v>-52371</v>
      </c>
      <c r="K106" s="64"/>
      <c r="L106" s="65"/>
      <c r="M106" s="147"/>
      <c r="N106" s="142"/>
    </row>
    <row r="107" spans="1:14" ht="15.75">
      <c r="A107" s="27"/>
      <c r="B107" s="28" t="s">
        <v>73</v>
      </c>
      <c r="C107" s="28"/>
      <c r="D107" s="28"/>
      <c r="E107" s="28"/>
      <c r="F107" s="28"/>
      <c r="G107" s="28"/>
      <c r="H107" s="28"/>
      <c r="I107" s="28"/>
      <c r="J107" s="64">
        <v>-16500</v>
      </c>
      <c r="K107" s="64"/>
      <c r="L107" s="65"/>
      <c r="M107" s="147"/>
      <c r="N107" s="142"/>
    </row>
    <row r="108" spans="1:14" ht="15.75">
      <c r="A108" s="27"/>
      <c r="B108" s="28" t="s">
        <v>74</v>
      </c>
      <c r="C108" s="28"/>
      <c r="D108" s="28"/>
      <c r="E108" s="28"/>
      <c r="F108" s="28"/>
      <c r="G108" s="28"/>
      <c r="H108" s="28"/>
      <c r="I108" s="28"/>
      <c r="J108" s="64">
        <v>-5500</v>
      </c>
      <c r="K108" s="64"/>
      <c r="L108" s="65"/>
      <c r="M108" s="147"/>
      <c r="N108" s="142"/>
    </row>
    <row r="109" spans="1:14" ht="15.75">
      <c r="A109" s="27"/>
      <c r="B109" s="28" t="s">
        <v>75</v>
      </c>
      <c r="C109" s="28"/>
      <c r="D109" s="28"/>
      <c r="E109" s="28"/>
      <c r="F109" s="28"/>
      <c r="G109" s="28"/>
      <c r="H109" s="28"/>
      <c r="I109" s="28"/>
      <c r="J109" s="64">
        <f>SUM(J87:J108)</f>
        <v>-74371</v>
      </c>
      <c r="K109" s="64"/>
      <c r="L109" s="64">
        <f>SUM(L88:L101)</f>
        <v>-19829</v>
      </c>
      <c r="M109" s="147"/>
      <c r="N109" s="142"/>
    </row>
    <row r="110" spans="1:14" ht="15.75">
      <c r="A110" s="27"/>
      <c r="B110" s="28" t="s">
        <v>76</v>
      </c>
      <c r="C110" s="28"/>
      <c r="D110" s="28"/>
      <c r="E110" s="28"/>
      <c r="F110" s="28"/>
      <c r="G110" s="28"/>
      <c r="H110" s="28"/>
      <c r="I110" s="28"/>
      <c r="J110" s="64">
        <f>J86+J109</f>
        <v>0</v>
      </c>
      <c r="K110" s="64"/>
      <c r="L110" s="64"/>
      <c r="M110" s="147"/>
      <c r="N110" s="142"/>
    </row>
    <row r="111" spans="1:14" ht="15.75">
      <c r="A111" s="7"/>
      <c r="B111" s="9"/>
      <c r="C111" s="9"/>
      <c r="D111" s="9"/>
      <c r="E111" s="9"/>
      <c r="F111" s="9"/>
      <c r="G111" s="9"/>
      <c r="H111" s="9"/>
      <c r="I111" s="9"/>
      <c r="J111" s="9"/>
      <c r="K111" s="9"/>
      <c r="L111" s="63"/>
      <c r="M111" s="145"/>
      <c r="N111" s="142"/>
    </row>
    <row r="112" spans="1:14" ht="16.5" thickBot="1">
      <c r="A112" s="135"/>
      <c r="B112" s="136" t="str">
        <f>B53</f>
        <v>HL4 INVESTOR REPORT QUARTER ENDING MAY 2006</v>
      </c>
      <c r="C112" s="137"/>
      <c r="D112" s="137"/>
      <c r="E112" s="137"/>
      <c r="F112" s="137"/>
      <c r="G112" s="137"/>
      <c r="H112" s="137"/>
      <c r="I112" s="137"/>
      <c r="J112" s="137"/>
      <c r="K112" s="137"/>
      <c r="L112" s="141"/>
      <c r="M112" s="139"/>
      <c r="N112" s="142"/>
    </row>
    <row r="113" spans="1:14" ht="15.75">
      <c r="A113" s="2"/>
      <c r="B113" s="5"/>
      <c r="C113" s="5"/>
      <c r="D113" s="5"/>
      <c r="E113" s="5"/>
      <c r="F113" s="5"/>
      <c r="G113" s="5"/>
      <c r="H113" s="5"/>
      <c r="I113" s="5"/>
      <c r="J113" s="5"/>
      <c r="K113" s="5"/>
      <c r="L113" s="73"/>
      <c r="M113" s="144"/>
      <c r="N113" s="142"/>
    </row>
    <row r="114" spans="1:14" ht="15.75">
      <c r="A114" s="7"/>
      <c r="B114" s="62" t="s">
        <v>77</v>
      </c>
      <c r="C114" s="15"/>
      <c r="D114" s="9"/>
      <c r="E114" s="9"/>
      <c r="F114" s="9"/>
      <c r="G114" s="9"/>
      <c r="H114" s="9"/>
      <c r="I114" s="9"/>
      <c r="J114" s="9"/>
      <c r="K114" s="9"/>
      <c r="L114" s="63"/>
      <c r="M114" s="145"/>
      <c r="N114" s="142"/>
    </row>
    <row r="115" spans="1:14" ht="15.75">
      <c r="A115" s="7"/>
      <c r="B115" s="23"/>
      <c r="C115" s="15"/>
      <c r="D115" s="9"/>
      <c r="E115" s="9"/>
      <c r="F115" s="9"/>
      <c r="G115" s="9"/>
      <c r="H115" s="9"/>
      <c r="I115" s="9"/>
      <c r="J115" s="9"/>
      <c r="K115" s="9"/>
      <c r="L115" s="63"/>
      <c r="M115" s="145"/>
      <c r="N115" s="142"/>
    </row>
    <row r="116" spans="1:14" ht="15.75">
      <c r="A116" s="7"/>
      <c r="B116" s="167" t="s">
        <v>78</v>
      </c>
      <c r="C116" s="15"/>
      <c r="D116" s="9"/>
      <c r="E116" s="9"/>
      <c r="F116" s="9"/>
      <c r="G116" s="9"/>
      <c r="H116" s="9"/>
      <c r="I116" s="9"/>
      <c r="J116" s="9"/>
      <c r="K116" s="9"/>
      <c r="L116" s="63"/>
      <c r="M116" s="145"/>
      <c r="N116" s="142"/>
    </row>
    <row r="117" spans="1:14" ht="15.75">
      <c r="A117" s="27"/>
      <c r="B117" s="28" t="s">
        <v>79</v>
      </c>
      <c r="C117" s="28"/>
      <c r="D117" s="28"/>
      <c r="E117" s="28"/>
      <c r="F117" s="28"/>
      <c r="G117" s="28"/>
      <c r="H117" s="28"/>
      <c r="I117" s="28"/>
      <c r="J117" s="28"/>
      <c r="K117" s="28"/>
      <c r="L117" s="65">
        <v>4180</v>
      </c>
      <c r="M117" s="147"/>
      <c r="N117" s="142"/>
    </row>
    <row r="118" spans="1:14" ht="15.75">
      <c r="A118" s="27"/>
      <c r="B118" s="28" t="s">
        <v>80</v>
      </c>
      <c r="C118" s="28"/>
      <c r="D118" s="28"/>
      <c r="E118" s="28"/>
      <c r="F118" s="28"/>
      <c r="G118" s="28"/>
      <c r="H118" s="28"/>
      <c r="I118" s="28"/>
      <c r="J118" s="28"/>
      <c r="K118" s="28"/>
      <c r="L118" s="65">
        <f>L117</f>
        <v>4180</v>
      </c>
      <c r="M118" s="147"/>
      <c r="N118" s="142"/>
    </row>
    <row r="119" spans="1:14" ht="15.75">
      <c r="A119" s="27"/>
      <c r="B119" s="28" t="s">
        <v>81</v>
      </c>
      <c r="C119" s="28"/>
      <c r="D119" s="28"/>
      <c r="E119" s="28"/>
      <c r="F119" s="28"/>
      <c r="G119" s="28"/>
      <c r="H119" s="28"/>
      <c r="I119" s="28"/>
      <c r="J119" s="28"/>
      <c r="K119" s="28"/>
      <c r="L119" s="65">
        <v>0</v>
      </c>
      <c r="M119" s="147"/>
      <c r="N119" s="142"/>
    </row>
    <row r="120" spans="1:14" ht="15.75">
      <c r="A120" s="27"/>
      <c r="B120" s="28" t="s">
        <v>249</v>
      </c>
      <c r="C120" s="28"/>
      <c r="D120" s="28"/>
      <c r="E120" s="28"/>
      <c r="F120" s="28"/>
      <c r="G120" s="28"/>
      <c r="H120" s="28"/>
      <c r="I120" s="28"/>
      <c r="J120" s="28"/>
      <c r="K120" s="28"/>
      <c r="L120" s="65">
        <v>-4180</v>
      </c>
      <c r="M120" s="147"/>
      <c r="N120" s="142"/>
    </row>
    <row r="121" spans="1:14" ht="15.75">
      <c r="A121" s="27"/>
      <c r="B121" s="28" t="s">
        <v>82</v>
      </c>
      <c r="C121" s="28"/>
      <c r="D121" s="28"/>
      <c r="E121" s="28"/>
      <c r="F121" s="28"/>
      <c r="G121" s="28"/>
      <c r="H121" s="28"/>
      <c r="I121" s="28"/>
      <c r="J121" s="28"/>
      <c r="K121" s="28"/>
      <c r="L121" s="65">
        <v>0</v>
      </c>
      <c r="M121" s="147"/>
      <c r="N121" s="142"/>
    </row>
    <row r="122" spans="1:14" ht="15.75">
      <c r="A122" s="27"/>
      <c r="B122" s="28" t="s">
        <v>83</v>
      </c>
      <c r="C122" s="28"/>
      <c r="D122" s="28"/>
      <c r="E122" s="28"/>
      <c r="F122" s="28"/>
      <c r="G122" s="28"/>
      <c r="H122" s="28"/>
      <c r="I122" s="28"/>
      <c r="J122" s="28"/>
      <c r="K122" s="28"/>
      <c r="L122" s="65">
        <v>0</v>
      </c>
      <c r="M122" s="147"/>
      <c r="N122" s="142"/>
    </row>
    <row r="123" spans="1:14" ht="15.75">
      <c r="A123" s="27"/>
      <c r="B123" s="28" t="s">
        <v>60</v>
      </c>
      <c r="C123" s="28"/>
      <c r="D123" s="28"/>
      <c r="E123" s="28"/>
      <c r="F123" s="28"/>
      <c r="G123" s="28"/>
      <c r="H123" s="28"/>
      <c r="I123" s="28"/>
      <c r="J123" s="28"/>
      <c r="K123" s="28"/>
      <c r="L123" s="65">
        <v>0</v>
      </c>
      <c r="M123" s="147"/>
      <c r="N123" s="142"/>
    </row>
    <row r="124" spans="1:14" ht="15.75">
      <c r="A124" s="27"/>
      <c r="B124" s="28" t="s">
        <v>61</v>
      </c>
      <c r="C124" s="28"/>
      <c r="D124" s="28"/>
      <c r="E124" s="28"/>
      <c r="F124" s="28"/>
      <c r="G124" s="28"/>
      <c r="H124" s="28"/>
      <c r="I124" s="28"/>
      <c r="J124" s="28"/>
      <c r="K124" s="28"/>
      <c r="L124" s="65">
        <v>0</v>
      </c>
      <c r="M124" s="147"/>
      <c r="N124" s="142"/>
    </row>
    <row r="125" spans="1:14" ht="15.75">
      <c r="A125" s="27"/>
      <c r="B125" s="28" t="s">
        <v>62</v>
      </c>
      <c r="C125" s="28"/>
      <c r="D125" s="28"/>
      <c r="E125" s="28"/>
      <c r="F125" s="28"/>
      <c r="G125" s="28"/>
      <c r="H125" s="28"/>
      <c r="I125" s="28"/>
      <c r="J125" s="28"/>
      <c r="K125" s="28"/>
      <c r="L125" s="65">
        <v>0</v>
      </c>
      <c r="M125" s="147"/>
      <c r="N125" s="142"/>
    </row>
    <row r="126" spans="1:14" ht="15.75">
      <c r="A126" s="27"/>
      <c r="B126" s="28" t="s">
        <v>84</v>
      </c>
      <c r="C126" s="28"/>
      <c r="D126" s="28"/>
      <c r="E126" s="28"/>
      <c r="F126" s="28"/>
      <c r="G126" s="28"/>
      <c r="H126" s="28"/>
      <c r="I126" s="28"/>
      <c r="J126" s="28"/>
      <c r="K126" s="28"/>
      <c r="L126" s="65">
        <f>SUM(L118:L125)</f>
        <v>0</v>
      </c>
      <c r="M126" s="147"/>
      <c r="N126" s="142"/>
    </row>
    <row r="127" spans="1:14" ht="15.75">
      <c r="A127" s="27"/>
      <c r="B127" s="28"/>
      <c r="C127" s="28"/>
      <c r="D127" s="28"/>
      <c r="E127" s="28"/>
      <c r="F127" s="28"/>
      <c r="G127" s="28"/>
      <c r="H127" s="28"/>
      <c r="I127" s="28"/>
      <c r="J127" s="28"/>
      <c r="K127" s="28"/>
      <c r="L127" s="75"/>
      <c r="M127" s="147"/>
      <c r="N127" s="142"/>
    </row>
    <row r="128" spans="1:14" ht="15.75">
      <c r="A128" s="7"/>
      <c r="B128" s="167" t="s">
        <v>85</v>
      </c>
      <c r="C128" s="9"/>
      <c r="D128" s="9"/>
      <c r="E128" s="9"/>
      <c r="F128" s="9"/>
      <c r="G128" s="9"/>
      <c r="H128" s="9"/>
      <c r="I128" s="9"/>
      <c r="J128" s="9"/>
      <c r="K128" s="9"/>
      <c r="L128" s="63"/>
      <c r="M128" s="145"/>
      <c r="N128" s="142"/>
    </row>
    <row r="129" spans="1:14" ht="15.75">
      <c r="A129" s="27"/>
      <c r="B129" s="28" t="s">
        <v>86</v>
      </c>
      <c r="C129" s="28"/>
      <c r="D129" s="76"/>
      <c r="E129" s="28"/>
      <c r="F129" s="28"/>
      <c r="G129" s="28"/>
      <c r="H129" s="28"/>
      <c r="I129" s="28"/>
      <c r="J129" s="28"/>
      <c r="K129" s="28"/>
      <c r="L129" s="77" t="s">
        <v>206</v>
      </c>
      <c r="M129" s="147"/>
      <c r="N129" s="142"/>
    </row>
    <row r="130" spans="1:14" ht="15.75">
      <c r="A130" s="27"/>
      <c r="B130" s="28" t="s">
        <v>87</v>
      </c>
      <c r="C130" s="185"/>
      <c r="D130" s="185"/>
      <c r="E130" s="185"/>
      <c r="F130" s="185"/>
      <c r="G130" s="185"/>
      <c r="H130" s="185"/>
      <c r="I130" s="185"/>
      <c r="J130" s="185"/>
      <c r="K130" s="185"/>
      <c r="L130" s="77" t="s">
        <v>206</v>
      </c>
      <c r="M130" s="147"/>
      <c r="N130" s="142"/>
    </row>
    <row r="131" spans="1:14" ht="15.75">
      <c r="A131" s="27"/>
      <c r="B131" s="28" t="s">
        <v>88</v>
      </c>
      <c r="C131" s="28"/>
      <c r="D131" s="28"/>
      <c r="E131" s="28"/>
      <c r="F131" s="28"/>
      <c r="G131" s="28"/>
      <c r="H131" s="28"/>
      <c r="I131" s="28"/>
      <c r="J131" s="28"/>
      <c r="K131" s="28"/>
      <c r="L131" s="77" t="s">
        <v>206</v>
      </c>
      <c r="M131" s="147"/>
      <c r="N131" s="142"/>
    </row>
    <row r="132" spans="1:14" ht="15.75">
      <c r="A132" s="27"/>
      <c r="B132" s="28" t="s">
        <v>89</v>
      </c>
      <c r="C132" s="28"/>
      <c r="D132" s="28"/>
      <c r="E132" s="28"/>
      <c r="F132" s="28"/>
      <c r="G132" s="28"/>
      <c r="H132" s="28"/>
      <c r="I132" s="28"/>
      <c r="J132" s="28"/>
      <c r="K132" s="28"/>
      <c r="L132" s="77" t="s">
        <v>206</v>
      </c>
      <c r="M132" s="147"/>
      <c r="N132" s="142"/>
    </row>
    <row r="133" spans="1:14" ht="15.75">
      <c r="A133" s="27"/>
      <c r="B133" s="28"/>
      <c r="C133" s="28"/>
      <c r="D133" s="28"/>
      <c r="E133" s="28"/>
      <c r="F133" s="28"/>
      <c r="G133" s="28"/>
      <c r="H133" s="28"/>
      <c r="I133" s="28"/>
      <c r="J133" s="28"/>
      <c r="K133" s="28"/>
      <c r="L133" s="75"/>
      <c r="M133" s="147"/>
      <c r="N133" s="142"/>
    </row>
    <row r="134" spans="1:14" ht="15.75">
      <c r="A134" s="7"/>
      <c r="B134" s="167" t="s">
        <v>90</v>
      </c>
      <c r="C134" s="15"/>
      <c r="D134" s="9"/>
      <c r="E134" s="9"/>
      <c r="F134" s="9"/>
      <c r="G134" s="9"/>
      <c r="H134" s="9"/>
      <c r="I134" s="9"/>
      <c r="J134" s="9"/>
      <c r="K134" s="9"/>
      <c r="L134" s="79"/>
      <c r="M134" s="145"/>
      <c r="N134" s="142"/>
    </row>
    <row r="135" spans="1:14" ht="15.75">
      <c r="A135" s="27"/>
      <c r="B135" s="28" t="s">
        <v>91</v>
      </c>
      <c r="C135" s="28"/>
      <c r="D135" s="28"/>
      <c r="E135" s="28"/>
      <c r="F135" s="28"/>
      <c r="G135" s="28"/>
      <c r="H135" s="28"/>
      <c r="I135" s="28"/>
      <c r="J135" s="28"/>
      <c r="K135" s="28"/>
      <c r="L135" s="65">
        <v>0</v>
      </c>
      <c r="M135" s="147"/>
      <c r="N135" s="142"/>
    </row>
    <row r="136" spans="1:14" ht="15.75">
      <c r="A136" s="27"/>
      <c r="B136" s="28" t="s">
        <v>92</v>
      </c>
      <c r="C136" s="28"/>
      <c r="D136" s="28"/>
      <c r="E136" s="28"/>
      <c r="F136" s="28"/>
      <c r="G136" s="28"/>
      <c r="H136" s="28"/>
      <c r="I136" s="28"/>
      <c r="J136" s="28"/>
      <c r="K136" s="28"/>
      <c r="L136" s="65">
        <v>0</v>
      </c>
      <c r="M136" s="147"/>
      <c r="N136" s="142"/>
    </row>
    <row r="137" spans="1:14" ht="15.75">
      <c r="A137" s="27"/>
      <c r="B137" s="28" t="s">
        <v>93</v>
      </c>
      <c r="C137" s="28"/>
      <c r="D137" s="28"/>
      <c r="E137" s="28"/>
      <c r="F137" s="28"/>
      <c r="G137" s="28"/>
      <c r="H137" s="28"/>
      <c r="I137" s="28"/>
      <c r="J137" s="28"/>
      <c r="K137" s="28"/>
      <c r="L137" s="65">
        <f>L136+L135</f>
        <v>0</v>
      </c>
      <c r="M137" s="147"/>
      <c r="N137" s="142"/>
    </row>
    <row r="138" spans="1:14" ht="15.75">
      <c r="A138" s="27"/>
      <c r="B138" s="28" t="s">
        <v>94</v>
      </c>
      <c r="C138" s="28"/>
      <c r="D138" s="28"/>
      <c r="E138" s="28"/>
      <c r="F138" s="28"/>
      <c r="G138" s="28"/>
      <c r="H138" s="80"/>
      <c r="I138" s="28"/>
      <c r="J138" s="28"/>
      <c r="K138" s="28"/>
      <c r="L138" s="65">
        <f>L97</f>
        <v>0</v>
      </c>
      <c r="M138" s="147"/>
      <c r="N138" s="142"/>
    </row>
    <row r="139" spans="1:14" ht="15.75">
      <c r="A139" s="27"/>
      <c r="B139" s="28" t="s">
        <v>95</v>
      </c>
      <c r="C139" s="28"/>
      <c r="D139" s="28"/>
      <c r="E139" s="28"/>
      <c r="F139" s="28"/>
      <c r="G139" s="28"/>
      <c r="H139" s="28"/>
      <c r="I139" s="28"/>
      <c r="J139" s="28"/>
      <c r="K139" s="28"/>
      <c r="L139" s="65">
        <f>L137+L138</f>
        <v>0</v>
      </c>
      <c r="M139" s="147"/>
      <c r="N139" s="142"/>
    </row>
    <row r="140" spans="1:14" ht="16.5" thickBot="1">
      <c r="A140" s="27"/>
      <c r="B140" s="28"/>
      <c r="C140" s="28"/>
      <c r="D140" s="28"/>
      <c r="E140" s="28"/>
      <c r="F140" s="28"/>
      <c r="G140" s="28"/>
      <c r="H140" s="28"/>
      <c r="I140" s="28"/>
      <c r="J140" s="28"/>
      <c r="K140" s="28"/>
      <c r="L140" s="75"/>
      <c r="M140" s="147"/>
      <c r="N140" s="142"/>
    </row>
    <row r="141" spans="1:14" ht="15.75">
      <c r="A141" s="2"/>
      <c r="B141" s="5"/>
      <c r="C141" s="5"/>
      <c r="D141" s="5"/>
      <c r="E141" s="5"/>
      <c r="F141" s="5"/>
      <c r="G141" s="5"/>
      <c r="H141" s="5"/>
      <c r="I141" s="5"/>
      <c r="J141" s="5"/>
      <c r="K141" s="5"/>
      <c r="L141" s="73"/>
      <c r="M141" s="144"/>
      <c r="N141" s="142"/>
    </row>
    <row r="142" spans="1:14" ht="15.75">
      <c r="A142" s="7"/>
      <c r="B142" s="167" t="s">
        <v>96</v>
      </c>
      <c r="C142" s="15"/>
      <c r="D142" s="9"/>
      <c r="E142" s="9"/>
      <c r="F142" s="9"/>
      <c r="G142" s="9"/>
      <c r="H142" s="9"/>
      <c r="I142" s="9"/>
      <c r="J142" s="9"/>
      <c r="K142" s="9"/>
      <c r="L142" s="63"/>
      <c r="M142" s="145"/>
      <c r="N142" s="142"/>
    </row>
    <row r="143" spans="1:14" ht="15.75">
      <c r="A143" s="7"/>
      <c r="B143" s="23"/>
      <c r="C143" s="15"/>
      <c r="D143" s="9"/>
      <c r="E143" s="9"/>
      <c r="F143" s="9"/>
      <c r="G143" s="9"/>
      <c r="H143" s="9"/>
      <c r="I143" s="9"/>
      <c r="J143" s="9"/>
      <c r="K143" s="9"/>
      <c r="L143" s="63"/>
      <c r="M143" s="145"/>
      <c r="N143" s="142"/>
    </row>
    <row r="144" spans="1:15" ht="15.75">
      <c r="A144" s="27"/>
      <c r="B144" s="28" t="s">
        <v>97</v>
      </c>
      <c r="C144" s="81"/>
      <c r="D144" s="28"/>
      <c r="E144" s="28"/>
      <c r="F144" s="28"/>
      <c r="G144" s="28"/>
      <c r="H144" s="28"/>
      <c r="I144" s="28"/>
      <c r="J144" s="28"/>
      <c r="K144" s="28"/>
      <c r="L144" s="65">
        <f>L58</f>
        <v>0</v>
      </c>
      <c r="M144" s="147"/>
      <c r="N144" s="142"/>
      <c r="O144" s="191"/>
    </row>
    <row r="145" spans="1:14" ht="15.75">
      <c r="A145" s="27"/>
      <c r="B145" s="28" t="s">
        <v>98</v>
      </c>
      <c r="C145" s="81"/>
      <c r="D145" s="28"/>
      <c r="E145" s="28"/>
      <c r="F145" s="28"/>
      <c r="G145" s="28"/>
      <c r="H145" s="28"/>
      <c r="I145" s="28"/>
      <c r="J145" s="28"/>
      <c r="K145" s="28"/>
      <c r="L145" s="65">
        <f>L33</f>
        <v>0</v>
      </c>
      <c r="M145" s="147"/>
      <c r="N145" s="193"/>
    </row>
    <row r="146" spans="1:14" ht="16.5" thickBot="1">
      <c r="A146" s="27"/>
      <c r="B146" s="28"/>
      <c r="C146" s="28"/>
      <c r="D146" s="28"/>
      <c r="E146" s="28"/>
      <c r="F146" s="28"/>
      <c r="G146" s="28"/>
      <c r="H146" s="28"/>
      <c r="I146" s="28"/>
      <c r="J146" s="28"/>
      <c r="K146" s="28"/>
      <c r="L146" s="75"/>
      <c r="M146" s="147"/>
      <c r="N146" s="142"/>
    </row>
    <row r="147" spans="1:14" ht="15.75">
      <c r="A147" s="2"/>
      <c r="B147" s="5"/>
      <c r="C147" s="5"/>
      <c r="D147" s="5"/>
      <c r="E147" s="5"/>
      <c r="F147" s="5"/>
      <c r="G147" s="5"/>
      <c r="H147" s="5"/>
      <c r="I147" s="5"/>
      <c r="J147" s="5"/>
      <c r="K147" s="5"/>
      <c r="L147" s="73"/>
      <c r="M147" s="144"/>
      <c r="N147" s="142"/>
    </row>
    <row r="148" spans="1:14" ht="15.75">
      <c r="A148" s="7"/>
      <c r="B148" s="167" t="s">
        <v>99</v>
      </c>
      <c r="C148" s="11"/>
      <c r="D148" s="11"/>
      <c r="E148" s="11"/>
      <c r="F148" s="11"/>
      <c r="G148" s="11"/>
      <c r="H148" s="83"/>
      <c r="I148" s="83"/>
      <c r="J148" s="83"/>
      <c r="K148" s="11"/>
      <c r="L148" s="84"/>
      <c r="M148" s="150"/>
      <c r="N148" s="142"/>
    </row>
    <row r="149" spans="1:14" ht="15.75">
      <c r="A149" s="7"/>
      <c r="B149" s="74"/>
      <c r="C149" s="11"/>
      <c r="D149" s="11"/>
      <c r="E149" s="11"/>
      <c r="F149" s="11"/>
      <c r="G149" s="11"/>
      <c r="H149" s="83"/>
      <c r="I149" s="83"/>
      <c r="J149" s="83"/>
      <c r="K149" s="11"/>
      <c r="L149" s="84"/>
      <c r="M149" s="150"/>
      <c r="N149" s="142"/>
    </row>
    <row r="150" spans="1:14" ht="15.75">
      <c r="A150" s="27"/>
      <c r="B150" s="85" t="s">
        <v>100</v>
      </c>
      <c r="C150" s="86"/>
      <c r="D150" s="86"/>
      <c r="E150" s="86"/>
      <c r="F150" s="86"/>
      <c r="G150" s="86"/>
      <c r="H150" s="87"/>
      <c r="I150" s="87"/>
      <c r="J150" s="87"/>
      <c r="K150" s="86"/>
      <c r="L150" s="65">
        <f>D59</f>
        <v>13453</v>
      </c>
      <c r="M150" s="151"/>
      <c r="N150" s="142"/>
    </row>
    <row r="151" spans="1:15" ht="15.75">
      <c r="A151" s="27"/>
      <c r="B151" s="85" t="s">
        <v>52</v>
      </c>
      <c r="C151" s="86"/>
      <c r="D151" s="86"/>
      <c r="E151" s="86"/>
      <c r="F151" s="86"/>
      <c r="G151" s="86"/>
      <c r="H151" s="87"/>
      <c r="I151" s="87"/>
      <c r="J151" s="87"/>
      <c r="K151" s="86"/>
      <c r="L151" s="65">
        <v>13453</v>
      </c>
      <c r="M151" s="151"/>
      <c r="N151" s="142"/>
      <c r="O151" s="191"/>
    </row>
    <row r="152" spans="1:15" ht="15.75">
      <c r="A152" s="27"/>
      <c r="B152" s="85" t="s">
        <v>101</v>
      </c>
      <c r="C152" s="86"/>
      <c r="D152" s="86"/>
      <c r="E152" s="86"/>
      <c r="F152" s="86"/>
      <c r="G152" s="86"/>
      <c r="H152" s="87"/>
      <c r="I152" s="87"/>
      <c r="J152" s="87"/>
      <c r="K152" s="86"/>
      <c r="L152" s="65">
        <v>0</v>
      </c>
      <c r="M152" s="151"/>
      <c r="N152" s="142"/>
      <c r="O152" s="191"/>
    </row>
    <row r="153" spans="1:14" ht="15.75">
      <c r="A153" s="27"/>
      <c r="B153" s="85" t="s">
        <v>102</v>
      </c>
      <c r="C153" s="86"/>
      <c r="D153" s="86"/>
      <c r="E153" s="86"/>
      <c r="F153" s="86"/>
      <c r="G153" s="86"/>
      <c r="H153" s="87"/>
      <c r="I153" s="87"/>
      <c r="J153" s="87"/>
      <c r="K153" s="86"/>
      <c r="L153" s="65">
        <f>L150-L151-L152</f>
        <v>0</v>
      </c>
      <c r="M153" s="151"/>
      <c r="N153" s="142"/>
    </row>
    <row r="154" spans="1:14" ht="15.75">
      <c r="A154" s="27"/>
      <c r="B154" s="69"/>
      <c r="C154" s="86"/>
      <c r="D154" s="86"/>
      <c r="E154" s="86"/>
      <c r="F154" s="86"/>
      <c r="G154" s="86"/>
      <c r="H154" s="87"/>
      <c r="I154" s="87"/>
      <c r="J154" s="87"/>
      <c r="K154" s="86"/>
      <c r="L154" s="88"/>
      <c r="M154" s="151"/>
      <c r="N154" s="142"/>
    </row>
    <row r="155" spans="1:14" ht="15.75">
      <c r="A155" s="7"/>
      <c r="B155" s="167" t="s">
        <v>103</v>
      </c>
      <c r="C155" s="158"/>
      <c r="D155" s="158"/>
      <c r="E155" s="158"/>
      <c r="F155" s="158"/>
      <c r="G155" s="158"/>
      <c r="H155" s="168" t="s">
        <v>186</v>
      </c>
      <c r="I155" s="168"/>
      <c r="J155" s="168" t="s">
        <v>193</v>
      </c>
      <c r="K155" s="158"/>
      <c r="L155" s="169" t="s">
        <v>207</v>
      </c>
      <c r="M155" s="150"/>
      <c r="N155" s="142"/>
    </row>
    <row r="156" spans="1:14" ht="15.75">
      <c r="A156" s="27"/>
      <c r="B156" s="28" t="s">
        <v>104</v>
      </c>
      <c r="C156" s="28"/>
      <c r="D156" s="28"/>
      <c r="E156" s="28"/>
      <c r="F156" s="28"/>
      <c r="G156" s="28"/>
      <c r="H156" s="65">
        <v>7000</v>
      </c>
      <c r="I156" s="28"/>
      <c r="J156" s="52"/>
      <c r="K156" s="28"/>
      <c r="L156" s="65"/>
      <c r="M156" s="147"/>
      <c r="N156" s="142"/>
    </row>
    <row r="157" spans="1:14" ht="15.75">
      <c r="A157" s="27"/>
      <c r="B157" s="28" t="s">
        <v>105</v>
      </c>
      <c r="C157" s="28"/>
      <c r="D157" s="28"/>
      <c r="E157" s="28"/>
      <c r="F157" s="28"/>
      <c r="G157" s="28"/>
      <c r="H157" s="65">
        <f>'Feb 06'!H157</f>
        <v>27</v>
      </c>
      <c r="I157" s="28"/>
      <c r="J157" s="65">
        <f>'Feb 06'!J157</f>
        <v>0</v>
      </c>
      <c r="K157" s="28"/>
      <c r="L157" s="65">
        <f>J157+H157</f>
        <v>27</v>
      </c>
      <c r="M157" s="147"/>
      <c r="N157" s="142"/>
    </row>
    <row r="158" spans="1:14" ht="15.75">
      <c r="A158" s="27"/>
      <c r="B158" s="28" t="s">
        <v>106</v>
      </c>
      <c r="C158" s="28"/>
      <c r="D158" s="28"/>
      <c r="E158" s="28"/>
      <c r="F158" s="28"/>
      <c r="G158" s="28"/>
      <c r="H158" s="65">
        <v>0</v>
      </c>
      <c r="I158" s="28"/>
      <c r="J158" s="65">
        <v>0</v>
      </c>
      <c r="K158" s="28"/>
      <c r="L158" s="65">
        <f>J158+H158</f>
        <v>0</v>
      </c>
      <c r="M158" s="147"/>
      <c r="N158" s="142"/>
    </row>
    <row r="159" spans="1:14" ht="15.75">
      <c r="A159" s="27"/>
      <c r="B159" s="28" t="s">
        <v>107</v>
      </c>
      <c r="C159" s="28"/>
      <c r="D159" s="28"/>
      <c r="E159" s="28"/>
      <c r="F159" s="28"/>
      <c r="G159" s="28"/>
      <c r="H159" s="65">
        <f>H158+H157</f>
        <v>27</v>
      </c>
      <c r="I159" s="28"/>
      <c r="J159" s="65">
        <f>J158+J157</f>
        <v>0</v>
      </c>
      <c r="K159" s="28"/>
      <c r="L159" s="65">
        <f>J159+H159</f>
        <v>27</v>
      </c>
      <c r="M159" s="147"/>
      <c r="N159" s="142"/>
    </row>
    <row r="160" spans="1:14" ht="15.75">
      <c r="A160" s="27"/>
      <c r="B160" s="28" t="s">
        <v>108</v>
      </c>
      <c r="C160" s="28"/>
      <c r="D160" s="28"/>
      <c r="E160" s="28"/>
      <c r="F160" s="28"/>
      <c r="G160" s="28"/>
      <c r="H160" s="65">
        <f>H156-H159-J159</f>
        <v>6973</v>
      </c>
      <c r="I160" s="28"/>
      <c r="J160" s="52"/>
      <c r="K160" s="28"/>
      <c r="L160" s="65"/>
      <c r="M160" s="147"/>
      <c r="N160" s="142"/>
    </row>
    <row r="161" spans="1:14" ht="16.5" thickBot="1">
      <c r="A161" s="27"/>
      <c r="B161" s="28"/>
      <c r="C161" s="28"/>
      <c r="D161" s="28"/>
      <c r="E161" s="28"/>
      <c r="F161" s="28"/>
      <c r="G161" s="28"/>
      <c r="H161" s="28"/>
      <c r="I161" s="28"/>
      <c r="J161" s="28"/>
      <c r="K161" s="28"/>
      <c r="L161" s="75"/>
      <c r="M161" s="147"/>
      <c r="N161" s="142"/>
    </row>
    <row r="162" spans="1:14" ht="15.75">
      <c r="A162" s="2"/>
      <c r="B162" s="5"/>
      <c r="C162" s="5"/>
      <c r="D162" s="5"/>
      <c r="E162" s="5"/>
      <c r="F162" s="5"/>
      <c r="G162" s="5"/>
      <c r="H162" s="5"/>
      <c r="I162" s="5"/>
      <c r="J162" s="5"/>
      <c r="K162" s="5"/>
      <c r="L162" s="73"/>
      <c r="M162" s="144"/>
      <c r="N162" s="142"/>
    </row>
    <row r="163" spans="1:14" ht="15.75">
      <c r="A163" s="7"/>
      <c r="B163" s="167" t="s">
        <v>109</v>
      </c>
      <c r="C163" s="15"/>
      <c r="D163" s="9"/>
      <c r="E163" s="9"/>
      <c r="F163" s="9"/>
      <c r="G163" s="9"/>
      <c r="H163" s="9"/>
      <c r="I163" s="9"/>
      <c r="J163" s="9"/>
      <c r="K163" s="9"/>
      <c r="L163" s="89"/>
      <c r="M163" s="145"/>
      <c r="N163" s="142"/>
    </row>
    <row r="164" spans="1:14" ht="15.75">
      <c r="A164" s="27"/>
      <c r="B164" s="28" t="s">
        <v>110</v>
      </c>
      <c r="C164" s="28"/>
      <c r="D164" s="28"/>
      <c r="E164" s="28"/>
      <c r="F164" s="28"/>
      <c r="G164" s="28"/>
      <c r="H164" s="28"/>
      <c r="I164" s="28"/>
      <c r="J164" s="28"/>
      <c r="K164" s="28"/>
      <c r="L164" s="71">
        <f>(L86+L88+L89+L90+L91-L83-L82)/-L92</f>
        <v>3.164362519201229</v>
      </c>
      <c r="M164" s="147" t="s">
        <v>208</v>
      </c>
      <c r="N164" s="142"/>
    </row>
    <row r="165" spans="1:14" ht="15.75">
      <c r="A165" s="27"/>
      <c r="B165" s="28" t="s">
        <v>111</v>
      </c>
      <c r="C165" s="28"/>
      <c r="D165" s="28"/>
      <c r="E165" s="28"/>
      <c r="F165" s="28"/>
      <c r="G165" s="28"/>
      <c r="H165" s="28"/>
      <c r="I165" s="28"/>
      <c r="J165" s="28"/>
      <c r="K165" s="28"/>
      <c r="L165" s="71">
        <v>3.21</v>
      </c>
      <c r="M165" s="147" t="s">
        <v>208</v>
      </c>
      <c r="N165" s="142"/>
    </row>
    <row r="166" spans="1:14" ht="15.75">
      <c r="A166" s="27"/>
      <c r="B166" s="28" t="s">
        <v>112</v>
      </c>
      <c r="C166" s="28"/>
      <c r="D166" s="28"/>
      <c r="E166" s="28"/>
      <c r="F166" s="28"/>
      <c r="G166" s="28"/>
      <c r="H166" s="28"/>
      <c r="I166" s="28"/>
      <c r="J166" s="28"/>
      <c r="K166" s="28"/>
      <c r="L166" s="71">
        <f>(L86+L88+L89+L90+L91+L92-L83-L82)/-L93</f>
        <v>6.1798245614035086</v>
      </c>
      <c r="M166" s="147" t="s">
        <v>208</v>
      </c>
      <c r="N166" s="142"/>
    </row>
    <row r="167" spans="1:14" ht="15.75">
      <c r="A167" s="27"/>
      <c r="B167" s="28" t="s">
        <v>113</v>
      </c>
      <c r="C167" s="28"/>
      <c r="D167" s="28"/>
      <c r="E167" s="28"/>
      <c r="F167" s="28"/>
      <c r="G167" s="28"/>
      <c r="H167" s="28"/>
      <c r="I167" s="28"/>
      <c r="J167" s="28"/>
      <c r="K167" s="28"/>
      <c r="L167" s="90">
        <v>12.62</v>
      </c>
      <c r="M167" s="147" t="s">
        <v>208</v>
      </c>
      <c r="N167" s="142"/>
    </row>
    <row r="168" spans="1:14" ht="15.75">
      <c r="A168" s="27"/>
      <c r="B168" s="28" t="s">
        <v>114</v>
      </c>
      <c r="C168" s="28"/>
      <c r="D168" s="28"/>
      <c r="E168" s="28"/>
      <c r="F168" s="28"/>
      <c r="G168" s="28"/>
      <c r="H168" s="28"/>
      <c r="I168" s="28"/>
      <c r="J168" s="28"/>
      <c r="K168" s="28"/>
      <c r="L168" s="71">
        <f>(L86+L88+L89+L90+L91+L92+L93-L83-L82)/-L94</f>
        <v>12.978021978021978</v>
      </c>
      <c r="M168" s="147" t="s">
        <v>208</v>
      </c>
      <c r="N168" s="142"/>
    </row>
    <row r="169" spans="1:14" ht="15.75">
      <c r="A169" s="27"/>
      <c r="B169" s="28" t="s">
        <v>115</v>
      </c>
      <c r="C169" s="28"/>
      <c r="D169" s="28"/>
      <c r="E169" s="28"/>
      <c r="F169" s="28"/>
      <c r="G169" s="28"/>
      <c r="H169" s="28"/>
      <c r="I169" s="28"/>
      <c r="J169" s="28"/>
      <c r="K169" s="28"/>
      <c r="L169" s="90">
        <v>28.86</v>
      </c>
      <c r="M169" s="147" t="s">
        <v>208</v>
      </c>
      <c r="N169" s="142"/>
    </row>
    <row r="170" spans="1:14" ht="15.75">
      <c r="A170" s="27"/>
      <c r="B170" s="28"/>
      <c r="C170" s="28"/>
      <c r="D170" s="28"/>
      <c r="E170" s="28"/>
      <c r="F170" s="28"/>
      <c r="G170" s="28"/>
      <c r="H170" s="28"/>
      <c r="I170" s="28"/>
      <c r="J170" s="28"/>
      <c r="K170" s="28"/>
      <c r="L170" s="28"/>
      <c r="M170" s="147"/>
      <c r="N170" s="142"/>
    </row>
    <row r="171" spans="1:14" ht="15.75">
      <c r="A171" s="7"/>
      <c r="B171" s="9"/>
      <c r="C171" s="9"/>
      <c r="D171" s="9"/>
      <c r="E171" s="9"/>
      <c r="F171" s="9"/>
      <c r="G171" s="9"/>
      <c r="H171" s="9"/>
      <c r="I171" s="9"/>
      <c r="J171" s="9"/>
      <c r="K171" s="9"/>
      <c r="L171" s="9"/>
      <c r="M171" s="145"/>
      <c r="N171" s="142"/>
    </row>
    <row r="172" spans="1:14" ht="16.5" thickBot="1">
      <c r="A172" s="135"/>
      <c r="B172" s="136" t="str">
        <f>B112</f>
        <v>HL4 INVESTOR REPORT QUARTER ENDING MAY 2006</v>
      </c>
      <c r="C172" s="137"/>
      <c r="D172" s="137"/>
      <c r="E172" s="137"/>
      <c r="F172" s="137"/>
      <c r="G172" s="137"/>
      <c r="H172" s="137"/>
      <c r="I172" s="137"/>
      <c r="J172" s="137"/>
      <c r="K172" s="137"/>
      <c r="L172" s="137"/>
      <c r="M172" s="139"/>
      <c r="N172" s="142"/>
    </row>
    <row r="173" spans="1:14" ht="15.75">
      <c r="A173" s="2"/>
      <c r="B173" s="186"/>
      <c r="C173" s="186"/>
      <c r="D173" s="186"/>
      <c r="E173" s="186"/>
      <c r="F173" s="186"/>
      <c r="G173" s="186"/>
      <c r="H173" s="186"/>
      <c r="I173" s="186"/>
      <c r="J173" s="186"/>
      <c r="K173" s="186"/>
      <c r="L173" s="186"/>
      <c r="M173" s="187"/>
      <c r="N173" s="142"/>
    </row>
    <row r="174" spans="1:14" ht="15.75">
      <c r="A174" s="92"/>
      <c r="B174" s="62" t="s">
        <v>116</v>
      </c>
      <c r="C174" s="93"/>
      <c r="D174" s="93"/>
      <c r="E174" s="93"/>
      <c r="F174" s="93"/>
      <c r="G174" s="21"/>
      <c r="H174" s="21"/>
      <c r="I174" s="21"/>
      <c r="J174" s="21">
        <v>38868</v>
      </c>
      <c r="K174" s="17"/>
      <c r="L174" s="17"/>
      <c r="M174" s="145"/>
      <c r="N174" s="142"/>
    </row>
    <row r="175" spans="1:14" ht="15.75">
      <c r="A175" s="94"/>
      <c r="B175" s="95"/>
      <c r="C175" s="96"/>
      <c r="D175" s="96"/>
      <c r="E175" s="96"/>
      <c r="F175" s="96"/>
      <c r="G175" s="97"/>
      <c r="H175" s="97"/>
      <c r="I175" s="97"/>
      <c r="J175" s="97"/>
      <c r="K175" s="9"/>
      <c r="L175" s="9"/>
      <c r="M175" s="145"/>
      <c r="N175" s="142"/>
    </row>
    <row r="176" spans="1:14" ht="15.75">
      <c r="A176" s="98"/>
      <c r="B176" s="85" t="s">
        <v>117</v>
      </c>
      <c r="C176" s="99"/>
      <c r="D176" s="99"/>
      <c r="E176" s="99"/>
      <c r="F176" s="99"/>
      <c r="G176" s="80"/>
      <c r="H176" s="80"/>
      <c r="I176" s="80"/>
      <c r="J176" s="100">
        <v>0.09</v>
      </c>
      <c r="K176" s="28"/>
      <c r="L176" s="28"/>
      <c r="M176" s="147"/>
      <c r="N176" s="142"/>
    </row>
    <row r="177" spans="1:14" ht="15.75">
      <c r="A177" s="98"/>
      <c r="B177" s="85" t="s">
        <v>118</v>
      </c>
      <c r="C177" s="99"/>
      <c r="D177" s="99"/>
      <c r="E177" s="99"/>
      <c r="F177" s="99"/>
      <c r="G177" s="80"/>
      <c r="H177" s="80"/>
      <c r="I177" s="80"/>
      <c r="J177" s="50">
        <v>0.046548791045281306</v>
      </c>
      <c r="K177" s="28"/>
      <c r="L177" s="28"/>
      <c r="M177" s="147"/>
      <c r="N177" s="142"/>
    </row>
    <row r="178" spans="1:14" ht="15.75">
      <c r="A178" s="98"/>
      <c r="B178" s="85" t="s">
        <v>119</v>
      </c>
      <c r="C178" s="99"/>
      <c r="D178" s="99"/>
      <c r="E178" s="99"/>
      <c r="F178" s="99"/>
      <c r="G178" s="80"/>
      <c r="H178" s="80"/>
      <c r="I178" s="80"/>
      <c r="J178" s="100">
        <f>J176-J177</f>
        <v>0.04345120895471869</v>
      </c>
      <c r="K178" s="28"/>
      <c r="L178" s="28"/>
      <c r="M178" s="147"/>
      <c r="N178" s="142"/>
    </row>
    <row r="179" spans="1:14" ht="15.75">
      <c r="A179" s="98"/>
      <c r="B179" s="85" t="s">
        <v>120</v>
      </c>
      <c r="C179" s="99"/>
      <c r="D179" s="99"/>
      <c r="E179" s="99"/>
      <c r="F179" s="99"/>
      <c r="G179" s="80"/>
      <c r="H179" s="80"/>
      <c r="I179" s="80"/>
      <c r="J179" s="100">
        <v>0</v>
      </c>
      <c r="K179" s="28"/>
      <c r="L179" s="28"/>
      <c r="M179" s="147"/>
      <c r="N179" s="142"/>
    </row>
    <row r="180" spans="1:14" ht="15.75">
      <c r="A180" s="98"/>
      <c r="B180" s="85" t="s">
        <v>121</v>
      </c>
      <c r="C180" s="99"/>
      <c r="D180" s="99"/>
      <c r="E180" s="99"/>
      <c r="F180" s="99"/>
      <c r="G180" s="80"/>
      <c r="H180" s="80"/>
      <c r="I180" s="80"/>
      <c r="J180" s="100">
        <v>0</v>
      </c>
      <c r="K180" s="28"/>
      <c r="L180" s="28"/>
      <c r="M180" s="147"/>
      <c r="N180" s="142"/>
    </row>
    <row r="181" spans="1:14" ht="15.75">
      <c r="A181" s="98"/>
      <c r="B181" s="85" t="s">
        <v>122</v>
      </c>
      <c r="C181" s="99"/>
      <c r="D181" s="99"/>
      <c r="E181" s="99"/>
      <c r="F181" s="99"/>
      <c r="G181" s="80"/>
      <c r="H181" s="80"/>
      <c r="I181" s="80"/>
      <c r="J181" s="100">
        <f>J179-J180</f>
        <v>0</v>
      </c>
      <c r="K181" s="28"/>
      <c r="L181" s="28"/>
      <c r="M181" s="147"/>
      <c r="N181" s="142"/>
    </row>
    <row r="182" spans="1:14" ht="15.75">
      <c r="A182" s="98"/>
      <c r="B182" s="85" t="s">
        <v>123</v>
      </c>
      <c r="C182" s="99"/>
      <c r="D182" s="99"/>
      <c r="E182" s="99"/>
      <c r="F182" s="99"/>
      <c r="G182" s="80"/>
      <c r="H182" s="80"/>
      <c r="I182" s="80"/>
      <c r="J182" s="101" t="s">
        <v>194</v>
      </c>
      <c r="K182" s="28"/>
      <c r="L182" s="28"/>
      <c r="M182" s="147"/>
      <c r="N182" s="142"/>
    </row>
    <row r="183" spans="1:14" ht="15.75">
      <c r="A183" s="98"/>
      <c r="B183" s="85" t="s">
        <v>124</v>
      </c>
      <c r="C183" s="99"/>
      <c r="D183" s="99"/>
      <c r="E183" s="99"/>
      <c r="F183" s="99"/>
      <c r="G183" s="80"/>
      <c r="H183" s="80"/>
      <c r="I183" s="80"/>
      <c r="J183" s="101" t="s">
        <v>195</v>
      </c>
      <c r="K183" s="28"/>
      <c r="L183" s="28"/>
      <c r="M183" s="147"/>
      <c r="N183" s="142"/>
    </row>
    <row r="184" spans="1:14" ht="15.75">
      <c r="A184" s="98"/>
      <c r="B184" s="85" t="s">
        <v>125</v>
      </c>
      <c r="C184" s="99"/>
      <c r="D184" s="99"/>
      <c r="E184" s="99"/>
      <c r="F184" s="99"/>
      <c r="G184" s="80"/>
      <c r="H184" s="80"/>
      <c r="I184" s="80"/>
      <c r="J184" s="101" t="s">
        <v>195</v>
      </c>
      <c r="K184" s="28"/>
      <c r="L184" s="28"/>
      <c r="M184" s="147"/>
      <c r="N184" s="142"/>
    </row>
    <row r="185" spans="1:14" ht="15.75">
      <c r="A185" s="98"/>
      <c r="B185" s="85" t="s">
        <v>126</v>
      </c>
      <c r="C185" s="99"/>
      <c r="D185" s="99"/>
      <c r="E185" s="99"/>
      <c r="F185" s="99"/>
      <c r="G185" s="80"/>
      <c r="H185" s="80"/>
      <c r="I185" s="80"/>
      <c r="J185" s="102">
        <v>0</v>
      </c>
      <c r="K185" s="28" t="s">
        <v>199</v>
      </c>
      <c r="L185" s="28"/>
      <c r="M185" s="147"/>
      <c r="N185" s="142"/>
    </row>
    <row r="186" spans="1:14" ht="15.75">
      <c r="A186" s="98"/>
      <c r="B186" s="85" t="s">
        <v>127</v>
      </c>
      <c r="C186" s="99"/>
      <c r="D186" s="99"/>
      <c r="E186" s="99"/>
      <c r="F186" s="99"/>
      <c r="G186" s="80"/>
      <c r="H186" s="80"/>
      <c r="I186" s="80"/>
      <c r="J186" s="102">
        <v>0</v>
      </c>
      <c r="K186" s="28" t="s">
        <v>199</v>
      </c>
      <c r="L186" s="28"/>
      <c r="M186" s="147"/>
      <c r="N186" s="142"/>
    </row>
    <row r="187" spans="1:14" ht="15.75">
      <c r="A187" s="98"/>
      <c r="B187" s="85" t="s">
        <v>128</v>
      </c>
      <c r="C187" s="99"/>
      <c r="D187" s="99"/>
      <c r="E187" s="99"/>
      <c r="F187" s="99"/>
      <c r="G187" s="80"/>
      <c r="H187" s="80"/>
      <c r="I187" s="80"/>
      <c r="J187" s="100">
        <v>1</v>
      </c>
      <c r="K187" s="28"/>
      <c r="L187" s="28"/>
      <c r="M187" s="147"/>
      <c r="N187" s="142"/>
    </row>
    <row r="188" spans="1:14" ht="15.75">
      <c r="A188" s="98"/>
      <c r="B188" s="85" t="s">
        <v>129</v>
      </c>
      <c r="C188" s="99"/>
      <c r="D188" s="99"/>
      <c r="E188" s="99"/>
      <c r="F188" s="99"/>
      <c r="G188" s="80"/>
      <c r="H188" s="80"/>
      <c r="I188" s="80"/>
      <c r="J188" s="100">
        <v>1</v>
      </c>
      <c r="K188" s="28"/>
      <c r="L188" s="28"/>
      <c r="M188" s="147"/>
      <c r="N188" s="142"/>
    </row>
    <row r="189" spans="1:14" ht="15.75">
      <c r="A189" s="98"/>
      <c r="B189" s="85"/>
      <c r="C189" s="85"/>
      <c r="D189" s="85"/>
      <c r="E189" s="85"/>
      <c r="F189" s="85"/>
      <c r="G189" s="28"/>
      <c r="H189" s="28"/>
      <c r="I189" s="28"/>
      <c r="J189" s="75"/>
      <c r="K189" s="28"/>
      <c r="L189" s="103"/>
      <c r="M189" s="147"/>
      <c r="N189" s="142"/>
    </row>
    <row r="190" spans="1:14" ht="15.75">
      <c r="A190" s="104"/>
      <c r="B190" s="16" t="s">
        <v>130</v>
      </c>
      <c r="C190" s="105"/>
      <c r="D190" s="106"/>
      <c r="E190" s="105"/>
      <c r="F190" s="106"/>
      <c r="G190" s="105"/>
      <c r="H190" s="106"/>
      <c r="I190" s="19" t="s">
        <v>187</v>
      </c>
      <c r="J190" s="107" t="s">
        <v>196</v>
      </c>
      <c r="K190" s="17"/>
      <c r="L190" s="9"/>
      <c r="M190" s="145"/>
      <c r="N190" s="142"/>
    </row>
    <row r="191" spans="1:14" ht="15.75">
      <c r="A191" s="108"/>
      <c r="B191" s="85" t="s">
        <v>131</v>
      </c>
      <c r="C191" s="66"/>
      <c r="D191" s="66"/>
      <c r="E191" s="66"/>
      <c r="F191" s="28"/>
      <c r="G191" s="28"/>
      <c r="H191" s="28"/>
      <c r="I191" s="35">
        <v>0</v>
      </c>
      <c r="J191" s="109">
        <v>0</v>
      </c>
      <c r="K191" s="28"/>
      <c r="L191" s="103"/>
      <c r="M191" s="153"/>
      <c r="N191" s="142"/>
    </row>
    <row r="192" spans="1:14" ht="15.75">
      <c r="A192" s="108"/>
      <c r="B192" s="85" t="s">
        <v>132</v>
      </c>
      <c r="C192" s="66"/>
      <c r="D192" s="66"/>
      <c r="E192" s="66"/>
      <c r="F192" s="28"/>
      <c r="G192" s="28"/>
      <c r="H192" s="28"/>
      <c r="I192" s="35">
        <v>0</v>
      </c>
      <c r="J192" s="109">
        <v>0</v>
      </c>
      <c r="K192" s="28"/>
      <c r="L192" s="103"/>
      <c r="M192" s="153"/>
      <c r="N192" s="142"/>
    </row>
    <row r="193" spans="1:14" ht="15.75">
      <c r="A193" s="108"/>
      <c r="B193" s="170" t="s">
        <v>133</v>
      </c>
      <c r="C193" s="66"/>
      <c r="D193" s="66"/>
      <c r="E193" s="66"/>
      <c r="F193" s="28"/>
      <c r="G193" s="28"/>
      <c r="H193" s="28"/>
      <c r="I193" s="28"/>
      <c r="J193" s="109">
        <v>0</v>
      </c>
      <c r="K193" s="28"/>
      <c r="L193" s="103"/>
      <c r="M193" s="153"/>
      <c r="N193" s="142"/>
    </row>
    <row r="194" spans="1:14" ht="15.75">
      <c r="A194" s="108"/>
      <c r="B194" s="170" t="s">
        <v>134</v>
      </c>
      <c r="C194" s="66"/>
      <c r="D194" s="66"/>
      <c r="E194" s="66"/>
      <c r="F194" s="28"/>
      <c r="G194" s="28"/>
      <c r="H194" s="28"/>
      <c r="I194" s="28"/>
      <c r="J194" s="109">
        <v>0</v>
      </c>
      <c r="K194" s="28"/>
      <c r="L194" s="103"/>
      <c r="M194" s="153"/>
      <c r="N194" s="142"/>
    </row>
    <row r="195" spans="1:14" ht="15.75">
      <c r="A195" s="111"/>
      <c r="B195" s="170" t="s">
        <v>135</v>
      </c>
      <c r="C195" s="66"/>
      <c r="D195" s="85"/>
      <c r="E195" s="85"/>
      <c r="F195" s="85"/>
      <c r="G195" s="28"/>
      <c r="H195" s="28"/>
      <c r="I195" s="28"/>
      <c r="J195" s="109"/>
      <c r="K195" s="28"/>
      <c r="L195" s="103"/>
      <c r="M195" s="154"/>
      <c r="N195" s="142"/>
    </row>
    <row r="196" spans="1:14" ht="15.75">
      <c r="A196" s="108"/>
      <c r="B196" s="85" t="s">
        <v>136</v>
      </c>
      <c r="C196" s="66"/>
      <c r="D196" s="66"/>
      <c r="E196" s="66"/>
      <c r="F196" s="66"/>
      <c r="G196" s="28"/>
      <c r="H196" s="28"/>
      <c r="I196" s="28"/>
      <c r="J196" s="109">
        <f>L136</f>
        <v>0</v>
      </c>
      <c r="K196" s="28"/>
      <c r="L196" s="103"/>
      <c r="M196" s="154"/>
      <c r="N196" s="142"/>
    </row>
    <row r="197" spans="1:14" ht="15.75">
      <c r="A197" s="108"/>
      <c r="B197" s="85" t="s">
        <v>137</v>
      </c>
      <c r="C197" s="66"/>
      <c r="D197" s="66"/>
      <c r="E197" s="66"/>
      <c r="F197" s="66"/>
      <c r="G197" s="28"/>
      <c r="H197" s="28"/>
      <c r="I197" s="28"/>
      <c r="J197" s="109">
        <v>0</v>
      </c>
      <c r="K197" s="28"/>
      <c r="L197" s="103"/>
      <c r="M197" s="154"/>
      <c r="N197" s="142"/>
    </row>
    <row r="198" spans="1:14" ht="15.75">
      <c r="A198" s="108"/>
      <c r="B198" s="85" t="s">
        <v>138</v>
      </c>
      <c r="C198" s="66"/>
      <c r="D198" s="66"/>
      <c r="E198" s="66"/>
      <c r="F198" s="66"/>
      <c r="G198" s="28"/>
      <c r="H198" s="28"/>
      <c r="I198" s="28"/>
      <c r="J198" s="109">
        <v>0</v>
      </c>
      <c r="K198" s="28"/>
      <c r="L198" s="103"/>
      <c r="M198" s="154"/>
      <c r="N198" s="142"/>
    </row>
    <row r="199" spans="1:14" ht="15.75">
      <c r="A199" s="111"/>
      <c r="B199" s="170" t="s">
        <v>139</v>
      </c>
      <c r="C199" s="66"/>
      <c r="D199" s="85"/>
      <c r="E199" s="85"/>
      <c r="F199" s="85"/>
      <c r="G199" s="28"/>
      <c r="H199" s="28"/>
      <c r="I199" s="28"/>
      <c r="J199" s="109"/>
      <c r="K199" s="28"/>
      <c r="L199" s="103"/>
      <c r="M199" s="154"/>
      <c r="N199" s="142"/>
    </row>
    <row r="200" spans="1:14" ht="15.75">
      <c r="A200" s="111"/>
      <c r="B200" s="85" t="s">
        <v>140</v>
      </c>
      <c r="C200" s="66"/>
      <c r="D200" s="85"/>
      <c r="E200" s="85"/>
      <c r="F200" s="85"/>
      <c r="G200" s="28"/>
      <c r="H200" s="28"/>
      <c r="I200" s="35">
        <v>0</v>
      </c>
      <c r="J200" s="109">
        <v>0</v>
      </c>
      <c r="K200" s="28"/>
      <c r="L200" s="103"/>
      <c r="M200" s="154"/>
      <c r="N200" s="142"/>
    </row>
    <row r="201" spans="1:14" ht="15.75">
      <c r="A201" s="108"/>
      <c r="B201" s="85" t="s">
        <v>141</v>
      </c>
      <c r="C201" s="66"/>
      <c r="D201" s="113"/>
      <c r="E201" s="113"/>
      <c r="F201" s="114"/>
      <c r="G201" s="28"/>
      <c r="H201" s="28"/>
      <c r="I201" s="28"/>
      <c r="J201" s="213">
        <v>0</v>
      </c>
      <c r="K201" s="28"/>
      <c r="L201" s="103"/>
      <c r="M201" s="154"/>
      <c r="N201" s="142"/>
    </row>
    <row r="202" spans="1:14" ht="15.75">
      <c r="A202" s="108"/>
      <c r="B202" s="85" t="s">
        <v>142</v>
      </c>
      <c r="C202" s="66"/>
      <c r="D202" s="113"/>
      <c r="E202" s="113"/>
      <c r="F202" s="114"/>
      <c r="G202" s="28"/>
      <c r="H202" s="28"/>
      <c r="I202" s="28"/>
      <c r="J202" s="77">
        <v>0</v>
      </c>
      <c r="K202" s="28"/>
      <c r="L202" s="103"/>
      <c r="M202" s="154"/>
      <c r="N202" s="142"/>
    </row>
    <row r="203" spans="1:14" ht="15.75">
      <c r="A203" s="108"/>
      <c r="B203" s="85" t="s">
        <v>143</v>
      </c>
      <c r="C203" s="66"/>
      <c r="D203" s="115"/>
      <c r="E203" s="113"/>
      <c r="F203" s="114"/>
      <c r="G203" s="28"/>
      <c r="H203" s="28"/>
      <c r="I203" s="28"/>
      <c r="J203" s="116">
        <v>0</v>
      </c>
      <c r="K203" s="28"/>
      <c r="L203" s="103"/>
      <c r="M203" s="154"/>
      <c r="N203" s="142"/>
    </row>
    <row r="204" spans="1:14" ht="15.75">
      <c r="A204" s="108"/>
      <c r="B204" s="85"/>
      <c r="C204" s="66"/>
      <c r="D204" s="115"/>
      <c r="E204" s="113"/>
      <c r="F204" s="114"/>
      <c r="G204" s="28"/>
      <c r="H204" s="28"/>
      <c r="I204" s="28"/>
      <c r="J204" s="116"/>
      <c r="K204" s="28"/>
      <c r="L204" s="103"/>
      <c r="M204" s="154"/>
      <c r="N204" s="142"/>
    </row>
    <row r="205" spans="1:14" ht="18.75">
      <c r="A205" s="108"/>
      <c r="B205" s="209" t="s">
        <v>238</v>
      </c>
      <c r="C205" s="66"/>
      <c r="D205" s="115"/>
      <c r="E205" s="113"/>
      <c r="F205" s="114"/>
      <c r="G205" s="28"/>
      <c r="H205" s="28"/>
      <c r="I205" s="28"/>
      <c r="J205" s="116"/>
      <c r="K205" s="211" t="s">
        <v>237</v>
      </c>
      <c r="L205" s="103"/>
      <c r="M205" s="154"/>
      <c r="N205" s="142"/>
    </row>
    <row r="206" spans="1:14" ht="15.75">
      <c r="A206" s="108"/>
      <c r="B206" s="85"/>
      <c r="C206" s="66"/>
      <c r="D206" s="115"/>
      <c r="E206" s="113"/>
      <c r="F206" s="114"/>
      <c r="G206" s="28"/>
      <c r="H206" s="28"/>
      <c r="I206" s="28"/>
      <c r="J206" s="116"/>
      <c r="K206" s="28"/>
      <c r="L206" s="103"/>
      <c r="M206" s="154"/>
      <c r="N206" s="142"/>
    </row>
    <row r="207" spans="1:14" s="201" customFormat="1" ht="15.75">
      <c r="A207" s="7"/>
      <c r="B207" s="16" t="s">
        <v>228</v>
      </c>
      <c r="C207" s="19"/>
      <c r="D207" s="107"/>
      <c r="E207" s="19"/>
      <c r="F207" s="107"/>
      <c r="G207" s="19"/>
      <c r="H207" s="107" t="s">
        <v>187</v>
      </c>
      <c r="I207" s="19" t="s">
        <v>188</v>
      </c>
      <c r="J207" s="107" t="s">
        <v>197</v>
      </c>
      <c r="K207" s="19" t="s">
        <v>188</v>
      </c>
      <c r="L207" s="17"/>
      <c r="M207" s="155"/>
      <c r="N207" s="200"/>
    </row>
    <row r="208" spans="1:14" s="201" customFormat="1" ht="15.75">
      <c r="A208" s="27"/>
      <c r="B208" s="66" t="s">
        <v>145</v>
      </c>
      <c r="C208" s="118"/>
      <c r="D208" s="66"/>
      <c r="E208" s="118"/>
      <c r="F208" s="28"/>
      <c r="G208" s="118"/>
      <c r="H208" s="66">
        <v>0</v>
      </c>
      <c r="I208" s="120">
        <v>0</v>
      </c>
      <c r="J208" s="65">
        <v>0</v>
      </c>
      <c r="K208" s="194">
        <v>0</v>
      </c>
      <c r="L208" s="103"/>
      <c r="M208" s="154"/>
      <c r="N208" s="200"/>
    </row>
    <row r="209" spans="1:14" s="201" customFormat="1" ht="15.75">
      <c r="A209" s="27"/>
      <c r="B209" s="66" t="s">
        <v>146</v>
      </c>
      <c r="C209" s="118"/>
      <c r="D209" s="66"/>
      <c r="E209" s="118"/>
      <c r="F209" s="28"/>
      <c r="G209" s="120"/>
      <c r="H209" s="66">
        <v>0</v>
      </c>
      <c r="I209" s="120">
        <v>0</v>
      </c>
      <c r="J209" s="65">
        <v>0</v>
      </c>
      <c r="K209" s="194">
        <v>0</v>
      </c>
      <c r="L209" s="103"/>
      <c r="M209" s="154"/>
      <c r="N209" s="200"/>
    </row>
    <row r="210" spans="1:14" s="201" customFormat="1" ht="15.75">
      <c r="A210" s="27"/>
      <c r="B210" s="66" t="s">
        <v>147</v>
      </c>
      <c r="C210" s="118"/>
      <c r="D210" s="66"/>
      <c r="E210" s="118"/>
      <c r="F210" s="28"/>
      <c r="G210" s="120"/>
      <c r="H210" s="66">
        <v>0</v>
      </c>
      <c r="I210" s="120">
        <v>0</v>
      </c>
      <c r="J210" s="65">
        <v>0</v>
      </c>
      <c r="K210" s="194">
        <v>0</v>
      </c>
      <c r="L210" s="103"/>
      <c r="M210" s="154"/>
      <c r="N210" s="200"/>
    </row>
    <row r="211" spans="1:14" s="201" customFormat="1" ht="15.75">
      <c r="A211" s="27"/>
      <c r="B211" s="66" t="s">
        <v>223</v>
      </c>
      <c r="C211" s="118"/>
      <c r="D211" s="66"/>
      <c r="E211" s="118"/>
      <c r="F211" s="28"/>
      <c r="G211" s="120"/>
      <c r="H211" s="66">
        <v>0</v>
      </c>
      <c r="I211" s="120">
        <v>0</v>
      </c>
      <c r="J211" s="65">
        <v>0</v>
      </c>
      <c r="K211" s="194">
        <v>0</v>
      </c>
      <c r="L211" s="103"/>
      <c r="M211" s="153"/>
      <c r="N211" s="200"/>
    </row>
    <row r="212" spans="1:14" s="201" customFormat="1" ht="15.75">
      <c r="A212" s="27"/>
      <c r="B212" s="66" t="s">
        <v>224</v>
      </c>
      <c r="C212" s="118"/>
      <c r="D212" s="66"/>
      <c r="E212" s="118"/>
      <c r="F212" s="28"/>
      <c r="G212" s="120"/>
      <c r="H212" s="66">
        <v>0</v>
      </c>
      <c r="I212" s="120">
        <v>0</v>
      </c>
      <c r="J212" s="65">
        <v>0</v>
      </c>
      <c r="K212" s="194">
        <v>0</v>
      </c>
      <c r="L212" s="103"/>
      <c r="M212" s="153"/>
      <c r="N212" s="200"/>
    </row>
    <row r="213" spans="1:14" s="201" customFormat="1" ht="15.75">
      <c r="A213" s="27"/>
      <c r="B213" s="66" t="s">
        <v>225</v>
      </c>
      <c r="C213" s="118"/>
      <c r="D213" s="66"/>
      <c r="E213" s="118"/>
      <c r="F213" s="28"/>
      <c r="G213" s="120"/>
      <c r="H213" s="66">
        <v>0</v>
      </c>
      <c r="I213" s="120">
        <v>0</v>
      </c>
      <c r="J213" s="65">
        <v>0</v>
      </c>
      <c r="K213" s="194">
        <v>0</v>
      </c>
      <c r="L213" s="103"/>
      <c r="M213" s="153"/>
      <c r="N213" s="200"/>
    </row>
    <row r="214" spans="1:14" s="201" customFormat="1" ht="15.75">
      <c r="A214" s="27"/>
      <c r="B214" s="66" t="s">
        <v>226</v>
      </c>
      <c r="C214" s="118"/>
      <c r="D214" s="66"/>
      <c r="E214" s="118"/>
      <c r="F214" s="28"/>
      <c r="G214" s="120"/>
      <c r="H214" s="66">
        <v>0</v>
      </c>
      <c r="I214" s="120">
        <v>0</v>
      </c>
      <c r="J214" s="65">
        <v>0</v>
      </c>
      <c r="K214" s="194">
        <v>0</v>
      </c>
      <c r="L214" s="103"/>
      <c r="M214" s="153"/>
      <c r="N214" s="200"/>
    </row>
    <row r="215" spans="1:14" s="201" customFormat="1" ht="15.75">
      <c r="A215" s="27"/>
      <c r="B215" s="66" t="s">
        <v>227</v>
      </c>
      <c r="C215" s="118"/>
      <c r="D215" s="66"/>
      <c r="E215" s="118"/>
      <c r="F215" s="28"/>
      <c r="G215" s="120"/>
      <c r="H215" s="66">
        <v>0</v>
      </c>
      <c r="I215" s="120">
        <v>0</v>
      </c>
      <c r="J215" s="65">
        <v>0</v>
      </c>
      <c r="K215" s="194">
        <v>0</v>
      </c>
      <c r="L215" s="103"/>
      <c r="M215" s="153"/>
      <c r="N215" s="200"/>
    </row>
    <row r="216" spans="1:14" s="201" customFormat="1" ht="15.75">
      <c r="A216" s="27"/>
      <c r="B216" s="66"/>
      <c r="C216" s="121"/>
      <c r="D216" s="110"/>
      <c r="E216" s="121"/>
      <c r="F216" s="28"/>
      <c r="G216" s="121"/>
      <c r="H216" s="110"/>
      <c r="I216" s="121"/>
      <c r="J216" s="65"/>
      <c r="K216" s="119"/>
      <c r="L216" s="103"/>
      <c r="M216" s="153"/>
      <c r="N216" s="200"/>
    </row>
    <row r="217" spans="1:14" s="201" customFormat="1" ht="15.75">
      <c r="A217" s="202"/>
      <c r="B217" s="203"/>
      <c r="C217" s="203"/>
      <c r="D217" s="203"/>
      <c r="E217" s="203"/>
      <c r="F217" s="203"/>
      <c r="G217" s="203"/>
      <c r="H217" s="204">
        <f>SUM(H208:H215)</f>
        <v>0</v>
      </c>
      <c r="I217" s="214">
        <f>SUM(I208:I216)</f>
        <v>0</v>
      </c>
      <c r="J217" s="206">
        <f>SUM(J208:J216)</f>
        <v>0</v>
      </c>
      <c r="K217" s="214">
        <f>SUM(K208:K216)</f>
        <v>0</v>
      </c>
      <c r="L217" s="203"/>
      <c r="M217" s="207"/>
      <c r="N217" s="200"/>
    </row>
    <row r="218" spans="1:14" s="201" customFormat="1" ht="15.75">
      <c r="A218" s="195"/>
      <c r="B218" s="196"/>
      <c r="C218" s="196"/>
      <c r="D218" s="196"/>
      <c r="E218" s="196"/>
      <c r="F218" s="196"/>
      <c r="G218" s="196"/>
      <c r="H218" s="197"/>
      <c r="I218" s="198"/>
      <c r="J218" s="199"/>
      <c r="K218" s="198"/>
      <c r="L218" s="196"/>
      <c r="M218" s="145"/>
      <c r="N218" s="200"/>
    </row>
    <row r="219" spans="1:14" ht="15.75">
      <c r="A219" s="125"/>
      <c r="B219" s="16" t="s">
        <v>230</v>
      </c>
      <c r="C219" s="126"/>
      <c r="D219" s="19"/>
      <c r="E219" s="17"/>
      <c r="F219" s="16"/>
      <c r="G219" s="127"/>
      <c r="H219" s="127"/>
      <c r="I219" s="127"/>
      <c r="J219" s="188"/>
      <c r="K219" s="188"/>
      <c r="L219" s="188"/>
      <c r="M219" s="189"/>
      <c r="N219" s="142"/>
    </row>
    <row r="220" spans="1:14" ht="15.75">
      <c r="A220" s="190"/>
      <c r="B220" s="188"/>
      <c r="C220" s="188"/>
      <c r="D220" s="9"/>
      <c r="E220" s="9"/>
      <c r="F220" s="9"/>
      <c r="G220" s="188"/>
      <c r="H220" s="188"/>
      <c r="I220" s="188"/>
      <c r="J220" s="188"/>
      <c r="K220" s="188"/>
      <c r="L220" s="188"/>
      <c r="M220" s="189"/>
      <c r="N220" s="142"/>
    </row>
    <row r="221" spans="1:14" ht="15.75">
      <c r="A221" s="190"/>
      <c r="B221" s="15" t="s">
        <v>231</v>
      </c>
      <c r="C221" s="130"/>
      <c r="D221" s="131"/>
      <c r="E221" s="15"/>
      <c r="F221" s="15"/>
      <c r="G221" s="130"/>
      <c r="H221" s="130"/>
      <c r="I221" s="188"/>
      <c r="J221" s="188"/>
      <c r="K221" s="188"/>
      <c r="L221" s="188"/>
      <c r="M221" s="189"/>
      <c r="N221" s="142"/>
    </row>
    <row r="222" spans="1:14" ht="15.75">
      <c r="A222" s="190"/>
      <c r="B222" s="15" t="s">
        <v>232</v>
      </c>
      <c r="C222" s="130"/>
      <c r="D222" s="131"/>
      <c r="E222" s="15"/>
      <c r="F222" s="15"/>
      <c r="G222" s="130"/>
      <c r="H222" s="130"/>
      <c r="I222" s="188"/>
      <c r="J222" s="188"/>
      <c r="K222" s="188"/>
      <c r="L222" s="188"/>
      <c r="M222" s="189"/>
      <c r="N222" s="142"/>
    </row>
    <row r="223" spans="1:14" ht="15.75">
      <c r="A223" s="190"/>
      <c r="B223" s="15"/>
      <c r="C223" s="130"/>
      <c r="D223" s="131"/>
      <c r="E223" s="15"/>
      <c r="F223" s="15"/>
      <c r="G223" s="130"/>
      <c r="H223" s="130"/>
      <c r="I223" s="188"/>
      <c r="J223" s="188"/>
      <c r="K223" s="188"/>
      <c r="L223" s="188"/>
      <c r="M223" s="189"/>
      <c r="N223" s="142"/>
    </row>
    <row r="224" spans="1:14" ht="15.75">
      <c r="A224" s="190"/>
      <c r="B224" s="15"/>
      <c r="C224" s="130"/>
      <c r="D224" s="131"/>
      <c r="E224" s="15"/>
      <c r="F224" s="15"/>
      <c r="G224" s="130"/>
      <c r="H224" s="130"/>
      <c r="I224" s="188"/>
      <c r="J224" s="188"/>
      <c r="K224" s="188"/>
      <c r="L224" s="188"/>
      <c r="M224" s="189"/>
      <c r="N224" s="142"/>
    </row>
    <row r="225" spans="1:14" ht="16.5" thickBot="1">
      <c r="A225" s="190"/>
      <c r="B225" s="15" t="str">
        <f>B172</f>
        <v>HL4 INVESTOR REPORT QUARTER ENDING MAY 2006</v>
      </c>
      <c r="C225" s="130"/>
      <c r="D225" s="131"/>
      <c r="E225" s="15"/>
      <c r="F225" s="15"/>
      <c r="G225" s="130"/>
      <c r="H225" s="130"/>
      <c r="I225" s="188"/>
      <c r="J225" s="188"/>
      <c r="K225" s="188"/>
      <c r="L225" s="188"/>
      <c r="M225" s="189"/>
      <c r="N225" s="142"/>
    </row>
    <row r="226" spans="1:14" ht="15">
      <c r="A226" s="157"/>
      <c r="B226" s="157"/>
      <c r="C226" s="157"/>
      <c r="D226" s="157"/>
      <c r="E226" s="157"/>
      <c r="F226" s="157"/>
      <c r="G226" s="157"/>
      <c r="H226" s="157"/>
      <c r="I226" s="157"/>
      <c r="J226" s="157"/>
      <c r="K226" s="157"/>
      <c r="L226" s="157"/>
      <c r="M226" s="157"/>
      <c r="N226" s="142"/>
    </row>
    <row r="227" spans="1:13" ht="15">
      <c r="A227" s="143"/>
      <c r="B227" s="143"/>
      <c r="C227" s="143"/>
      <c r="D227" s="143"/>
      <c r="E227" s="143"/>
      <c r="F227" s="143"/>
      <c r="G227" s="143"/>
      <c r="H227" s="143"/>
      <c r="I227" s="143"/>
      <c r="J227" s="143"/>
      <c r="K227" s="143"/>
      <c r="L227" s="143"/>
      <c r="M227" s="143"/>
    </row>
  </sheetData>
  <hyperlinks>
    <hyperlink ref="I9" r:id="rId1" display="http://www.paragon-group.co.uk"/>
    <hyperlink ref="K205" r:id="rId2" display="http://www.paragon-group.co.uk"/>
  </hyperlink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46" r:id="rId4"/>
  <rowBreaks count="3" manualBreakCount="3">
    <brk id="53" max="13" man="1"/>
    <brk id="112" max="13" man="1"/>
    <brk id="172" max="13" man="1"/>
  </rowBreaks>
  <drawing r:id="rId3"/>
</worksheet>
</file>

<file path=xl/worksheets/sheet2.xml><?xml version="1.0" encoding="utf-8"?>
<worksheet xmlns="http://schemas.openxmlformats.org/spreadsheetml/2006/main" xmlns:r="http://schemas.openxmlformats.org/officeDocument/2006/relationships">
  <sheetPr>
    <tabColor indexed="54"/>
  </sheetPr>
  <dimension ref="A1:O21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0.6640625" style="1" customWidth="1"/>
    <col min="3" max="3" width="12.6640625" style="1" customWidth="1"/>
    <col min="4" max="4" width="14.6640625" style="1" customWidth="1"/>
    <col min="5" max="5" width="11.6640625" style="1" customWidth="1"/>
    <col min="6" max="6" width="14.6640625" style="1" customWidth="1"/>
    <col min="7" max="7" width="7.6640625" style="1" customWidth="1"/>
    <col min="8" max="8" width="13.6640625" style="1" customWidth="1"/>
    <col min="9" max="9" width="6.6640625" style="1" customWidth="1"/>
    <col min="10" max="10" width="13.6640625" style="1" customWidth="1"/>
    <col min="11" max="11" width="6.6640625" style="1" customWidth="1"/>
    <col min="12" max="12" width="15.6640625" style="1" customWidth="1"/>
    <col min="13" max="13" width="14.886718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8"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2" t="s">
        <v>2</v>
      </c>
      <c r="C5" s="13"/>
      <c r="D5" s="9"/>
      <c r="E5" s="9"/>
      <c r="F5" s="9"/>
      <c r="G5" s="9"/>
      <c r="H5" s="9"/>
      <c r="I5" s="9"/>
      <c r="J5" s="9"/>
      <c r="K5" s="9"/>
      <c r="L5" s="9"/>
      <c r="M5" s="9"/>
      <c r="N5" s="6"/>
    </row>
    <row r="6" spans="1:14" ht="15.75">
      <c r="A6" s="7"/>
      <c r="B6" s="12" t="s">
        <v>3</v>
      </c>
      <c r="C6" s="13"/>
      <c r="D6" s="9"/>
      <c r="E6" s="9"/>
      <c r="F6" s="9"/>
      <c r="G6" s="9"/>
      <c r="H6" s="9"/>
      <c r="I6" s="9"/>
      <c r="J6" s="9"/>
      <c r="K6" s="9"/>
      <c r="L6" s="9"/>
      <c r="M6" s="9"/>
      <c r="N6" s="6"/>
    </row>
    <row r="7" spans="1:14" ht="15.75">
      <c r="A7" s="7"/>
      <c r="B7" s="12" t="s">
        <v>4</v>
      </c>
      <c r="C7" s="13"/>
      <c r="D7" s="9"/>
      <c r="E7" s="9"/>
      <c r="F7" s="9"/>
      <c r="G7" s="9"/>
      <c r="H7" s="9"/>
      <c r="I7" s="9"/>
      <c r="J7" s="9"/>
      <c r="K7" s="9"/>
      <c r="L7" s="9"/>
      <c r="M7" s="9"/>
      <c r="N7" s="6"/>
    </row>
    <row r="8" spans="1:14" ht="15.75">
      <c r="A8" s="7"/>
      <c r="B8" s="14"/>
      <c r="C8" s="13"/>
      <c r="D8" s="9"/>
      <c r="E8" s="9"/>
      <c r="F8" s="9"/>
      <c r="G8" s="9"/>
      <c r="H8" s="9"/>
      <c r="I8" s="9"/>
      <c r="J8" s="9"/>
      <c r="K8" s="9"/>
      <c r="L8" s="9"/>
      <c r="M8" s="9"/>
      <c r="N8" s="6"/>
    </row>
    <row r="9" spans="1:14" ht="15.75">
      <c r="A9" s="7"/>
      <c r="B9" s="13"/>
      <c r="C9" s="13"/>
      <c r="D9" s="15"/>
      <c r="E9" s="15"/>
      <c r="F9" s="9"/>
      <c r="G9" s="9"/>
      <c r="H9" s="9"/>
      <c r="I9" s="9"/>
      <c r="J9" s="9"/>
      <c r="K9" s="9"/>
      <c r="L9" s="9"/>
      <c r="M9" s="9"/>
      <c r="N9" s="6"/>
    </row>
    <row r="10" spans="1:14" ht="15.75">
      <c r="A10" s="7"/>
      <c r="B10" s="15" t="s">
        <v>5</v>
      </c>
      <c r="C10" s="15"/>
      <c r="D10" s="9"/>
      <c r="E10" s="9"/>
      <c r="F10" s="9"/>
      <c r="G10" s="9"/>
      <c r="H10" s="9"/>
      <c r="I10" s="9"/>
      <c r="J10" s="9"/>
      <c r="K10" s="9"/>
      <c r="L10" s="9"/>
      <c r="M10" s="9"/>
      <c r="N10" s="6"/>
    </row>
    <row r="11" spans="1:14" ht="15.75">
      <c r="A11" s="7"/>
      <c r="B11" s="15"/>
      <c r="C11" s="15"/>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6" t="s">
        <v>6</v>
      </c>
      <c r="C13" s="16"/>
      <c r="D13" s="17"/>
      <c r="E13" s="17"/>
      <c r="F13" s="17"/>
      <c r="G13" s="17"/>
      <c r="H13" s="17"/>
      <c r="I13" s="17"/>
      <c r="J13" s="17"/>
      <c r="K13" s="17"/>
      <c r="L13" s="18" t="s">
        <v>200</v>
      </c>
      <c r="M13" s="9"/>
      <c r="N13" s="6"/>
    </row>
    <row r="14" spans="1:14" ht="15.75">
      <c r="A14" s="7"/>
      <c r="B14" s="16" t="s">
        <v>7</v>
      </c>
      <c r="C14" s="16"/>
      <c r="D14" s="19"/>
      <c r="E14" s="20"/>
      <c r="F14" s="19"/>
      <c r="G14" s="20"/>
      <c r="H14" s="19" t="s">
        <v>178</v>
      </c>
      <c r="I14" s="20">
        <v>0.96</v>
      </c>
      <c r="J14" s="19" t="s">
        <v>189</v>
      </c>
      <c r="K14" s="20">
        <v>0.04</v>
      </c>
      <c r="L14" s="18"/>
      <c r="M14" s="17"/>
      <c r="N14" s="6"/>
    </row>
    <row r="15" spans="1:14" ht="15.75">
      <c r="A15" s="7"/>
      <c r="B15" s="16" t="s">
        <v>8</v>
      </c>
      <c r="C15" s="16"/>
      <c r="D15" s="19"/>
      <c r="E15" s="20"/>
      <c r="F15" s="19"/>
      <c r="G15" s="20"/>
      <c r="H15" s="19" t="s">
        <v>178</v>
      </c>
      <c r="I15" s="20">
        <v>0.96</v>
      </c>
      <c r="J15" s="19" t="s">
        <v>189</v>
      </c>
      <c r="K15" s="20">
        <v>0.04</v>
      </c>
      <c r="L15" s="18"/>
      <c r="M15" s="17"/>
      <c r="N15" s="6"/>
    </row>
    <row r="16" spans="1:14" ht="15.75">
      <c r="A16" s="7"/>
      <c r="B16" s="16" t="s">
        <v>9</v>
      </c>
      <c r="C16" s="16"/>
      <c r="D16" s="17"/>
      <c r="E16" s="17"/>
      <c r="F16" s="17"/>
      <c r="G16" s="17"/>
      <c r="H16" s="17"/>
      <c r="I16" s="17"/>
      <c r="J16" s="17"/>
      <c r="K16" s="17"/>
      <c r="L16" s="19" t="s">
        <v>201</v>
      </c>
      <c r="M16" s="9"/>
      <c r="N16" s="6"/>
    </row>
    <row r="17" spans="1:14" ht="15.75">
      <c r="A17" s="7"/>
      <c r="B17" s="16" t="s">
        <v>10</v>
      </c>
      <c r="C17" s="16"/>
      <c r="D17" s="17"/>
      <c r="E17" s="17"/>
      <c r="F17" s="17"/>
      <c r="G17" s="17"/>
      <c r="H17" s="17"/>
      <c r="I17" s="17"/>
      <c r="J17" s="17"/>
      <c r="K17" s="17"/>
      <c r="L17" s="21">
        <v>37606</v>
      </c>
      <c r="M17" s="9"/>
      <c r="N17" s="6"/>
    </row>
    <row r="18" spans="1:14" ht="15.75">
      <c r="A18" s="7"/>
      <c r="B18" s="9"/>
      <c r="C18" s="9"/>
      <c r="D18" s="9"/>
      <c r="E18" s="9"/>
      <c r="F18" s="9"/>
      <c r="G18" s="9"/>
      <c r="H18" s="9"/>
      <c r="I18" s="9"/>
      <c r="J18" s="9"/>
      <c r="K18" s="9"/>
      <c r="L18" s="22"/>
      <c r="M18" s="9"/>
      <c r="N18" s="6"/>
    </row>
    <row r="19" spans="1:14" ht="15.75">
      <c r="A19" s="7"/>
      <c r="B19" s="23" t="s">
        <v>11</v>
      </c>
      <c r="C19" s="9"/>
      <c r="D19" s="9"/>
      <c r="E19" s="9"/>
      <c r="F19" s="9"/>
      <c r="G19" s="9"/>
      <c r="H19" s="9"/>
      <c r="I19" s="9"/>
      <c r="J19" s="22"/>
      <c r="K19" s="9"/>
      <c r="L19" s="14"/>
      <c r="M19" s="9"/>
      <c r="N19" s="6"/>
    </row>
    <row r="20" spans="1:14" ht="15.75">
      <c r="A20" s="7"/>
      <c r="B20" s="9"/>
      <c r="C20" s="9"/>
      <c r="D20" s="9"/>
      <c r="E20" s="9"/>
      <c r="F20" s="9"/>
      <c r="G20" s="9"/>
      <c r="H20" s="9"/>
      <c r="I20" s="9"/>
      <c r="J20" s="9"/>
      <c r="K20" s="9"/>
      <c r="L20" s="24"/>
      <c r="M20" s="9"/>
      <c r="N20" s="6"/>
    </row>
    <row r="21" spans="1:14" ht="15.75">
      <c r="A21" s="7"/>
      <c r="B21" s="9"/>
      <c r="C21" s="159" t="s">
        <v>152</v>
      </c>
      <c r="D21" s="161" t="s">
        <v>156</v>
      </c>
      <c r="E21" s="161"/>
      <c r="F21" s="161" t="s">
        <v>168</v>
      </c>
      <c r="G21" s="161"/>
      <c r="H21" s="161" t="s">
        <v>179</v>
      </c>
      <c r="I21" s="25"/>
      <c r="J21" s="26"/>
      <c r="K21" s="14"/>
      <c r="L21" s="14"/>
      <c r="M21" s="9"/>
      <c r="N21" s="6"/>
    </row>
    <row r="22" spans="1:14" ht="15.75">
      <c r="A22" s="27"/>
      <c r="B22" s="28" t="s">
        <v>12</v>
      </c>
      <c r="C22" s="160" t="s">
        <v>153</v>
      </c>
      <c r="D22" s="30" t="s">
        <v>157</v>
      </c>
      <c r="E22" s="30"/>
      <c r="F22" s="30" t="s">
        <v>169</v>
      </c>
      <c r="G22" s="30"/>
      <c r="H22" s="30" t="s">
        <v>180</v>
      </c>
      <c r="I22" s="30"/>
      <c r="J22" s="30"/>
      <c r="K22" s="31"/>
      <c r="L22" s="31"/>
      <c r="M22" s="28"/>
      <c r="N22" s="6"/>
    </row>
    <row r="23" spans="1:14" ht="15.75">
      <c r="A23" s="27"/>
      <c r="B23" s="28" t="s">
        <v>13</v>
      </c>
      <c r="C23" s="29"/>
      <c r="D23" s="30" t="s">
        <v>158</v>
      </c>
      <c r="E23" s="30"/>
      <c r="F23" s="30" t="s">
        <v>170</v>
      </c>
      <c r="G23" s="30"/>
      <c r="H23" s="30" t="s">
        <v>181</v>
      </c>
      <c r="I23" s="30"/>
      <c r="J23" s="30"/>
      <c r="K23" s="31"/>
      <c r="L23" s="31"/>
      <c r="M23" s="28"/>
      <c r="N23" s="6"/>
    </row>
    <row r="24" spans="1:14" ht="15.75">
      <c r="A24" s="27"/>
      <c r="B24" s="28" t="s">
        <v>14</v>
      </c>
      <c r="C24" s="29"/>
      <c r="D24" s="30" t="s">
        <v>158</v>
      </c>
      <c r="E24" s="30"/>
      <c r="F24" s="30" t="s">
        <v>170</v>
      </c>
      <c r="G24" s="30"/>
      <c r="H24" s="30" t="s">
        <v>181</v>
      </c>
      <c r="I24" s="30"/>
      <c r="J24" s="30"/>
      <c r="K24" s="31"/>
      <c r="L24" s="31"/>
      <c r="M24" s="28"/>
      <c r="N24" s="6"/>
    </row>
    <row r="25" spans="1:14" ht="15.75">
      <c r="A25" s="27"/>
      <c r="B25" s="32" t="s">
        <v>15</v>
      </c>
      <c r="C25" s="32"/>
      <c r="D25" s="33" t="s">
        <v>157</v>
      </c>
      <c r="E25" s="30"/>
      <c r="F25" s="33" t="s">
        <v>169</v>
      </c>
      <c r="G25" s="30"/>
      <c r="H25" s="33" t="s">
        <v>180</v>
      </c>
      <c r="I25" s="33"/>
      <c r="J25" s="33"/>
      <c r="K25" s="34"/>
      <c r="L25" s="31"/>
      <c r="M25" s="28"/>
      <c r="N25" s="6"/>
    </row>
    <row r="26" spans="1:14" ht="15.75">
      <c r="A26" s="27"/>
      <c r="B26" s="32" t="s">
        <v>16</v>
      </c>
      <c r="C26" s="32"/>
      <c r="D26" s="33" t="s">
        <v>158</v>
      </c>
      <c r="E26" s="30"/>
      <c r="F26" s="33" t="s">
        <v>170</v>
      </c>
      <c r="G26" s="30"/>
      <c r="H26" s="33" t="s">
        <v>181</v>
      </c>
      <c r="I26" s="33"/>
      <c r="J26" s="33"/>
      <c r="K26" s="34"/>
      <c r="L26" s="31"/>
      <c r="M26" s="28"/>
      <c r="N26" s="6"/>
    </row>
    <row r="27" spans="1:14" ht="15.75">
      <c r="A27" s="27"/>
      <c r="B27" s="32" t="s">
        <v>17</v>
      </c>
      <c r="C27" s="32"/>
      <c r="D27" s="33" t="s">
        <v>158</v>
      </c>
      <c r="E27" s="30"/>
      <c r="F27" s="33" t="s">
        <v>170</v>
      </c>
      <c r="G27" s="30"/>
      <c r="H27" s="33" t="s">
        <v>181</v>
      </c>
      <c r="I27" s="33"/>
      <c r="J27" s="33"/>
      <c r="K27" s="34"/>
      <c r="L27" s="31"/>
      <c r="M27" s="28"/>
      <c r="N27" s="6"/>
    </row>
    <row r="28" spans="1:14" ht="15.75">
      <c r="A28" s="27"/>
      <c r="B28" s="28" t="s">
        <v>18</v>
      </c>
      <c r="C28" s="28"/>
      <c r="D28" s="35" t="s">
        <v>159</v>
      </c>
      <c r="E28" s="30"/>
      <c r="F28" s="35" t="s">
        <v>171</v>
      </c>
      <c r="G28" s="30"/>
      <c r="H28" s="35" t="s">
        <v>182</v>
      </c>
      <c r="I28" s="30"/>
      <c r="J28" s="35"/>
      <c r="K28" s="31"/>
      <c r="L28" s="31"/>
      <c r="M28" s="28"/>
      <c r="N28" s="6"/>
    </row>
    <row r="29" spans="1:14" ht="15.75">
      <c r="A29" s="27"/>
      <c r="B29" s="28"/>
      <c r="C29" s="28"/>
      <c r="D29" s="28"/>
      <c r="E29" s="30"/>
      <c r="F29" s="30"/>
      <c r="G29" s="30"/>
      <c r="H29" s="30"/>
      <c r="I29" s="30"/>
      <c r="J29" s="30"/>
      <c r="K29" s="31"/>
      <c r="L29" s="31"/>
      <c r="M29" s="28"/>
      <c r="N29" s="6"/>
    </row>
    <row r="30" spans="1:14" ht="15.75">
      <c r="A30" s="27"/>
      <c r="B30" s="28" t="s">
        <v>19</v>
      </c>
      <c r="C30" s="28"/>
      <c r="D30" s="36">
        <v>198000</v>
      </c>
      <c r="E30" s="37"/>
      <c r="F30" s="36">
        <v>16500</v>
      </c>
      <c r="G30" s="36"/>
      <c r="H30" s="36">
        <v>5500</v>
      </c>
      <c r="I30" s="36"/>
      <c r="J30" s="36"/>
      <c r="K30" s="38"/>
      <c r="L30" s="36">
        <f>J30+H30+F30+D30</f>
        <v>220000</v>
      </c>
      <c r="M30" s="39"/>
      <c r="N30" s="6"/>
    </row>
    <row r="31" spans="1:14" ht="15.75">
      <c r="A31" s="27"/>
      <c r="B31" s="28" t="s">
        <v>20</v>
      </c>
      <c r="C31" s="133">
        <v>0.897333</v>
      </c>
      <c r="D31" s="36">
        <f>D30*C31</f>
        <v>177671.934</v>
      </c>
      <c r="E31" s="37"/>
      <c r="F31" s="36">
        <f>F30</f>
        <v>16500</v>
      </c>
      <c r="G31" s="36"/>
      <c r="H31" s="36">
        <f>H30</f>
        <v>5500</v>
      </c>
      <c r="I31" s="41"/>
      <c r="J31" s="36"/>
      <c r="K31" s="38"/>
      <c r="L31" s="36">
        <f>J31+H31+F31+D31</f>
        <v>199671.934</v>
      </c>
      <c r="M31" s="39"/>
      <c r="N31" s="6"/>
    </row>
    <row r="32" spans="1:14" ht="15.75">
      <c r="A32" s="42"/>
      <c r="B32" s="32" t="s">
        <v>21</v>
      </c>
      <c r="C32" s="43">
        <v>0.81203</v>
      </c>
      <c r="D32" s="44">
        <f>D30*C32</f>
        <v>160781.94</v>
      </c>
      <c r="E32" s="45"/>
      <c r="F32" s="44">
        <v>16500</v>
      </c>
      <c r="G32" s="44"/>
      <c r="H32" s="44">
        <v>5500</v>
      </c>
      <c r="I32" s="44"/>
      <c r="J32" s="44"/>
      <c r="K32" s="46"/>
      <c r="L32" s="44">
        <f>J32+H32+F32+D32</f>
        <v>182781.94</v>
      </c>
      <c r="M32" s="28"/>
      <c r="N32" s="6"/>
    </row>
    <row r="33" spans="1:14" ht="15.75">
      <c r="A33" s="27"/>
      <c r="B33" s="28" t="s">
        <v>22</v>
      </c>
      <c r="C33" s="47"/>
      <c r="D33" s="35" t="s">
        <v>160</v>
      </c>
      <c r="E33" s="28"/>
      <c r="F33" s="35" t="s">
        <v>172</v>
      </c>
      <c r="G33" s="35"/>
      <c r="H33" s="35" t="s">
        <v>183</v>
      </c>
      <c r="I33" s="35"/>
      <c r="J33" s="35"/>
      <c r="K33" s="31"/>
      <c r="L33" s="31"/>
      <c r="M33" s="28"/>
      <c r="N33" s="6"/>
    </row>
    <row r="34" spans="1:14" ht="15.75">
      <c r="A34" s="27"/>
      <c r="B34" s="28" t="s">
        <v>23</v>
      </c>
      <c r="C34" s="47"/>
      <c r="D34" s="48">
        <v>0.0435</v>
      </c>
      <c r="E34" s="49"/>
      <c r="F34" s="48">
        <v>0.049</v>
      </c>
      <c r="G34" s="48"/>
      <c r="H34" s="48">
        <v>0.06</v>
      </c>
      <c r="I34" s="50"/>
      <c r="J34" s="48"/>
      <c r="K34" s="31"/>
      <c r="L34" s="50">
        <f>SUMPRODUCT(D34:J34,D31:J31)/L31</f>
        <v>0.0444089910452813</v>
      </c>
      <c r="M34" s="28"/>
      <c r="N34" s="6"/>
    </row>
    <row r="35" spans="1:14" ht="15.75">
      <c r="A35" s="27"/>
      <c r="B35" s="28" t="s">
        <v>24</v>
      </c>
      <c r="C35" s="47"/>
      <c r="D35" s="48">
        <v>0.0456398</v>
      </c>
      <c r="E35" s="49"/>
      <c r="F35" s="48">
        <v>0.0511398</v>
      </c>
      <c r="G35" s="48"/>
      <c r="H35" s="48">
        <v>0.0621398</v>
      </c>
      <c r="I35" s="50"/>
      <c r="J35" s="48"/>
      <c r="K35" s="31"/>
      <c r="L35" s="31"/>
      <c r="M35" s="28"/>
      <c r="N35" s="6"/>
    </row>
    <row r="36" spans="1:14" ht="15.75">
      <c r="A36" s="27"/>
      <c r="B36" s="28" t="s">
        <v>25</v>
      </c>
      <c r="C36" s="47"/>
      <c r="D36" s="35" t="s">
        <v>161</v>
      </c>
      <c r="E36" s="28"/>
      <c r="F36" s="35" t="s">
        <v>161</v>
      </c>
      <c r="G36" s="35"/>
      <c r="H36" s="35" t="s">
        <v>161</v>
      </c>
      <c r="I36" s="35"/>
      <c r="J36" s="35"/>
      <c r="K36" s="31"/>
      <c r="L36" s="31"/>
      <c r="M36" s="28"/>
      <c r="N36" s="6"/>
    </row>
    <row r="37" spans="1:14" ht="15.75">
      <c r="A37" s="27"/>
      <c r="B37" s="28" t="s">
        <v>26</v>
      </c>
      <c r="C37" s="28"/>
      <c r="D37" s="51" t="s">
        <v>162</v>
      </c>
      <c r="E37" s="28"/>
      <c r="F37" s="51" t="s">
        <v>162</v>
      </c>
      <c r="G37" s="51"/>
      <c r="H37" s="51" t="s">
        <v>162</v>
      </c>
      <c r="I37" s="35"/>
      <c r="J37" s="35"/>
      <c r="K37" s="31"/>
      <c r="L37" s="31"/>
      <c r="M37" s="28"/>
      <c r="N37" s="6"/>
    </row>
    <row r="38" spans="1:14" ht="15.75">
      <c r="A38" s="27"/>
      <c r="B38" s="28" t="s">
        <v>27</v>
      </c>
      <c r="C38" s="28"/>
      <c r="D38" s="35" t="s">
        <v>163</v>
      </c>
      <c r="E38" s="28"/>
      <c r="F38" s="35" t="s">
        <v>173</v>
      </c>
      <c r="G38" s="35"/>
      <c r="H38" s="35" t="s">
        <v>184</v>
      </c>
      <c r="I38" s="35"/>
      <c r="J38" s="35"/>
      <c r="K38" s="31"/>
      <c r="L38" s="31"/>
      <c r="M38" s="28"/>
      <c r="N38" s="6"/>
    </row>
    <row r="39" spans="1:14" ht="15.75">
      <c r="A39" s="27"/>
      <c r="B39" s="28"/>
      <c r="C39" s="28"/>
      <c r="D39" s="52"/>
      <c r="E39" s="52"/>
      <c r="F39" s="28"/>
      <c r="G39" s="52"/>
      <c r="H39" s="52"/>
      <c r="I39" s="52"/>
      <c r="J39" s="52"/>
      <c r="K39" s="52"/>
      <c r="L39" s="52"/>
      <c r="M39" s="28"/>
      <c r="N39" s="6"/>
    </row>
    <row r="40" spans="1:14" ht="15.75">
      <c r="A40" s="27"/>
      <c r="B40" s="28" t="s">
        <v>28</v>
      </c>
      <c r="C40" s="28"/>
      <c r="D40" s="28"/>
      <c r="E40" s="28"/>
      <c r="F40" s="49"/>
      <c r="G40" s="28"/>
      <c r="H40" s="49"/>
      <c r="I40" s="28"/>
      <c r="J40" s="28"/>
      <c r="K40" s="28"/>
      <c r="L40" s="50">
        <f>(H30+F30)/(D30)</f>
        <v>0.1111111111111111</v>
      </c>
      <c r="M40" s="28"/>
      <c r="N40" s="6"/>
    </row>
    <row r="41" spans="1:14" ht="15.75">
      <c r="A41" s="27"/>
      <c r="B41" s="28" t="s">
        <v>29</v>
      </c>
      <c r="C41" s="28"/>
      <c r="D41" s="28"/>
      <c r="E41" s="28"/>
      <c r="F41" s="49"/>
      <c r="G41" s="28"/>
      <c r="H41" s="49"/>
      <c r="I41" s="28"/>
      <c r="J41" s="28"/>
      <c r="K41" s="28"/>
      <c r="L41" s="50">
        <f>(H32+F32)/(D32)</f>
        <v>0.13683128838972836</v>
      </c>
      <c r="M41" s="28"/>
      <c r="N41" s="6"/>
    </row>
    <row r="42" spans="1:14" ht="15.75">
      <c r="A42" s="27"/>
      <c r="B42" s="28" t="s">
        <v>30</v>
      </c>
      <c r="C42" s="28"/>
      <c r="D42" s="28"/>
      <c r="E42" s="28"/>
      <c r="F42" s="28"/>
      <c r="G42" s="28"/>
      <c r="H42" s="28"/>
      <c r="I42" s="28"/>
      <c r="J42" s="35" t="s">
        <v>156</v>
      </c>
      <c r="K42" s="35" t="s">
        <v>198</v>
      </c>
      <c r="L42" s="36">
        <v>66000</v>
      </c>
      <c r="M42" s="28"/>
      <c r="N42" s="6"/>
    </row>
    <row r="43" spans="1:14" ht="15.75">
      <c r="A43" s="27"/>
      <c r="B43" s="28"/>
      <c r="C43" s="28"/>
      <c r="D43" s="28"/>
      <c r="E43" s="28"/>
      <c r="F43" s="28"/>
      <c r="G43" s="28"/>
      <c r="H43" s="28"/>
      <c r="I43" s="28"/>
      <c r="J43" s="28" t="s">
        <v>190</v>
      </c>
      <c r="K43" s="28"/>
      <c r="L43" s="53"/>
      <c r="M43" s="28"/>
      <c r="N43" s="6"/>
    </row>
    <row r="44" spans="1:14" ht="15.75">
      <c r="A44" s="27"/>
      <c r="B44" s="28" t="s">
        <v>31</v>
      </c>
      <c r="C44" s="28"/>
      <c r="D44" s="28"/>
      <c r="E44" s="28"/>
      <c r="F44" s="28"/>
      <c r="G44" s="28"/>
      <c r="H44" s="28"/>
      <c r="I44" s="28"/>
      <c r="J44" s="35"/>
      <c r="K44" s="35"/>
      <c r="L44" s="35" t="s">
        <v>202</v>
      </c>
      <c r="M44" s="28"/>
      <c r="N44" s="6"/>
    </row>
    <row r="45" spans="1:14" ht="15.75">
      <c r="A45" s="42"/>
      <c r="B45" s="32" t="s">
        <v>32</v>
      </c>
      <c r="C45" s="32"/>
      <c r="D45" s="32"/>
      <c r="E45" s="32"/>
      <c r="F45" s="32"/>
      <c r="G45" s="32"/>
      <c r="H45" s="32"/>
      <c r="I45" s="32"/>
      <c r="J45" s="54"/>
      <c r="K45" s="54"/>
      <c r="L45" s="55">
        <v>37606</v>
      </c>
      <c r="M45" s="32"/>
      <c r="N45" s="6"/>
    </row>
    <row r="46" spans="1:14" ht="15.75">
      <c r="A46" s="27"/>
      <c r="B46" s="28" t="s">
        <v>33</v>
      </c>
      <c r="C46" s="28"/>
      <c r="D46" s="28"/>
      <c r="E46" s="28"/>
      <c r="F46" s="28"/>
      <c r="G46" s="28"/>
      <c r="H46" s="31"/>
      <c r="I46" s="28">
        <f>L46-J46+1</f>
        <v>110</v>
      </c>
      <c r="J46" s="57">
        <v>37405</v>
      </c>
      <c r="K46" s="58"/>
      <c r="L46" s="57">
        <v>37514</v>
      </c>
      <c r="M46" s="28"/>
      <c r="N46" s="6"/>
    </row>
    <row r="47" spans="1:14" ht="15.75">
      <c r="A47" s="27"/>
      <c r="B47" s="28" t="s">
        <v>34</v>
      </c>
      <c r="C47" s="28"/>
      <c r="D47" s="28"/>
      <c r="E47" s="28"/>
      <c r="F47" s="28"/>
      <c r="G47" s="28"/>
      <c r="H47" s="31"/>
      <c r="I47" s="28">
        <f>L47-J47+1</f>
        <v>91</v>
      </c>
      <c r="J47" s="57">
        <v>37515</v>
      </c>
      <c r="K47" s="58"/>
      <c r="L47" s="57">
        <v>37605</v>
      </c>
      <c r="M47" s="28"/>
      <c r="N47" s="6"/>
    </row>
    <row r="48" spans="1:14" ht="15.75">
      <c r="A48" s="27"/>
      <c r="B48" s="28" t="s">
        <v>35</v>
      </c>
      <c r="C48" s="28"/>
      <c r="D48" s="28"/>
      <c r="E48" s="28"/>
      <c r="F48" s="28"/>
      <c r="G48" s="28"/>
      <c r="H48" s="28"/>
      <c r="I48" s="28"/>
      <c r="J48" s="57"/>
      <c r="K48" s="58"/>
      <c r="L48" s="57" t="s">
        <v>203</v>
      </c>
      <c r="M48" s="28"/>
      <c r="N48" s="6"/>
    </row>
    <row r="49" spans="1:14" ht="15.75">
      <c r="A49" s="27"/>
      <c r="B49" s="28" t="s">
        <v>36</v>
      </c>
      <c r="C49" s="28"/>
      <c r="D49" s="28"/>
      <c r="E49" s="28"/>
      <c r="F49" s="28"/>
      <c r="G49" s="28"/>
      <c r="H49" s="28"/>
      <c r="I49" s="28"/>
      <c r="J49" s="57"/>
      <c r="K49" s="58"/>
      <c r="L49" s="57">
        <v>37595</v>
      </c>
      <c r="M49" s="28"/>
      <c r="N49" s="6"/>
    </row>
    <row r="50" spans="1:14" ht="15.75">
      <c r="A50" s="27"/>
      <c r="B50" s="28"/>
      <c r="C50" s="28"/>
      <c r="D50" s="28"/>
      <c r="E50" s="28"/>
      <c r="F50" s="28"/>
      <c r="G50" s="28"/>
      <c r="H50" s="28"/>
      <c r="I50" s="28"/>
      <c r="J50" s="28"/>
      <c r="K50" s="28"/>
      <c r="L50" s="59"/>
      <c r="M50" s="28"/>
      <c r="N50" s="6"/>
    </row>
    <row r="51" spans="1:14" ht="15.75">
      <c r="A51" s="7"/>
      <c r="B51" s="9"/>
      <c r="C51" s="9"/>
      <c r="D51" s="9"/>
      <c r="E51" s="9"/>
      <c r="F51" s="9"/>
      <c r="G51" s="9"/>
      <c r="H51" s="9"/>
      <c r="I51" s="9"/>
      <c r="J51" s="9"/>
      <c r="K51" s="9"/>
      <c r="L51" s="60"/>
      <c r="M51" s="9"/>
      <c r="N51" s="6"/>
    </row>
    <row r="52" spans="1:14" ht="16.5" thickBot="1">
      <c r="A52" s="135"/>
      <c r="B52" s="136" t="s">
        <v>209</v>
      </c>
      <c r="C52" s="137"/>
      <c r="D52" s="137"/>
      <c r="E52" s="137"/>
      <c r="F52" s="137"/>
      <c r="G52" s="137"/>
      <c r="H52" s="137"/>
      <c r="I52" s="137"/>
      <c r="J52" s="137"/>
      <c r="K52" s="137"/>
      <c r="L52" s="138"/>
      <c r="M52" s="139"/>
      <c r="N52" s="6"/>
    </row>
    <row r="53" spans="1:14" ht="15.75">
      <c r="A53" s="2"/>
      <c r="B53" s="5"/>
      <c r="C53" s="5"/>
      <c r="D53" s="5"/>
      <c r="E53" s="5"/>
      <c r="F53" s="5"/>
      <c r="G53" s="5"/>
      <c r="H53" s="5"/>
      <c r="I53" s="5"/>
      <c r="J53" s="5"/>
      <c r="K53" s="5"/>
      <c r="L53" s="61"/>
      <c r="M53" s="5"/>
      <c r="N53" s="6"/>
    </row>
    <row r="54" spans="1:14" ht="15.75">
      <c r="A54" s="7"/>
      <c r="B54" s="62" t="s">
        <v>38</v>
      </c>
      <c r="C54" s="15"/>
      <c r="D54" s="9"/>
      <c r="E54" s="9"/>
      <c r="F54" s="9"/>
      <c r="G54" s="9"/>
      <c r="H54" s="9"/>
      <c r="I54" s="9"/>
      <c r="J54" s="9"/>
      <c r="K54" s="9"/>
      <c r="L54" s="63"/>
      <c r="M54" s="9"/>
      <c r="N54" s="6"/>
    </row>
    <row r="55" spans="1:14" ht="15.75">
      <c r="A55" s="7"/>
      <c r="B55" s="15"/>
      <c r="C55" s="15"/>
      <c r="D55" s="9"/>
      <c r="E55" s="9"/>
      <c r="F55" s="9"/>
      <c r="G55" s="9"/>
      <c r="H55" s="9"/>
      <c r="I55" s="9"/>
      <c r="J55" s="9"/>
      <c r="K55" s="9"/>
      <c r="L55" s="63"/>
      <c r="M55" s="9"/>
      <c r="N55" s="6"/>
    </row>
    <row r="56" spans="1:14" ht="47.25">
      <c r="A56" s="7"/>
      <c r="B56" s="162" t="s">
        <v>39</v>
      </c>
      <c r="C56" s="163" t="s">
        <v>154</v>
      </c>
      <c r="D56" s="163" t="s">
        <v>164</v>
      </c>
      <c r="E56" s="163"/>
      <c r="F56" s="163" t="s">
        <v>174</v>
      </c>
      <c r="G56" s="163"/>
      <c r="H56" s="163" t="s">
        <v>185</v>
      </c>
      <c r="I56" s="163"/>
      <c r="J56" s="163" t="s">
        <v>191</v>
      </c>
      <c r="K56" s="163"/>
      <c r="L56" s="164" t="s">
        <v>204</v>
      </c>
      <c r="M56" s="178"/>
      <c r="N56" s="6"/>
    </row>
    <row r="57" spans="1:14" ht="15.75">
      <c r="A57" s="27"/>
      <c r="B57" s="28" t="s">
        <v>40</v>
      </c>
      <c r="C57" s="64">
        <v>218488</v>
      </c>
      <c r="D57" s="64">
        <v>199606</v>
      </c>
      <c r="E57" s="64"/>
      <c r="F57" s="64">
        <f>16824+30</f>
        <v>16854</v>
      </c>
      <c r="G57" s="64"/>
      <c r="H57" s="64">
        <v>0</v>
      </c>
      <c r="I57" s="64"/>
      <c r="J57" s="64">
        <v>0</v>
      </c>
      <c r="K57" s="64"/>
      <c r="L57" s="65">
        <f>D57-F57+H57-J57</f>
        <v>182752</v>
      </c>
      <c r="M57" s="28"/>
      <c r="N57" s="6"/>
    </row>
    <row r="58" spans="1:14" ht="15.75">
      <c r="A58" s="27"/>
      <c r="B58" s="28" t="s">
        <v>41</v>
      </c>
      <c r="C58" s="64">
        <v>31107</v>
      </c>
      <c r="D58" s="64">
        <v>28713</v>
      </c>
      <c r="E58" s="64"/>
      <c r="F58" s="64">
        <f>2173+149</f>
        <v>2322</v>
      </c>
      <c r="G58" s="64"/>
      <c r="H58" s="64">
        <v>0</v>
      </c>
      <c r="I58" s="64"/>
      <c r="J58" s="64">
        <v>0</v>
      </c>
      <c r="K58" s="64"/>
      <c r="L58" s="65">
        <f>D58-F58+H58-J58</f>
        <v>26391</v>
      </c>
      <c r="M58" s="28"/>
      <c r="N58" s="6"/>
    </row>
    <row r="59" spans="1:14" ht="15.75">
      <c r="A59" s="27"/>
      <c r="B59" s="28"/>
      <c r="C59" s="64"/>
      <c r="D59" s="64"/>
      <c r="E59" s="64"/>
      <c r="F59" s="64"/>
      <c r="G59" s="64"/>
      <c r="H59" s="64"/>
      <c r="I59" s="64"/>
      <c r="J59" s="64"/>
      <c r="K59" s="64"/>
      <c r="L59" s="65"/>
      <c r="M59" s="28"/>
      <c r="N59" s="6"/>
    </row>
    <row r="60" spans="1:14" ht="15.75">
      <c r="A60" s="27"/>
      <c r="B60" s="28" t="s">
        <v>42</v>
      </c>
      <c r="C60" s="64">
        <f>SUM(C57:C59)</f>
        <v>249595</v>
      </c>
      <c r="D60" s="64">
        <f>SUM(D57:D59)</f>
        <v>228319</v>
      </c>
      <c r="E60" s="64"/>
      <c r="F60" s="64">
        <f>SUM(F57:F59)</f>
        <v>19176</v>
      </c>
      <c r="G60" s="64"/>
      <c r="H60" s="64">
        <f>SUM(H57:H59)</f>
        <v>0</v>
      </c>
      <c r="I60" s="64"/>
      <c r="J60" s="64">
        <f>SUM(J57:J59)</f>
        <v>0</v>
      </c>
      <c r="K60" s="64"/>
      <c r="L60" s="66">
        <f>SUM(L57:L59)</f>
        <v>209143</v>
      </c>
      <c r="M60" s="28"/>
      <c r="N60" s="6"/>
    </row>
    <row r="61" spans="1:14" ht="15.75">
      <c r="A61" s="27"/>
      <c r="B61" s="28"/>
      <c r="C61" s="64"/>
      <c r="D61" s="64"/>
      <c r="E61" s="64"/>
      <c r="F61" s="64"/>
      <c r="G61" s="64"/>
      <c r="H61" s="64"/>
      <c r="I61" s="64"/>
      <c r="J61" s="64"/>
      <c r="K61" s="64"/>
      <c r="L61" s="66"/>
      <c r="M61" s="28"/>
      <c r="N61" s="6"/>
    </row>
    <row r="62" spans="1:14" ht="15.75">
      <c r="A62" s="7"/>
      <c r="B62" s="158" t="s">
        <v>43</v>
      </c>
      <c r="C62" s="67"/>
      <c r="D62" s="67"/>
      <c r="E62" s="67"/>
      <c r="F62" s="67"/>
      <c r="G62" s="67"/>
      <c r="H62" s="67"/>
      <c r="I62" s="67"/>
      <c r="J62" s="67"/>
      <c r="K62" s="67"/>
      <c r="L62" s="68"/>
      <c r="M62" s="9"/>
      <c r="N62" s="6"/>
    </row>
    <row r="63" spans="1:14" ht="15.75">
      <c r="A63" s="7"/>
      <c r="B63" s="9"/>
      <c r="C63" s="67"/>
      <c r="D63" s="67"/>
      <c r="E63" s="67"/>
      <c r="F63" s="67"/>
      <c r="G63" s="67"/>
      <c r="H63" s="67"/>
      <c r="I63" s="67"/>
      <c r="J63" s="67"/>
      <c r="K63" s="67"/>
      <c r="L63" s="68"/>
      <c r="M63" s="9"/>
      <c r="N63" s="6"/>
    </row>
    <row r="64" spans="1:14" ht="15.75">
      <c r="A64" s="27"/>
      <c r="B64" s="28" t="s">
        <v>40</v>
      </c>
      <c r="C64" s="64"/>
      <c r="D64" s="64"/>
      <c r="E64" s="64"/>
      <c r="F64" s="64"/>
      <c r="G64" s="64"/>
      <c r="H64" s="64"/>
      <c r="I64" s="64"/>
      <c r="J64" s="64"/>
      <c r="K64" s="64"/>
      <c r="L64" s="66"/>
      <c r="M64" s="28"/>
      <c r="N64" s="6"/>
    </row>
    <row r="65" spans="1:14" ht="15.75">
      <c r="A65" s="27"/>
      <c r="B65" s="28" t="s">
        <v>44</v>
      </c>
      <c r="C65" s="64"/>
      <c r="D65" s="64"/>
      <c r="E65" s="64"/>
      <c r="F65" s="64"/>
      <c r="G65" s="64"/>
      <c r="H65" s="64"/>
      <c r="I65" s="64"/>
      <c r="J65" s="64"/>
      <c r="K65" s="64"/>
      <c r="L65" s="66"/>
      <c r="M65" s="28"/>
      <c r="N65" s="6"/>
    </row>
    <row r="66" spans="1:14" ht="15.75">
      <c r="A66" s="27"/>
      <c r="B66" s="28"/>
      <c r="C66" s="64"/>
      <c r="D66" s="64"/>
      <c r="E66" s="64"/>
      <c r="F66" s="64"/>
      <c r="G66" s="64"/>
      <c r="H66" s="64"/>
      <c r="I66" s="64"/>
      <c r="J66" s="64"/>
      <c r="K66" s="64"/>
      <c r="L66" s="66"/>
      <c r="M66" s="28"/>
      <c r="N66" s="6"/>
    </row>
    <row r="67" spans="1:14" ht="15.75">
      <c r="A67" s="27"/>
      <c r="B67" s="28" t="s">
        <v>42</v>
      </c>
      <c r="C67" s="64"/>
      <c r="D67" s="64"/>
      <c r="E67" s="64"/>
      <c r="F67" s="64"/>
      <c r="G67" s="64"/>
      <c r="H67" s="64"/>
      <c r="I67" s="64"/>
      <c r="J67" s="64"/>
      <c r="K67" s="64"/>
      <c r="L67" s="64"/>
      <c r="M67" s="28"/>
      <c r="N67" s="6"/>
    </row>
    <row r="68" spans="1:14" ht="15.75">
      <c r="A68" s="27"/>
      <c r="B68" s="28"/>
      <c r="C68" s="64"/>
      <c r="D68" s="64"/>
      <c r="E68" s="64"/>
      <c r="F68" s="64"/>
      <c r="G68" s="64"/>
      <c r="H68" s="64"/>
      <c r="I68" s="64"/>
      <c r="J68" s="64"/>
      <c r="K68" s="64"/>
      <c r="L68" s="64"/>
      <c r="M68" s="28"/>
      <c r="N68" s="6"/>
    </row>
    <row r="69" spans="1:14" ht="15.75">
      <c r="A69" s="27"/>
      <c r="B69" s="28" t="str">
        <f>B58</f>
        <v>Pre Closing Arrears Sold to Issuer (£'000)</v>
      </c>
      <c r="C69" s="64">
        <f>-C58</f>
        <v>-31107</v>
      </c>
      <c r="D69" s="64">
        <v>-28713</v>
      </c>
      <c r="E69" s="64"/>
      <c r="F69" s="64"/>
      <c r="G69" s="64"/>
      <c r="H69" s="64"/>
      <c r="I69" s="64"/>
      <c r="J69" s="64"/>
      <c r="K69" s="64"/>
      <c r="L69" s="64">
        <f>-L58</f>
        <v>-26391</v>
      </c>
      <c r="M69" s="28"/>
      <c r="N69" s="6"/>
    </row>
    <row r="70" spans="1:14" ht="15.75">
      <c r="A70" s="27"/>
      <c r="B70" s="28" t="s">
        <v>45</v>
      </c>
      <c r="C70" s="64">
        <v>0</v>
      </c>
      <c r="D70" s="64">
        <v>0</v>
      </c>
      <c r="E70" s="64"/>
      <c r="F70" s="64"/>
      <c r="G70" s="64"/>
      <c r="H70" s="64"/>
      <c r="I70" s="64"/>
      <c r="J70" s="64"/>
      <c r="K70" s="64"/>
      <c r="L70" s="65">
        <f>D70-F70+H70-J70</f>
        <v>0</v>
      </c>
      <c r="M70" s="28"/>
      <c r="N70" s="6"/>
    </row>
    <row r="71" spans="1:14" ht="15.75">
      <c r="A71" s="27"/>
      <c r="B71" s="28" t="s">
        <v>46</v>
      </c>
      <c r="C71" s="64">
        <v>1512</v>
      </c>
      <c r="D71" s="64">
        <v>0</v>
      </c>
      <c r="E71" s="64"/>
      <c r="F71" s="64"/>
      <c r="G71" s="64"/>
      <c r="H71" s="64"/>
      <c r="I71" s="64"/>
      <c r="J71" s="64"/>
      <c r="K71" s="64"/>
      <c r="L71" s="66">
        <f>D71+F71</f>
        <v>0</v>
      </c>
      <c r="M71" s="28"/>
      <c r="N71" s="6"/>
    </row>
    <row r="72" spans="1:14" ht="15.75">
      <c r="A72" s="27"/>
      <c r="B72" s="28" t="s">
        <v>47</v>
      </c>
      <c r="C72" s="64">
        <v>0</v>
      </c>
      <c r="D72" s="64">
        <v>66</v>
      </c>
      <c r="E72" s="64"/>
      <c r="F72" s="64"/>
      <c r="G72" s="64"/>
      <c r="H72" s="64"/>
      <c r="I72" s="64"/>
      <c r="J72" s="64"/>
      <c r="K72" s="64"/>
      <c r="L72" s="66">
        <v>30</v>
      </c>
      <c r="M72" s="28"/>
      <c r="N72" s="6"/>
    </row>
    <row r="73" spans="1:14" ht="15.75">
      <c r="A73" s="27"/>
      <c r="B73" s="28" t="s">
        <v>21</v>
      </c>
      <c r="C73" s="66">
        <f>SUM(C60:C72)</f>
        <v>220000</v>
      </c>
      <c r="D73" s="66">
        <f>SUM(D60:D72)</f>
        <v>199672</v>
      </c>
      <c r="E73" s="64"/>
      <c r="F73" s="66"/>
      <c r="G73" s="64"/>
      <c r="H73" s="66"/>
      <c r="I73" s="64"/>
      <c r="J73" s="66"/>
      <c r="K73" s="64"/>
      <c r="L73" s="66">
        <f>SUM(L60:L72)</f>
        <v>182782</v>
      </c>
      <c r="M73" s="28"/>
      <c r="N73" s="6"/>
    </row>
    <row r="74" spans="1:14" ht="15.75">
      <c r="A74" s="7"/>
      <c r="B74" s="9"/>
      <c r="C74" s="9"/>
      <c r="D74" s="9"/>
      <c r="E74" s="9"/>
      <c r="F74" s="9"/>
      <c r="G74" s="9"/>
      <c r="H74" s="9"/>
      <c r="I74" s="9"/>
      <c r="J74" s="9"/>
      <c r="K74" s="9"/>
      <c r="L74" s="9"/>
      <c r="M74" s="9"/>
      <c r="N74" s="6"/>
    </row>
    <row r="75" spans="1:14" ht="15.75">
      <c r="A75" s="7"/>
      <c r="B75" s="62" t="s">
        <v>48</v>
      </c>
      <c r="C75" s="16"/>
      <c r="D75" s="16"/>
      <c r="E75" s="16"/>
      <c r="F75" s="16"/>
      <c r="G75" s="16"/>
      <c r="H75" s="16"/>
      <c r="I75" s="19"/>
      <c r="J75" s="19" t="s">
        <v>192</v>
      </c>
      <c r="K75" s="19"/>
      <c r="L75" s="19" t="s">
        <v>205</v>
      </c>
      <c r="M75" s="9"/>
      <c r="N75" s="6"/>
    </row>
    <row r="76" spans="1:14" ht="15.75">
      <c r="A76" s="27"/>
      <c r="B76" s="28" t="s">
        <v>49</v>
      </c>
      <c r="C76" s="28"/>
      <c r="D76" s="28"/>
      <c r="E76" s="28"/>
      <c r="F76" s="28"/>
      <c r="G76" s="28"/>
      <c r="H76" s="28"/>
      <c r="I76" s="28"/>
      <c r="J76" s="64">
        <v>0</v>
      </c>
      <c r="K76" s="28"/>
      <c r="L76" s="65">
        <v>0</v>
      </c>
      <c r="M76" s="28"/>
      <c r="N76" s="6"/>
    </row>
    <row r="77" spans="1:14" ht="15.75">
      <c r="A77" s="27"/>
      <c r="B77" s="28" t="s">
        <v>50</v>
      </c>
      <c r="C77" s="52" t="s">
        <v>155</v>
      </c>
      <c r="D77" s="56">
        <f>J167</f>
        <v>37590</v>
      </c>
      <c r="E77" s="28"/>
      <c r="F77" s="28"/>
      <c r="G77" s="28"/>
      <c r="H77" s="28"/>
      <c r="I77" s="28"/>
      <c r="J77" s="64">
        <f>16854-30+66</f>
        <v>16890</v>
      </c>
      <c r="K77" s="28"/>
      <c r="L77" s="65"/>
      <c r="M77" s="28"/>
      <c r="N77" s="6"/>
    </row>
    <row r="78" spans="1:14" ht="15.75">
      <c r="A78" s="27"/>
      <c r="B78" s="28" t="s">
        <v>51</v>
      </c>
      <c r="C78" s="28"/>
      <c r="D78" s="28"/>
      <c r="E78" s="28"/>
      <c r="F78" s="28"/>
      <c r="G78" s="28"/>
      <c r="H78" s="28"/>
      <c r="I78" s="28"/>
      <c r="J78" s="64"/>
      <c r="K78" s="28"/>
      <c r="L78" s="65">
        <f>4574+16</f>
        <v>4590</v>
      </c>
      <c r="M78" s="28"/>
      <c r="N78" s="6"/>
    </row>
    <row r="79" spans="1:14" ht="15.75">
      <c r="A79" s="27"/>
      <c r="B79" s="28" t="s">
        <v>52</v>
      </c>
      <c r="C79" s="28"/>
      <c r="D79" s="28"/>
      <c r="E79" s="28"/>
      <c r="F79" s="28"/>
      <c r="G79" s="28"/>
      <c r="H79" s="28"/>
      <c r="I79" s="28"/>
      <c r="J79" s="64"/>
      <c r="K79" s="28"/>
      <c r="L79" s="65">
        <v>2173</v>
      </c>
      <c r="M79" s="28"/>
      <c r="N79" s="6"/>
    </row>
    <row r="80" spans="1:14" ht="15.75">
      <c r="A80" s="27"/>
      <c r="B80" s="28" t="s">
        <v>53</v>
      </c>
      <c r="C80" s="28"/>
      <c r="D80" s="28"/>
      <c r="E80" s="28"/>
      <c r="F80" s="28"/>
      <c r="G80" s="28"/>
      <c r="H80" s="28"/>
      <c r="I80" s="28"/>
      <c r="J80" s="64"/>
      <c r="K80" s="28"/>
      <c r="L80" s="65">
        <v>0</v>
      </c>
      <c r="M80" s="28"/>
      <c r="N80" s="6"/>
    </row>
    <row r="81" spans="1:14" ht="15.75">
      <c r="A81" s="27"/>
      <c r="B81" s="28" t="s">
        <v>54</v>
      </c>
      <c r="C81" s="28"/>
      <c r="D81" s="28"/>
      <c r="E81" s="28"/>
      <c r="F81" s="28"/>
      <c r="G81" s="28"/>
      <c r="H81" s="28"/>
      <c r="I81" s="28"/>
      <c r="J81" s="64">
        <f>SUM(J76:J80)</f>
        <v>16890</v>
      </c>
      <c r="K81" s="28"/>
      <c r="L81" s="66">
        <f>SUM(L76:L80)</f>
        <v>6763</v>
      </c>
      <c r="M81" s="28"/>
      <c r="N81" s="6"/>
    </row>
    <row r="82" spans="1:14" ht="15.75">
      <c r="A82" s="27"/>
      <c r="B82" s="166" t="s">
        <v>55</v>
      </c>
      <c r="C82" s="70"/>
      <c r="D82" s="28"/>
      <c r="E82" s="28"/>
      <c r="F82" s="28"/>
      <c r="G82" s="28"/>
      <c r="H82" s="28"/>
      <c r="I82" s="28"/>
      <c r="J82" s="64"/>
      <c r="K82" s="28"/>
      <c r="L82" s="65"/>
      <c r="M82" s="28"/>
      <c r="N82" s="6"/>
    </row>
    <row r="83" spans="1:14" ht="15.75">
      <c r="A83" s="27">
        <v>1</v>
      </c>
      <c r="B83" s="28" t="s">
        <v>56</v>
      </c>
      <c r="C83" s="28"/>
      <c r="D83" s="28"/>
      <c r="E83" s="28"/>
      <c r="F83" s="28"/>
      <c r="G83" s="28"/>
      <c r="H83" s="28"/>
      <c r="I83" s="28"/>
      <c r="J83" s="28"/>
      <c r="K83" s="28"/>
      <c r="L83" s="65">
        <v>0</v>
      </c>
      <c r="M83" s="28"/>
      <c r="N83" s="6"/>
    </row>
    <row r="84" spans="1:14" ht="15.75">
      <c r="A84" s="27">
        <f aca="true" t="shared" si="0" ref="A84:A95">A83+1</f>
        <v>2</v>
      </c>
      <c r="B84" s="28" t="s">
        <v>57</v>
      </c>
      <c r="C84" s="28"/>
      <c r="D84" s="28"/>
      <c r="E84" s="28"/>
      <c r="F84" s="28"/>
      <c r="G84" s="28"/>
      <c r="H84" s="28"/>
      <c r="I84" s="28"/>
      <c r="J84" s="28"/>
      <c r="K84" s="28"/>
      <c r="L84" s="65">
        <v>-4</v>
      </c>
      <c r="M84" s="28"/>
      <c r="N84" s="6"/>
    </row>
    <row r="85" spans="1:14" ht="15.75">
      <c r="A85" s="27">
        <f t="shared" si="0"/>
        <v>3</v>
      </c>
      <c r="B85" s="28" t="s">
        <v>58</v>
      </c>
      <c r="C85" s="28"/>
      <c r="D85" s="28"/>
      <c r="E85" s="28"/>
      <c r="F85" s="28"/>
      <c r="G85" s="28"/>
      <c r="H85" s="28"/>
      <c r="I85" s="28"/>
      <c r="J85" s="28"/>
      <c r="K85" s="28"/>
      <c r="L85" s="65">
        <v>-6</v>
      </c>
      <c r="M85" s="28"/>
      <c r="N85" s="6"/>
    </row>
    <row r="86" spans="1:14" ht="15.75">
      <c r="A86" s="27">
        <f t="shared" si="0"/>
        <v>4</v>
      </c>
      <c r="B86" s="28" t="s">
        <v>59</v>
      </c>
      <c r="C86" s="28"/>
      <c r="D86" s="28"/>
      <c r="E86" s="28"/>
      <c r="F86" s="28"/>
      <c r="G86" s="28"/>
      <c r="H86" s="28"/>
      <c r="I86" s="28"/>
      <c r="J86" s="28"/>
      <c r="K86" s="28"/>
      <c r="L86" s="65">
        <v>0</v>
      </c>
      <c r="M86" s="28"/>
      <c r="N86" s="6"/>
    </row>
    <row r="87" spans="1:14" ht="15.75">
      <c r="A87" s="27">
        <f t="shared" si="0"/>
        <v>5</v>
      </c>
      <c r="B87" s="28" t="s">
        <v>60</v>
      </c>
      <c r="C87" s="28"/>
      <c r="D87" s="28"/>
      <c r="E87" s="28"/>
      <c r="F87" s="28"/>
      <c r="G87" s="28"/>
      <c r="H87" s="28"/>
      <c r="I87" s="28"/>
      <c r="J87" s="28"/>
      <c r="K87" s="28"/>
      <c r="L87" s="65">
        <v>-1927</v>
      </c>
      <c r="M87" s="28"/>
      <c r="N87" s="6"/>
    </row>
    <row r="88" spans="1:14" ht="15.75">
      <c r="A88" s="27">
        <f t="shared" si="0"/>
        <v>6</v>
      </c>
      <c r="B88" s="28" t="s">
        <v>61</v>
      </c>
      <c r="C88" s="28"/>
      <c r="D88" s="28"/>
      <c r="E88" s="28"/>
      <c r="F88" s="28"/>
      <c r="G88" s="28"/>
      <c r="H88" s="28"/>
      <c r="I88" s="28"/>
      <c r="J88" s="28"/>
      <c r="K88" s="28"/>
      <c r="L88" s="65">
        <v>-202</v>
      </c>
      <c r="M88" s="28"/>
      <c r="N88" s="6"/>
    </row>
    <row r="89" spans="1:14" ht="15.75">
      <c r="A89" s="27">
        <f t="shared" si="0"/>
        <v>7</v>
      </c>
      <c r="B89" s="28" t="s">
        <v>62</v>
      </c>
      <c r="C89" s="28"/>
      <c r="D89" s="28"/>
      <c r="E89" s="28"/>
      <c r="F89" s="28"/>
      <c r="G89" s="28"/>
      <c r="H89" s="28"/>
      <c r="I89" s="28"/>
      <c r="J89" s="28"/>
      <c r="K89" s="28"/>
      <c r="L89" s="65">
        <v>-82</v>
      </c>
      <c r="M89" s="28"/>
      <c r="N89" s="6"/>
    </row>
    <row r="90" spans="1:14" ht="15.75">
      <c r="A90" s="27">
        <f t="shared" si="0"/>
        <v>8</v>
      </c>
      <c r="B90" s="28" t="s">
        <v>63</v>
      </c>
      <c r="C90" s="28"/>
      <c r="D90" s="28"/>
      <c r="E90" s="28"/>
      <c r="F90" s="28"/>
      <c r="G90" s="28"/>
      <c r="H90" s="28"/>
      <c r="I90" s="28"/>
      <c r="J90" s="28"/>
      <c r="K90" s="28"/>
      <c r="L90" s="65">
        <v>-5</v>
      </c>
      <c r="M90" s="28"/>
      <c r="N90" s="6"/>
    </row>
    <row r="91" spans="1:14" ht="15.75">
      <c r="A91" s="27">
        <f t="shared" si="0"/>
        <v>9</v>
      </c>
      <c r="B91" s="28" t="s">
        <v>64</v>
      </c>
      <c r="C91" s="28"/>
      <c r="D91" s="28"/>
      <c r="E91" s="28"/>
      <c r="F91" s="28"/>
      <c r="G91" s="28"/>
      <c r="H91" s="28"/>
      <c r="I91" s="28"/>
      <c r="J91" s="28"/>
      <c r="K91" s="28"/>
      <c r="L91" s="65">
        <v>0</v>
      </c>
      <c r="M91" s="28"/>
      <c r="N91" s="6"/>
    </row>
    <row r="92" spans="1:14" ht="15.75">
      <c r="A92" s="27">
        <f t="shared" si="0"/>
        <v>10</v>
      </c>
      <c r="B92" s="28" t="s">
        <v>65</v>
      </c>
      <c r="C92" s="28"/>
      <c r="D92" s="28"/>
      <c r="E92" s="28"/>
      <c r="F92" s="28"/>
      <c r="G92" s="28"/>
      <c r="H92" s="28"/>
      <c r="I92" s="28"/>
      <c r="J92" s="28"/>
      <c r="K92" s="28"/>
      <c r="L92" s="65">
        <v>-30</v>
      </c>
      <c r="M92" s="28"/>
      <c r="N92" s="6"/>
    </row>
    <row r="93" spans="1:14" ht="15.75">
      <c r="A93" s="27">
        <f t="shared" si="0"/>
        <v>11</v>
      </c>
      <c r="B93" s="28" t="s">
        <v>66</v>
      </c>
      <c r="C93" s="28"/>
      <c r="D93" s="28"/>
      <c r="E93" s="28"/>
      <c r="F93" s="28"/>
      <c r="G93" s="28"/>
      <c r="H93" s="28"/>
      <c r="I93" s="28"/>
      <c r="J93" s="28"/>
      <c r="K93" s="28"/>
      <c r="L93" s="65">
        <v>0</v>
      </c>
      <c r="M93" s="28"/>
      <c r="N93" s="6"/>
    </row>
    <row r="94" spans="1:14" ht="15.75">
      <c r="A94" s="27">
        <f t="shared" si="0"/>
        <v>12</v>
      </c>
      <c r="B94" s="28" t="s">
        <v>67</v>
      </c>
      <c r="C94" s="28"/>
      <c r="D94" s="28"/>
      <c r="E94" s="28"/>
      <c r="F94" s="28"/>
      <c r="G94" s="28"/>
      <c r="H94" s="28"/>
      <c r="I94" s="28"/>
      <c r="J94" s="28"/>
      <c r="K94" s="28"/>
      <c r="L94" s="65">
        <v>0</v>
      </c>
      <c r="M94" s="28"/>
      <c r="N94" s="6"/>
    </row>
    <row r="95" spans="1:14" ht="15.75">
      <c r="A95" s="27">
        <f t="shared" si="0"/>
        <v>13</v>
      </c>
      <c r="B95" s="28" t="s">
        <v>68</v>
      </c>
      <c r="C95" s="28"/>
      <c r="D95" s="28"/>
      <c r="E95" s="28"/>
      <c r="F95" s="28"/>
      <c r="G95" s="28"/>
      <c r="H95" s="28"/>
      <c r="I95" s="28"/>
      <c r="J95" s="28"/>
      <c r="K95" s="28"/>
      <c r="L95" s="65">
        <f>-SUM(L81:L94)</f>
        <v>-4507</v>
      </c>
      <c r="M95" s="28"/>
      <c r="N95" s="6"/>
    </row>
    <row r="96" spans="1:14" ht="15.75">
      <c r="A96" s="27"/>
      <c r="B96" s="28"/>
      <c r="C96" s="28"/>
      <c r="D96" s="28"/>
      <c r="E96" s="28"/>
      <c r="F96" s="28"/>
      <c r="G96" s="28"/>
      <c r="H96" s="28"/>
      <c r="I96" s="28"/>
      <c r="J96" s="28"/>
      <c r="K96" s="28"/>
      <c r="L96" s="65"/>
      <c r="M96" s="28"/>
      <c r="N96" s="6"/>
    </row>
    <row r="97" spans="1:14" ht="15.75">
      <c r="A97" s="27"/>
      <c r="B97" s="166" t="s">
        <v>69</v>
      </c>
      <c r="C97" s="70"/>
      <c r="D97" s="28"/>
      <c r="E97" s="28"/>
      <c r="F97" s="28"/>
      <c r="G97" s="28"/>
      <c r="H97" s="28"/>
      <c r="I97" s="28"/>
      <c r="J97" s="28"/>
      <c r="K97" s="28"/>
      <c r="L97" s="71"/>
      <c r="M97" s="28"/>
      <c r="N97" s="6"/>
    </row>
    <row r="98" spans="1:14" ht="15.75">
      <c r="A98" s="27"/>
      <c r="B98" s="28" t="s">
        <v>70</v>
      </c>
      <c r="C98" s="70"/>
      <c r="D98" s="28"/>
      <c r="E98" s="28"/>
      <c r="F98" s="28"/>
      <c r="G98" s="28"/>
      <c r="H98" s="28"/>
      <c r="I98" s="28"/>
      <c r="J98" s="64">
        <f>-J151</f>
        <v>0</v>
      </c>
      <c r="K98" s="64"/>
      <c r="L98" s="65"/>
      <c r="M98" s="28"/>
      <c r="N98" s="6"/>
    </row>
    <row r="99" spans="1:14" ht="15.75">
      <c r="A99" s="27"/>
      <c r="B99" s="28" t="s">
        <v>71</v>
      </c>
      <c r="C99" s="28"/>
      <c r="D99" s="28"/>
      <c r="E99" s="28"/>
      <c r="F99" s="28"/>
      <c r="G99" s="28"/>
      <c r="H99" s="28"/>
      <c r="I99" s="28"/>
      <c r="J99" s="64">
        <f>-H151</f>
        <v>0</v>
      </c>
      <c r="K99" s="64"/>
      <c r="L99" s="65"/>
      <c r="M99" s="28"/>
      <c r="N99" s="6"/>
    </row>
    <row r="100" spans="1:14" ht="15.75">
      <c r="A100" s="27"/>
      <c r="B100" s="28" t="s">
        <v>72</v>
      </c>
      <c r="C100" s="28"/>
      <c r="D100" s="28"/>
      <c r="E100" s="28"/>
      <c r="F100" s="28"/>
      <c r="G100" s="28"/>
      <c r="H100" s="28"/>
      <c r="I100" s="28"/>
      <c r="J100" s="64">
        <v>-16890</v>
      </c>
      <c r="K100" s="64"/>
      <c r="L100" s="65"/>
      <c r="M100" s="28"/>
      <c r="N100" s="6"/>
    </row>
    <row r="101" spans="1:14" ht="15.75">
      <c r="A101" s="27"/>
      <c r="B101" s="28" t="s">
        <v>73</v>
      </c>
      <c r="C101" s="28"/>
      <c r="D101" s="28"/>
      <c r="E101" s="28"/>
      <c r="F101" s="28"/>
      <c r="G101" s="28"/>
      <c r="H101" s="28"/>
      <c r="I101" s="28"/>
      <c r="J101" s="64">
        <v>0</v>
      </c>
      <c r="K101" s="64"/>
      <c r="L101" s="65"/>
      <c r="M101" s="28"/>
      <c r="N101" s="6"/>
    </row>
    <row r="102" spans="1:14" ht="15.75">
      <c r="A102" s="27"/>
      <c r="B102" s="28" t="s">
        <v>74</v>
      </c>
      <c r="C102" s="28"/>
      <c r="D102" s="28"/>
      <c r="E102" s="28"/>
      <c r="F102" s="28"/>
      <c r="G102" s="28"/>
      <c r="H102" s="28"/>
      <c r="I102" s="28"/>
      <c r="J102" s="64">
        <v>0</v>
      </c>
      <c r="K102" s="64"/>
      <c r="L102" s="65"/>
      <c r="M102" s="28"/>
      <c r="N102" s="6"/>
    </row>
    <row r="103" spans="1:14" ht="15.75">
      <c r="A103" s="27"/>
      <c r="B103" s="28" t="s">
        <v>75</v>
      </c>
      <c r="C103" s="28"/>
      <c r="D103" s="28"/>
      <c r="E103" s="28"/>
      <c r="F103" s="28"/>
      <c r="G103" s="28"/>
      <c r="H103" s="28"/>
      <c r="I103" s="28"/>
      <c r="J103" s="64">
        <f>SUM(J82:J101)</f>
        <v>-16890</v>
      </c>
      <c r="K103" s="64"/>
      <c r="L103" s="64">
        <f>SUM(L83:L95)</f>
        <v>-6763</v>
      </c>
      <c r="M103" s="28"/>
      <c r="N103" s="6"/>
    </row>
    <row r="104" spans="1:14" ht="15.75">
      <c r="A104" s="27"/>
      <c r="B104" s="28" t="s">
        <v>76</v>
      </c>
      <c r="C104" s="28"/>
      <c r="D104" s="28"/>
      <c r="E104" s="28"/>
      <c r="F104" s="28"/>
      <c r="G104" s="28"/>
      <c r="H104" s="28"/>
      <c r="I104" s="28"/>
      <c r="J104" s="64">
        <f>J81+J103</f>
        <v>0</v>
      </c>
      <c r="K104" s="64"/>
      <c r="L104" s="64">
        <f>L81+L103</f>
        <v>0</v>
      </c>
      <c r="M104" s="28"/>
      <c r="N104" s="6"/>
    </row>
    <row r="105" spans="1:14" ht="12" customHeight="1">
      <c r="A105" s="7"/>
      <c r="B105" s="9"/>
      <c r="C105" s="9"/>
      <c r="D105" s="9"/>
      <c r="E105" s="9"/>
      <c r="F105" s="9"/>
      <c r="G105" s="9"/>
      <c r="H105" s="9"/>
      <c r="I105" s="9"/>
      <c r="J105" s="9"/>
      <c r="K105" s="9"/>
      <c r="L105" s="63"/>
      <c r="M105" s="9"/>
      <c r="N105" s="6"/>
    </row>
    <row r="106" spans="1:14" ht="15.75" customHeight="1" thickBot="1">
      <c r="A106" s="135"/>
      <c r="B106" s="140" t="str">
        <f>B52</f>
        <v>HL4 INVESTOR REPORT QUARTER ENDING NOVEMBER 2002 </v>
      </c>
      <c r="C106" s="137"/>
      <c r="D106" s="137"/>
      <c r="E106" s="137"/>
      <c r="F106" s="137"/>
      <c r="G106" s="137"/>
      <c r="H106" s="137"/>
      <c r="I106" s="137"/>
      <c r="J106" s="137"/>
      <c r="K106" s="137"/>
      <c r="L106" s="141"/>
      <c r="M106" s="139"/>
      <c r="N106" s="6"/>
    </row>
    <row r="107" spans="1:14" ht="12" customHeight="1">
      <c r="A107" s="2"/>
      <c r="B107" s="5"/>
      <c r="C107" s="5"/>
      <c r="D107" s="5"/>
      <c r="E107" s="5"/>
      <c r="F107" s="5"/>
      <c r="G107" s="5"/>
      <c r="H107" s="5"/>
      <c r="I107" s="5"/>
      <c r="J107" s="5"/>
      <c r="K107" s="5"/>
      <c r="L107" s="73"/>
      <c r="M107" s="5"/>
      <c r="N107" s="6"/>
    </row>
    <row r="108" spans="1:14" ht="15.75">
      <c r="A108" s="7"/>
      <c r="B108" s="62" t="s">
        <v>77</v>
      </c>
      <c r="C108" s="15"/>
      <c r="D108" s="9"/>
      <c r="E108" s="9"/>
      <c r="F108" s="9"/>
      <c r="G108" s="9"/>
      <c r="H108" s="9"/>
      <c r="I108" s="9"/>
      <c r="J108" s="9"/>
      <c r="K108" s="9"/>
      <c r="L108" s="63"/>
      <c r="M108" s="9"/>
      <c r="N108" s="6"/>
    </row>
    <row r="109" spans="1:14" ht="15.75">
      <c r="A109" s="7"/>
      <c r="B109" s="23"/>
      <c r="C109" s="15"/>
      <c r="D109" s="9"/>
      <c r="E109" s="9"/>
      <c r="F109" s="9"/>
      <c r="G109" s="9"/>
      <c r="H109" s="9"/>
      <c r="I109" s="9"/>
      <c r="J109" s="9"/>
      <c r="K109" s="9"/>
      <c r="L109" s="63"/>
      <c r="M109" s="9"/>
      <c r="N109" s="6"/>
    </row>
    <row r="110" spans="1:14" ht="15.75">
      <c r="A110" s="7"/>
      <c r="B110" s="167" t="s">
        <v>78</v>
      </c>
      <c r="C110" s="15"/>
      <c r="D110" s="9"/>
      <c r="E110" s="9"/>
      <c r="F110" s="9"/>
      <c r="G110" s="9"/>
      <c r="H110" s="9"/>
      <c r="I110" s="9"/>
      <c r="J110" s="9"/>
      <c r="K110" s="9"/>
      <c r="L110" s="63"/>
      <c r="M110" s="9"/>
      <c r="N110" s="6"/>
    </row>
    <row r="111" spans="1:14" ht="15.75">
      <c r="A111" s="27"/>
      <c r="B111" s="28" t="s">
        <v>79</v>
      </c>
      <c r="C111" s="28"/>
      <c r="D111" s="28"/>
      <c r="E111" s="28"/>
      <c r="F111" s="28"/>
      <c r="G111" s="28"/>
      <c r="H111" s="28"/>
      <c r="I111" s="28"/>
      <c r="J111" s="28"/>
      <c r="K111" s="28"/>
      <c r="L111" s="65">
        <v>4180</v>
      </c>
      <c r="M111" s="28"/>
      <c r="N111" s="6"/>
    </row>
    <row r="112" spans="1:14" ht="15.75">
      <c r="A112" s="27"/>
      <c r="B112" s="28" t="s">
        <v>80</v>
      </c>
      <c r="C112" s="28"/>
      <c r="D112" s="28"/>
      <c r="E112" s="28"/>
      <c r="F112" s="28"/>
      <c r="G112" s="28"/>
      <c r="H112" s="28"/>
      <c r="I112" s="28"/>
      <c r="J112" s="28"/>
      <c r="K112" s="28"/>
      <c r="L112" s="65">
        <f>L111</f>
        <v>4180</v>
      </c>
      <c r="M112" s="28"/>
      <c r="N112" s="6"/>
    </row>
    <row r="113" spans="1:14" ht="15.75">
      <c r="A113" s="27"/>
      <c r="B113" s="28" t="s">
        <v>81</v>
      </c>
      <c r="C113" s="28"/>
      <c r="D113" s="28"/>
      <c r="E113" s="28"/>
      <c r="F113" s="28"/>
      <c r="G113" s="28"/>
      <c r="H113" s="28"/>
      <c r="I113" s="28"/>
      <c r="J113" s="28"/>
      <c r="K113" s="28"/>
      <c r="L113" s="65">
        <v>0</v>
      </c>
      <c r="M113" s="28"/>
      <c r="N113" s="6"/>
    </row>
    <row r="114" spans="1:14" ht="15.75">
      <c r="A114" s="27"/>
      <c r="B114" s="28" t="s">
        <v>82</v>
      </c>
      <c r="C114" s="28"/>
      <c r="D114" s="28"/>
      <c r="E114" s="28"/>
      <c r="F114" s="28"/>
      <c r="G114" s="28"/>
      <c r="H114" s="28"/>
      <c r="I114" s="28"/>
      <c r="J114" s="28"/>
      <c r="K114" s="28"/>
      <c r="L114" s="65">
        <v>0</v>
      </c>
      <c r="M114" s="28"/>
      <c r="N114" s="6"/>
    </row>
    <row r="115" spans="1:14" ht="15.75">
      <c r="A115" s="27"/>
      <c r="B115" s="28" t="s">
        <v>83</v>
      </c>
      <c r="C115" s="28"/>
      <c r="D115" s="28"/>
      <c r="E115" s="28"/>
      <c r="F115" s="28"/>
      <c r="G115" s="28"/>
      <c r="H115" s="28"/>
      <c r="I115" s="28"/>
      <c r="J115" s="28"/>
      <c r="K115" s="28"/>
      <c r="L115" s="65">
        <v>0</v>
      </c>
      <c r="M115" s="28"/>
      <c r="N115" s="6"/>
    </row>
    <row r="116" spans="1:14" ht="15.75">
      <c r="A116" s="27"/>
      <c r="B116" s="28" t="s">
        <v>60</v>
      </c>
      <c r="C116" s="28"/>
      <c r="D116" s="28"/>
      <c r="E116" s="28"/>
      <c r="F116" s="28"/>
      <c r="G116" s="28"/>
      <c r="H116" s="28"/>
      <c r="I116" s="28"/>
      <c r="J116" s="28"/>
      <c r="K116" s="28"/>
      <c r="L116" s="65">
        <v>0</v>
      </c>
      <c r="M116" s="28"/>
      <c r="N116" s="6"/>
    </row>
    <row r="117" spans="1:14" ht="15.75">
      <c r="A117" s="27"/>
      <c r="B117" s="28" t="s">
        <v>61</v>
      </c>
      <c r="C117" s="28"/>
      <c r="D117" s="28"/>
      <c r="E117" s="28"/>
      <c r="F117" s="28"/>
      <c r="G117" s="28"/>
      <c r="H117" s="28"/>
      <c r="I117" s="28"/>
      <c r="J117" s="28"/>
      <c r="K117" s="28"/>
      <c r="L117" s="65">
        <v>0</v>
      </c>
      <c r="M117" s="28"/>
      <c r="N117" s="6"/>
    </row>
    <row r="118" spans="1:14" ht="15.75">
      <c r="A118" s="27"/>
      <c r="B118" s="28" t="s">
        <v>62</v>
      </c>
      <c r="C118" s="28"/>
      <c r="D118" s="28"/>
      <c r="E118" s="28"/>
      <c r="F118" s="28"/>
      <c r="G118" s="28"/>
      <c r="H118" s="28"/>
      <c r="I118" s="28"/>
      <c r="J118" s="28"/>
      <c r="K118" s="28"/>
      <c r="L118" s="65">
        <v>0</v>
      </c>
      <c r="M118" s="28"/>
      <c r="N118" s="6"/>
    </row>
    <row r="119" spans="1:14" ht="15.75">
      <c r="A119" s="27"/>
      <c r="B119" s="28" t="s">
        <v>84</v>
      </c>
      <c r="C119" s="28"/>
      <c r="D119" s="28"/>
      <c r="E119" s="28"/>
      <c r="F119" s="28"/>
      <c r="G119" s="28"/>
      <c r="H119" s="28"/>
      <c r="I119" s="28"/>
      <c r="J119" s="28"/>
      <c r="K119" s="28"/>
      <c r="L119" s="65">
        <f>SUM(L112:L118)</f>
        <v>4180</v>
      </c>
      <c r="M119" s="28"/>
      <c r="N119" s="6"/>
    </row>
    <row r="120" spans="1:14" ht="15.75">
      <c r="A120" s="27"/>
      <c r="B120" s="28"/>
      <c r="C120" s="28"/>
      <c r="D120" s="28"/>
      <c r="E120" s="28"/>
      <c r="F120" s="28"/>
      <c r="G120" s="28"/>
      <c r="H120" s="28"/>
      <c r="I120" s="28"/>
      <c r="J120" s="28"/>
      <c r="K120" s="28"/>
      <c r="L120" s="75"/>
      <c r="M120" s="28"/>
      <c r="N120" s="6"/>
    </row>
    <row r="121" spans="1:14" ht="15.75">
      <c r="A121" s="7"/>
      <c r="B121" s="167" t="s">
        <v>85</v>
      </c>
      <c r="C121" s="9"/>
      <c r="D121" s="9"/>
      <c r="E121" s="9"/>
      <c r="F121" s="9"/>
      <c r="G121" s="9"/>
      <c r="H121" s="9"/>
      <c r="I121" s="9"/>
      <c r="J121" s="9"/>
      <c r="K121" s="9"/>
      <c r="L121" s="63"/>
      <c r="M121" s="9"/>
      <c r="N121" s="6"/>
    </row>
    <row r="122" spans="1:14" ht="15.75">
      <c r="A122" s="27"/>
      <c r="B122" s="28" t="s">
        <v>86</v>
      </c>
      <c r="C122" s="28"/>
      <c r="D122" s="76"/>
      <c r="E122" s="28"/>
      <c r="F122" s="28"/>
      <c r="G122" s="28"/>
      <c r="H122" s="28"/>
      <c r="I122" s="28"/>
      <c r="J122" s="28"/>
      <c r="K122" s="28"/>
      <c r="L122" s="77" t="s">
        <v>206</v>
      </c>
      <c r="M122" s="28"/>
      <c r="N122" s="6"/>
    </row>
    <row r="123" spans="1:14" ht="15.75">
      <c r="A123" s="27"/>
      <c r="B123" s="28" t="s">
        <v>87</v>
      </c>
      <c r="C123" s="78"/>
      <c r="D123" s="78"/>
      <c r="E123" s="78"/>
      <c r="F123" s="78"/>
      <c r="G123" s="78"/>
      <c r="H123" s="78"/>
      <c r="I123" s="78"/>
      <c r="J123" s="78"/>
      <c r="K123" s="78"/>
      <c r="L123" s="77" t="s">
        <v>206</v>
      </c>
      <c r="M123" s="28"/>
      <c r="N123" s="6"/>
    </row>
    <row r="124" spans="1:14" ht="15.75">
      <c r="A124" s="27"/>
      <c r="B124" s="28" t="s">
        <v>88</v>
      </c>
      <c r="C124" s="28"/>
      <c r="D124" s="28"/>
      <c r="E124" s="28"/>
      <c r="F124" s="28"/>
      <c r="G124" s="28"/>
      <c r="H124" s="28"/>
      <c r="I124" s="28"/>
      <c r="J124" s="28"/>
      <c r="K124" s="28"/>
      <c r="L124" s="77" t="s">
        <v>206</v>
      </c>
      <c r="M124" s="28"/>
      <c r="N124" s="6"/>
    </row>
    <row r="125" spans="1:14" ht="15.75">
      <c r="A125" s="27"/>
      <c r="B125" s="28" t="s">
        <v>89</v>
      </c>
      <c r="C125" s="28"/>
      <c r="D125" s="28"/>
      <c r="E125" s="28"/>
      <c r="F125" s="28"/>
      <c r="G125" s="28"/>
      <c r="H125" s="28"/>
      <c r="I125" s="28"/>
      <c r="J125" s="28"/>
      <c r="K125" s="28"/>
      <c r="L125" s="77" t="s">
        <v>206</v>
      </c>
      <c r="M125" s="28"/>
      <c r="N125" s="6"/>
    </row>
    <row r="126" spans="1:14" ht="15.75">
      <c r="A126" s="27"/>
      <c r="B126" s="28"/>
      <c r="C126" s="28"/>
      <c r="D126" s="28"/>
      <c r="E126" s="28"/>
      <c r="F126" s="28"/>
      <c r="G126" s="28"/>
      <c r="H126" s="28"/>
      <c r="I126" s="28"/>
      <c r="J126" s="28"/>
      <c r="K126" s="28"/>
      <c r="L126" s="75"/>
      <c r="M126" s="28"/>
      <c r="N126" s="6"/>
    </row>
    <row r="127" spans="1:14" ht="15.75">
      <c r="A127" s="7"/>
      <c r="B127" s="167" t="s">
        <v>90</v>
      </c>
      <c r="C127" s="15"/>
      <c r="D127" s="9"/>
      <c r="E127" s="9"/>
      <c r="F127" s="9"/>
      <c r="G127" s="9"/>
      <c r="H127" s="9"/>
      <c r="I127" s="9"/>
      <c r="J127" s="9"/>
      <c r="K127" s="9"/>
      <c r="L127" s="79"/>
      <c r="M127" s="9"/>
      <c r="N127" s="6"/>
    </row>
    <row r="128" spans="1:14" ht="15.75">
      <c r="A128" s="27"/>
      <c r="B128" s="28" t="s">
        <v>91</v>
      </c>
      <c r="C128" s="28"/>
      <c r="D128" s="28"/>
      <c r="E128" s="28"/>
      <c r="F128" s="28"/>
      <c r="G128" s="28"/>
      <c r="H128" s="28"/>
      <c r="I128" s="28"/>
      <c r="J128" s="28"/>
      <c r="K128" s="28"/>
      <c r="L128" s="65">
        <v>0</v>
      </c>
      <c r="M128" s="28"/>
      <c r="N128" s="6"/>
    </row>
    <row r="129" spans="1:14" ht="15.75">
      <c r="A129" s="27"/>
      <c r="B129" s="28" t="s">
        <v>92</v>
      </c>
      <c r="C129" s="28"/>
      <c r="D129" s="28"/>
      <c r="E129" s="28"/>
      <c r="F129" s="28"/>
      <c r="G129" s="28"/>
      <c r="H129" s="28"/>
      <c r="I129" s="28"/>
      <c r="J129" s="28"/>
      <c r="K129" s="28"/>
      <c r="L129" s="65">
        <v>30</v>
      </c>
      <c r="M129" s="28"/>
      <c r="N129" s="6"/>
    </row>
    <row r="130" spans="1:14" ht="15.75">
      <c r="A130" s="27"/>
      <c r="B130" s="28" t="s">
        <v>93</v>
      </c>
      <c r="C130" s="28"/>
      <c r="D130" s="28"/>
      <c r="E130" s="28"/>
      <c r="F130" s="28"/>
      <c r="G130" s="28"/>
      <c r="H130" s="28"/>
      <c r="I130" s="28"/>
      <c r="J130" s="28"/>
      <c r="K130" s="28"/>
      <c r="L130" s="65">
        <f>L129+L128</f>
        <v>30</v>
      </c>
      <c r="M130" s="28"/>
      <c r="N130" s="6"/>
    </row>
    <row r="131" spans="1:14" ht="15.75">
      <c r="A131" s="27"/>
      <c r="B131" s="28" t="s">
        <v>94</v>
      </c>
      <c r="C131" s="28"/>
      <c r="D131" s="28"/>
      <c r="E131" s="28"/>
      <c r="F131" s="28"/>
      <c r="G131" s="28"/>
      <c r="H131" s="80"/>
      <c r="I131" s="28"/>
      <c r="J131" s="28"/>
      <c r="K131" s="28"/>
      <c r="L131" s="65">
        <f>L92</f>
        <v>-30</v>
      </c>
      <c r="M131" s="28"/>
      <c r="N131" s="6"/>
    </row>
    <row r="132" spans="1:14" ht="15.75">
      <c r="A132" s="27"/>
      <c r="B132" s="28" t="s">
        <v>95</v>
      </c>
      <c r="C132" s="28"/>
      <c r="D132" s="28"/>
      <c r="E132" s="28"/>
      <c r="F132" s="28"/>
      <c r="G132" s="28"/>
      <c r="H132" s="28"/>
      <c r="I132" s="28"/>
      <c r="J132" s="28"/>
      <c r="K132" s="28"/>
      <c r="L132" s="65">
        <f>L130+L131</f>
        <v>0</v>
      </c>
      <c r="M132" s="28"/>
      <c r="N132" s="6"/>
    </row>
    <row r="133" spans="1:14" ht="7.5" customHeight="1">
      <c r="A133" s="27"/>
      <c r="B133" s="28"/>
      <c r="C133" s="28"/>
      <c r="D133" s="28"/>
      <c r="E133" s="28"/>
      <c r="F133" s="28"/>
      <c r="G133" s="28"/>
      <c r="H133" s="28"/>
      <c r="I133" s="28"/>
      <c r="J133" s="28"/>
      <c r="K133" s="28"/>
      <c r="L133" s="75"/>
      <c r="M133" s="28"/>
      <c r="N133" s="6"/>
    </row>
    <row r="134" spans="1:14" ht="6" customHeight="1">
      <c r="A134" s="2"/>
      <c r="B134" s="5"/>
      <c r="C134" s="5"/>
      <c r="D134" s="5"/>
      <c r="E134" s="5"/>
      <c r="F134" s="5"/>
      <c r="G134" s="5"/>
      <c r="H134" s="5"/>
      <c r="I134" s="5"/>
      <c r="J134" s="5"/>
      <c r="K134" s="5"/>
      <c r="L134" s="73"/>
      <c r="M134" s="5"/>
      <c r="N134" s="6"/>
    </row>
    <row r="135" spans="1:14" ht="15.75">
      <c r="A135" s="7"/>
      <c r="B135" s="167" t="s">
        <v>96</v>
      </c>
      <c r="C135" s="15"/>
      <c r="D135" s="9"/>
      <c r="E135" s="9"/>
      <c r="F135" s="9"/>
      <c r="G135" s="9"/>
      <c r="H135" s="9"/>
      <c r="I135" s="9"/>
      <c r="J135" s="9"/>
      <c r="K135" s="9"/>
      <c r="L135" s="63"/>
      <c r="M135" s="9"/>
      <c r="N135" s="6"/>
    </row>
    <row r="136" spans="1:14" ht="15.75">
      <c r="A136" s="7"/>
      <c r="B136" s="23"/>
      <c r="C136" s="15"/>
      <c r="D136" s="9"/>
      <c r="E136" s="9"/>
      <c r="F136" s="9"/>
      <c r="G136" s="9"/>
      <c r="H136" s="9"/>
      <c r="I136" s="9"/>
      <c r="J136" s="9"/>
      <c r="K136" s="9"/>
      <c r="L136" s="63"/>
      <c r="M136" s="9"/>
      <c r="N136" s="6"/>
    </row>
    <row r="137" spans="1:15" ht="15.75">
      <c r="A137" s="27"/>
      <c r="B137" s="28" t="s">
        <v>97</v>
      </c>
      <c r="C137" s="81"/>
      <c r="D137" s="28"/>
      <c r="E137" s="28"/>
      <c r="F137" s="28"/>
      <c r="G137" s="28"/>
      <c r="H137" s="28"/>
      <c r="I137" s="28"/>
      <c r="J137" s="28"/>
      <c r="K137" s="28"/>
      <c r="L137" s="65">
        <f>L57</f>
        <v>182752</v>
      </c>
      <c r="M137" s="28"/>
      <c r="N137" s="6"/>
      <c r="O137" s="82"/>
    </row>
    <row r="138" spans="1:14" ht="15.75">
      <c r="A138" s="27"/>
      <c r="B138" s="28" t="s">
        <v>98</v>
      </c>
      <c r="C138" s="81"/>
      <c r="D138" s="28"/>
      <c r="E138" s="28"/>
      <c r="F138" s="28"/>
      <c r="G138" s="28"/>
      <c r="H138" s="28"/>
      <c r="I138" s="28"/>
      <c r="J138" s="28"/>
      <c r="K138" s="28"/>
      <c r="L138" s="65">
        <f>L32</f>
        <v>182781.94</v>
      </c>
      <c r="M138" s="28"/>
      <c r="N138" s="6"/>
    </row>
    <row r="139" spans="1:14" ht="7.5" customHeight="1">
      <c r="A139" s="27"/>
      <c r="B139" s="28"/>
      <c r="C139" s="28"/>
      <c r="D139" s="28"/>
      <c r="E139" s="28"/>
      <c r="F139" s="28"/>
      <c r="G139" s="28"/>
      <c r="H139" s="28"/>
      <c r="I139" s="28"/>
      <c r="J139" s="28"/>
      <c r="K139" s="28"/>
      <c r="L139" s="75"/>
      <c r="M139" s="28"/>
      <c r="N139" s="6"/>
    </row>
    <row r="140" spans="1:14" ht="15.75">
      <c r="A140" s="2"/>
      <c r="B140" s="5"/>
      <c r="C140" s="5"/>
      <c r="D140" s="5"/>
      <c r="E140" s="5"/>
      <c r="F140" s="5"/>
      <c r="G140" s="5"/>
      <c r="H140" s="5"/>
      <c r="I140" s="5"/>
      <c r="J140" s="5"/>
      <c r="K140" s="5"/>
      <c r="L140" s="73"/>
      <c r="M140" s="5"/>
      <c r="N140" s="6"/>
    </row>
    <row r="141" spans="1:14" ht="15.75">
      <c r="A141" s="7"/>
      <c r="B141" s="167" t="s">
        <v>99</v>
      </c>
      <c r="C141" s="11"/>
      <c r="D141" s="11"/>
      <c r="E141" s="11"/>
      <c r="F141" s="11"/>
      <c r="G141" s="11"/>
      <c r="H141" s="83"/>
      <c r="I141" s="83"/>
      <c r="J141" s="83"/>
      <c r="K141" s="11"/>
      <c r="L141" s="84"/>
      <c r="M141" s="11"/>
      <c r="N141" s="6"/>
    </row>
    <row r="142" spans="1:14" ht="15.75">
      <c r="A142" s="7"/>
      <c r="B142" s="74"/>
      <c r="C142" s="11"/>
      <c r="D142" s="11"/>
      <c r="E142" s="11"/>
      <c r="F142" s="11"/>
      <c r="G142" s="11"/>
      <c r="H142" s="83"/>
      <c r="I142" s="83"/>
      <c r="J142" s="83"/>
      <c r="K142" s="11"/>
      <c r="L142" s="84"/>
      <c r="M142" s="11"/>
      <c r="N142" s="6"/>
    </row>
    <row r="143" spans="1:14" ht="15.75">
      <c r="A143" s="27"/>
      <c r="B143" s="85" t="s">
        <v>100</v>
      </c>
      <c r="C143" s="86"/>
      <c r="D143" s="86"/>
      <c r="E143" s="86"/>
      <c r="F143" s="86"/>
      <c r="G143" s="86"/>
      <c r="H143" s="87"/>
      <c r="I143" s="87"/>
      <c r="J143" s="87"/>
      <c r="K143" s="86"/>
      <c r="L143" s="65">
        <f>D58</f>
        <v>28713</v>
      </c>
      <c r="M143" s="86"/>
      <c r="N143" s="6"/>
    </row>
    <row r="144" spans="1:14" ht="15.75">
      <c r="A144" s="27"/>
      <c r="B144" s="85" t="s">
        <v>52</v>
      </c>
      <c r="C144" s="86"/>
      <c r="D144" s="86"/>
      <c r="E144" s="86"/>
      <c r="F144" s="86"/>
      <c r="G144" s="86"/>
      <c r="H144" s="87"/>
      <c r="I144" s="87"/>
      <c r="J144" s="87"/>
      <c r="K144" s="86"/>
      <c r="L144" s="65">
        <v>2173</v>
      </c>
      <c r="M144" s="86"/>
      <c r="N144" s="6"/>
    </row>
    <row r="145" spans="1:14" ht="15.75">
      <c r="A145" s="27"/>
      <c r="B145" s="85" t="s">
        <v>101</v>
      </c>
      <c r="C145" s="86"/>
      <c r="D145" s="86"/>
      <c r="E145" s="86"/>
      <c r="F145" s="86"/>
      <c r="G145" s="86"/>
      <c r="H145" s="87"/>
      <c r="I145" s="87"/>
      <c r="J145" s="87"/>
      <c r="K145" s="86"/>
      <c r="L145" s="65">
        <v>149</v>
      </c>
      <c r="M145" s="86"/>
      <c r="N145" s="6"/>
    </row>
    <row r="146" spans="1:15" ht="15.75">
      <c r="A146" s="27"/>
      <c r="B146" s="85" t="s">
        <v>102</v>
      </c>
      <c r="C146" s="86"/>
      <c r="D146" s="86"/>
      <c r="E146" s="86"/>
      <c r="F146" s="86"/>
      <c r="G146" s="86"/>
      <c r="H146" s="87"/>
      <c r="I146" s="87"/>
      <c r="J146" s="87"/>
      <c r="K146" s="86"/>
      <c r="L146" s="65">
        <f>L143-L144-L145</f>
        <v>26391</v>
      </c>
      <c r="M146" s="86"/>
      <c r="N146" s="6"/>
      <c r="O146" s="82"/>
    </row>
    <row r="147" spans="1:14" ht="15.75">
      <c r="A147" s="27"/>
      <c r="B147" s="69"/>
      <c r="C147" s="86"/>
      <c r="D147" s="86"/>
      <c r="E147" s="86"/>
      <c r="F147" s="86"/>
      <c r="G147" s="86"/>
      <c r="H147" s="87"/>
      <c r="I147" s="87"/>
      <c r="J147" s="87"/>
      <c r="K147" s="86"/>
      <c r="L147" s="88"/>
      <c r="M147" s="86"/>
      <c r="N147" s="6"/>
    </row>
    <row r="148" spans="1:14" ht="15.75">
      <c r="A148" s="7"/>
      <c r="B148" s="179" t="s">
        <v>103</v>
      </c>
      <c r="C148" s="180"/>
      <c r="D148" s="180"/>
      <c r="E148" s="180"/>
      <c r="F148" s="180"/>
      <c r="G148" s="180"/>
      <c r="H148" s="181" t="s">
        <v>186</v>
      </c>
      <c r="I148" s="181"/>
      <c r="J148" s="181" t="s">
        <v>193</v>
      </c>
      <c r="K148" s="180"/>
      <c r="L148" s="182" t="s">
        <v>207</v>
      </c>
      <c r="M148" s="180"/>
      <c r="N148" s="176"/>
    </row>
    <row r="149" spans="1:14" ht="15.75">
      <c r="A149" s="27"/>
      <c r="B149" s="28" t="s">
        <v>104</v>
      </c>
      <c r="C149" s="28"/>
      <c r="D149" s="28"/>
      <c r="E149" s="28"/>
      <c r="F149" s="28"/>
      <c r="G149" s="28"/>
      <c r="H149" s="65">
        <v>7000</v>
      </c>
      <c r="I149" s="28"/>
      <c r="J149" s="52"/>
      <c r="K149" s="28"/>
      <c r="L149" s="65"/>
      <c r="M149" s="28"/>
      <c r="N149" s="6"/>
    </row>
    <row r="150" spans="1:14" ht="15.75">
      <c r="A150" s="27"/>
      <c r="B150" s="28" t="s">
        <v>105</v>
      </c>
      <c r="C150" s="28"/>
      <c r="D150" s="28"/>
      <c r="E150" s="28"/>
      <c r="F150" s="28"/>
      <c r="G150" s="28"/>
      <c r="H150" s="65">
        <v>0</v>
      </c>
      <c r="I150" s="28"/>
      <c r="J150" s="65">
        <v>0</v>
      </c>
      <c r="K150" s="28"/>
      <c r="L150" s="65">
        <f>J150+H150</f>
        <v>0</v>
      </c>
      <c r="M150" s="28"/>
      <c r="N150" s="6"/>
    </row>
    <row r="151" spans="1:14" ht="15.75">
      <c r="A151" s="27"/>
      <c r="B151" s="28" t="s">
        <v>106</v>
      </c>
      <c r="C151" s="28"/>
      <c r="D151" s="28"/>
      <c r="E151" s="28"/>
      <c r="F151" s="28"/>
      <c r="G151" s="28"/>
      <c r="H151" s="65">
        <v>0</v>
      </c>
      <c r="I151" s="28"/>
      <c r="J151" s="65">
        <v>0</v>
      </c>
      <c r="K151" s="28"/>
      <c r="L151" s="65">
        <f>J151+H151</f>
        <v>0</v>
      </c>
      <c r="M151" s="28"/>
      <c r="N151" s="6"/>
    </row>
    <row r="152" spans="1:14" ht="15.75">
      <c r="A152" s="27"/>
      <c r="B152" s="28" t="s">
        <v>107</v>
      </c>
      <c r="C152" s="28"/>
      <c r="D152" s="28"/>
      <c r="E152" s="28"/>
      <c r="F152" s="28"/>
      <c r="G152" s="28"/>
      <c r="H152" s="65">
        <f>H151+H150</f>
        <v>0</v>
      </c>
      <c r="I152" s="28"/>
      <c r="J152" s="65">
        <f>J151+J150</f>
        <v>0</v>
      </c>
      <c r="K152" s="28"/>
      <c r="L152" s="65">
        <f>J152+H152</f>
        <v>0</v>
      </c>
      <c r="M152" s="28"/>
      <c r="N152" s="6"/>
    </row>
    <row r="153" spans="1:14" ht="15.75">
      <c r="A153" s="27"/>
      <c r="B153" s="28" t="s">
        <v>108</v>
      </c>
      <c r="C153" s="28"/>
      <c r="D153" s="28"/>
      <c r="E153" s="28"/>
      <c r="F153" s="28"/>
      <c r="G153" s="28"/>
      <c r="H153" s="65">
        <f>H149-H152-J152</f>
        <v>7000</v>
      </c>
      <c r="I153" s="28"/>
      <c r="J153" s="52"/>
      <c r="K153" s="28"/>
      <c r="L153" s="65"/>
      <c r="M153" s="28"/>
      <c r="N153" s="6"/>
    </row>
    <row r="154" spans="1:14" ht="7.5" customHeight="1">
      <c r="A154" s="27"/>
      <c r="B154" s="28"/>
      <c r="C154" s="28"/>
      <c r="D154" s="28"/>
      <c r="E154" s="28"/>
      <c r="F154" s="28"/>
      <c r="G154" s="28"/>
      <c r="H154" s="28"/>
      <c r="I154" s="28"/>
      <c r="J154" s="28"/>
      <c r="K154" s="28"/>
      <c r="L154" s="75"/>
      <c r="M154" s="28"/>
      <c r="N154" s="6"/>
    </row>
    <row r="155" spans="1:14" ht="9" customHeight="1">
      <c r="A155" s="2"/>
      <c r="B155" s="5"/>
      <c r="C155" s="5"/>
      <c r="D155" s="5"/>
      <c r="E155" s="5"/>
      <c r="F155" s="5"/>
      <c r="G155" s="5"/>
      <c r="H155" s="5"/>
      <c r="I155" s="5"/>
      <c r="J155" s="5"/>
      <c r="K155" s="5"/>
      <c r="L155" s="73"/>
      <c r="M155" s="5"/>
      <c r="N155" s="6"/>
    </row>
    <row r="156" spans="1:14" ht="15.75">
      <c r="A156" s="7"/>
      <c r="B156" s="167" t="s">
        <v>109</v>
      </c>
      <c r="C156" s="15"/>
      <c r="D156" s="9"/>
      <c r="E156" s="9"/>
      <c r="F156" s="9"/>
      <c r="G156" s="9"/>
      <c r="H156" s="9"/>
      <c r="I156" s="9"/>
      <c r="J156" s="9"/>
      <c r="K156" s="9"/>
      <c r="L156" s="89"/>
      <c r="M156" s="9"/>
      <c r="N156" s="6"/>
    </row>
    <row r="157" spans="1:14" ht="15.75">
      <c r="A157" s="27"/>
      <c r="B157" s="28" t="s">
        <v>110</v>
      </c>
      <c r="C157" s="28"/>
      <c r="D157" s="28"/>
      <c r="E157" s="28"/>
      <c r="F157" s="28"/>
      <c r="G157" s="28"/>
      <c r="H157" s="28"/>
      <c r="I157" s="28"/>
      <c r="J157" s="28"/>
      <c r="K157" s="28"/>
      <c r="L157" s="71">
        <f>(L81+L83+L84+L85+L86)/-L87</f>
        <v>3.504411001556824</v>
      </c>
      <c r="M157" s="28" t="s">
        <v>208</v>
      </c>
      <c r="N157" s="6"/>
    </row>
    <row r="158" spans="1:14" ht="15.75">
      <c r="A158" s="27"/>
      <c r="B158" s="28" t="s">
        <v>111</v>
      </c>
      <c r="C158" s="28"/>
      <c r="D158" s="28"/>
      <c r="E158" s="28"/>
      <c r="F158" s="28"/>
      <c r="G158" s="28"/>
      <c r="H158" s="28"/>
      <c r="I158" s="28"/>
      <c r="J158" s="28"/>
      <c r="K158" s="28"/>
      <c r="L158" s="71">
        <v>2.97</v>
      </c>
      <c r="M158" s="28" t="s">
        <v>208</v>
      </c>
      <c r="N158" s="6"/>
    </row>
    <row r="159" spans="1:14" ht="15.75">
      <c r="A159" s="27"/>
      <c r="B159" s="28" t="s">
        <v>112</v>
      </c>
      <c r="C159" s="28"/>
      <c r="D159" s="28"/>
      <c r="E159" s="28"/>
      <c r="F159" s="28"/>
      <c r="G159" s="28"/>
      <c r="H159" s="28"/>
      <c r="I159" s="28"/>
      <c r="J159" s="28"/>
      <c r="K159" s="28"/>
      <c r="L159" s="71">
        <f>(L81+L83+L84+L85+L86+L87)/-L88</f>
        <v>23.89108910891089</v>
      </c>
      <c r="M159" s="28" t="s">
        <v>208</v>
      </c>
      <c r="N159" s="6"/>
    </row>
    <row r="160" spans="1:14" ht="15.75">
      <c r="A160" s="27"/>
      <c r="B160" s="28" t="s">
        <v>113</v>
      </c>
      <c r="C160" s="28"/>
      <c r="D160" s="28"/>
      <c r="E160" s="28"/>
      <c r="F160" s="28"/>
      <c r="G160" s="28"/>
      <c r="H160" s="28"/>
      <c r="I160" s="28"/>
      <c r="J160" s="28"/>
      <c r="K160" s="28"/>
      <c r="L160" s="90">
        <v>20.07</v>
      </c>
      <c r="M160" s="28" t="s">
        <v>208</v>
      </c>
      <c r="N160" s="6"/>
    </row>
    <row r="161" spans="1:14" ht="15.75">
      <c r="A161" s="27"/>
      <c r="B161" s="28" t="s">
        <v>114</v>
      </c>
      <c r="C161" s="28"/>
      <c r="D161" s="28"/>
      <c r="E161" s="28"/>
      <c r="F161" s="28"/>
      <c r="G161" s="28"/>
      <c r="H161" s="28"/>
      <c r="I161" s="28"/>
      <c r="J161" s="28"/>
      <c r="K161" s="28"/>
      <c r="L161" s="71">
        <f>(L81+L83+L84+L85+L86+L87+L88)/-L89</f>
        <v>56.390243902439025</v>
      </c>
      <c r="M161" s="28" t="s">
        <v>208</v>
      </c>
      <c r="N161" s="6"/>
    </row>
    <row r="162" spans="1:14" ht="15.75">
      <c r="A162" s="27"/>
      <c r="B162" s="28" t="s">
        <v>115</v>
      </c>
      <c r="C162" s="28"/>
      <c r="D162" s="28"/>
      <c r="E162" s="28"/>
      <c r="F162" s="28"/>
      <c r="G162" s="28"/>
      <c r="H162" s="28"/>
      <c r="I162" s="28"/>
      <c r="J162" s="28"/>
      <c r="K162" s="28"/>
      <c r="L162" s="90">
        <v>47</v>
      </c>
      <c r="M162" s="28" t="s">
        <v>208</v>
      </c>
      <c r="N162" s="6"/>
    </row>
    <row r="163" spans="1:14" ht="12.75" customHeight="1">
      <c r="A163" s="27"/>
      <c r="B163" s="28"/>
      <c r="C163" s="28"/>
      <c r="D163" s="28"/>
      <c r="E163" s="28"/>
      <c r="F163" s="28"/>
      <c r="G163" s="28"/>
      <c r="H163" s="28"/>
      <c r="I163" s="28"/>
      <c r="J163" s="28"/>
      <c r="K163" s="28"/>
      <c r="L163" s="28"/>
      <c r="M163" s="28"/>
      <c r="N163" s="6"/>
    </row>
    <row r="164" spans="1:14" ht="12.75" customHeight="1">
      <c r="A164" s="7"/>
      <c r="B164" s="9"/>
      <c r="C164" s="9"/>
      <c r="D164" s="9"/>
      <c r="E164" s="9"/>
      <c r="F164" s="9"/>
      <c r="G164" s="9"/>
      <c r="H164" s="9"/>
      <c r="I164" s="9"/>
      <c r="J164" s="9"/>
      <c r="K164" s="9"/>
      <c r="L164" s="9"/>
      <c r="M164" s="9"/>
      <c r="N164" s="6"/>
    </row>
    <row r="165" spans="1:14" ht="15" customHeight="1" thickBot="1">
      <c r="A165" s="135"/>
      <c r="B165" s="140" t="str">
        <f>B106</f>
        <v>HL4 INVESTOR REPORT QUARTER ENDING NOVEMBER 2002 </v>
      </c>
      <c r="C165" s="137"/>
      <c r="D165" s="137"/>
      <c r="E165" s="137"/>
      <c r="F165" s="137"/>
      <c r="G165" s="137"/>
      <c r="H165" s="137"/>
      <c r="I165" s="137"/>
      <c r="J165" s="137"/>
      <c r="K165" s="137"/>
      <c r="L165" s="137"/>
      <c r="M165" s="139"/>
      <c r="N165" s="6"/>
    </row>
    <row r="166" spans="1:14" ht="15.75">
      <c r="A166" s="2"/>
      <c r="B166" s="91"/>
      <c r="C166" s="91"/>
      <c r="D166" s="91"/>
      <c r="E166" s="91"/>
      <c r="F166" s="91"/>
      <c r="G166" s="91"/>
      <c r="H166" s="91"/>
      <c r="I166" s="91"/>
      <c r="J166" s="91"/>
      <c r="K166" s="91"/>
      <c r="L166" s="91"/>
      <c r="M166" s="91"/>
      <c r="N166" s="6"/>
    </row>
    <row r="167" spans="1:14" ht="15.75">
      <c r="A167" s="92"/>
      <c r="B167" s="62" t="s">
        <v>116</v>
      </c>
      <c r="C167" s="93"/>
      <c r="D167" s="93"/>
      <c r="E167" s="93"/>
      <c r="F167" s="93"/>
      <c r="G167" s="21"/>
      <c r="H167" s="21"/>
      <c r="I167" s="21"/>
      <c r="J167" s="21">
        <v>37590</v>
      </c>
      <c r="K167" s="17"/>
      <c r="L167" s="17"/>
      <c r="M167" s="9"/>
      <c r="N167" s="6"/>
    </row>
    <row r="168" spans="1:14" ht="15.75">
      <c r="A168" s="94"/>
      <c r="B168" s="95"/>
      <c r="C168" s="96"/>
      <c r="D168" s="96"/>
      <c r="E168" s="96"/>
      <c r="F168" s="96"/>
      <c r="G168" s="97"/>
      <c r="H168" s="97"/>
      <c r="I168" s="97"/>
      <c r="J168" s="97"/>
      <c r="K168" s="9"/>
      <c r="L168" s="9"/>
      <c r="M168" s="9"/>
      <c r="N168" s="6"/>
    </row>
    <row r="169" spans="1:14" ht="15.75">
      <c r="A169" s="98"/>
      <c r="B169" s="85" t="s">
        <v>117</v>
      </c>
      <c r="C169" s="99"/>
      <c r="D169" s="99"/>
      <c r="E169" s="99"/>
      <c r="F169" s="99"/>
      <c r="G169" s="80"/>
      <c r="H169" s="80"/>
      <c r="I169" s="80"/>
      <c r="J169" s="100">
        <v>0.09</v>
      </c>
      <c r="K169" s="28"/>
      <c r="L169" s="28"/>
      <c r="M169" s="28"/>
      <c r="N169" s="6"/>
    </row>
    <row r="170" spans="1:14" ht="15.75">
      <c r="A170" s="98"/>
      <c r="B170" s="85" t="s">
        <v>118</v>
      </c>
      <c r="C170" s="99"/>
      <c r="D170" s="99"/>
      <c r="E170" s="99"/>
      <c r="F170" s="99"/>
      <c r="G170" s="80"/>
      <c r="H170" s="80"/>
      <c r="I170" s="80"/>
      <c r="J170" s="50">
        <v>0.046548791045281306</v>
      </c>
      <c r="K170" s="28"/>
      <c r="L170" s="28"/>
      <c r="M170" s="28"/>
      <c r="N170" s="6"/>
    </row>
    <row r="171" spans="1:14" ht="15.75">
      <c r="A171" s="98"/>
      <c r="B171" s="85" t="s">
        <v>119</v>
      </c>
      <c r="C171" s="99"/>
      <c r="D171" s="99"/>
      <c r="E171" s="99"/>
      <c r="F171" s="99"/>
      <c r="G171" s="80"/>
      <c r="H171" s="80"/>
      <c r="I171" s="80"/>
      <c r="J171" s="100">
        <f>J169-J170</f>
        <v>0.04345120895471869</v>
      </c>
      <c r="K171" s="28"/>
      <c r="L171" s="28"/>
      <c r="M171" s="28"/>
      <c r="N171" s="6"/>
    </row>
    <row r="172" spans="1:14" ht="15.75">
      <c r="A172" s="98"/>
      <c r="B172" s="85" t="s">
        <v>120</v>
      </c>
      <c r="C172" s="99"/>
      <c r="D172" s="99"/>
      <c r="E172" s="99"/>
      <c r="F172" s="99"/>
      <c r="G172" s="80"/>
      <c r="H172" s="80"/>
      <c r="I172" s="80"/>
      <c r="J172" s="100">
        <v>0.088</v>
      </c>
      <c r="K172" s="28"/>
      <c r="L172" s="28"/>
      <c r="M172" s="28"/>
      <c r="N172" s="6"/>
    </row>
    <row r="173" spans="1:14" ht="15.75">
      <c r="A173" s="98"/>
      <c r="B173" s="85" t="s">
        <v>121</v>
      </c>
      <c r="C173" s="99"/>
      <c r="D173" s="99"/>
      <c r="E173" s="99"/>
      <c r="F173" s="99"/>
      <c r="G173" s="80"/>
      <c r="H173" s="80"/>
      <c r="I173" s="80"/>
      <c r="J173" s="100">
        <f>L34</f>
        <v>0.0444089910452813</v>
      </c>
      <c r="K173" s="28"/>
      <c r="L173" s="28"/>
      <c r="M173" s="28"/>
      <c r="N173" s="6"/>
    </row>
    <row r="174" spans="1:14" ht="15.75">
      <c r="A174" s="98"/>
      <c r="B174" s="85" t="s">
        <v>122</v>
      </c>
      <c r="C174" s="99"/>
      <c r="D174" s="99"/>
      <c r="E174" s="99"/>
      <c r="F174" s="99"/>
      <c r="G174" s="80"/>
      <c r="H174" s="80"/>
      <c r="I174" s="80"/>
      <c r="J174" s="100">
        <f>J172-J173</f>
        <v>0.043591008954718694</v>
      </c>
      <c r="K174" s="28"/>
      <c r="L174" s="28"/>
      <c r="M174" s="28"/>
      <c r="N174" s="6"/>
    </row>
    <row r="175" spans="1:14" ht="15.75">
      <c r="A175" s="98"/>
      <c r="B175" s="85" t="s">
        <v>123</v>
      </c>
      <c r="C175" s="99"/>
      <c r="D175" s="99"/>
      <c r="E175" s="99"/>
      <c r="F175" s="99"/>
      <c r="G175" s="80"/>
      <c r="H175" s="80"/>
      <c r="I175" s="80"/>
      <c r="J175" s="101" t="s">
        <v>194</v>
      </c>
      <c r="K175" s="28"/>
      <c r="L175" s="28"/>
      <c r="M175" s="28"/>
      <c r="N175" s="6"/>
    </row>
    <row r="176" spans="1:14" ht="15.75">
      <c r="A176" s="98"/>
      <c r="B176" s="85" t="s">
        <v>124</v>
      </c>
      <c r="C176" s="99"/>
      <c r="D176" s="99"/>
      <c r="E176" s="99"/>
      <c r="F176" s="99"/>
      <c r="G176" s="80"/>
      <c r="H176" s="80"/>
      <c r="I176" s="80"/>
      <c r="J176" s="101" t="s">
        <v>195</v>
      </c>
      <c r="K176" s="28"/>
      <c r="L176" s="28"/>
      <c r="M176" s="28"/>
      <c r="N176" s="6"/>
    </row>
    <row r="177" spans="1:14" ht="15.75">
      <c r="A177" s="98"/>
      <c r="B177" s="85" t="s">
        <v>125</v>
      </c>
      <c r="C177" s="99"/>
      <c r="D177" s="99"/>
      <c r="E177" s="99"/>
      <c r="F177" s="99"/>
      <c r="G177" s="80"/>
      <c r="H177" s="80"/>
      <c r="I177" s="80"/>
      <c r="J177" s="101" t="s">
        <v>195</v>
      </c>
      <c r="K177" s="28"/>
      <c r="L177" s="28"/>
      <c r="M177" s="28"/>
      <c r="N177" s="6"/>
    </row>
    <row r="178" spans="1:14" ht="15.75">
      <c r="A178" s="98"/>
      <c r="B178" s="85" t="s">
        <v>126</v>
      </c>
      <c r="C178" s="99"/>
      <c r="D178" s="99"/>
      <c r="E178" s="99"/>
      <c r="F178" s="99"/>
      <c r="G178" s="80"/>
      <c r="H178" s="80"/>
      <c r="I178" s="80"/>
      <c r="J178" s="102">
        <v>10.6</v>
      </c>
      <c r="K178" s="28" t="s">
        <v>199</v>
      </c>
      <c r="L178" s="28"/>
      <c r="M178" s="28"/>
      <c r="N178" s="6"/>
    </row>
    <row r="179" spans="1:14" ht="15.75">
      <c r="A179" s="98"/>
      <c r="B179" s="85" t="s">
        <v>127</v>
      </c>
      <c r="C179" s="99"/>
      <c r="D179" s="99"/>
      <c r="E179" s="99"/>
      <c r="F179" s="99"/>
      <c r="G179" s="80"/>
      <c r="H179" s="80"/>
      <c r="I179" s="80"/>
      <c r="J179" s="102">
        <v>10.14</v>
      </c>
      <c r="K179" s="28" t="s">
        <v>199</v>
      </c>
      <c r="L179" s="28"/>
      <c r="M179" s="28"/>
      <c r="N179" s="6"/>
    </row>
    <row r="180" spans="1:14" ht="15.75">
      <c r="A180" s="98"/>
      <c r="B180" s="85" t="s">
        <v>128</v>
      </c>
      <c r="C180" s="99"/>
      <c r="D180" s="99"/>
      <c r="E180" s="99"/>
      <c r="F180" s="99"/>
      <c r="G180" s="80"/>
      <c r="H180" s="80"/>
      <c r="I180" s="80"/>
      <c r="J180" s="100">
        <f>F57/'Aug 02'!L57</f>
        <v>0.08443633958899031</v>
      </c>
      <c r="K180" s="28"/>
      <c r="L180" s="28"/>
      <c r="M180" s="28"/>
      <c r="N180" s="6"/>
    </row>
    <row r="181" spans="1:14" ht="15.75">
      <c r="A181" s="98"/>
      <c r="B181" s="85" t="s">
        <v>129</v>
      </c>
      <c r="C181" s="99"/>
      <c r="D181" s="99"/>
      <c r="E181" s="99"/>
      <c r="F181" s="99"/>
      <c r="G181" s="80"/>
      <c r="H181" s="80"/>
      <c r="I181" s="80"/>
      <c r="J181" s="100">
        <v>0.3001</v>
      </c>
      <c r="K181" s="28"/>
      <c r="L181" s="28"/>
      <c r="M181" s="28"/>
      <c r="N181" s="6"/>
    </row>
    <row r="182" spans="1:14" ht="15.75">
      <c r="A182" s="98"/>
      <c r="B182" s="85"/>
      <c r="C182" s="85"/>
      <c r="D182" s="85"/>
      <c r="E182" s="85"/>
      <c r="F182" s="85"/>
      <c r="G182" s="28"/>
      <c r="H182" s="28"/>
      <c r="I182" s="28"/>
      <c r="J182" s="75"/>
      <c r="K182" s="28"/>
      <c r="L182" s="103"/>
      <c r="M182" s="28"/>
      <c r="N182" s="6"/>
    </row>
    <row r="183" spans="1:14" ht="15.75">
      <c r="A183" s="104"/>
      <c r="B183" s="16" t="s">
        <v>130</v>
      </c>
      <c r="C183" s="105"/>
      <c r="D183" s="106"/>
      <c r="E183" s="105"/>
      <c r="F183" s="106"/>
      <c r="G183" s="105"/>
      <c r="H183" s="106"/>
      <c r="I183" s="19" t="s">
        <v>187</v>
      </c>
      <c r="J183" s="107" t="s">
        <v>196</v>
      </c>
      <c r="K183" s="17"/>
      <c r="L183" s="9"/>
      <c r="M183" s="9"/>
      <c r="N183" s="6"/>
    </row>
    <row r="184" spans="1:14" ht="15.75">
      <c r="A184" s="108"/>
      <c r="B184" s="85" t="s">
        <v>131</v>
      </c>
      <c r="C184" s="66"/>
      <c r="D184" s="66"/>
      <c r="E184" s="66"/>
      <c r="F184" s="28"/>
      <c r="G184" s="28"/>
      <c r="H184" s="28"/>
      <c r="I184" s="35">
        <v>556</v>
      </c>
      <c r="J184" s="109">
        <v>35002</v>
      </c>
      <c r="K184" s="28"/>
      <c r="L184" s="103"/>
      <c r="M184" s="110"/>
      <c r="N184" s="6"/>
    </row>
    <row r="185" spans="1:14" ht="15.75">
      <c r="A185" s="108"/>
      <c r="B185" s="85" t="s">
        <v>132</v>
      </c>
      <c r="C185" s="66"/>
      <c r="D185" s="66"/>
      <c r="E185" s="66"/>
      <c r="F185" s="28"/>
      <c r="G185" s="28"/>
      <c r="H185" s="28"/>
      <c r="I185" s="35">
        <v>19</v>
      </c>
      <c r="J185" s="109">
        <v>1848</v>
      </c>
      <c r="K185" s="28"/>
      <c r="L185" s="103"/>
      <c r="M185" s="110"/>
      <c r="N185" s="6"/>
    </row>
    <row r="186" spans="1:14" ht="15.75">
      <c r="A186" s="108"/>
      <c r="B186" s="170" t="s">
        <v>133</v>
      </c>
      <c r="C186" s="66"/>
      <c r="D186" s="66"/>
      <c r="E186" s="66"/>
      <c r="F186" s="28"/>
      <c r="G186" s="28"/>
      <c r="H186" s="28"/>
      <c r="I186" s="28"/>
      <c r="J186" s="109">
        <v>0</v>
      </c>
      <c r="K186" s="28"/>
      <c r="L186" s="103"/>
      <c r="M186" s="110"/>
      <c r="N186" s="6"/>
    </row>
    <row r="187" spans="1:14" ht="15.75">
      <c r="A187" s="108"/>
      <c r="B187" s="170" t="s">
        <v>134</v>
      </c>
      <c r="C187" s="66"/>
      <c r="D187" s="66"/>
      <c r="E187" s="66"/>
      <c r="F187" s="28"/>
      <c r="G187" s="28"/>
      <c r="H187" s="28"/>
      <c r="I187" s="28"/>
      <c r="J187" s="109">
        <v>0</v>
      </c>
      <c r="K187" s="28"/>
      <c r="L187" s="103"/>
      <c r="M187" s="110"/>
      <c r="N187" s="6"/>
    </row>
    <row r="188" spans="1:14" ht="15.75">
      <c r="A188" s="111"/>
      <c r="B188" s="170" t="s">
        <v>135</v>
      </c>
      <c r="C188" s="66"/>
      <c r="D188" s="85"/>
      <c r="E188" s="85"/>
      <c r="F188" s="85"/>
      <c r="G188" s="28"/>
      <c r="H188" s="28"/>
      <c r="I188" s="28"/>
      <c r="J188" s="109">
        <v>0</v>
      </c>
      <c r="K188" s="28"/>
      <c r="L188" s="103"/>
      <c r="M188" s="112"/>
      <c r="N188" s="6"/>
    </row>
    <row r="189" spans="1:14" ht="15.75">
      <c r="A189" s="108"/>
      <c r="B189" s="85" t="s">
        <v>136</v>
      </c>
      <c r="C189" s="66"/>
      <c r="D189" s="66"/>
      <c r="E189" s="66"/>
      <c r="F189" s="66"/>
      <c r="G189" s="28"/>
      <c r="H189" s="28"/>
      <c r="I189" s="28"/>
      <c r="J189" s="109">
        <v>30</v>
      </c>
      <c r="K189" s="28"/>
      <c r="L189" s="103"/>
      <c r="M189" s="112"/>
      <c r="N189" s="6"/>
    </row>
    <row r="190" spans="1:14" ht="15.75">
      <c r="A190" s="108"/>
      <c r="B190" s="85" t="s">
        <v>137</v>
      </c>
      <c r="C190" s="66"/>
      <c r="D190" s="66"/>
      <c r="E190" s="66"/>
      <c r="F190" s="66"/>
      <c r="G190" s="28"/>
      <c r="H190" s="28"/>
      <c r="I190" s="28"/>
      <c r="J190" s="109">
        <f>J189+'Aug 02'!J189</f>
        <v>96</v>
      </c>
      <c r="K190" s="28"/>
      <c r="L190" s="103"/>
      <c r="M190" s="112"/>
      <c r="N190" s="6"/>
    </row>
    <row r="191" spans="1:14" ht="15.75">
      <c r="A191" s="108"/>
      <c r="B191" s="85" t="s">
        <v>138</v>
      </c>
      <c r="C191" s="66"/>
      <c r="D191" s="66"/>
      <c r="E191" s="66"/>
      <c r="F191" s="66"/>
      <c r="G191" s="28"/>
      <c r="H191" s="28"/>
      <c r="I191" s="28"/>
      <c r="J191" s="109">
        <v>0</v>
      </c>
      <c r="K191" s="28"/>
      <c r="L191" s="103"/>
      <c r="M191" s="112"/>
      <c r="N191" s="6"/>
    </row>
    <row r="192" spans="1:14" ht="15.75">
      <c r="A192" s="111"/>
      <c r="B192" s="170" t="s">
        <v>139</v>
      </c>
      <c r="C192" s="66"/>
      <c r="D192" s="85"/>
      <c r="E192" s="85"/>
      <c r="F192" s="85"/>
      <c r="G192" s="28"/>
      <c r="H192" s="28"/>
      <c r="I192" s="28"/>
      <c r="J192" s="109"/>
      <c r="K192" s="28"/>
      <c r="L192" s="103"/>
      <c r="M192" s="112"/>
      <c r="N192" s="6"/>
    </row>
    <row r="193" spans="1:14" ht="15.75">
      <c r="A193" s="111"/>
      <c r="B193" s="85" t="s">
        <v>140</v>
      </c>
      <c r="C193" s="66"/>
      <c r="D193" s="85"/>
      <c r="E193" s="85"/>
      <c r="F193" s="85"/>
      <c r="G193" s="28"/>
      <c r="H193" s="28"/>
      <c r="I193" s="28">
        <v>13</v>
      </c>
      <c r="J193" s="109">
        <v>1094</v>
      </c>
      <c r="K193" s="28"/>
      <c r="L193" s="103"/>
      <c r="M193" s="112"/>
      <c r="N193" s="6"/>
    </row>
    <row r="194" spans="1:14" ht="15.75">
      <c r="A194" s="108"/>
      <c r="B194" s="85" t="s">
        <v>141</v>
      </c>
      <c r="C194" s="66"/>
      <c r="D194" s="113"/>
      <c r="E194" s="113"/>
      <c r="F194" s="114"/>
      <c r="G194" s="28"/>
      <c r="H194" s="28"/>
      <c r="I194" s="28"/>
      <c r="J194" s="109">
        <v>35</v>
      </c>
      <c r="K194" s="28"/>
      <c r="L194" s="103"/>
      <c r="M194" s="112"/>
      <c r="N194" s="6"/>
    </row>
    <row r="195" spans="1:14" ht="15.75">
      <c r="A195" s="108"/>
      <c r="B195" s="85" t="s">
        <v>142</v>
      </c>
      <c r="C195" s="66"/>
      <c r="D195" s="113"/>
      <c r="E195" s="113"/>
      <c r="F195" s="114"/>
      <c r="G195" s="28"/>
      <c r="H195" s="28"/>
      <c r="I195" s="28"/>
      <c r="J195" s="109">
        <v>6.85</v>
      </c>
      <c r="K195" s="28"/>
      <c r="L195" s="103"/>
      <c r="M195" s="112"/>
      <c r="N195" s="6"/>
    </row>
    <row r="196" spans="1:14" ht="15.75">
      <c r="A196" s="108"/>
      <c r="B196" s="85" t="s">
        <v>143</v>
      </c>
      <c r="C196" s="66"/>
      <c r="D196" s="115"/>
      <c r="E196" s="113"/>
      <c r="F196" s="114"/>
      <c r="G196" s="28"/>
      <c r="H196" s="28"/>
      <c r="I196" s="28"/>
      <c r="J196" s="116">
        <v>1.4759</v>
      </c>
      <c r="K196" s="28"/>
      <c r="L196" s="103"/>
      <c r="M196" s="112"/>
      <c r="N196" s="6"/>
    </row>
    <row r="197" spans="1:14" ht="15.75">
      <c r="A197" s="108"/>
      <c r="B197" s="85"/>
      <c r="C197" s="66"/>
      <c r="D197" s="115"/>
      <c r="E197" s="113"/>
      <c r="F197" s="114"/>
      <c r="G197" s="28"/>
      <c r="H197" s="28"/>
      <c r="I197" s="28"/>
      <c r="J197" s="116"/>
      <c r="K197" s="28"/>
      <c r="L197" s="103"/>
      <c r="M197" s="112"/>
      <c r="N197" s="6"/>
    </row>
    <row r="198" spans="1:14" ht="15.75">
      <c r="A198" s="7"/>
      <c r="B198" s="16" t="s">
        <v>144</v>
      </c>
      <c r="C198" s="19"/>
      <c r="D198" s="107"/>
      <c r="E198" s="19"/>
      <c r="F198" s="107"/>
      <c r="G198" s="19"/>
      <c r="H198" s="107" t="s">
        <v>187</v>
      </c>
      <c r="I198" s="19" t="s">
        <v>188</v>
      </c>
      <c r="J198" s="107" t="s">
        <v>197</v>
      </c>
      <c r="K198" s="19" t="s">
        <v>188</v>
      </c>
      <c r="L198" s="17"/>
      <c r="M198" s="117"/>
      <c r="N198" s="6"/>
    </row>
    <row r="199" spans="1:14" ht="15.75">
      <c r="A199" s="27"/>
      <c r="B199" s="66" t="s">
        <v>145</v>
      </c>
      <c r="C199" s="118"/>
      <c r="D199" s="66"/>
      <c r="E199" s="118"/>
      <c r="F199" s="28"/>
      <c r="G199" s="118"/>
      <c r="H199" s="66">
        <v>3288</v>
      </c>
      <c r="I199" s="120">
        <f>H199/H204</f>
        <v>0.6562874251497006</v>
      </c>
      <c r="J199" s="65">
        <v>101664</v>
      </c>
      <c r="K199" s="194">
        <f>J199/J204</f>
        <v>0.5562948695499913</v>
      </c>
      <c r="L199" s="103"/>
      <c r="M199" s="112"/>
      <c r="N199" s="6"/>
    </row>
    <row r="200" spans="1:14" ht="15.75">
      <c r="A200" s="27"/>
      <c r="B200" s="66" t="s">
        <v>146</v>
      </c>
      <c r="C200" s="118"/>
      <c r="D200" s="66"/>
      <c r="E200" s="118"/>
      <c r="F200" s="28"/>
      <c r="G200" s="120"/>
      <c r="H200" s="66">
        <v>205</v>
      </c>
      <c r="I200" s="120">
        <f>H200/H204</f>
        <v>0.04091816367265469</v>
      </c>
      <c r="J200" s="65">
        <v>7130</v>
      </c>
      <c r="K200" s="194">
        <f>J200/J204</f>
        <v>0.039014620907021534</v>
      </c>
      <c r="L200" s="103"/>
      <c r="M200" s="112"/>
      <c r="N200" s="6"/>
    </row>
    <row r="201" spans="1:14" ht="15.75">
      <c r="A201" s="27"/>
      <c r="B201" s="66" t="s">
        <v>147</v>
      </c>
      <c r="C201" s="118"/>
      <c r="D201" s="66"/>
      <c r="E201" s="118"/>
      <c r="F201" s="28"/>
      <c r="G201" s="120"/>
      <c r="H201" s="66">
        <v>110</v>
      </c>
      <c r="I201" s="120">
        <f>H201/H204</f>
        <v>0.021956087824351298</v>
      </c>
      <c r="J201" s="65">
        <v>3642</v>
      </c>
      <c r="K201" s="194">
        <f>J201/J204</f>
        <v>0.01992864647172124</v>
      </c>
      <c r="L201" s="103"/>
      <c r="M201" s="112"/>
      <c r="N201" s="6"/>
    </row>
    <row r="202" spans="1:14" ht="15.75">
      <c r="A202" s="27"/>
      <c r="B202" s="66" t="s">
        <v>148</v>
      </c>
      <c r="C202" s="118"/>
      <c r="D202" s="66"/>
      <c r="E202" s="118"/>
      <c r="F202" s="28"/>
      <c r="G202" s="120"/>
      <c r="H202" s="66">
        <v>1407</v>
      </c>
      <c r="I202" s="120">
        <f>H202/H204</f>
        <v>0.2808383233532934</v>
      </c>
      <c r="J202" s="65">
        <v>70316</v>
      </c>
      <c r="K202" s="194">
        <f>J202/$J204</f>
        <v>0.384761863071266</v>
      </c>
      <c r="L202" s="103"/>
      <c r="M202" s="112"/>
      <c r="N202" s="6"/>
    </row>
    <row r="203" spans="1:14" ht="15.75">
      <c r="A203" s="27"/>
      <c r="B203" s="66"/>
      <c r="C203" s="121"/>
      <c r="D203" s="110"/>
      <c r="E203" s="121"/>
      <c r="F203" s="28"/>
      <c r="G203" s="121"/>
      <c r="H203" s="110"/>
      <c r="I203" s="121"/>
      <c r="J203" s="65"/>
      <c r="K203" s="119"/>
      <c r="L203" s="103"/>
      <c r="M203" s="112"/>
      <c r="N203" s="6"/>
    </row>
    <row r="204" spans="1:14" ht="15.75">
      <c r="A204" s="27"/>
      <c r="B204" s="28"/>
      <c r="C204" s="28"/>
      <c r="D204" s="28"/>
      <c r="E204" s="28"/>
      <c r="F204" s="28"/>
      <c r="G204" s="28"/>
      <c r="H204" s="64">
        <f>SUM(H199:H202)</f>
        <v>5010</v>
      </c>
      <c r="I204" s="122">
        <f>SUM(I199:I203)</f>
        <v>1</v>
      </c>
      <c r="J204" s="65">
        <f>SUM(J199:J203)</f>
        <v>182752</v>
      </c>
      <c r="K204" s="122">
        <f>SUM(K199:K203)</f>
        <v>1</v>
      </c>
      <c r="L204" s="28"/>
      <c r="M204" s="28"/>
      <c r="N204" s="6"/>
    </row>
    <row r="205" spans="1:14" ht="15.75">
      <c r="A205" s="27"/>
      <c r="B205" s="28"/>
      <c r="C205" s="28"/>
      <c r="D205" s="28"/>
      <c r="E205" s="28"/>
      <c r="F205" s="28"/>
      <c r="G205" s="28"/>
      <c r="H205" s="64"/>
      <c r="I205" s="122"/>
      <c r="J205" s="65"/>
      <c r="K205" s="122"/>
      <c r="L205" s="28"/>
      <c r="M205" s="28"/>
      <c r="N205" s="6"/>
    </row>
    <row r="206" spans="1:14" ht="15.75">
      <c r="A206" s="7"/>
      <c r="B206" s="9"/>
      <c r="C206" s="9"/>
      <c r="D206" s="9"/>
      <c r="E206" s="9"/>
      <c r="F206" s="9"/>
      <c r="G206" s="9"/>
      <c r="H206" s="67"/>
      <c r="I206" s="123"/>
      <c r="J206" s="124"/>
      <c r="K206" s="123"/>
      <c r="L206" s="9"/>
      <c r="M206" s="9"/>
      <c r="N206" s="6"/>
    </row>
    <row r="207" spans="1:14" ht="15.75">
      <c r="A207" s="125"/>
      <c r="B207" s="16" t="s">
        <v>149</v>
      </c>
      <c r="C207" s="126"/>
      <c r="D207" s="19" t="s">
        <v>165</v>
      </c>
      <c r="E207" s="17"/>
      <c r="F207" s="16" t="s">
        <v>175</v>
      </c>
      <c r="G207" s="127"/>
      <c r="H207" s="127"/>
      <c r="I207" s="127"/>
      <c r="J207" s="128"/>
      <c r="K207" s="128"/>
      <c r="L207" s="128"/>
      <c r="M207" s="128"/>
      <c r="N207" s="6"/>
    </row>
    <row r="208" spans="1:14" ht="15.75">
      <c r="A208" s="129"/>
      <c r="B208" s="128"/>
      <c r="C208" s="128"/>
      <c r="D208" s="9"/>
      <c r="E208" s="9"/>
      <c r="F208" s="9"/>
      <c r="G208" s="128"/>
      <c r="H208" s="128"/>
      <c r="I208" s="128"/>
      <c r="J208" s="128"/>
      <c r="K208" s="128"/>
      <c r="L208" s="128"/>
      <c r="M208" s="128"/>
      <c r="N208" s="6"/>
    </row>
    <row r="209" spans="1:14" ht="15.75">
      <c r="A209" s="129"/>
      <c r="B209" s="15" t="s">
        <v>150</v>
      </c>
      <c r="C209" s="130"/>
      <c r="D209" s="131" t="s">
        <v>166</v>
      </c>
      <c r="E209" s="15"/>
      <c r="F209" s="15" t="s">
        <v>176</v>
      </c>
      <c r="G209" s="130"/>
      <c r="H209" s="130"/>
      <c r="I209" s="128"/>
      <c r="J209" s="128"/>
      <c r="K209" s="128"/>
      <c r="L209" s="128"/>
      <c r="M209" s="128"/>
      <c r="N209" s="6"/>
    </row>
    <row r="210" spans="1:14" ht="15.75">
      <c r="A210" s="129"/>
      <c r="B210" s="15" t="s">
        <v>151</v>
      </c>
      <c r="C210" s="130"/>
      <c r="D210" s="131" t="s">
        <v>167</v>
      </c>
      <c r="E210" s="15"/>
      <c r="F210" s="15" t="s">
        <v>177</v>
      </c>
      <c r="G210" s="130"/>
      <c r="H210" s="130"/>
      <c r="I210" s="128"/>
      <c r="J210" s="128"/>
      <c r="K210" s="128"/>
      <c r="L210" s="128"/>
      <c r="M210" s="128"/>
      <c r="N210" s="6"/>
    </row>
    <row r="211" spans="1:14" ht="15.75">
      <c r="A211" s="129"/>
      <c r="B211" s="15"/>
      <c r="C211" s="130"/>
      <c r="D211" s="131"/>
      <c r="E211" s="15"/>
      <c r="F211" s="15"/>
      <c r="G211" s="130"/>
      <c r="H211" s="130"/>
      <c r="I211" s="128"/>
      <c r="J211" s="128"/>
      <c r="K211" s="128"/>
      <c r="L211" s="128"/>
      <c r="M211" s="128"/>
      <c r="N211" s="6"/>
    </row>
    <row r="212" spans="1:14" ht="15.75">
      <c r="A212" s="129"/>
      <c r="B212" s="15"/>
      <c r="C212" s="130"/>
      <c r="D212" s="131"/>
      <c r="E212" s="15"/>
      <c r="F212" s="15"/>
      <c r="G212" s="130"/>
      <c r="H212" s="130"/>
      <c r="I212" s="128"/>
      <c r="J212" s="128"/>
      <c r="K212" s="128"/>
      <c r="L212" s="128"/>
      <c r="M212" s="128"/>
      <c r="N212" s="6"/>
    </row>
    <row r="213" spans="1:14" ht="18.75">
      <c r="A213" s="129"/>
      <c r="B213" s="72" t="str">
        <f>B165</f>
        <v>HL4 INVESTOR REPORT QUARTER ENDING NOVEMBER 2002 </v>
      </c>
      <c r="C213" s="130"/>
      <c r="D213" s="131"/>
      <c r="E213" s="15"/>
      <c r="F213" s="15"/>
      <c r="G213" s="130"/>
      <c r="H213" s="130"/>
      <c r="I213" s="128"/>
      <c r="J213" s="128"/>
      <c r="K213" s="128"/>
      <c r="L213" s="128"/>
      <c r="M213" s="128"/>
      <c r="N213" s="6"/>
    </row>
    <row r="214" spans="1:13" ht="15">
      <c r="A214" s="132"/>
      <c r="B214" s="132"/>
      <c r="C214" s="132"/>
      <c r="D214" s="132"/>
      <c r="E214" s="132"/>
      <c r="F214" s="132"/>
      <c r="G214" s="132"/>
      <c r="H214" s="132"/>
      <c r="I214" s="132"/>
      <c r="J214" s="132"/>
      <c r="K214" s="132"/>
      <c r="L214" s="132"/>
      <c r="M214" s="132"/>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2" max="13" man="1"/>
    <brk id="106" max="13" man="1"/>
    <brk id="165" max="13" man="1"/>
  </rowBreaks>
  <drawing r:id="rId1"/>
</worksheet>
</file>

<file path=xl/worksheets/sheet3.xml><?xml version="1.0" encoding="utf-8"?>
<worksheet xmlns="http://schemas.openxmlformats.org/spreadsheetml/2006/main" xmlns:r="http://schemas.openxmlformats.org/officeDocument/2006/relationships">
  <sheetPr>
    <tabColor indexed="52"/>
  </sheetPr>
  <dimension ref="A1:O21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0.6640625" style="1" customWidth="1"/>
    <col min="3" max="3" width="12.6640625" style="1" customWidth="1"/>
    <col min="4" max="4" width="14.6640625" style="1" customWidth="1"/>
    <col min="5" max="5" width="11.6640625" style="1" customWidth="1"/>
    <col min="6" max="6" width="14.6640625" style="1" customWidth="1"/>
    <col min="7" max="7" width="7.6640625" style="1" customWidth="1"/>
    <col min="8" max="8" width="13.6640625" style="1" customWidth="1"/>
    <col min="9" max="9" width="6.6640625" style="1" customWidth="1"/>
    <col min="10" max="10" width="13.6640625" style="1" customWidth="1"/>
    <col min="11" max="11" width="6.6640625" style="1" customWidth="1"/>
    <col min="12" max="12" width="15.6640625" style="1" customWidth="1"/>
    <col min="13" max="13" width="15.214843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8"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2" t="s">
        <v>2</v>
      </c>
      <c r="C5" s="13"/>
      <c r="D5" s="9"/>
      <c r="E5" s="9"/>
      <c r="F5" s="9"/>
      <c r="G5" s="9"/>
      <c r="H5" s="9"/>
      <c r="I5" s="9"/>
      <c r="J5" s="9"/>
      <c r="K5" s="9"/>
      <c r="L5" s="9"/>
      <c r="M5" s="9"/>
      <c r="N5" s="6"/>
    </row>
    <row r="6" spans="1:14" ht="15.75">
      <c r="A6" s="7"/>
      <c r="B6" s="12" t="s">
        <v>3</v>
      </c>
      <c r="C6" s="13"/>
      <c r="D6" s="9"/>
      <c r="E6" s="9"/>
      <c r="F6" s="9"/>
      <c r="G6" s="9"/>
      <c r="H6" s="9"/>
      <c r="I6" s="9"/>
      <c r="J6" s="9"/>
      <c r="K6" s="9"/>
      <c r="L6" s="9"/>
      <c r="M6" s="9"/>
      <c r="N6" s="6"/>
    </row>
    <row r="7" spans="1:14" ht="15.75">
      <c r="A7" s="7"/>
      <c r="B7" s="12" t="s">
        <v>4</v>
      </c>
      <c r="C7" s="13"/>
      <c r="D7" s="9"/>
      <c r="E7" s="9"/>
      <c r="F7" s="9"/>
      <c r="G7" s="9"/>
      <c r="H7" s="9"/>
      <c r="I7" s="9"/>
      <c r="J7" s="9"/>
      <c r="K7" s="9"/>
      <c r="L7" s="9"/>
      <c r="M7" s="9"/>
      <c r="N7" s="6"/>
    </row>
    <row r="8" spans="1:14" ht="15.75">
      <c r="A8" s="7"/>
      <c r="B8" s="14"/>
      <c r="C8" s="13"/>
      <c r="D8" s="9"/>
      <c r="E8" s="9"/>
      <c r="F8" s="9"/>
      <c r="G8" s="9"/>
      <c r="H8" s="9"/>
      <c r="I8" s="9"/>
      <c r="J8" s="9"/>
      <c r="K8" s="9"/>
      <c r="L8" s="9"/>
      <c r="M8" s="9"/>
      <c r="N8" s="6"/>
    </row>
    <row r="9" spans="1:14" ht="15.75">
      <c r="A9" s="7"/>
      <c r="B9" s="13"/>
      <c r="C9" s="13"/>
      <c r="D9" s="15"/>
      <c r="E9" s="15"/>
      <c r="F9" s="9"/>
      <c r="G9" s="9"/>
      <c r="H9" s="9"/>
      <c r="I9" s="9"/>
      <c r="J9" s="9"/>
      <c r="K9" s="9"/>
      <c r="L9" s="9"/>
      <c r="M9" s="9"/>
      <c r="N9" s="6"/>
    </row>
    <row r="10" spans="1:14" ht="15.75">
      <c r="A10" s="7"/>
      <c r="B10" s="15" t="s">
        <v>5</v>
      </c>
      <c r="C10" s="15"/>
      <c r="D10" s="9"/>
      <c r="E10" s="9"/>
      <c r="F10" s="9"/>
      <c r="G10" s="9"/>
      <c r="H10" s="9"/>
      <c r="I10" s="9"/>
      <c r="J10" s="9"/>
      <c r="K10" s="9"/>
      <c r="L10" s="9"/>
      <c r="M10" s="9"/>
      <c r="N10" s="6"/>
    </row>
    <row r="11" spans="1:14" ht="15.75">
      <c r="A11" s="7"/>
      <c r="B11" s="15"/>
      <c r="C11" s="15"/>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6" t="s">
        <v>6</v>
      </c>
      <c r="C13" s="16"/>
      <c r="D13" s="17"/>
      <c r="E13" s="17"/>
      <c r="F13" s="17"/>
      <c r="G13" s="17"/>
      <c r="H13" s="17"/>
      <c r="I13" s="17"/>
      <c r="J13" s="17"/>
      <c r="K13" s="17"/>
      <c r="L13" s="18" t="s">
        <v>200</v>
      </c>
      <c r="M13" s="9"/>
      <c r="N13" s="6"/>
    </row>
    <row r="14" spans="1:14" ht="15.75">
      <c r="A14" s="7"/>
      <c r="B14" s="16" t="s">
        <v>7</v>
      </c>
      <c r="C14" s="16"/>
      <c r="D14" s="19"/>
      <c r="E14" s="20"/>
      <c r="F14" s="19"/>
      <c r="G14" s="20"/>
      <c r="H14" s="19" t="s">
        <v>178</v>
      </c>
      <c r="I14" s="20">
        <v>0.96</v>
      </c>
      <c r="J14" s="19" t="s">
        <v>189</v>
      </c>
      <c r="K14" s="20">
        <v>0.04</v>
      </c>
      <c r="L14" s="18"/>
      <c r="M14" s="17"/>
      <c r="N14" s="6"/>
    </row>
    <row r="15" spans="1:14" ht="15.75">
      <c r="A15" s="7"/>
      <c r="B15" s="16" t="s">
        <v>8</v>
      </c>
      <c r="C15" s="16"/>
      <c r="D15" s="19"/>
      <c r="E15" s="20"/>
      <c r="F15" s="19"/>
      <c r="G15" s="20"/>
      <c r="H15" s="19" t="s">
        <v>178</v>
      </c>
      <c r="I15" s="20">
        <v>0.96</v>
      </c>
      <c r="J15" s="19" t="s">
        <v>189</v>
      </c>
      <c r="K15" s="20">
        <v>0.04</v>
      </c>
      <c r="L15" s="18"/>
      <c r="M15" s="17"/>
      <c r="N15" s="6"/>
    </row>
    <row r="16" spans="1:14" ht="15.75">
      <c r="A16" s="7"/>
      <c r="B16" s="16" t="s">
        <v>9</v>
      </c>
      <c r="C16" s="16"/>
      <c r="D16" s="17"/>
      <c r="E16" s="17"/>
      <c r="F16" s="17"/>
      <c r="G16" s="17"/>
      <c r="H16" s="17"/>
      <c r="I16" s="17"/>
      <c r="J16" s="17"/>
      <c r="K16" s="17"/>
      <c r="L16" s="19" t="s">
        <v>201</v>
      </c>
      <c r="M16" s="9"/>
      <c r="N16" s="6"/>
    </row>
    <row r="17" spans="1:14" ht="15.75">
      <c r="A17" s="7"/>
      <c r="B17" s="16" t="s">
        <v>10</v>
      </c>
      <c r="C17" s="16"/>
      <c r="D17" s="17"/>
      <c r="E17" s="17"/>
      <c r="F17" s="17"/>
      <c r="G17" s="17"/>
      <c r="H17" s="17"/>
      <c r="I17" s="17"/>
      <c r="J17" s="17"/>
      <c r="K17" s="17"/>
      <c r="L17" s="21">
        <v>37704</v>
      </c>
      <c r="M17" s="9"/>
      <c r="N17" s="6"/>
    </row>
    <row r="18" spans="1:14" ht="15.75">
      <c r="A18" s="7"/>
      <c r="B18" s="9"/>
      <c r="C18" s="9"/>
      <c r="D18" s="9"/>
      <c r="E18" s="9"/>
      <c r="F18" s="9"/>
      <c r="G18" s="9"/>
      <c r="H18" s="9"/>
      <c r="I18" s="9"/>
      <c r="J18" s="9"/>
      <c r="K18" s="9"/>
      <c r="L18" s="22"/>
      <c r="M18" s="9"/>
      <c r="N18" s="6"/>
    </row>
    <row r="19" spans="1:14" ht="15.75">
      <c r="A19" s="7"/>
      <c r="B19" s="23" t="s">
        <v>11</v>
      </c>
      <c r="C19" s="9"/>
      <c r="D19" s="9"/>
      <c r="E19" s="9"/>
      <c r="F19" s="9"/>
      <c r="G19" s="9"/>
      <c r="H19" s="9"/>
      <c r="I19" s="9"/>
      <c r="J19" s="22"/>
      <c r="K19" s="9"/>
      <c r="L19" s="14"/>
      <c r="M19" s="9"/>
      <c r="N19" s="6"/>
    </row>
    <row r="20" spans="1:14" ht="15.75">
      <c r="A20" s="7"/>
      <c r="B20" s="9"/>
      <c r="C20" s="9"/>
      <c r="D20" s="9"/>
      <c r="E20" s="9"/>
      <c r="F20" s="9"/>
      <c r="G20" s="9"/>
      <c r="H20" s="9"/>
      <c r="I20" s="9"/>
      <c r="J20" s="9"/>
      <c r="K20" s="9"/>
      <c r="L20" s="24"/>
      <c r="M20" s="9"/>
      <c r="N20" s="6"/>
    </row>
    <row r="21" spans="1:14" ht="15.75">
      <c r="A21" s="7"/>
      <c r="B21" s="9"/>
      <c r="C21" s="159" t="s">
        <v>152</v>
      </c>
      <c r="D21" s="161" t="s">
        <v>156</v>
      </c>
      <c r="E21" s="161"/>
      <c r="F21" s="161" t="s">
        <v>168</v>
      </c>
      <c r="G21" s="161"/>
      <c r="H21" s="161" t="s">
        <v>179</v>
      </c>
      <c r="I21" s="161"/>
      <c r="J21" s="183"/>
      <c r="K21" s="14"/>
      <c r="L21" s="14"/>
      <c r="M21" s="9"/>
      <c r="N21" s="6"/>
    </row>
    <row r="22" spans="1:14" ht="15.75">
      <c r="A22" s="27"/>
      <c r="B22" s="28" t="s">
        <v>12</v>
      </c>
      <c r="C22" s="160" t="s">
        <v>153</v>
      </c>
      <c r="D22" s="30" t="s">
        <v>157</v>
      </c>
      <c r="E22" s="30"/>
      <c r="F22" s="30" t="s">
        <v>169</v>
      </c>
      <c r="G22" s="30"/>
      <c r="H22" s="30" t="s">
        <v>180</v>
      </c>
      <c r="I22" s="30"/>
      <c r="J22" s="30"/>
      <c r="K22" s="31"/>
      <c r="L22" s="31"/>
      <c r="M22" s="28"/>
      <c r="N22" s="6"/>
    </row>
    <row r="23" spans="1:14" ht="15.75">
      <c r="A23" s="27"/>
      <c r="B23" s="28" t="s">
        <v>13</v>
      </c>
      <c r="C23" s="29"/>
      <c r="D23" s="30" t="s">
        <v>158</v>
      </c>
      <c r="E23" s="30"/>
      <c r="F23" s="30" t="s">
        <v>170</v>
      </c>
      <c r="G23" s="30"/>
      <c r="H23" s="30" t="s">
        <v>181</v>
      </c>
      <c r="I23" s="30"/>
      <c r="J23" s="30"/>
      <c r="K23" s="31"/>
      <c r="L23" s="31"/>
      <c r="M23" s="28"/>
      <c r="N23" s="6"/>
    </row>
    <row r="24" spans="1:14" ht="15.75">
      <c r="A24" s="27"/>
      <c r="B24" s="28" t="s">
        <v>14</v>
      </c>
      <c r="C24" s="29"/>
      <c r="D24" s="30" t="s">
        <v>158</v>
      </c>
      <c r="E24" s="30"/>
      <c r="F24" s="30" t="s">
        <v>170</v>
      </c>
      <c r="G24" s="30"/>
      <c r="H24" s="30" t="s">
        <v>181</v>
      </c>
      <c r="I24" s="30"/>
      <c r="J24" s="30"/>
      <c r="K24" s="31"/>
      <c r="L24" s="31"/>
      <c r="M24" s="28"/>
      <c r="N24" s="6"/>
    </row>
    <row r="25" spans="1:14" ht="15.75">
      <c r="A25" s="27"/>
      <c r="B25" s="32" t="s">
        <v>15</v>
      </c>
      <c r="C25" s="32"/>
      <c r="D25" s="33" t="s">
        <v>157</v>
      </c>
      <c r="E25" s="30"/>
      <c r="F25" s="33" t="s">
        <v>169</v>
      </c>
      <c r="G25" s="30"/>
      <c r="H25" s="33" t="s">
        <v>180</v>
      </c>
      <c r="I25" s="33"/>
      <c r="J25" s="33"/>
      <c r="K25" s="34"/>
      <c r="L25" s="31"/>
      <c r="M25" s="28"/>
      <c r="N25" s="6"/>
    </row>
    <row r="26" spans="1:14" ht="15.75">
      <c r="A26" s="27"/>
      <c r="B26" s="32" t="s">
        <v>16</v>
      </c>
      <c r="C26" s="32"/>
      <c r="D26" s="33" t="s">
        <v>158</v>
      </c>
      <c r="E26" s="30"/>
      <c r="F26" s="33" t="s">
        <v>170</v>
      </c>
      <c r="G26" s="30"/>
      <c r="H26" s="33" t="s">
        <v>181</v>
      </c>
      <c r="I26" s="33"/>
      <c r="J26" s="33"/>
      <c r="K26" s="34"/>
      <c r="L26" s="31"/>
      <c r="M26" s="28"/>
      <c r="N26" s="6"/>
    </row>
    <row r="27" spans="1:14" ht="15.75">
      <c r="A27" s="27"/>
      <c r="B27" s="32" t="s">
        <v>17</v>
      </c>
      <c r="C27" s="32"/>
      <c r="D27" s="33" t="s">
        <v>158</v>
      </c>
      <c r="E27" s="30"/>
      <c r="F27" s="33" t="s">
        <v>170</v>
      </c>
      <c r="G27" s="30"/>
      <c r="H27" s="33" t="s">
        <v>181</v>
      </c>
      <c r="I27" s="33"/>
      <c r="J27" s="33"/>
      <c r="K27" s="34"/>
      <c r="L27" s="31"/>
      <c r="M27" s="28"/>
      <c r="N27" s="6"/>
    </row>
    <row r="28" spans="1:14" ht="15.75">
      <c r="A28" s="27"/>
      <c r="B28" s="28" t="s">
        <v>18</v>
      </c>
      <c r="C28" s="28"/>
      <c r="D28" s="35" t="s">
        <v>159</v>
      </c>
      <c r="E28" s="30"/>
      <c r="F28" s="35" t="s">
        <v>171</v>
      </c>
      <c r="G28" s="30"/>
      <c r="H28" s="35" t="s">
        <v>182</v>
      </c>
      <c r="I28" s="30"/>
      <c r="J28" s="35"/>
      <c r="K28" s="31"/>
      <c r="L28" s="31"/>
      <c r="M28" s="28"/>
      <c r="N28" s="6"/>
    </row>
    <row r="29" spans="1:14" ht="15.75">
      <c r="A29" s="27"/>
      <c r="B29" s="28"/>
      <c r="C29" s="28"/>
      <c r="D29" s="28"/>
      <c r="E29" s="30"/>
      <c r="F29" s="30"/>
      <c r="G29" s="30"/>
      <c r="H29" s="30"/>
      <c r="I29" s="30"/>
      <c r="J29" s="30"/>
      <c r="K29" s="31"/>
      <c r="L29" s="31"/>
      <c r="M29" s="28"/>
      <c r="N29" s="6"/>
    </row>
    <row r="30" spans="1:14" ht="15.75">
      <c r="A30" s="27"/>
      <c r="B30" s="28" t="s">
        <v>19</v>
      </c>
      <c r="C30" s="28"/>
      <c r="D30" s="36">
        <v>198000</v>
      </c>
      <c r="E30" s="37"/>
      <c r="F30" s="36">
        <v>16500</v>
      </c>
      <c r="G30" s="36"/>
      <c r="H30" s="36">
        <v>5500</v>
      </c>
      <c r="I30" s="36"/>
      <c r="J30" s="36"/>
      <c r="K30" s="38"/>
      <c r="L30" s="36">
        <f>J30+H30+F30+D30</f>
        <v>220000</v>
      </c>
      <c r="M30" s="39"/>
      <c r="N30" s="6"/>
    </row>
    <row r="31" spans="1:14" ht="15.75">
      <c r="A31" s="27"/>
      <c r="B31" s="28" t="s">
        <v>20</v>
      </c>
      <c r="C31" s="133">
        <v>0.81203</v>
      </c>
      <c r="D31" s="36">
        <f>D30*C31</f>
        <v>160781.94</v>
      </c>
      <c r="E31" s="37"/>
      <c r="F31" s="36">
        <f>F30</f>
        <v>16500</v>
      </c>
      <c r="G31" s="36"/>
      <c r="H31" s="36">
        <f>H30</f>
        <v>5500</v>
      </c>
      <c r="I31" s="41"/>
      <c r="J31" s="36"/>
      <c r="K31" s="38"/>
      <c r="L31" s="36">
        <f>J31+H31+F31+D31</f>
        <v>182781.94</v>
      </c>
      <c r="M31" s="39"/>
      <c r="N31" s="6"/>
    </row>
    <row r="32" spans="1:14" ht="15.75">
      <c r="A32" s="42"/>
      <c r="B32" s="32" t="s">
        <v>21</v>
      </c>
      <c r="C32" s="43">
        <v>0.74447</v>
      </c>
      <c r="D32" s="44">
        <f>D30*C32</f>
        <v>147405.06</v>
      </c>
      <c r="E32" s="45"/>
      <c r="F32" s="44">
        <v>16500</v>
      </c>
      <c r="G32" s="44"/>
      <c r="H32" s="44">
        <v>5500</v>
      </c>
      <c r="I32" s="44"/>
      <c r="J32" s="44"/>
      <c r="K32" s="46"/>
      <c r="L32" s="44">
        <f>J32+H32+F32+D32</f>
        <v>169405.06</v>
      </c>
      <c r="M32" s="28"/>
      <c r="N32" s="6"/>
    </row>
    <row r="33" spans="1:14" ht="15.75">
      <c r="A33" s="27"/>
      <c r="B33" s="28" t="s">
        <v>22</v>
      </c>
      <c r="C33" s="47"/>
      <c r="D33" s="35" t="s">
        <v>160</v>
      </c>
      <c r="E33" s="28"/>
      <c r="F33" s="35" t="s">
        <v>172</v>
      </c>
      <c r="G33" s="35"/>
      <c r="H33" s="35" t="s">
        <v>183</v>
      </c>
      <c r="I33" s="35"/>
      <c r="J33" s="35"/>
      <c r="K33" s="31"/>
      <c r="L33" s="31"/>
      <c r="M33" s="28"/>
      <c r="N33" s="6"/>
    </row>
    <row r="34" spans="1:14" ht="15.75">
      <c r="A34" s="27"/>
      <c r="B34" s="28" t="s">
        <v>23</v>
      </c>
      <c r="C34" s="47"/>
      <c r="D34" s="48">
        <v>0.0435945</v>
      </c>
      <c r="E34" s="49"/>
      <c r="F34" s="48">
        <v>0.0490945</v>
      </c>
      <c r="G34" s="48"/>
      <c r="H34" s="48">
        <v>0.0600945</v>
      </c>
      <c r="I34" s="50"/>
      <c r="J34" s="48"/>
      <c r="K34" s="31"/>
      <c r="L34" s="50">
        <f>SUMPRODUCT(D34:J34,D31:J31)/L31</f>
        <v>0.0445874865062161</v>
      </c>
      <c r="M34" s="28"/>
      <c r="N34" s="6"/>
    </row>
    <row r="35" spans="1:14" ht="15.75">
      <c r="A35" s="27"/>
      <c r="B35" s="28" t="s">
        <v>24</v>
      </c>
      <c r="C35" s="47"/>
      <c r="D35" s="48">
        <v>0.0435</v>
      </c>
      <c r="E35" s="49"/>
      <c r="F35" s="48">
        <v>0.049</v>
      </c>
      <c r="G35" s="48"/>
      <c r="H35" s="48">
        <v>0.06</v>
      </c>
      <c r="I35" s="50"/>
      <c r="J35" s="48"/>
      <c r="K35" s="31"/>
      <c r="L35" s="31"/>
      <c r="M35" s="28"/>
      <c r="N35" s="6"/>
    </row>
    <row r="36" spans="1:14" ht="15.75">
      <c r="A36" s="27"/>
      <c r="B36" s="28" t="s">
        <v>25</v>
      </c>
      <c r="C36" s="47"/>
      <c r="D36" s="35" t="s">
        <v>161</v>
      </c>
      <c r="E36" s="28"/>
      <c r="F36" s="35" t="s">
        <v>161</v>
      </c>
      <c r="G36" s="35"/>
      <c r="H36" s="35" t="s">
        <v>161</v>
      </c>
      <c r="I36" s="35"/>
      <c r="J36" s="35"/>
      <c r="K36" s="31"/>
      <c r="L36" s="31"/>
      <c r="M36" s="28"/>
      <c r="N36" s="6"/>
    </row>
    <row r="37" spans="1:14" ht="15.75">
      <c r="A37" s="27"/>
      <c r="B37" s="28" t="s">
        <v>26</v>
      </c>
      <c r="C37" s="28"/>
      <c r="D37" s="51" t="s">
        <v>162</v>
      </c>
      <c r="E37" s="28"/>
      <c r="F37" s="51" t="s">
        <v>162</v>
      </c>
      <c r="G37" s="51"/>
      <c r="H37" s="51" t="s">
        <v>162</v>
      </c>
      <c r="I37" s="35"/>
      <c r="J37" s="35"/>
      <c r="K37" s="31"/>
      <c r="L37" s="31"/>
      <c r="M37" s="28"/>
      <c r="N37" s="6"/>
    </row>
    <row r="38" spans="1:14" ht="15.75">
      <c r="A38" s="27"/>
      <c r="B38" s="28" t="s">
        <v>27</v>
      </c>
      <c r="C38" s="28"/>
      <c r="D38" s="35" t="s">
        <v>163</v>
      </c>
      <c r="E38" s="28"/>
      <c r="F38" s="35" t="s">
        <v>173</v>
      </c>
      <c r="G38" s="35"/>
      <c r="H38" s="35" t="s">
        <v>184</v>
      </c>
      <c r="I38" s="35"/>
      <c r="J38" s="35"/>
      <c r="K38" s="31"/>
      <c r="L38" s="31"/>
      <c r="M38" s="28"/>
      <c r="N38" s="6"/>
    </row>
    <row r="39" spans="1:14" ht="15.75">
      <c r="A39" s="27"/>
      <c r="B39" s="28"/>
      <c r="C39" s="28"/>
      <c r="D39" s="52"/>
      <c r="E39" s="52"/>
      <c r="F39" s="28"/>
      <c r="G39" s="52"/>
      <c r="H39" s="52"/>
      <c r="I39" s="52"/>
      <c r="J39" s="52"/>
      <c r="K39" s="52"/>
      <c r="L39" s="52"/>
      <c r="M39" s="28"/>
      <c r="N39" s="6"/>
    </row>
    <row r="40" spans="1:14" ht="15.75">
      <c r="A40" s="27"/>
      <c r="B40" s="28" t="s">
        <v>28</v>
      </c>
      <c r="C40" s="28"/>
      <c r="D40" s="28"/>
      <c r="E40" s="28"/>
      <c r="F40" s="49"/>
      <c r="G40" s="28"/>
      <c r="H40" s="49"/>
      <c r="I40" s="28"/>
      <c r="J40" s="28"/>
      <c r="K40" s="28"/>
      <c r="L40" s="50">
        <f>(H30+F30)/(D30)</f>
        <v>0.1111111111111111</v>
      </c>
      <c r="M40" s="28"/>
      <c r="N40" s="6"/>
    </row>
    <row r="41" spans="1:14" ht="15.75">
      <c r="A41" s="27"/>
      <c r="B41" s="28" t="s">
        <v>29</v>
      </c>
      <c r="C41" s="28"/>
      <c r="D41" s="28"/>
      <c r="E41" s="28"/>
      <c r="F41" s="49"/>
      <c r="G41" s="28"/>
      <c r="H41" s="49"/>
      <c r="I41" s="28"/>
      <c r="J41" s="28"/>
      <c r="K41" s="28"/>
      <c r="L41" s="50">
        <f>(H32+F32)/(D32)</f>
        <v>0.14924860788360997</v>
      </c>
      <c r="M41" s="28"/>
      <c r="N41" s="6"/>
    </row>
    <row r="42" spans="1:14" ht="15.75">
      <c r="A42" s="27"/>
      <c r="B42" s="28" t="s">
        <v>30</v>
      </c>
      <c r="C42" s="28"/>
      <c r="D42" s="28"/>
      <c r="E42" s="28"/>
      <c r="F42" s="28"/>
      <c r="G42" s="28"/>
      <c r="H42" s="28"/>
      <c r="I42" s="28"/>
      <c r="J42" s="35" t="s">
        <v>156</v>
      </c>
      <c r="K42" s="35" t="s">
        <v>198</v>
      </c>
      <c r="L42" s="36">
        <v>66000</v>
      </c>
      <c r="M42" s="28"/>
      <c r="N42" s="6"/>
    </row>
    <row r="43" spans="1:14" ht="15.75">
      <c r="A43" s="27"/>
      <c r="B43" s="28"/>
      <c r="C43" s="28"/>
      <c r="D43" s="28"/>
      <c r="E43" s="28"/>
      <c r="F43" s="28"/>
      <c r="G43" s="28"/>
      <c r="H43" s="28"/>
      <c r="I43" s="28"/>
      <c r="J43" s="28" t="s">
        <v>190</v>
      </c>
      <c r="K43" s="28"/>
      <c r="L43" s="53"/>
      <c r="M43" s="28"/>
      <c r="N43" s="6"/>
    </row>
    <row r="44" spans="1:14" ht="15.75">
      <c r="A44" s="27"/>
      <c r="B44" s="28" t="s">
        <v>31</v>
      </c>
      <c r="C44" s="28"/>
      <c r="D44" s="28"/>
      <c r="E44" s="28"/>
      <c r="F44" s="28"/>
      <c r="G44" s="28"/>
      <c r="H44" s="28"/>
      <c r="I44" s="28"/>
      <c r="J44" s="35"/>
      <c r="K44" s="35"/>
      <c r="L44" s="35" t="s">
        <v>202</v>
      </c>
      <c r="M44" s="28"/>
      <c r="N44" s="6"/>
    </row>
    <row r="45" spans="1:14" ht="15.75">
      <c r="A45" s="42"/>
      <c r="B45" s="32" t="s">
        <v>32</v>
      </c>
      <c r="C45" s="32"/>
      <c r="D45" s="32"/>
      <c r="E45" s="32"/>
      <c r="F45" s="32"/>
      <c r="G45" s="32"/>
      <c r="H45" s="32"/>
      <c r="I45" s="32"/>
      <c r="J45" s="54"/>
      <c r="K45" s="54"/>
      <c r="L45" s="55">
        <v>37697</v>
      </c>
      <c r="M45" s="32"/>
      <c r="N45" s="6"/>
    </row>
    <row r="46" spans="1:14" ht="15.75">
      <c r="A46" s="27"/>
      <c r="B46" s="28" t="s">
        <v>33</v>
      </c>
      <c r="C46" s="28"/>
      <c r="D46" s="28"/>
      <c r="E46" s="28"/>
      <c r="F46" s="28"/>
      <c r="G46" s="28"/>
      <c r="H46" s="31"/>
      <c r="I46" s="28">
        <f>L46-J46+1</f>
        <v>91</v>
      </c>
      <c r="J46" s="57">
        <v>37515</v>
      </c>
      <c r="K46" s="58"/>
      <c r="L46" s="57">
        <v>37605</v>
      </c>
      <c r="M46" s="28"/>
      <c r="N46" s="6"/>
    </row>
    <row r="47" spans="1:14" ht="15.75">
      <c r="A47" s="27"/>
      <c r="B47" s="28" t="s">
        <v>34</v>
      </c>
      <c r="C47" s="28"/>
      <c r="D47" s="28"/>
      <c r="E47" s="28"/>
      <c r="F47" s="28"/>
      <c r="G47" s="28"/>
      <c r="H47" s="31"/>
      <c r="I47" s="28">
        <f>L47-J47+1</f>
        <v>91</v>
      </c>
      <c r="J47" s="57">
        <v>37606</v>
      </c>
      <c r="K47" s="58"/>
      <c r="L47" s="57">
        <v>37696</v>
      </c>
      <c r="M47" s="28"/>
      <c r="N47" s="6"/>
    </row>
    <row r="48" spans="1:14" ht="15.75">
      <c r="A48" s="27"/>
      <c r="B48" s="28" t="s">
        <v>35</v>
      </c>
      <c r="C48" s="28"/>
      <c r="D48" s="28"/>
      <c r="E48" s="28"/>
      <c r="F48" s="28"/>
      <c r="G48" s="28"/>
      <c r="H48" s="28"/>
      <c r="I48" s="28"/>
      <c r="J48" s="57"/>
      <c r="K48" s="58"/>
      <c r="L48" s="57" t="s">
        <v>203</v>
      </c>
      <c r="M48" s="28"/>
      <c r="N48" s="6"/>
    </row>
    <row r="49" spans="1:14" ht="15.75">
      <c r="A49" s="27"/>
      <c r="B49" s="28" t="s">
        <v>36</v>
      </c>
      <c r="C49" s="28"/>
      <c r="D49" s="28"/>
      <c r="E49" s="28"/>
      <c r="F49" s="28"/>
      <c r="G49" s="28"/>
      <c r="H49" s="28"/>
      <c r="I49" s="28"/>
      <c r="J49" s="57"/>
      <c r="K49" s="58"/>
      <c r="L49" s="57">
        <v>37683</v>
      </c>
      <c r="M49" s="28"/>
      <c r="N49" s="6"/>
    </row>
    <row r="50" spans="1:14" ht="15.75">
      <c r="A50" s="27"/>
      <c r="B50" s="28"/>
      <c r="C50" s="28"/>
      <c r="D50" s="28"/>
      <c r="E50" s="28"/>
      <c r="F50" s="28"/>
      <c r="G50" s="28"/>
      <c r="H50" s="28"/>
      <c r="I50" s="28"/>
      <c r="J50" s="28"/>
      <c r="K50" s="28"/>
      <c r="L50" s="59"/>
      <c r="M50" s="28"/>
      <c r="N50" s="6"/>
    </row>
    <row r="51" spans="1:14" ht="15.75">
      <c r="A51" s="7"/>
      <c r="B51" s="9"/>
      <c r="C51" s="9"/>
      <c r="D51" s="9"/>
      <c r="E51" s="9"/>
      <c r="F51" s="9"/>
      <c r="G51" s="9"/>
      <c r="H51" s="9"/>
      <c r="I51" s="9"/>
      <c r="J51" s="9"/>
      <c r="K51" s="9"/>
      <c r="L51" s="60"/>
      <c r="M51" s="9"/>
      <c r="N51" s="6"/>
    </row>
    <row r="52" spans="1:14" ht="16.5" thickBot="1">
      <c r="A52" s="135"/>
      <c r="B52" s="136" t="s">
        <v>210</v>
      </c>
      <c r="C52" s="137"/>
      <c r="D52" s="137"/>
      <c r="E52" s="137"/>
      <c r="F52" s="137"/>
      <c r="G52" s="137"/>
      <c r="H52" s="137"/>
      <c r="I52" s="137"/>
      <c r="J52" s="137"/>
      <c r="K52" s="137"/>
      <c r="L52" s="138"/>
      <c r="M52" s="139"/>
      <c r="N52" s="6"/>
    </row>
    <row r="53" spans="1:14" ht="15.75">
      <c r="A53" s="2"/>
      <c r="B53" s="5"/>
      <c r="C53" s="5"/>
      <c r="D53" s="5"/>
      <c r="E53" s="5"/>
      <c r="F53" s="5"/>
      <c r="G53" s="5"/>
      <c r="H53" s="5"/>
      <c r="I53" s="5"/>
      <c r="J53" s="5"/>
      <c r="K53" s="5"/>
      <c r="L53" s="61"/>
      <c r="M53" s="5"/>
      <c r="N53" s="6"/>
    </row>
    <row r="54" spans="1:14" ht="15.75">
      <c r="A54" s="7"/>
      <c r="B54" s="62" t="s">
        <v>38</v>
      </c>
      <c r="C54" s="15"/>
      <c r="D54" s="9"/>
      <c r="E54" s="9"/>
      <c r="F54" s="9"/>
      <c r="G54" s="9"/>
      <c r="H54" s="9"/>
      <c r="I54" s="9"/>
      <c r="J54" s="9"/>
      <c r="K54" s="9"/>
      <c r="L54" s="63"/>
      <c r="M54" s="9"/>
      <c r="N54" s="6"/>
    </row>
    <row r="55" spans="1:14" ht="15.75">
      <c r="A55" s="7"/>
      <c r="B55" s="15"/>
      <c r="C55" s="15"/>
      <c r="D55" s="9"/>
      <c r="E55" s="9"/>
      <c r="F55" s="9"/>
      <c r="G55" s="9"/>
      <c r="H55" s="9"/>
      <c r="I55" s="9"/>
      <c r="J55" s="9"/>
      <c r="K55" s="9"/>
      <c r="L55" s="63"/>
      <c r="M55" s="9"/>
      <c r="N55" s="6"/>
    </row>
    <row r="56" spans="1:14" ht="47.25">
      <c r="A56" s="7"/>
      <c r="B56" s="162" t="s">
        <v>39</v>
      </c>
      <c r="C56" s="163" t="s">
        <v>154</v>
      </c>
      <c r="D56" s="163" t="s">
        <v>164</v>
      </c>
      <c r="E56" s="163"/>
      <c r="F56" s="163" t="s">
        <v>174</v>
      </c>
      <c r="G56" s="163"/>
      <c r="H56" s="163" t="s">
        <v>185</v>
      </c>
      <c r="I56" s="163"/>
      <c r="J56" s="163" t="s">
        <v>191</v>
      </c>
      <c r="K56" s="163"/>
      <c r="L56" s="164" t="s">
        <v>204</v>
      </c>
      <c r="M56" s="178"/>
      <c r="N56" s="6"/>
    </row>
    <row r="57" spans="1:14" ht="15.75">
      <c r="A57" s="27"/>
      <c r="B57" s="28" t="s">
        <v>40</v>
      </c>
      <c r="C57" s="64">
        <v>218488</v>
      </c>
      <c r="D57" s="64">
        <v>182752</v>
      </c>
      <c r="E57" s="64"/>
      <c r="F57" s="64">
        <f>13347+26</f>
        <v>13373</v>
      </c>
      <c r="G57" s="64"/>
      <c r="H57" s="64">
        <v>0</v>
      </c>
      <c r="I57" s="64"/>
      <c r="J57" s="64">
        <v>0</v>
      </c>
      <c r="K57" s="64"/>
      <c r="L57" s="65">
        <f>D57-F57+H57-J57</f>
        <v>169379</v>
      </c>
      <c r="M57" s="28"/>
      <c r="N57" s="6"/>
    </row>
    <row r="58" spans="1:14" ht="15.75">
      <c r="A58" s="27"/>
      <c r="B58" s="28" t="s">
        <v>41</v>
      </c>
      <c r="C58" s="64">
        <v>31107</v>
      </c>
      <c r="D58" s="64">
        <v>26391</v>
      </c>
      <c r="E58" s="64"/>
      <c r="F58" s="64">
        <f>1590+440</f>
        <v>2030</v>
      </c>
      <c r="G58" s="64"/>
      <c r="H58" s="64">
        <v>0</v>
      </c>
      <c r="I58" s="64"/>
      <c r="J58" s="64">
        <v>0</v>
      </c>
      <c r="K58" s="64"/>
      <c r="L58" s="65">
        <f>D58-F58+H58-J58</f>
        <v>24361</v>
      </c>
      <c r="M58" s="28"/>
      <c r="N58" s="6"/>
    </row>
    <row r="59" spans="1:14" ht="15.75">
      <c r="A59" s="27"/>
      <c r="B59" s="28"/>
      <c r="C59" s="64"/>
      <c r="D59" s="64"/>
      <c r="E59" s="64"/>
      <c r="F59" s="64"/>
      <c r="G59" s="64"/>
      <c r="H59" s="64"/>
      <c r="I59" s="64"/>
      <c r="J59" s="64"/>
      <c r="K59" s="64"/>
      <c r="L59" s="65"/>
      <c r="M59" s="28"/>
      <c r="N59" s="6"/>
    </row>
    <row r="60" spans="1:14" ht="15.75">
      <c r="A60" s="27"/>
      <c r="B60" s="28" t="s">
        <v>42</v>
      </c>
      <c r="C60" s="64">
        <f>SUM(C57:C59)</f>
        <v>249595</v>
      </c>
      <c r="D60" s="64">
        <f>SUM(D57:D59)</f>
        <v>209143</v>
      </c>
      <c r="E60" s="64"/>
      <c r="F60" s="64">
        <f>SUM(F57:F59)</f>
        <v>15403</v>
      </c>
      <c r="G60" s="64"/>
      <c r="H60" s="64">
        <f>SUM(H57:H59)</f>
        <v>0</v>
      </c>
      <c r="I60" s="64"/>
      <c r="J60" s="64">
        <f>SUM(J57:J59)</f>
        <v>0</v>
      </c>
      <c r="K60" s="64"/>
      <c r="L60" s="66">
        <f>SUM(L57:L59)</f>
        <v>193740</v>
      </c>
      <c r="M60" s="28"/>
      <c r="N60" s="6"/>
    </row>
    <row r="61" spans="1:14" ht="15.75">
      <c r="A61" s="27"/>
      <c r="B61" s="28"/>
      <c r="C61" s="64"/>
      <c r="D61" s="64"/>
      <c r="E61" s="64"/>
      <c r="F61" s="64"/>
      <c r="G61" s="64"/>
      <c r="H61" s="64"/>
      <c r="I61" s="64"/>
      <c r="J61" s="64"/>
      <c r="K61" s="64"/>
      <c r="L61" s="66"/>
      <c r="M61" s="28"/>
      <c r="N61" s="6"/>
    </row>
    <row r="62" spans="1:14" ht="15.75">
      <c r="A62" s="7"/>
      <c r="B62" s="158" t="s">
        <v>43</v>
      </c>
      <c r="C62" s="67"/>
      <c r="D62" s="67"/>
      <c r="E62" s="67"/>
      <c r="F62" s="67"/>
      <c r="G62" s="67"/>
      <c r="H62" s="67"/>
      <c r="I62" s="67"/>
      <c r="J62" s="67"/>
      <c r="K62" s="67"/>
      <c r="L62" s="68"/>
      <c r="M62" s="9"/>
      <c r="N62" s="6"/>
    </row>
    <row r="63" spans="1:14" ht="15.75">
      <c r="A63" s="7"/>
      <c r="B63" s="9"/>
      <c r="C63" s="67"/>
      <c r="D63" s="67"/>
      <c r="E63" s="67"/>
      <c r="F63" s="67"/>
      <c r="G63" s="67"/>
      <c r="H63" s="67"/>
      <c r="I63" s="67"/>
      <c r="J63" s="67"/>
      <c r="K63" s="67"/>
      <c r="L63" s="68"/>
      <c r="M63" s="9"/>
      <c r="N63" s="6"/>
    </row>
    <row r="64" spans="1:14" ht="15.75">
      <c r="A64" s="27"/>
      <c r="B64" s="28" t="s">
        <v>40</v>
      </c>
      <c r="C64" s="64"/>
      <c r="D64" s="64"/>
      <c r="E64" s="64"/>
      <c r="F64" s="64"/>
      <c r="G64" s="64"/>
      <c r="H64" s="64"/>
      <c r="I64" s="64"/>
      <c r="J64" s="64"/>
      <c r="K64" s="64"/>
      <c r="L64" s="66"/>
      <c r="M64" s="28"/>
      <c r="N64" s="6"/>
    </row>
    <row r="65" spans="1:14" ht="15.75">
      <c r="A65" s="27"/>
      <c r="B65" s="28" t="s">
        <v>44</v>
      </c>
      <c r="C65" s="64"/>
      <c r="D65" s="64"/>
      <c r="E65" s="64"/>
      <c r="F65" s="64"/>
      <c r="G65" s="64"/>
      <c r="H65" s="64"/>
      <c r="I65" s="64"/>
      <c r="J65" s="64"/>
      <c r="K65" s="64"/>
      <c r="L65" s="66"/>
      <c r="M65" s="28"/>
      <c r="N65" s="6"/>
    </row>
    <row r="66" spans="1:14" ht="15.75">
      <c r="A66" s="27"/>
      <c r="B66" s="28"/>
      <c r="C66" s="64"/>
      <c r="D66" s="64"/>
      <c r="E66" s="64"/>
      <c r="F66" s="64"/>
      <c r="G66" s="64"/>
      <c r="H66" s="64"/>
      <c r="I66" s="64"/>
      <c r="J66" s="64"/>
      <c r="K66" s="64"/>
      <c r="L66" s="66"/>
      <c r="M66" s="28"/>
      <c r="N66" s="6"/>
    </row>
    <row r="67" spans="1:14" ht="15.75">
      <c r="A67" s="27"/>
      <c r="B67" s="28" t="s">
        <v>42</v>
      </c>
      <c r="C67" s="64"/>
      <c r="D67" s="64"/>
      <c r="E67" s="64"/>
      <c r="F67" s="64"/>
      <c r="G67" s="64"/>
      <c r="H67" s="64"/>
      <c r="I67" s="64"/>
      <c r="J67" s="64"/>
      <c r="K67" s="64"/>
      <c r="L67" s="64"/>
      <c r="M67" s="28"/>
      <c r="N67" s="6"/>
    </row>
    <row r="68" spans="1:14" ht="15.75">
      <c r="A68" s="27"/>
      <c r="B68" s="28"/>
      <c r="C68" s="64"/>
      <c r="D68" s="64"/>
      <c r="E68" s="64"/>
      <c r="F68" s="64"/>
      <c r="G68" s="64"/>
      <c r="H68" s="64"/>
      <c r="I68" s="64"/>
      <c r="J68" s="64"/>
      <c r="K68" s="64"/>
      <c r="L68" s="64"/>
      <c r="M68" s="28"/>
      <c r="N68" s="6"/>
    </row>
    <row r="69" spans="1:14" ht="15.75">
      <c r="A69" s="27"/>
      <c r="B69" s="28" t="str">
        <f>B58</f>
        <v>Pre Closing Arrears Sold to Issuer (£'000)</v>
      </c>
      <c r="C69" s="64">
        <f>-C58</f>
        <v>-31107</v>
      </c>
      <c r="D69" s="64">
        <v>-26391</v>
      </c>
      <c r="E69" s="64"/>
      <c r="F69" s="64"/>
      <c r="G69" s="64"/>
      <c r="H69" s="64"/>
      <c r="I69" s="64"/>
      <c r="J69" s="64"/>
      <c r="K69" s="64"/>
      <c r="L69" s="64">
        <f>-L58</f>
        <v>-24361</v>
      </c>
      <c r="M69" s="28"/>
      <c r="N69" s="6"/>
    </row>
    <row r="70" spans="1:14" ht="15.75">
      <c r="A70" s="27"/>
      <c r="B70" s="28" t="s">
        <v>45</v>
      </c>
      <c r="C70" s="64">
        <v>0</v>
      </c>
      <c r="D70" s="64">
        <v>0</v>
      </c>
      <c r="E70" s="64"/>
      <c r="F70" s="64"/>
      <c r="G70" s="64"/>
      <c r="H70" s="64"/>
      <c r="I70" s="64"/>
      <c r="J70" s="64"/>
      <c r="K70" s="64"/>
      <c r="L70" s="65">
        <f>D70-F70+H70-J70</f>
        <v>0</v>
      </c>
      <c r="M70" s="28"/>
      <c r="N70" s="6"/>
    </row>
    <row r="71" spans="1:14" ht="15.75">
      <c r="A71" s="27"/>
      <c r="B71" s="28" t="s">
        <v>46</v>
      </c>
      <c r="C71" s="64">
        <v>1512</v>
      </c>
      <c r="D71" s="64">
        <v>0</v>
      </c>
      <c r="E71" s="64"/>
      <c r="F71" s="64"/>
      <c r="G71" s="64"/>
      <c r="H71" s="64"/>
      <c r="I71" s="64"/>
      <c r="J71" s="64"/>
      <c r="K71" s="64"/>
      <c r="L71" s="66">
        <f>D71+F71</f>
        <v>0</v>
      </c>
      <c r="M71" s="28"/>
      <c r="N71" s="6"/>
    </row>
    <row r="72" spans="1:14" ht="15.75">
      <c r="A72" s="27"/>
      <c r="B72" s="28" t="s">
        <v>47</v>
      </c>
      <c r="C72" s="64">
        <v>0</v>
      </c>
      <c r="D72" s="64">
        <v>30</v>
      </c>
      <c r="E72" s="64"/>
      <c r="F72" s="64"/>
      <c r="G72" s="64"/>
      <c r="H72" s="64"/>
      <c r="I72" s="64"/>
      <c r="J72" s="64"/>
      <c r="K72" s="64"/>
      <c r="L72" s="66">
        <v>26</v>
      </c>
      <c r="M72" s="28"/>
      <c r="N72" s="6"/>
    </row>
    <row r="73" spans="1:14" ht="15.75">
      <c r="A73" s="27"/>
      <c r="B73" s="28" t="s">
        <v>21</v>
      </c>
      <c r="C73" s="66">
        <f>SUM(C60:C72)</f>
        <v>220000</v>
      </c>
      <c r="D73" s="66">
        <f>SUM(D60:D72)</f>
        <v>182782</v>
      </c>
      <c r="E73" s="64"/>
      <c r="F73" s="66"/>
      <c r="G73" s="64"/>
      <c r="H73" s="66"/>
      <c r="I73" s="64"/>
      <c r="J73" s="66"/>
      <c r="K73" s="64"/>
      <c r="L73" s="66">
        <f>SUM(L60:L72)</f>
        <v>169405</v>
      </c>
      <c r="M73" s="28"/>
      <c r="N73" s="6"/>
    </row>
    <row r="74" spans="1:14" ht="15.75">
      <c r="A74" s="7"/>
      <c r="B74" s="9"/>
      <c r="C74" s="9"/>
      <c r="D74" s="9"/>
      <c r="E74" s="9"/>
      <c r="F74" s="9"/>
      <c r="G74" s="9"/>
      <c r="H74" s="9"/>
      <c r="I74" s="9"/>
      <c r="J74" s="9"/>
      <c r="K74" s="9"/>
      <c r="L74" s="9"/>
      <c r="M74" s="9"/>
      <c r="N74" s="6"/>
    </row>
    <row r="75" spans="1:14" ht="15.75">
      <c r="A75" s="7"/>
      <c r="B75" s="62" t="s">
        <v>48</v>
      </c>
      <c r="C75" s="16"/>
      <c r="D75" s="16"/>
      <c r="E75" s="16"/>
      <c r="F75" s="16"/>
      <c r="G75" s="16"/>
      <c r="H75" s="16"/>
      <c r="I75" s="19"/>
      <c r="J75" s="19" t="s">
        <v>192</v>
      </c>
      <c r="K75" s="19"/>
      <c r="L75" s="19" t="s">
        <v>205</v>
      </c>
      <c r="M75" s="9"/>
      <c r="N75" s="6"/>
    </row>
    <row r="76" spans="1:14" ht="15.75">
      <c r="A76" s="27"/>
      <c r="B76" s="28" t="s">
        <v>49</v>
      </c>
      <c r="C76" s="28"/>
      <c r="D76" s="28"/>
      <c r="E76" s="28"/>
      <c r="F76" s="28"/>
      <c r="G76" s="28"/>
      <c r="H76" s="28"/>
      <c r="I76" s="28"/>
      <c r="J76" s="64">
        <v>0</v>
      </c>
      <c r="K76" s="28"/>
      <c r="L76" s="65">
        <v>0</v>
      </c>
      <c r="M76" s="28"/>
      <c r="N76" s="6"/>
    </row>
    <row r="77" spans="1:14" ht="15.75">
      <c r="A77" s="27"/>
      <c r="B77" s="28" t="s">
        <v>50</v>
      </c>
      <c r="C77" s="52" t="s">
        <v>155</v>
      </c>
      <c r="D77" s="56">
        <f>J167</f>
        <v>37680</v>
      </c>
      <c r="E77" s="28"/>
      <c r="F77" s="28"/>
      <c r="G77" s="28"/>
      <c r="H77" s="28"/>
      <c r="I77" s="28"/>
      <c r="J77" s="64">
        <f>13373+30-26</f>
        <v>13377</v>
      </c>
      <c r="K77" s="28"/>
      <c r="L77" s="65"/>
      <c r="M77" s="28"/>
      <c r="N77" s="6"/>
    </row>
    <row r="78" spans="1:14" ht="15.75">
      <c r="A78" s="27"/>
      <c r="B78" s="28" t="s">
        <v>51</v>
      </c>
      <c r="C78" s="28"/>
      <c r="D78" s="28"/>
      <c r="E78" s="28"/>
      <c r="F78" s="28"/>
      <c r="G78" s="28"/>
      <c r="H78" s="28"/>
      <c r="I78" s="28"/>
      <c r="J78" s="64"/>
      <c r="K78" s="28"/>
      <c r="L78" s="65">
        <f>3980+42</f>
        <v>4022</v>
      </c>
      <c r="M78" s="28"/>
      <c r="N78" s="6"/>
    </row>
    <row r="79" spans="1:14" ht="15.75">
      <c r="A79" s="27"/>
      <c r="B79" s="28" t="s">
        <v>52</v>
      </c>
      <c r="C79" s="28"/>
      <c r="D79" s="28"/>
      <c r="E79" s="28"/>
      <c r="F79" s="28"/>
      <c r="G79" s="28"/>
      <c r="H79" s="28"/>
      <c r="I79" s="28"/>
      <c r="J79" s="64"/>
      <c r="K79" s="28"/>
      <c r="L79" s="65">
        <v>1589</v>
      </c>
      <c r="M79" s="28"/>
      <c r="N79" s="6"/>
    </row>
    <row r="80" spans="1:14" ht="15.75">
      <c r="A80" s="27"/>
      <c r="B80" s="28" t="s">
        <v>53</v>
      </c>
      <c r="C80" s="28"/>
      <c r="D80" s="28"/>
      <c r="E80" s="28"/>
      <c r="F80" s="28"/>
      <c r="G80" s="28"/>
      <c r="H80" s="28"/>
      <c r="I80" s="28"/>
      <c r="J80" s="64"/>
      <c r="K80" s="28"/>
      <c r="L80" s="65">
        <v>0</v>
      </c>
      <c r="M80" s="28"/>
      <c r="N80" s="6"/>
    </row>
    <row r="81" spans="1:14" ht="15.75">
      <c r="A81" s="27"/>
      <c r="B81" s="28" t="s">
        <v>54</v>
      </c>
      <c r="C81" s="28"/>
      <c r="D81" s="28"/>
      <c r="E81" s="28"/>
      <c r="F81" s="28"/>
      <c r="G81" s="28"/>
      <c r="H81" s="28"/>
      <c r="I81" s="28"/>
      <c r="J81" s="64">
        <f>SUM(J76:J80)</f>
        <v>13377</v>
      </c>
      <c r="K81" s="28"/>
      <c r="L81" s="66">
        <f>SUM(L76:L80)</f>
        <v>5611</v>
      </c>
      <c r="M81" s="28"/>
      <c r="N81" s="6"/>
    </row>
    <row r="82" spans="1:14" ht="15.75">
      <c r="A82" s="27"/>
      <c r="B82" s="166" t="s">
        <v>55</v>
      </c>
      <c r="C82" s="70"/>
      <c r="D82" s="28"/>
      <c r="E82" s="28"/>
      <c r="F82" s="28"/>
      <c r="G82" s="28"/>
      <c r="H82" s="28"/>
      <c r="I82" s="28"/>
      <c r="J82" s="64"/>
      <c r="K82" s="28"/>
      <c r="L82" s="65"/>
      <c r="M82" s="28"/>
      <c r="N82" s="6"/>
    </row>
    <row r="83" spans="1:14" ht="15.75">
      <c r="A83" s="27">
        <v>1</v>
      </c>
      <c r="B83" s="28" t="s">
        <v>56</v>
      </c>
      <c r="C83" s="28"/>
      <c r="D83" s="28"/>
      <c r="E83" s="28"/>
      <c r="F83" s="28"/>
      <c r="G83" s="28"/>
      <c r="H83" s="28"/>
      <c r="I83" s="28"/>
      <c r="J83" s="28"/>
      <c r="K83" s="28"/>
      <c r="L83" s="65">
        <v>0</v>
      </c>
      <c r="M83" s="28"/>
      <c r="N83" s="6"/>
    </row>
    <row r="84" spans="1:14" ht="15.75">
      <c r="A84" s="27">
        <f aca="true" t="shared" si="0" ref="A84:A95">A83+1</f>
        <v>2</v>
      </c>
      <c r="B84" s="28" t="s">
        <v>57</v>
      </c>
      <c r="C84" s="28"/>
      <c r="D84" s="28"/>
      <c r="E84" s="28"/>
      <c r="F84" s="28"/>
      <c r="G84" s="28"/>
      <c r="H84" s="28"/>
      <c r="I84" s="28"/>
      <c r="J84" s="28"/>
      <c r="K84" s="28"/>
      <c r="L84" s="65">
        <v>-4</v>
      </c>
      <c r="M84" s="28"/>
      <c r="N84" s="6"/>
    </row>
    <row r="85" spans="1:14" ht="15.75">
      <c r="A85" s="27">
        <f t="shared" si="0"/>
        <v>3</v>
      </c>
      <c r="B85" s="28" t="s">
        <v>58</v>
      </c>
      <c r="C85" s="28"/>
      <c r="D85" s="28"/>
      <c r="E85" s="28"/>
      <c r="F85" s="28"/>
      <c r="G85" s="28"/>
      <c r="H85" s="28"/>
      <c r="I85" s="28"/>
      <c r="J85" s="28"/>
      <c r="K85" s="28"/>
      <c r="L85" s="65">
        <v>-6</v>
      </c>
      <c r="M85" s="28"/>
      <c r="N85" s="6"/>
    </row>
    <row r="86" spans="1:14" ht="15.75">
      <c r="A86" s="27">
        <f t="shared" si="0"/>
        <v>4</v>
      </c>
      <c r="B86" s="28" t="s">
        <v>59</v>
      </c>
      <c r="C86" s="28"/>
      <c r="D86" s="28"/>
      <c r="E86" s="28"/>
      <c r="F86" s="28"/>
      <c r="G86" s="28"/>
      <c r="H86" s="28"/>
      <c r="I86" s="28"/>
      <c r="J86" s="28"/>
      <c r="K86" s="28"/>
      <c r="L86" s="65">
        <v>0</v>
      </c>
      <c r="M86" s="28"/>
      <c r="N86" s="6"/>
    </row>
    <row r="87" spans="1:14" ht="15.75">
      <c r="A87" s="27">
        <f t="shared" si="0"/>
        <v>5</v>
      </c>
      <c r="B87" s="28" t="s">
        <v>60</v>
      </c>
      <c r="C87" s="28"/>
      <c r="D87" s="28"/>
      <c r="E87" s="28"/>
      <c r="F87" s="28"/>
      <c r="G87" s="28"/>
      <c r="H87" s="28"/>
      <c r="I87" s="28"/>
      <c r="J87" s="28"/>
      <c r="K87" s="28"/>
      <c r="L87" s="65">
        <v>-1748</v>
      </c>
      <c r="M87" s="28"/>
      <c r="N87" s="6"/>
    </row>
    <row r="88" spans="1:14" ht="15.75">
      <c r="A88" s="27">
        <f t="shared" si="0"/>
        <v>6</v>
      </c>
      <c r="B88" s="28" t="s">
        <v>61</v>
      </c>
      <c r="C88" s="28"/>
      <c r="D88" s="28"/>
      <c r="E88" s="28"/>
      <c r="F88" s="28"/>
      <c r="G88" s="28"/>
      <c r="H88" s="28"/>
      <c r="I88" s="28"/>
      <c r="J88" s="28"/>
      <c r="K88" s="28"/>
      <c r="L88" s="65">
        <v>-202</v>
      </c>
      <c r="M88" s="28"/>
      <c r="N88" s="6"/>
    </row>
    <row r="89" spans="1:14" ht="15.75">
      <c r="A89" s="27">
        <f t="shared" si="0"/>
        <v>7</v>
      </c>
      <c r="B89" s="28" t="s">
        <v>62</v>
      </c>
      <c r="C89" s="28"/>
      <c r="D89" s="28"/>
      <c r="E89" s="28"/>
      <c r="F89" s="28"/>
      <c r="G89" s="28"/>
      <c r="H89" s="28"/>
      <c r="I89" s="28"/>
      <c r="J89" s="28"/>
      <c r="K89" s="28"/>
      <c r="L89" s="65">
        <v>-82</v>
      </c>
      <c r="M89" s="28"/>
      <c r="N89" s="6"/>
    </row>
    <row r="90" spans="1:14" ht="15.75">
      <c r="A90" s="27">
        <f t="shared" si="0"/>
        <v>8</v>
      </c>
      <c r="B90" s="28" t="s">
        <v>63</v>
      </c>
      <c r="C90" s="28"/>
      <c r="D90" s="28"/>
      <c r="E90" s="28"/>
      <c r="F90" s="28"/>
      <c r="G90" s="28"/>
      <c r="H90" s="28"/>
      <c r="I90" s="28"/>
      <c r="J90" s="28"/>
      <c r="K90" s="28"/>
      <c r="L90" s="65">
        <v>-5</v>
      </c>
      <c r="M90" s="28"/>
      <c r="N90" s="6"/>
    </row>
    <row r="91" spans="1:14" ht="15.75">
      <c r="A91" s="27">
        <f t="shared" si="0"/>
        <v>9</v>
      </c>
      <c r="B91" s="28" t="s">
        <v>64</v>
      </c>
      <c r="C91" s="28"/>
      <c r="D91" s="28"/>
      <c r="E91" s="28"/>
      <c r="F91" s="28"/>
      <c r="G91" s="28"/>
      <c r="H91" s="28"/>
      <c r="I91" s="28"/>
      <c r="J91" s="28"/>
      <c r="K91" s="28"/>
      <c r="L91" s="65">
        <v>0</v>
      </c>
      <c r="M91" s="28"/>
      <c r="N91" s="6"/>
    </row>
    <row r="92" spans="1:14" ht="15.75">
      <c r="A92" s="27">
        <f t="shared" si="0"/>
        <v>10</v>
      </c>
      <c r="B92" s="28" t="s">
        <v>65</v>
      </c>
      <c r="C92" s="28"/>
      <c r="D92" s="28"/>
      <c r="E92" s="28"/>
      <c r="F92" s="28"/>
      <c r="G92" s="28"/>
      <c r="H92" s="28"/>
      <c r="I92" s="28"/>
      <c r="J92" s="28"/>
      <c r="K92" s="28"/>
      <c r="L92" s="65">
        <v>-26</v>
      </c>
      <c r="M92" s="28"/>
      <c r="N92" s="6"/>
    </row>
    <row r="93" spans="1:14" ht="15.75">
      <c r="A93" s="27">
        <f t="shared" si="0"/>
        <v>11</v>
      </c>
      <c r="B93" s="28" t="s">
        <v>66</v>
      </c>
      <c r="C93" s="28"/>
      <c r="D93" s="28"/>
      <c r="E93" s="28"/>
      <c r="F93" s="28"/>
      <c r="G93" s="28"/>
      <c r="H93" s="28"/>
      <c r="I93" s="28"/>
      <c r="J93" s="28"/>
      <c r="K93" s="28"/>
      <c r="L93" s="65">
        <v>0</v>
      </c>
      <c r="M93" s="28"/>
      <c r="N93" s="6"/>
    </row>
    <row r="94" spans="1:14" ht="15.75">
      <c r="A94" s="27">
        <f t="shared" si="0"/>
        <v>12</v>
      </c>
      <c r="B94" s="28" t="s">
        <v>67</v>
      </c>
      <c r="C94" s="28"/>
      <c r="D94" s="28"/>
      <c r="E94" s="28"/>
      <c r="F94" s="28"/>
      <c r="G94" s="28"/>
      <c r="H94" s="28"/>
      <c r="I94" s="28"/>
      <c r="J94" s="28"/>
      <c r="K94" s="28"/>
      <c r="L94" s="65">
        <v>0</v>
      </c>
      <c r="M94" s="28"/>
      <c r="N94" s="6"/>
    </row>
    <row r="95" spans="1:14" ht="15.75">
      <c r="A95" s="27">
        <f t="shared" si="0"/>
        <v>13</v>
      </c>
      <c r="B95" s="28" t="s">
        <v>68</v>
      </c>
      <c r="C95" s="28"/>
      <c r="D95" s="28"/>
      <c r="E95" s="28"/>
      <c r="F95" s="28"/>
      <c r="G95" s="28"/>
      <c r="H95" s="28"/>
      <c r="I95" s="28"/>
      <c r="J95" s="28"/>
      <c r="K95" s="28"/>
      <c r="L95" s="65">
        <f>-SUM(L81:L94)</f>
        <v>-3538</v>
      </c>
      <c r="M95" s="28"/>
      <c r="N95" s="6"/>
    </row>
    <row r="96" spans="1:14" ht="15.75">
      <c r="A96" s="27"/>
      <c r="B96" s="28"/>
      <c r="C96" s="28"/>
      <c r="D96" s="28"/>
      <c r="E96" s="28"/>
      <c r="F96" s="28"/>
      <c r="G96" s="28"/>
      <c r="H96" s="28"/>
      <c r="I96" s="28"/>
      <c r="J96" s="28"/>
      <c r="K96" s="28"/>
      <c r="L96" s="65"/>
      <c r="M96" s="28"/>
      <c r="N96" s="6"/>
    </row>
    <row r="97" spans="1:14" ht="15.75">
      <c r="A97" s="27"/>
      <c r="B97" s="166" t="s">
        <v>69</v>
      </c>
      <c r="C97" s="70"/>
      <c r="D97" s="28"/>
      <c r="E97" s="28"/>
      <c r="F97" s="28"/>
      <c r="G97" s="28"/>
      <c r="H97" s="28"/>
      <c r="I97" s="28"/>
      <c r="J97" s="28"/>
      <c r="K97" s="28"/>
      <c r="L97" s="71"/>
      <c r="M97" s="28"/>
      <c r="N97" s="6"/>
    </row>
    <row r="98" spans="1:14" ht="15.75">
      <c r="A98" s="27"/>
      <c r="B98" s="28" t="s">
        <v>70</v>
      </c>
      <c r="C98" s="70"/>
      <c r="D98" s="28"/>
      <c r="E98" s="28"/>
      <c r="F98" s="28"/>
      <c r="G98" s="28"/>
      <c r="H98" s="28"/>
      <c r="I98" s="28"/>
      <c r="J98" s="64">
        <f>-J151</f>
        <v>0</v>
      </c>
      <c r="K98" s="64"/>
      <c r="L98" s="65"/>
      <c r="M98" s="28"/>
      <c r="N98" s="6"/>
    </row>
    <row r="99" spans="1:14" ht="15.75">
      <c r="A99" s="27"/>
      <c r="B99" s="28" t="s">
        <v>71</v>
      </c>
      <c r="C99" s="28"/>
      <c r="D99" s="28"/>
      <c r="E99" s="28"/>
      <c r="F99" s="28"/>
      <c r="G99" s="28"/>
      <c r="H99" s="28"/>
      <c r="I99" s="28"/>
      <c r="J99" s="64">
        <f>-H151</f>
        <v>0</v>
      </c>
      <c r="K99" s="64"/>
      <c r="L99" s="65"/>
      <c r="M99" s="28"/>
      <c r="N99" s="6"/>
    </row>
    <row r="100" spans="1:14" ht="15.75">
      <c r="A100" s="27"/>
      <c r="B100" s="28" t="s">
        <v>72</v>
      </c>
      <c r="C100" s="28"/>
      <c r="D100" s="28"/>
      <c r="E100" s="28"/>
      <c r="F100" s="28"/>
      <c r="G100" s="28"/>
      <c r="H100" s="28"/>
      <c r="I100" s="28"/>
      <c r="J100" s="64">
        <v>-13377</v>
      </c>
      <c r="K100" s="64"/>
      <c r="L100" s="65"/>
      <c r="M100" s="28"/>
      <c r="N100" s="6"/>
    </row>
    <row r="101" spans="1:14" ht="15.75">
      <c r="A101" s="27"/>
      <c r="B101" s="28" t="s">
        <v>73</v>
      </c>
      <c r="C101" s="28"/>
      <c r="D101" s="28"/>
      <c r="E101" s="28"/>
      <c r="F101" s="28"/>
      <c r="G101" s="28"/>
      <c r="H101" s="28"/>
      <c r="I101" s="28"/>
      <c r="J101" s="64">
        <v>0</v>
      </c>
      <c r="K101" s="64"/>
      <c r="L101" s="65"/>
      <c r="M101" s="28"/>
      <c r="N101" s="6"/>
    </row>
    <row r="102" spans="1:14" ht="15.75">
      <c r="A102" s="27"/>
      <c r="B102" s="28" t="s">
        <v>74</v>
      </c>
      <c r="C102" s="28"/>
      <c r="D102" s="28"/>
      <c r="E102" s="28"/>
      <c r="F102" s="28"/>
      <c r="G102" s="28"/>
      <c r="H102" s="28"/>
      <c r="I102" s="28"/>
      <c r="J102" s="64">
        <v>0</v>
      </c>
      <c r="K102" s="64"/>
      <c r="L102" s="65"/>
      <c r="M102" s="28"/>
      <c r="N102" s="6"/>
    </row>
    <row r="103" spans="1:14" ht="15.75">
      <c r="A103" s="27"/>
      <c r="B103" s="28" t="s">
        <v>75</v>
      </c>
      <c r="C103" s="28"/>
      <c r="D103" s="28"/>
      <c r="E103" s="28"/>
      <c r="F103" s="28"/>
      <c r="G103" s="28"/>
      <c r="H103" s="28"/>
      <c r="I103" s="28"/>
      <c r="J103" s="64">
        <f>SUM(J82:J101)</f>
        <v>-13377</v>
      </c>
      <c r="K103" s="64"/>
      <c r="L103" s="64">
        <f>SUM(L83:L95)</f>
        <v>-5611</v>
      </c>
      <c r="M103" s="28"/>
      <c r="N103" s="6"/>
    </row>
    <row r="104" spans="1:14" ht="15.75">
      <c r="A104" s="27"/>
      <c r="B104" s="28" t="s">
        <v>76</v>
      </c>
      <c r="C104" s="28"/>
      <c r="D104" s="28"/>
      <c r="E104" s="28"/>
      <c r="F104" s="28"/>
      <c r="G104" s="28"/>
      <c r="H104" s="28"/>
      <c r="I104" s="28"/>
      <c r="J104" s="64">
        <f>J81+J103</f>
        <v>0</v>
      </c>
      <c r="K104" s="64"/>
      <c r="L104" s="64">
        <f>L81+L103</f>
        <v>0</v>
      </c>
      <c r="M104" s="28"/>
      <c r="N104" s="6"/>
    </row>
    <row r="105" spans="1:14" ht="12" customHeight="1">
      <c r="A105" s="7"/>
      <c r="B105" s="9"/>
      <c r="C105" s="9"/>
      <c r="D105" s="9"/>
      <c r="E105" s="9"/>
      <c r="F105" s="9"/>
      <c r="G105" s="9"/>
      <c r="H105" s="9"/>
      <c r="I105" s="9"/>
      <c r="J105" s="9"/>
      <c r="K105" s="9"/>
      <c r="L105" s="63"/>
      <c r="M105" s="9"/>
      <c r="N105" s="6"/>
    </row>
    <row r="106" spans="1:14" ht="15.75" customHeight="1" thickBot="1">
      <c r="A106" s="135"/>
      <c r="B106" s="136" t="str">
        <f>B52</f>
        <v>HL4 INVESTOR REPORT QUARTER ENDING FEBRUARY 2003</v>
      </c>
      <c r="C106" s="137"/>
      <c r="D106" s="137"/>
      <c r="E106" s="137"/>
      <c r="F106" s="137"/>
      <c r="G106" s="137"/>
      <c r="H106" s="137"/>
      <c r="I106" s="137"/>
      <c r="J106" s="137"/>
      <c r="K106" s="137"/>
      <c r="L106" s="141"/>
      <c r="M106" s="139"/>
      <c r="N106" s="6"/>
    </row>
    <row r="107" spans="1:14" ht="12" customHeight="1">
      <c r="A107" s="2"/>
      <c r="B107" s="5"/>
      <c r="C107" s="5"/>
      <c r="D107" s="5"/>
      <c r="E107" s="5"/>
      <c r="F107" s="5"/>
      <c r="G107" s="5"/>
      <c r="H107" s="5"/>
      <c r="I107" s="5"/>
      <c r="J107" s="5"/>
      <c r="K107" s="5"/>
      <c r="L107" s="73"/>
      <c r="M107" s="5"/>
      <c r="N107" s="6"/>
    </row>
    <row r="108" spans="1:14" ht="15.75">
      <c r="A108" s="7"/>
      <c r="B108" s="62" t="s">
        <v>77</v>
      </c>
      <c r="C108" s="15"/>
      <c r="D108" s="9"/>
      <c r="E108" s="9"/>
      <c r="F108" s="9"/>
      <c r="G108" s="9"/>
      <c r="H108" s="9"/>
      <c r="I108" s="9"/>
      <c r="J108" s="9"/>
      <c r="K108" s="9"/>
      <c r="L108" s="63"/>
      <c r="M108" s="9"/>
      <c r="N108" s="6"/>
    </row>
    <row r="109" spans="1:14" ht="15.75">
      <c r="A109" s="7"/>
      <c r="B109" s="23"/>
      <c r="C109" s="15"/>
      <c r="D109" s="9"/>
      <c r="E109" s="9"/>
      <c r="F109" s="9"/>
      <c r="G109" s="9"/>
      <c r="H109" s="9"/>
      <c r="I109" s="9"/>
      <c r="J109" s="9"/>
      <c r="K109" s="9"/>
      <c r="L109" s="63"/>
      <c r="M109" s="9"/>
      <c r="N109" s="6"/>
    </row>
    <row r="110" spans="1:14" ht="15.75">
      <c r="A110" s="7"/>
      <c r="B110" s="167" t="s">
        <v>78</v>
      </c>
      <c r="C110" s="15"/>
      <c r="D110" s="9"/>
      <c r="E110" s="9"/>
      <c r="F110" s="9"/>
      <c r="G110" s="9"/>
      <c r="H110" s="9"/>
      <c r="I110" s="9"/>
      <c r="J110" s="9"/>
      <c r="K110" s="9"/>
      <c r="L110" s="63"/>
      <c r="M110" s="9"/>
      <c r="N110" s="6"/>
    </row>
    <row r="111" spans="1:14" ht="15.75">
      <c r="A111" s="27"/>
      <c r="B111" s="28" t="s">
        <v>79</v>
      </c>
      <c r="C111" s="28"/>
      <c r="D111" s="28"/>
      <c r="E111" s="28"/>
      <c r="F111" s="28"/>
      <c r="G111" s="28"/>
      <c r="H111" s="28"/>
      <c r="I111" s="28"/>
      <c r="J111" s="28"/>
      <c r="K111" s="28"/>
      <c r="L111" s="65">
        <v>4180</v>
      </c>
      <c r="M111" s="28"/>
      <c r="N111" s="6"/>
    </row>
    <row r="112" spans="1:14" ht="15.75">
      <c r="A112" s="27"/>
      <c r="B112" s="28" t="s">
        <v>80</v>
      </c>
      <c r="C112" s="28"/>
      <c r="D112" s="28"/>
      <c r="E112" s="28"/>
      <c r="F112" s="28"/>
      <c r="G112" s="28"/>
      <c r="H112" s="28"/>
      <c r="I112" s="28"/>
      <c r="J112" s="28"/>
      <c r="K112" s="28"/>
      <c r="L112" s="65">
        <f>L111</f>
        <v>4180</v>
      </c>
      <c r="M112" s="28"/>
      <c r="N112" s="6"/>
    </row>
    <row r="113" spans="1:14" ht="15.75">
      <c r="A113" s="27"/>
      <c r="B113" s="28" t="s">
        <v>81</v>
      </c>
      <c r="C113" s="28"/>
      <c r="D113" s="28"/>
      <c r="E113" s="28"/>
      <c r="F113" s="28"/>
      <c r="G113" s="28"/>
      <c r="H113" s="28"/>
      <c r="I113" s="28"/>
      <c r="J113" s="28"/>
      <c r="K113" s="28"/>
      <c r="L113" s="65">
        <v>0</v>
      </c>
      <c r="M113" s="28"/>
      <c r="N113" s="6"/>
    </row>
    <row r="114" spans="1:14" ht="15.75">
      <c r="A114" s="27"/>
      <c r="B114" s="28" t="s">
        <v>82</v>
      </c>
      <c r="C114" s="28"/>
      <c r="D114" s="28"/>
      <c r="E114" s="28"/>
      <c r="F114" s="28"/>
      <c r="G114" s="28"/>
      <c r="H114" s="28"/>
      <c r="I114" s="28"/>
      <c r="J114" s="28"/>
      <c r="K114" s="28"/>
      <c r="L114" s="65">
        <v>0</v>
      </c>
      <c r="M114" s="28"/>
      <c r="N114" s="6"/>
    </row>
    <row r="115" spans="1:14" ht="15.75">
      <c r="A115" s="27"/>
      <c r="B115" s="28" t="s">
        <v>83</v>
      </c>
      <c r="C115" s="28"/>
      <c r="D115" s="28"/>
      <c r="E115" s="28"/>
      <c r="F115" s="28"/>
      <c r="G115" s="28"/>
      <c r="H115" s="28"/>
      <c r="I115" s="28"/>
      <c r="J115" s="28"/>
      <c r="K115" s="28"/>
      <c r="L115" s="65">
        <v>0</v>
      </c>
      <c r="M115" s="28"/>
      <c r="N115" s="6"/>
    </row>
    <row r="116" spans="1:14" ht="15.75">
      <c r="A116" s="27"/>
      <c r="B116" s="28" t="s">
        <v>60</v>
      </c>
      <c r="C116" s="28"/>
      <c r="D116" s="28"/>
      <c r="E116" s="28"/>
      <c r="F116" s="28"/>
      <c r="G116" s="28"/>
      <c r="H116" s="28"/>
      <c r="I116" s="28"/>
      <c r="J116" s="28"/>
      <c r="K116" s="28"/>
      <c r="L116" s="65">
        <v>0</v>
      </c>
      <c r="M116" s="28"/>
      <c r="N116" s="6"/>
    </row>
    <row r="117" spans="1:14" ht="15.75">
      <c r="A117" s="27"/>
      <c r="B117" s="28" t="s">
        <v>61</v>
      </c>
      <c r="C117" s="28"/>
      <c r="D117" s="28"/>
      <c r="E117" s="28"/>
      <c r="F117" s="28"/>
      <c r="G117" s="28"/>
      <c r="H117" s="28"/>
      <c r="I117" s="28"/>
      <c r="J117" s="28"/>
      <c r="K117" s="28"/>
      <c r="L117" s="65">
        <v>0</v>
      </c>
      <c r="M117" s="28"/>
      <c r="N117" s="6"/>
    </row>
    <row r="118" spans="1:14" ht="15.75">
      <c r="A118" s="27"/>
      <c r="B118" s="28" t="s">
        <v>62</v>
      </c>
      <c r="C118" s="28"/>
      <c r="D118" s="28"/>
      <c r="E118" s="28"/>
      <c r="F118" s="28"/>
      <c r="G118" s="28"/>
      <c r="H118" s="28"/>
      <c r="I118" s="28"/>
      <c r="J118" s="28"/>
      <c r="K118" s="28"/>
      <c r="L118" s="65">
        <v>0</v>
      </c>
      <c r="M118" s="28"/>
      <c r="N118" s="6"/>
    </row>
    <row r="119" spans="1:14" ht="15.75">
      <c r="A119" s="27"/>
      <c r="B119" s="28" t="s">
        <v>84</v>
      </c>
      <c r="C119" s="28"/>
      <c r="D119" s="28"/>
      <c r="E119" s="28"/>
      <c r="F119" s="28"/>
      <c r="G119" s="28"/>
      <c r="H119" s="28"/>
      <c r="I119" s="28"/>
      <c r="J119" s="28"/>
      <c r="K119" s="28"/>
      <c r="L119" s="65">
        <f>SUM(L112:L118)</f>
        <v>4180</v>
      </c>
      <c r="M119" s="28"/>
      <c r="N119" s="6"/>
    </row>
    <row r="120" spans="1:14" ht="15.75">
      <c r="A120" s="27"/>
      <c r="B120" s="28"/>
      <c r="C120" s="28"/>
      <c r="D120" s="28"/>
      <c r="E120" s="28"/>
      <c r="F120" s="28"/>
      <c r="G120" s="28"/>
      <c r="H120" s="28"/>
      <c r="I120" s="28"/>
      <c r="J120" s="28"/>
      <c r="K120" s="28"/>
      <c r="L120" s="75"/>
      <c r="M120" s="28"/>
      <c r="N120" s="6"/>
    </row>
    <row r="121" spans="1:14" ht="15.75">
      <c r="A121" s="7"/>
      <c r="B121" s="167" t="s">
        <v>85</v>
      </c>
      <c r="C121" s="9"/>
      <c r="D121" s="9"/>
      <c r="E121" s="9"/>
      <c r="F121" s="9"/>
      <c r="G121" s="9"/>
      <c r="H121" s="9"/>
      <c r="I121" s="9"/>
      <c r="J121" s="9"/>
      <c r="K121" s="9"/>
      <c r="L121" s="63"/>
      <c r="M121" s="9"/>
      <c r="N121" s="6"/>
    </row>
    <row r="122" spans="1:14" ht="15.75">
      <c r="A122" s="27"/>
      <c r="B122" s="28" t="s">
        <v>86</v>
      </c>
      <c r="C122" s="28"/>
      <c r="D122" s="76"/>
      <c r="E122" s="28"/>
      <c r="F122" s="28"/>
      <c r="G122" s="28"/>
      <c r="H122" s="28"/>
      <c r="I122" s="28"/>
      <c r="J122" s="28"/>
      <c r="K122" s="28"/>
      <c r="L122" s="77" t="s">
        <v>206</v>
      </c>
      <c r="M122" s="28"/>
      <c r="N122" s="6"/>
    </row>
    <row r="123" spans="1:14" ht="15.75">
      <c r="A123" s="27"/>
      <c r="B123" s="28" t="s">
        <v>87</v>
      </c>
      <c r="C123" s="78"/>
      <c r="D123" s="78"/>
      <c r="E123" s="78"/>
      <c r="F123" s="78"/>
      <c r="G123" s="78"/>
      <c r="H123" s="78"/>
      <c r="I123" s="78"/>
      <c r="J123" s="78"/>
      <c r="K123" s="78"/>
      <c r="L123" s="77" t="s">
        <v>206</v>
      </c>
      <c r="M123" s="28"/>
      <c r="N123" s="6"/>
    </row>
    <row r="124" spans="1:14" ht="15.75">
      <c r="A124" s="27"/>
      <c r="B124" s="28" t="s">
        <v>88</v>
      </c>
      <c r="C124" s="28"/>
      <c r="D124" s="28"/>
      <c r="E124" s="28"/>
      <c r="F124" s="28"/>
      <c r="G124" s="28"/>
      <c r="H124" s="28"/>
      <c r="I124" s="28"/>
      <c r="J124" s="28"/>
      <c r="K124" s="28"/>
      <c r="L124" s="77" t="s">
        <v>206</v>
      </c>
      <c r="M124" s="28"/>
      <c r="N124" s="6"/>
    </row>
    <row r="125" spans="1:14" ht="15.75">
      <c r="A125" s="27"/>
      <c r="B125" s="28" t="s">
        <v>89</v>
      </c>
      <c r="C125" s="28"/>
      <c r="D125" s="28"/>
      <c r="E125" s="28"/>
      <c r="F125" s="28"/>
      <c r="G125" s="28"/>
      <c r="H125" s="28"/>
      <c r="I125" s="28"/>
      <c r="J125" s="28"/>
      <c r="K125" s="28"/>
      <c r="L125" s="77" t="s">
        <v>206</v>
      </c>
      <c r="M125" s="28"/>
      <c r="N125" s="6"/>
    </row>
    <row r="126" spans="1:14" ht="15.75">
      <c r="A126" s="27"/>
      <c r="B126" s="28"/>
      <c r="C126" s="28"/>
      <c r="D126" s="28"/>
      <c r="E126" s="28"/>
      <c r="F126" s="28"/>
      <c r="G126" s="28"/>
      <c r="H126" s="28"/>
      <c r="I126" s="28"/>
      <c r="J126" s="28"/>
      <c r="K126" s="28"/>
      <c r="L126" s="75"/>
      <c r="M126" s="28"/>
      <c r="N126" s="6"/>
    </row>
    <row r="127" spans="1:14" ht="15.75">
      <c r="A127" s="7"/>
      <c r="B127" s="167" t="s">
        <v>90</v>
      </c>
      <c r="C127" s="15"/>
      <c r="D127" s="9"/>
      <c r="E127" s="9"/>
      <c r="F127" s="9"/>
      <c r="G127" s="9"/>
      <c r="H127" s="9"/>
      <c r="I127" s="9"/>
      <c r="J127" s="9"/>
      <c r="K127" s="9"/>
      <c r="L127" s="79"/>
      <c r="M127" s="9"/>
      <c r="N127" s="6"/>
    </row>
    <row r="128" spans="1:14" ht="15.75">
      <c r="A128" s="27"/>
      <c r="B128" s="28" t="s">
        <v>91</v>
      </c>
      <c r="C128" s="28"/>
      <c r="D128" s="28"/>
      <c r="E128" s="28"/>
      <c r="F128" s="28"/>
      <c r="G128" s="28"/>
      <c r="H128" s="28"/>
      <c r="I128" s="28"/>
      <c r="J128" s="28"/>
      <c r="K128" s="28"/>
      <c r="L128" s="65">
        <v>0</v>
      </c>
      <c r="M128" s="28"/>
      <c r="N128" s="6"/>
    </row>
    <row r="129" spans="1:14" ht="15.75">
      <c r="A129" s="27"/>
      <c r="B129" s="28" t="s">
        <v>92</v>
      </c>
      <c r="C129" s="28"/>
      <c r="D129" s="28"/>
      <c r="E129" s="28"/>
      <c r="F129" s="28"/>
      <c r="G129" s="28"/>
      <c r="H129" s="28"/>
      <c r="I129" s="28"/>
      <c r="J129" s="28"/>
      <c r="K129" s="28"/>
      <c r="L129" s="65">
        <v>26</v>
      </c>
      <c r="M129" s="28"/>
      <c r="N129" s="6"/>
    </row>
    <row r="130" spans="1:14" ht="15.75">
      <c r="A130" s="27"/>
      <c r="B130" s="28" t="s">
        <v>93</v>
      </c>
      <c r="C130" s="28"/>
      <c r="D130" s="28"/>
      <c r="E130" s="28"/>
      <c r="F130" s="28"/>
      <c r="G130" s="28"/>
      <c r="H130" s="28"/>
      <c r="I130" s="28"/>
      <c r="J130" s="28"/>
      <c r="K130" s="28"/>
      <c r="L130" s="65">
        <f>L129+L128</f>
        <v>26</v>
      </c>
      <c r="M130" s="28"/>
      <c r="N130" s="6"/>
    </row>
    <row r="131" spans="1:14" ht="15.75">
      <c r="A131" s="27"/>
      <c r="B131" s="28" t="s">
        <v>94</v>
      </c>
      <c r="C131" s="28"/>
      <c r="D131" s="28"/>
      <c r="E131" s="28"/>
      <c r="F131" s="28"/>
      <c r="G131" s="28"/>
      <c r="H131" s="80"/>
      <c r="I131" s="28"/>
      <c r="J131" s="28"/>
      <c r="K131" s="28"/>
      <c r="L131" s="65">
        <f>L92</f>
        <v>-26</v>
      </c>
      <c r="M131" s="28"/>
      <c r="N131" s="6"/>
    </row>
    <row r="132" spans="1:14" ht="15.75">
      <c r="A132" s="27"/>
      <c r="B132" s="28" t="s">
        <v>95</v>
      </c>
      <c r="C132" s="28"/>
      <c r="D132" s="28"/>
      <c r="E132" s="28"/>
      <c r="F132" s="28"/>
      <c r="G132" s="28"/>
      <c r="H132" s="28"/>
      <c r="I132" s="28"/>
      <c r="J132" s="28"/>
      <c r="K132" s="28"/>
      <c r="L132" s="65">
        <f>L130+L131</f>
        <v>0</v>
      </c>
      <c r="M132" s="28"/>
      <c r="N132" s="6"/>
    </row>
    <row r="133" spans="1:14" ht="7.5" customHeight="1">
      <c r="A133" s="27"/>
      <c r="B133" s="28"/>
      <c r="C133" s="28"/>
      <c r="D133" s="28"/>
      <c r="E133" s="28"/>
      <c r="F133" s="28"/>
      <c r="G133" s="28"/>
      <c r="H133" s="28"/>
      <c r="I133" s="28"/>
      <c r="J133" s="28"/>
      <c r="K133" s="28"/>
      <c r="L133" s="75"/>
      <c r="M133" s="28"/>
      <c r="N133" s="6"/>
    </row>
    <row r="134" spans="1:14" ht="6" customHeight="1">
      <c r="A134" s="2"/>
      <c r="B134" s="5"/>
      <c r="C134" s="5"/>
      <c r="D134" s="5"/>
      <c r="E134" s="5"/>
      <c r="F134" s="5"/>
      <c r="G134" s="5"/>
      <c r="H134" s="5"/>
      <c r="I134" s="5"/>
      <c r="J134" s="5"/>
      <c r="K134" s="5"/>
      <c r="L134" s="73"/>
      <c r="M134" s="5"/>
      <c r="N134" s="6"/>
    </row>
    <row r="135" spans="1:14" ht="15.75">
      <c r="A135" s="7"/>
      <c r="B135" s="167" t="s">
        <v>96</v>
      </c>
      <c r="C135" s="15"/>
      <c r="D135" s="9"/>
      <c r="E135" s="9"/>
      <c r="F135" s="9"/>
      <c r="G135" s="9"/>
      <c r="H135" s="9"/>
      <c r="I135" s="9"/>
      <c r="J135" s="9"/>
      <c r="K135" s="9"/>
      <c r="L135" s="63"/>
      <c r="M135" s="9"/>
      <c r="N135" s="6"/>
    </row>
    <row r="136" spans="1:14" ht="15.75">
      <c r="A136" s="7"/>
      <c r="B136" s="23"/>
      <c r="C136" s="15"/>
      <c r="D136" s="9"/>
      <c r="E136" s="9"/>
      <c r="F136" s="9"/>
      <c r="G136" s="9"/>
      <c r="H136" s="9"/>
      <c r="I136" s="9"/>
      <c r="J136" s="9"/>
      <c r="K136" s="9"/>
      <c r="L136" s="63"/>
      <c r="M136" s="9"/>
      <c r="N136" s="6"/>
    </row>
    <row r="137" spans="1:15" ht="15.75">
      <c r="A137" s="27"/>
      <c r="B137" s="28" t="s">
        <v>97</v>
      </c>
      <c r="C137" s="81"/>
      <c r="D137" s="28"/>
      <c r="E137" s="28"/>
      <c r="F137" s="28"/>
      <c r="G137" s="28"/>
      <c r="H137" s="28"/>
      <c r="I137" s="28"/>
      <c r="J137" s="28"/>
      <c r="K137" s="28"/>
      <c r="L137" s="65">
        <f>L57</f>
        <v>169379</v>
      </c>
      <c r="M137" s="28"/>
      <c r="N137" s="6"/>
      <c r="O137" s="82"/>
    </row>
    <row r="138" spans="1:14" ht="15.75">
      <c r="A138" s="27"/>
      <c r="B138" s="28" t="s">
        <v>98</v>
      </c>
      <c r="C138" s="81"/>
      <c r="D138" s="28"/>
      <c r="E138" s="28"/>
      <c r="F138" s="28"/>
      <c r="G138" s="28"/>
      <c r="H138" s="28"/>
      <c r="I138" s="28"/>
      <c r="J138" s="28"/>
      <c r="K138" s="28"/>
      <c r="L138" s="65">
        <f>L32</f>
        <v>169405.06</v>
      </c>
      <c r="M138" s="28"/>
      <c r="N138" s="6"/>
    </row>
    <row r="139" spans="1:14" ht="7.5" customHeight="1">
      <c r="A139" s="27"/>
      <c r="B139" s="28"/>
      <c r="C139" s="28"/>
      <c r="D139" s="28"/>
      <c r="E139" s="28"/>
      <c r="F139" s="28"/>
      <c r="G139" s="28"/>
      <c r="H139" s="28"/>
      <c r="I139" s="28"/>
      <c r="J139" s="28"/>
      <c r="K139" s="28"/>
      <c r="L139" s="75"/>
      <c r="M139" s="28"/>
      <c r="N139" s="6"/>
    </row>
    <row r="140" spans="1:14" ht="15.75">
      <c r="A140" s="2"/>
      <c r="B140" s="5"/>
      <c r="C140" s="5"/>
      <c r="D140" s="5"/>
      <c r="E140" s="5"/>
      <c r="F140" s="5"/>
      <c r="G140" s="5"/>
      <c r="H140" s="5"/>
      <c r="I140" s="5"/>
      <c r="J140" s="5"/>
      <c r="K140" s="5"/>
      <c r="L140" s="73"/>
      <c r="M140" s="5"/>
      <c r="N140" s="6"/>
    </row>
    <row r="141" spans="1:14" ht="15.75">
      <c r="A141" s="7"/>
      <c r="B141" s="167" t="s">
        <v>99</v>
      </c>
      <c r="C141" s="11"/>
      <c r="D141" s="11"/>
      <c r="E141" s="11"/>
      <c r="F141" s="11"/>
      <c r="G141" s="11"/>
      <c r="H141" s="83"/>
      <c r="I141" s="83"/>
      <c r="J141" s="83"/>
      <c r="K141" s="11"/>
      <c r="L141" s="84"/>
      <c r="M141" s="11"/>
      <c r="N141" s="6"/>
    </row>
    <row r="142" spans="1:14" ht="15.75">
      <c r="A142" s="7"/>
      <c r="B142" s="74"/>
      <c r="C142" s="11"/>
      <c r="D142" s="11"/>
      <c r="E142" s="11"/>
      <c r="F142" s="11"/>
      <c r="G142" s="11"/>
      <c r="H142" s="83"/>
      <c r="I142" s="83"/>
      <c r="J142" s="83"/>
      <c r="K142" s="11"/>
      <c r="L142" s="84"/>
      <c r="M142" s="11"/>
      <c r="N142" s="6"/>
    </row>
    <row r="143" spans="1:14" ht="15.75">
      <c r="A143" s="27"/>
      <c r="B143" s="85" t="s">
        <v>100</v>
      </c>
      <c r="C143" s="86"/>
      <c r="D143" s="86"/>
      <c r="E143" s="86"/>
      <c r="F143" s="86"/>
      <c r="G143" s="86"/>
      <c r="H143" s="87"/>
      <c r="I143" s="87"/>
      <c r="J143" s="87"/>
      <c r="K143" s="86"/>
      <c r="L143" s="65">
        <f>D58</f>
        <v>26391</v>
      </c>
      <c r="M143" s="86"/>
      <c r="N143" s="6"/>
    </row>
    <row r="144" spans="1:14" ht="15.75">
      <c r="A144" s="27"/>
      <c r="B144" s="85" t="s">
        <v>52</v>
      </c>
      <c r="C144" s="86"/>
      <c r="D144" s="86"/>
      <c r="E144" s="86"/>
      <c r="F144" s="86"/>
      <c r="G144" s="86"/>
      <c r="H144" s="87"/>
      <c r="I144" s="87"/>
      <c r="J144" s="87"/>
      <c r="K144" s="86"/>
      <c r="L144" s="65">
        <v>1590</v>
      </c>
      <c r="M144" s="86"/>
      <c r="N144" s="134"/>
    </row>
    <row r="145" spans="1:14" ht="15.75">
      <c r="A145" s="27"/>
      <c r="B145" s="85" t="s">
        <v>101</v>
      </c>
      <c r="C145" s="86"/>
      <c r="D145" s="86"/>
      <c r="E145" s="86"/>
      <c r="F145" s="86"/>
      <c r="G145" s="86"/>
      <c r="H145" s="87"/>
      <c r="I145" s="87"/>
      <c r="J145" s="87"/>
      <c r="K145" s="86"/>
      <c r="L145" s="65">
        <v>440</v>
      </c>
      <c r="M145" s="86"/>
      <c r="N145" s="6"/>
    </row>
    <row r="146" spans="1:15" ht="15.75">
      <c r="A146" s="27"/>
      <c r="B146" s="85" t="s">
        <v>102</v>
      </c>
      <c r="C146" s="86"/>
      <c r="D146" s="86"/>
      <c r="E146" s="86"/>
      <c r="F146" s="86"/>
      <c r="G146" s="86"/>
      <c r="H146" s="87"/>
      <c r="I146" s="87"/>
      <c r="J146" s="87"/>
      <c r="K146" s="86"/>
      <c r="L146" s="65">
        <f>L143-L144-L145</f>
        <v>24361</v>
      </c>
      <c r="M146" s="86"/>
      <c r="N146" s="6"/>
      <c r="O146" s="82"/>
    </row>
    <row r="147" spans="1:14" ht="15.75">
      <c r="A147" s="27"/>
      <c r="B147" s="69"/>
      <c r="C147" s="86"/>
      <c r="D147" s="86"/>
      <c r="E147" s="86"/>
      <c r="F147" s="86"/>
      <c r="G147" s="86"/>
      <c r="H147" s="87"/>
      <c r="I147" s="87"/>
      <c r="J147" s="87"/>
      <c r="K147" s="86"/>
      <c r="L147" s="88"/>
      <c r="M147" s="86"/>
      <c r="N147" s="6"/>
    </row>
    <row r="148" spans="1:14" ht="15.75">
      <c r="A148" s="7"/>
      <c r="B148" s="167" t="s">
        <v>103</v>
      </c>
      <c r="C148" s="158"/>
      <c r="D148" s="158"/>
      <c r="E148" s="158"/>
      <c r="F148" s="158"/>
      <c r="G148" s="158"/>
      <c r="H148" s="168" t="s">
        <v>186</v>
      </c>
      <c r="I148" s="168"/>
      <c r="J148" s="168" t="s">
        <v>193</v>
      </c>
      <c r="K148" s="158"/>
      <c r="L148" s="169" t="s">
        <v>207</v>
      </c>
      <c r="M148" s="11"/>
      <c r="N148" s="6"/>
    </row>
    <row r="149" spans="1:14" ht="15.75">
      <c r="A149" s="27"/>
      <c r="B149" s="28" t="s">
        <v>104</v>
      </c>
      <c r="C149" s="28"/>
      <c r="D149" s="28"/>
      <c r="E149" s="28"/>
      <c r="F149" s="28"/>
      <c r="G149" s="28"/>
      <c r="H149" s="65">
        <v>7000</v>
      </c>
      <c r="I149" s="28"/>
      <c r="J149" s="52"/>
      <c r="K149" s="28"/>
      <c r="L149" s="65"/>
      <c r="M149" s="28"/>
      <c r="N149" s="6"/>
    </row>
    <row r="150" spans="1:14" ht="15.75">
      <c r="A150" s="27"/>
      <c r="B150" s="28" t="s">
        <v>105</v>
      </c>
      <c r="C150" s="28"/>
      <c r="D150" s="28"/>
      <c r="E150" s="28"/>
      <c r="F150" s="28"/>
      <c r="G150" s="28"/>
      <c r="H150" s="65">
        <v>0</v>
      </c>
      <c r="I150" s="28"/>
      <c r="J150" s="65">
        <v>0</v>
      </c>
      <c r="K150" s="28"/>
      <c r="L150" s="65">
        <f>J150+H150</f>
        <v>0</v>
      </c>
      <c r="M150" s="28"/>
      <c r="N150" s="6"/>
    </row>
    <row r="151" spans="1:14" ht="15.75">
      <c r="A151" s="27"/>
      <c r="B151" s="28" t="s">
        <v>106</v>
      </c>
      <c r="C151" s="28"/>
      <c r="D151" s="28"/>
      <c r="E151" s="28"/>
      <c r="F151" s="28"/>
      <c r="G151" s="28"/>
      <c r="H151" s="65">
        <v>0</v>
      </c>
      <c r="I151" s="28"/>
      <c r="J151" s="65">
        <v>0</v>
      </c>
      <c r="K151" s="28"/>
      <c r="L151" s="65">
        <f>J151+H151</f>
        <v>0</v>
      </c>
      <c r="M151" s="28"/>
      <c r="N151" s="6"/>
    </row>
    <row r="152" spans="1:14" ht="15.75">
      <c r="A152" s="27"/>
      <c r="B152" s="28" t="s">
        <v>107</v>
      </c>
      <c r="C152" s="28"/>
      <c r="D152" s="28"/>
      <c r="E152" s="28"/>
      <c r="F152" s="28"/>
      <c r="G152" s="28"/>
      <c r="H152" s="65">
        <f>H151+H150</f>
        <v>0</v>
      </c>
      <c r="I152" s="28"/>
      <c r="J152" s="65">
        <f>J151+J150</f>
        <v>0</v>
      </c>
      <c r="K152" s="28"/>
      <c r="L152" s="65">
        <f>J152+H152</f>
        <v>0</v>
      </c>
      <c r="M152" s="28"/>
      <c r="N152" s="6"/>
    </row>
    <row r="153" spans="1:14" ht="15.75">
      <c r="A153" s="27"/>
      <c r="B153" s="28" t="s">
        <v>108</v>
      </c>
      <c r="C153" s="28"/>
      <c r="D153" s="28"/>
      <c r="E153" s="28"/>
      <c r="F153" s="28"/>
      <c r="G153" s="28"/>
      <c r="H153" s="65">
        <f>H149-H152-J152</f>
        <v>7000</v>
      </c>
      <c r="I153" s="28"/>
      <c r="J153" s="52"/>
      <c r="K153" s="28"/>
      <c r="L153" s="65"/>
      <c r="M153" s="28"/>
      <c r="N153" s="6"/>
    </row>
    <row r="154" spans="1:14" ht="7.5" customHeight="1">
      <c r="A154" s="27"/>
      <c r="B154" s="28"/>
      <c r="C154" s="28"/>
      <c r="D154" s="28"/>
      <c r="E154" s="28"/>
      <c r="F154" s="28"/>
      <c r="G154" s="28"/>
      <c r="H154" s="28"/>
      <c r="I154" s="28"/>
      <c r="J154" s="28"/>
      <c r="K154" s="28"/>
      <c r="L154" s="75"/>
      <c r="M154" s="28"/>
      <c r="N154" s="6"/>
    </row>
    <row r="155" spans="1:14" ht="9" customHeight="1">
      <c r="A155" s="2"/>
      <c r="B155" s="5"/>
      <c r="C155" s="5"/>
      <c r="D155" s="5"/>
      <c r="E155" s="5"/>
      <c r="F155" s="5"/>
      <c r="G155" s="5"/>
      <c r="H155" s="5"/>
      <c r="I155" s="5"/>
      <c r="J155" s="5"/>
      <c r="K155" s="5"/>
      <c r="L155" s="73"/>
      <c r="M155" s="5"/>
      <c r="N155" s="6"/>
    </row>
    <row r="156" spans="1:14" ht="15.75">
      <c r="A156" s="7"/>
      <c r="B156" s="167" t="s">
        <v>109</v>
      </c>
      <c r="C156" s="15"/>
      <c r="D156" s="9"/>
      <c r="E156" s="9"/>
      <c r="F156" s="9"/>
      <c r="G156" s="9"/>
      <c r="H156" s="9"/>
      <c r="I156" s="9"/>
      <c r="J156" s="9"/>
      <c r="K156" s="9"/>
      <c r="L156" s="89"/>
      <c r="M156" s="9"/>
      <c r="N156" s="6"/>
    </row>
    <row r="157" spans="1:14" ht="15.75">
      <c r="A157" s="27"/>
      <c r="B157" s="28" t="s">
        <v>110</v>
      </c>
      <c r="C157" s="28"/>
      <c r="D157" s="28"/>
      <c r="E157" s="28"/>
      <c r="F157" s="28"/>
      <c r="G157" s="28"/>
      <c r="H157" s="28"/>
      <c r="I157" s="28"/>
      <c r="J157" s="28"/>
      <c r="K157" s="28"/>
      <c r="L157" s="71">
        <f>(L81+L83+L84+L85+L86)/-L87</f>
        <v>3.204233409610984</v>
      </c>
      <c r="M157" s="28" t="s">
        <v>208</v>
      </c>
      <c r="N157" s="6"/>
    </row>
    <row r="158" spans="1:14" ht="15.75">
      <c r="A158" s="27"/>
      <c r="B158" s="28" t="s">
        <v>111</v>
      </c>
      <c r="C158" s="28"/>
      <c r="D158" s="28"/>
      <c r="E158" s="28"/>
      <c r="F158" s="28"/>
      <c r="G158" s="28"/>
      <c r="H158" s="28"/>
      <c r="I158" s="28"/>
      <c r="J158" s="28"/>
      <c r="K158" s="28"/>
      <c r="L158" s="71">
        <v>3.03</v>
      </c>
      <c r="M158" s="28" t="s">
        <v>208</v>
      </c>
      <c r="N158" s="6"/>
    </row>
    <row r="159" spans="1:14" ht="15.75">
      <c r="A159" s="27"/>
      <c r="B159" s="28" t="s">
        <v>112</v>
      </c>
      <c r="C159" s="28"/>
      <c r="D159" s="28"/>
      <c r="E159" s="28"/>
      <c r="F159" s="28"/>
      <c r="G159" s="28"/>
      <c r="H159" s="28"/>
      <c r="I159" s="28"/>
      <c r="J159" s="28"/>
      <c r="K159" s="28"/>
      <c r="L159" s="71">
        <f>(L81+L83+L84+L85+L86+L87)/-L88</f>
        <v>19.074257425742573</v>
      </c>
      <c r="M159" s="28" t="s">
        <v>208</v>
      </c>
      <c r="N159" s="6"/>
    </row>
    <row r="160" spans="1:14" ht="15.75">
      <c r="A160" s="27"/>
      <c r="B160" s="28" t="s">
        <v>113</v>
      </c>
      <c r="C160" s="28"/>
      <c r="D160" s="28"/>
      <c r="E160" s="28"/>
      <c r="F160" s="28"/>
      <c r="G160" s="28"/>
      <c r="H160" s="28"/>
      <c r="I160" s="28"/>
      <c r="J160" s="28"/>
      <c r="K160" s="28"/>
      <c r="L160" s="90">
        <v>19.76</v>
      </c>
      <c r="M160" s="28" t="s">
        <v>208</v>
      </c>
      <c r="N160" s="6"/>
    </row>
    <row r="161" spans="1:14" ht="15.75">
      <c r="A161" s="27"/>
      <c r="B161" s="28" t="s">
        <v>114</v>
      </c>
      <c r="C161" s="28"/>
      <c r="D161" s="28"/>
      <c r="E161" s="28"/>
      <c r="F161" s="28"/>
      <c r="G161" s="28"/>
      <c r="H161" s="28"/>
      <c r="I161" s="28"/>
      <c r="J161" s="28"/>
      <c r="K161" s="28"/>
      <c r="L161" s="71">
        <f>(L81+L83+L84+L85+L86+L87+L88)/-L89</f>
        <v>44.52439024390244</v>
      </c>
      <c r="M161" s="28" t="s">
        <v>208</v>
      </c>
      <c r="N161" s="6"/>
    </row>
    <row r="162" spans="1:14" ht="15.75">
      <c r="A162" s="27"/>
      <c r="B162" s="28" t="s">
        <v>115</v>
      </c>
      <c r="C162" s="28"/>
      <c r="D162" s="28"/>
      <c r="E162" s="28"/>
      <c r="F162" s="28"/>
      <c r="G162" s="28"/>
      <c r="H162" s="28"/>
      <c r="I162" s="28"/>
      <c r="J162" s="28"/>
      <c r="K162" s="28"/>
      <c r="L162" s="90">
        <v>46.24</v>
      </c>
      <c r="M162" s="28" t="s">
        <v>208</v>
      </c>
      <c r="N162" s="6"/>
    </row>
    <row r="163" spans="1:14" ht="12.75" customHeight="1">
      <c r="A163" s="27"/>
      <c r="B163" s="28"/>
      <c r="C163" s="28"/>
      <c r="D163" s="28"/>
      <c r="E163" s="28"/>
      <c r="F163" s="28"/>
      <c r="G163" s="28"/>
      <c r="H163" s="28"/>
      <c r="I163" s="28"/>
      <c r="J163" s="28"/>
      <c r="K163" s="28"/>
      <c r="L163" s="28"/>
      <c r="M163" s="28"/>
      <c r="N163" s="6"/>
    </row>
    <row r="164" spans="1:14" ht="12.75" customHeight="1">
      <c r="A164" s="7"/>
      <c r="B164" s="9"/>
      <c r="C164" s="9"/>
      <c r="D164" s="9"/>
      <c r="E164" s="9"/>
      <c r="F164" s="9"/>
      <c r="G164" s="9"/>
      <c r="H164" s="9"/>
      <c r="I164" s="9"/>
      <c r="J164" s="9"/>
      <c r="K164" s="9"/>
      <c r="L164" s="9"/>
      <c r="M164" s="9"/>
      <c r="N164" s="6"/>
    </row>
    <row r="165" spans="1:14" ht="15" customHeight="1" thickBot="1">
      <c r="A165" s="135"/>
      <c r="B165" s="136" t="str">
        <f>B106</f>
        <v>HL4 INVESTOR REPORT QUARTER ENDING FEBRUARY 2003</v>
      </c>
      <c r="C165" s="137"/>
      <c r="D165" s="137"/>
      <c r="E165" s="137"/>
      <c r="F165" s="137"/>
      <c r="G165" s="137"/>
      <c r="H165" s="137"/>
      <c r="I165" s="137"/>
      <c r="J165" s="137"/>
      <c r="K165" s="137"/>
      <c r="L165" s="137"/>
      <c r="M165" s="139"/>
      <c r="N165" s="6"/>
    </row>
    <row r="166" spans="1:14" ht="15.75">
      <c r="A166" s="2"/>
      <c r="B166" s="91"/>
      <c r="C166" s="91"/>
      <c r="D166" s="91"/>
      <c r="E166" s="91"/>
      <c r="F166" s="91"/>
      <c r="G166" s="91"/>
      <c r="H166" s="91"/>
      <c r="I166" s="91"/>
      <c r="J166" s="91"/>
      <c r="K166" s="91"/>
      <c r="L166" s="91"/>
      <c r="M166" s="91"/>
      <c r="N166" s="6"/>
    </row>
    <row r="167" spans="1:14" ht="15.75">
      <c r="A167" s="92"/>
      <c r="B167" s="62" t="s">
        <v>116</v>
      </c>
      <c r="C167" s="93"/>
      <c r="D167" s="93"/>
      <c r="E167" s="93"/>
      <c r="F167" s="93"/>
      <c r="G167" s="21"/>
      <c r="H167" s="21"/>
      <c r="I167" s="21"/>
      <c r="J167" s="21">
        <v>37680</v>
      </c>
      <c r="K167" s="17"/>
      <c r="L167" s="17"/>
      <c r="M167" s="9"/>
      <c r="N167" s="6"/>
    </row>
    <row r="168" spans="1:14" ht="15.75">
      <c r="A168" s="94"/>
      <c r="B168" s="95"/>
      <c r="C168" s="96"/>
      <c r="D168" s="96"/>
      <c r="E168" s="96"/>
      <c r="F168" s="96"/>
      <c r="G168" s="97"/>
      <c r="H168" s="97"/>
      <c r="I168" s="97"/>
      <c r="J168" s="97"/>
      <c r="K168" s="9"/>
      <c r="L168" s="9"/>
      <c r="M168" s="9"/>
      <c r="N168" s="6"/>
    </row>
    <row r="169" spans="1:14" ht="15.75">
      <c r="A169" s="98"/>
      <c r="B169" s="85" t="s">
        <v>117</v>
      </c>
      <c r="C169" s="99"/>
      <c r="D169" s="99"/>
      <c r="E169" s="99"/>
      <c r="F169" s="99"/>
      <c r="G169" s="80"/>
      <c r="H169" s="80"/>
      <c r="I169" s="80"/>
      <c r="J169" s="100">
        <v>0.09</v>
      </c>
      <c r="K169" s="28"/>
      <c r="L169" s="28"/>
      <c r="M169" s="28"/>
      <c r="N169" s="6"/>
    </row>
    <row r="170" spans="1:14" ht="15.75">
      <c r="A170" s="98"/>
      <c r="B170" s="85" t="s">
        <v>118</v>
      </c>
      <c r="C170" s="99"/>
      <c r="D170" s="99"/>
      <c r="E170" s="99"/>
      <c r="F170" s="99"/>
      <c r="G170" s="80"/>
      <c r="H170" s="80"/>
      <c r="I170" s="80"/>
      <c r="J170" s="50">
        <v>0.046548791045281306</v>
      </c>
      <c r="K170" s="28"/>
      <c r="L170" s="28"/>
      <c r="M170" s="28"/>
      <c r="N170" s="6"/>
    </row>
    <row r="171" spans="1:14" ht="15.75">
      <c r="A171" s="98"/>
      <c r="B171" s="85" t="s">
        <v>119</v>
      </c>
      <c r="C171" s="99"/>
      <c r="D171" s="99"/>
      <c r="E171" s="99"/>
      <c r="F171" s="99"/>
      <c r="G171" s="80"/>
      <c r="H171" s="80"/>
      <c r="I171" s="80"/>
      <c r="J171" s="100">
        <f>J169-J170</f>
        <v>0.04345120895471869</v>
      </c>
      <c r="K171" s="28"/>
      <c r="L171" s="28"/>
      <c r="M171" s="28"/>
      <c r="N171" s="6"/>
    </row>
    <row r="172" spans="1:14" ht="15.75">
      <c r="A172" s="98"/>
      <c r="B172" s="85" t="s">
        <v>120</v>
      </c>
      <c r="C172" s="99"/>
      <c r="D172" s="99"/>
      <c r="E172" s="99"/>
      <c r="F172" s="99"/>
      <c r="G172" s="80"/>
      <c r="H172" s="80"/>
      <c r="I172" s="80"/>
      <c r="J172" s="100">
        <v>0.088</v>
      </c>
      <c r="K172" s="28"/>
      <c r="L172" s="28"/>
      <c r="M172" s="28"/>
      <c r="N172" s="6"/>
    </row>
    <row r="173" spans="1:14" ht="15.75">
      <c r="A173" s="98"/>
      <c r="B173" s="85" t="s">
        <v>121</v>
      </c>
      <c r="C173" s="99"/>
      <c r="D173" s="99"/>
      <c r="E173" s="99"/>
      <c r="F173" s="99"/>
      <c r="G173" s="80"/>
      <c r="H173" s="80"/>
      <c r="I173" s="80"/>
      <c r="J173" s="100">
        <f>L34</f>
        <v>0.0445874865062161</v>
      </c>
      <c r="K173" s="28"/>
      <c r="L173" s="28"/>
      <c r="M173" s="28"/>
      <c r="N173" s="6"/>
    </row>
    <row r="174" spans="1:14" ht="15.75">
      <c r="A174" s="98"/>
      <c r="B174" s="85" t="s">
        <v>122</v>
      </c>
      <c r="C174" s="99"/>
      <c r="D174" s="99"/>
      <c r="E174" s="99"/>
      <c r="F174" s="99"/>
      <c r="G174" s="80"/>
      <c r="H174" s="80"/>
      <c r="I174" s="80"/>
      <c r="J174" s="100">
        <f>J172-J173</f>
        <v>0.043412513493783896</v>
      </c>
      <c r="K174" s="28"/>
      <c r="L174" s="28"/>
      <c r="M174" s="28"/>
      <c r="N174" s="6"/>
    </row>
    <row r="175" spans="1:14" ht="15.75">
      <c r="A175" s="98"/>
      <c r="B175" s="85" t="s">
        <v>123</v>
      </c>
      <c r="C175" s="99"/>
      <c r="D175" s="99"/>
      <c r="E175" s="99"/>
      <c r="F175" s="99"/>
      <c r="G175" s="80"/>
      <c r="H175" s="80"/>
      <c r="I175" s="80"/>
      <c r="J175" s="101" t="s">
        <v>194</v>
      </c>
      <c r="K175" s="28"/>
      <c r="L175" s="28"/>
      <c r="M175" s="28"/>
      <c r="N175" s="6"/>
    </row>
    <row r="176" spans="1:14" ht="15.75">
      <c r="A176" s="98"/>
      <c r="B176" s="85" t="s">
        <v>124</v>
      </c>
      <c r="C176" s="99"/>
      <c r="D176" s="99"/>
      <c r="E176" s="99"/>
      <c r="F176" s="99"/>
      <c r="G176" s="80"/>
      <c r="H176" s="80"/>
      <c r="I176" s="80"/>
      <c r="J176" s="101" t="s">
        <v>195</v>
      </c>
      <c r="K176" s="28"/>
      <c r="L176" s="28"/>
      <c r="M176" s="28"/>
      <c r="N176" s="6"/>
    </row>
    <row r="177" spans="1:14" ht="15.75">
      <c r="A177" s="98"/>
      <c r="B177" s="85" t="s">
        <v>125</v>
      </c>
      <c r="C177" s="99"/>
      <c r="D177" s="99"/>
      <c r="E177" s="99"/>
      <c r="F177" s="99"/>
      <c r="G177" s="80"/>
      <c r="H177" s="80"/>
      <c r="I177" s="80"/>
      <c r="J177" s="101" t="s">
        <v>195</v>
      </c>
      <c r="K177" s="28"/>
      <c r="L177" s="28"/>
      <c r="M177" s="28"/>
      <c r="N177" s="6"/>
    </row>
    <row r="178" spans="1:14" ht="15.75">
      <c r="A178" s="98"/>
      <c r="B178" s="85" t="s">
        <v>126</v>
      </c>
      <c r="C178" s="99"/>
      <c r="D178" s="99"/>
      <c r="E178" s="99"/>
      <c r="F178" s="99"/>
      <c r="G178" s="80"/>
      <c r="H178" s="80"/>
      <c r="I178" s="80"/>
      <c r="J178" s="102">
        <v>10.6</v>
      </c>
      <c r="K178" s="28" t="s">
        <v>199</v>
      </c>
      <c r="L178" s="28"/>
      <c r="M178" s="28"/>
      <c r="N178" s="6"/>
    </row>
    <row r="179" spans="1:14" ht="15.75">
      <c r="A179" s="98"/>
      <c r="B179" s="85" t="s">
        <v>127</v>
      </c>
      <c r="C179" s="99"/>
      <c r="D179" s="99"/>
      <c r="E179" s="99"/>
      <c r="F179" s="99"/>
      <c r="G179" s="80"/>
      <c r="H179" s="80"/>
      <c r="I179" s="80"/>
      <c r="J179" s="102">
        <v>9.91</v>
      </c>
      <c r="K179" s="28" t="s">
        <v>199</v>
      </c>
      <c r="L179" s="28"/>
      <c r="M179" s="28"/>
      <c r="N179" s="6"/>
    </row>
    <row r="180" spans="1:14" ht="15.75">
      <c r="A180" s="98"/>
      <c r="B180" s="85" t="s">
        <v>128</v>
      </c>
      <c r="C180" s="99"/>
      <c r="D180" s="99"/>
      <c r="E180" s="99"/>
      <c r="F180" s="99"/>
      <c r="G180" s="80"/>
      <c r="H180" s="80"/>
      <c r="I180" s="80"/>
      <c r="J180" s="100">
        <f>F57/'Nov 02'!L57</f>
        <v>0.07317566976011207</v>
      </c>
      <c r="K180" s="28"/>
      <c r="L180" s="28"/>
      <c r="M180" s="28"/>
      <c r="N180" s="6"/>
    </row>
    <row r="181" spans="1:14" ht="15.75">
      <c r="A181" s="98"/>
      <c r="B181" s="85" t="s">
        <v>129</v>
      </c>
      <c r="C181" s="99"/>
      <c r="D181" s="99"/>
      <c r="E181" s="99"/>
      <c r="F181" s="99"/>
      <c r="G181" s="80"/>
      <c r="H181" s="80"/>
      <c r="I181" s="80"/>
      <c r="J181" s="100">
        <v>0.2875</v>
      </c>
      <c r="K181" s="28"/>
      <c r="L181" s="28"/>
      <c r="M181" s="28"/>
      <c r="N181" s="6"/>
    </row>
    <row r="182" spans="1:14" ht="15.75">
      <c r="A182" s="98"/>
      <c r="B182" s="85"/>
      <c r="C182" s="85"/>
      <c r="D182" s="85"/>
      <c r="E182" s="85"/>
      <c r="F182" s="85"/>
      <c r="G182" s="28"/>
      <c r="H182" s="28"/>
      <c r="I182" s="28"/>
      <c r="J182" s="75"/>
      <c r="K182" s="28"/>
      <c r="L182" s="103"/>
      <c r="M182" s="28"/>
      <c r="N182" s="6"/>
    </row>
    <row r="183" spans="1:14" ht="15.75">
      <c r="A183" s="104"/>
      <c r="B183" s="16" t="s">
        <v>130</v>
      </c>
      <c r="C183" s="105"/>
      <c r="D183" s="106"/>
      <c r="E183" s="105"/>
      <c r="F183" s="106"/>
      <c r="G183" s="105"/>
      <c r="H183" s="106"/>
      <c r="I183" s="19" t="s">
        <v>187</v>
      </c>
      <c r="J183" s="107" t="s">
        <v>196</v>
      </c>
      <c r="K183" s="17"/>
      <c r="L183" s="9"/>
      <c r="M183" s="9"/>
      <c r="N183" s="6"/>
    </row>
    <row r="184" spans="1:14" ht="15.75">
      <c r="A184" s="108"/>
      <c r="B184" s="85" t="s">
        <v>131</v>
      </c>
      <c r="C184" s="66"/>
      <c r="D184" s="66"/>
      <c r="E184" s="66"/>
      <c r="F184" s="28"/>
      <c r="G184" s="28"/>
      <c r="H184" s="28"/>
      <c r="I184" s="35">
        <v>518</v>
      </c>
      <c r="J184" s="109">
        <v>32137</v>
      </c>
      <c r="K184" s="28"/>
      <c r="L184" s="103"/>
      <c r="M184" s="110"/>
      <c r="N184" s="6"/>
    </row>
    <row r="185" spans="1:14" ht="15.75">
      <c r="A185" s="108"/>
      <c r="B185" s="85" t="s">
        <v>132</v>
      </c>
      <c r="C185" s="66"/>
      <c r="D185" s="66"/>
      <c r="E185" s="66"/>
      <c r="F185" s="28"/>
      <c r="G185" s="28"/>
      <c r="H185" s="28"/>
      <c r="I185" s="35">
        <v>10</v>
      </c>
      <c r="J185" s="109">
        <v>979</v>
      </c>
      <c r="K185" s="28"/>
      <c r="L185" s="103"/>
      <c r="M185" s="110"/>
      <c r="N185" s="6"/>
    </row>
    <row r="186" spans="1:14" ht="15.75">
      <c r="A186" s="108"/>
      <c r="B186" s="170" t="s">
        <v>133</v>
      </c>
      <c r="C186" s="66"/>
      <c r="D186" s="66"/>
      <c r="E186" s="66"/>
      <c r="F186" s="28"/>
      <c r="G186" s="28"/>
      <c r="H186" s="28"/>
      <c r="I186" s="28"/>
      <c r="J186" s="109">
        <v>0</v>
      </c>
      <c r="K186" s="28"/>
      <c r="L186" s="103"/>
      <c r="M186" s="110"/>
      <c r="N186" s="6"/>
    </row>
    <row r="187" spans="1:14" ht="15.75">
      <c r="A187" s="108"/>
      <c r="B187" s="170" t="s">
        <v>134</v>
      </c>
      <c r="C187" s="66"/>
      <c r="D187" s="66"/>
      <c r="E187" s="66"/>
      <c r="F187" s="28"/>
      <c r="G187" s="28"/>
      <c r="H187" s="28"/>
      <c r="I187" s="28"/>
      <c r="J187" s="109">
        <v>0</v>
      </c>
      <c r="K187" s="28"/>
      <c r="L187" s="103"/>
      <c r="M187" s="110"/>
      <c r="N187" s="6"/>
    </row>
    <row r="188" spans="1:14" ht="15.75">
      <c r="A188" s="111"/>
      <c r="B188" s="170" t="s">
        <v>135</v>
      </c>
      <c r="C188" s="66"/>
      <c r="D188" s="85"/>
      <c r="E188" s="85"/>
      <c r="F188" s="85"/>
      <c r="G188" s="28"/>
      <c r="H188" s="28"/>
      <c r="I188" s="28"/>
      <c r="J188" s="109"/>
      <c r="K188" s="28"/>
      <c r="L188" s="103"/>
      <c r="M188" s="112"/>
      <c r="N188" s="6"/>
    </row>
    <row r="189" spans="1:14" ht="15.75">
      <c r="A189" s="108"/>
      <c r="B189" s="85" t="s">
        <v>136</v>
      </c>
      <c r="C189" s="66"/>
      <c r="D189" s="66"/>
      <c r="E189" s="66"/>
      <c r="F189" s="66"/>
      <c r="G189" s="28"/>
      <c r="H189" s="28"/>
      <c r="I189" s="28"/>
      <c r="J189" s="109">
        <f>L129</f>
        <v>26</v>
      </c>
      <c r="K189" s="28"/>
      <c r="L189" s="103"/>
      <c r="M189" s="112"/>
      <c r="N189" s="6"/>
    </row>
    <row r="190" spans="1:14" ht="15.75">
      <c r="A190" s="108"/>
      <c r="B190" s="85" t="s">
        <v>137</v>
      </c>
      <c r="C190" s="66"/>
      <c r="D190" s="66"/>
      <c r="E190" s="66"/>
      <c r="F190" s="66"/>
      <c r="G190" s="28"/>
      <c r="H190" s="28"/>
      <c r="I190" s="28"/>
      <c r="J190" s="109">
        <f>J189+'Nov 02'!J190</f>
        <v>122</v>
      </c>
      <c r="K190" s="28"/>
      <c r="L190" s="103"/>
      <c r="M190" s="112"/>
      <c r="N190" s="6"/>
    </row>
    <row r="191" spans="1:14" ht="15.75">
      <c r="A191" s="108"/>
      <c r="B191" s="85" t="s">
        <v>138</v>
      </c>
      <c r="C191" s="66"/>
      <c r="D191" s="66"/>
      <c r="E191" s="66"/>
      <c r="F191" s="66"/>
      <c r="G191" s="28"/>
      <c r="H191" s="28"/>
      <c r="I191" s="28"/>
      <c r="J191" s="109">
        <v>0</v>
      </c>
      <c r="K191" s="28"/>
      <c r="L191" s="103"/>
      <c r="M191" s="112"/>
      <c r="N191" s="6"/>
    </row>
    <row r="192" spans="1:14" ht="15.75">
      <c r="A192" s="111"/>
      <c r="B192" s="170" t="s">
        <v>139</v>
      </c>
      <c r="C192" s="66"/>
      <c r="D192" s="85"/>
      <c r="E192" s="85"/>
      <c r="F192" s="85"/>
      <c r="G192" s="28"/>
      <c r="H192" s="28"/>
      <c r="I192" s="28"/>
      <c r="J192" s="109"/>
      <c r="K192" s="28"/>
      <c r="L192" s="103"/>
      <c r="M192" s="112"/>
      <c r="N192" s="6"/>
    </row>
    <row r="193" spans="1:14" ht="15.75">
      <c r="A193" s="111"/>
      <c r="B193" s="85" t="s">
        <v>140</v>
      </c>
      <c r="C193" s="66"/>
      <c r="D193" s="85"/>
      <c r="E193" s="85"/>
      <c r="F193" s="85"/>
      <c r="G193" s="28"/>
      <c r="H193" s="28"/>
      <c r="I193" s="28">
        <v>12</v>
      </c>
      <c r="J193" s="109">
        <v>1351</v>
      </c>
      <c r="K193" s="28"/>
      <c r="L193" s="103"/>
      <c r="M193" s="112"/>
      <c r="N193" s="6"/>
    </row>
    <row r="194" spans="1:14" ht="15.75">
      <c r="A194" s="108"/>
      <c r="B194" s="85" t="s">
        <v>141</v>
      </c>
      <c r="C194" s="66"/>
      <c r="D194" s="113"/>
      <c r="E194" s="113"/>
      <c r="F194" s="114"/>
      <c r="G194" s="28"/>
      <c r="H194" s="28"/>
      <c r="I194" s="28"/>
      <c r="J194" s="109">
        <v>37</v>
      </c>
      <c r="K194" s="28"/>
      <c r="L194" s="103"/>
      <c r="M194" s="112"/>
      <c r="N194" s="6"/>
    </row>
    <row r="195" spans="1:14" ht="15.75">
      <c r="A195" s="108"/>
      <c r="B195" s="85" t="s">
        <v>142</v>
      </c>
      <c r="C195" s="66"/>
      <c r="D195" s="113"/>
      <c r="E195" s="113"/>
      <c r="F195" s="114"/>
      <c r="G195" s="28"/>
      <c r="H195" s="28"/>
      <c r="I195" s="28"/>
      <c r="J195" s="109">
        <v>7</v>
      </c>
      <c r="K195" s="28"/>
      <c r="L195" s="103"/>
      <c r="M195" s="112"/>
      <c r="N195" s="6"/>
    </row>
    <row r="196" spans="1:14" ht="15.75">
      <c r="A196" s="108"/>
      <c r="B196" s="85" t="s">
        <v>143</v>
      </c>
      <c r="C196" s="66"/>
      <c r="D196" s="115"/>
      <c r="E196" s="113"/>
      <c r="F196" s="114"/>
      <c r="G196" s="28"/>
      <c r="H196" s="28"/>
      <c r="I196" s="28"/>
      <c r="J196" s="116">
        <v>1.5476</v>
      </c>
      <c r="K196" s="28"/>
      <c r="L196" s="103"/>
      <c r="M196" s="112"/>
      <c r="N196" s="6"/>
    </row>
    <row r="197" spans="1:14" ht="15.75">
      <c r="A197" s="108"/>
      <c r="B197" s="85"/>
      <c r="C197" s="66"/>
      <c r="D197" s="115"/>
      <c r="E197" s="113"/>
      <c r="F197" s="114"/>
      <c r="G197" s="28"/>
      <c r="H197" s="28"/>
      <c r="I197" s="28"/>
      <c r="J197" s="116"/>
      <c r="K197" s="28"/>
      <c r="L197" s="103"/>
      <c r="M197" s="112"/>
      <c r="N197" s="6"/>
    </row>
    <row r="198" spans="1:14" ht="15.75">
      <c r="A198" s="7"/>
      <c r="B198" s="16" t="s">
        <v>144</v>
      </c>
      <c r="C198" s="19"/>
      <c r="D198" s="107"/>
      <c r="E198" s="19"/>
      <c r="F198" s="107"/>
      <c r="G198" s="19"/>
      <c r="H198" s="107" t="s">
        <v>187</v>
      </c>
      <c r="I198" s="19" t="s">
        <v>188</v>
      </c>
      <c r="J198" s="107" t="s">
        <v>197</v>
      </c>
      <c r="K198" s="19" t="s">
        <v>188</v>
      </c>
      <c r="L198" s="17"/>
      <c r="M198" s="117"/>
      <c r="N198" s="6"/>
    </row>
    <row r="199" spans="1:14" ht="15.75">
      <c r="A199" s="27"/>
      <c r="B199" s="66" t="s">
        <v>145</v>
      </c>
      <c r="C199" s="118"/>
      <c r="D199" s="66"/>
      <c r="E199" s="118"/>
      <c r="F199" s="28"/>
      <c r="G199" s="118"/>
      <c r="H199" s="66">
        <v>3092</v>
      </c>
      <c r="I199" s="120">
        <f>H199/H204</f>
        <v>0.662382176520994</v>
      </c>
      <c r="J199" s="65">
        <v>95362</v>
      </c>
      <c r="K199" s="194">
        <f>J199/J204</f>
        <v>0.5630095820615306</v>
      </c>
      <c r="L199" s="103"/>
      <c r="M199" s="112"/>
      <c r="N199" s="6"/>
    </row>
    <row r="200" spans="1:14" ht="15.75">
      <c r="A200" s="27"/>
      <c r="B200" s="66" t="s">
        <v>146</v>
      </c>
      <c r="C200" s="118"/>
      <c r="D200" s="66"/>
      <c r="E200" s="118"/>
      <c r="F200" s="28"/>
      <c r="G200" s="120"/>
      <c r="H200" s="66">
        <v>180</v>
      </c>
      <c r="I200" s="120">
        <f>H200/H204</f>
        <v>0.038560411311053984</v>
      </c>
      <c r="J200" s="65">
        <v>6240</v>
      </c>
      <c r="K200" s="194">
        <f>J200/J204</f>
        <v>0.03684045838031869</v>
      </c>
      <c r="L200" s="103"/>
      <c r="M200" s="112"/>
      <c r="N200" s="6"/>
    </row>
    <row r="201" spans="1:14" ht="15.75">
      <c r="A201" s="27"/>
      <c r="B201" s="66" t="s">
        <v>147</v>
      </c>
      <c r="C201" s="118"/>
      <c r="D201" s="66"/>
      <c r="E201" s="118"/>
      <c r="F201" s="28"/>
      <c r="G201" s="120"/>
      <c r="H201" s="66">
        <v>95</v>
      </c>
      <c r="I201" s="120">
        <f>H201/H204</f>
        <v>0.02035132819194516</v>
      </c>
      <c r="J201" s="65">
        <v>3022</v>
      </c>
      <c r="K201" s="194">
        <f>J201/J204</f>
        <v>0.01784164506816075</v>
      </c>
      <c r="L201" s="103"/>
      <c r="M201" s="112"/>
      <c r="N201" s="6"/>
    </row>
    <row r="202" spans="1:14" ht="15.75">
      <c r="A202" s="27"/>
      <c r="B202" s="66" t="s">
        <v>148</v>
      </c>
      <c r="C202" s="118"/>
      <c r="D202" s="66"/>
      <c r="E202" s="118"/>
      <c r="F202" s="28"/>
      <c r="G202" s="120"/>
      <c r="H202" s="66">
        <v>1301</v>
      </c>
      <c r="I202" s="120">
        <f>H202/H204</f>
        <v>0.2787060839760069</v>
      </c>
      <c r="J202" s="65">
        <v>64755</v>
      </c>
      <c r="K202" s="194">
        <f>J202/$J204</f>
        <v>0.3823083144899899</v>
      </c>
      <c r="L202" s="103"/>
      <c r="M202" s="112"/>
      <c r="N202" s="6"/>
    </row>
    <row r="203" spans="1:14" ht="15.75">
      <c r="A203" s="27"/>
      <c r="B203" s="66"/>
      <c r="C203" s="121"/>
      <c r="D203" s="110"/>
      <c r="E203" s="121"/>
      <c r="F203" s="28"/>
      <c r="G203" s="121"/>
      <c r="H203" s="110"/>
      <c r="I203" s="121"/>
      <c r="J203" s="65"/>
      <c r="K203" s="119"/>
      <c r="L203" s="103"/>
      <c r="M203" s="112"/>
      <c r="N203" s="6"/>
    </row>
    <row r="204" spans="1:14" ht="15.75">
      <c r="A204" s="27"/>
      <c r="B204" s="28"/>
      <c r="C204" s="28"/>
      <c r="D204" s="28"/>
      <c r="E204" s="28"/>
      <c r="F204" s="28"/>
      <c r="G204" s="28"/>
      <c r="H204" s="64">
        <f>SUM(H199:H202)</f>
        <v>4668</v>
      </c>
      <c r="I204" s="122">
        <f>SUM(I199:I203)</f>
        <v>1</v>
      </c>
      <c r="J204" s="65">
        <f>SUM(J199:J203)</f>
        <v>169379</v>
      </c>
      <c r="K204" s="122">
        <f>SUM(K199:K203)</f>
        <v>1</v>
      </c>
      <c r="L204" s="28"/>
      <c r="M204" s="28"/>
      <c r="N204" s="6"/>
    </row>
    <row r="205" spans="1:14" ht="15.75">
      <c r="A205" s="27"/>
      <c r="B205" s="28"/>
      <c r="C205" s="28"/>
      <c r="D205" s="28"/>
      <c r="E205" s="28"/>
      <c r="F205" s="28"/>
      <c r="G205" s="28"/>
      <c r="H205" s="64"/>
      <c r="I205" s="122"/>
      <c r="J205" s="65"/>
      <c r="K205" s="122"/>
      <c r="L205" s="28"/>
      <c r="M205" s="28"/>
      <c r="N205" s="6"/>
    </row>
    <row r="206" spans="1:14" ht="15.75">
      <c r="A206" s="7"/>
      <c r="B206" s="9"/>
      <c r="C206" s="9"/>
      <c r="D206" s="9"/>
      <c r="E206" s="9"/>
      <c r="F206" s="9"/>
      <c r="G206" s="9"/>
      <c r="H206" s="67"/>
      <c r="I206" s="123"/>
      <c r="J206" s="124"/>
      <c r="K206" s="123"/>
      <c r="L206" s="9"/>
      <c r="M206" s="9"/>
      <c r="N206" s="6"/>
    </row>
    <row r="207" spans="1:14" ht="15.75">
      <c r="A207" s="125"/>
      <c r="B207" s="16" t="s">
        <v>149</v>
      </c>
      <c r="C207" s="126"/>
      <c r="D207" s="19" t="s">
        <v>165</v>
      </c>
      <c r="E207" s="17"/>
      <c r="F207" s="16" t="s">
        <v>175</v>
      </c>
      <c r="G207" s="127"/>
      <c r="H207" s="127"/>
      <c r="I207" s="127"/>
      <c r="J207" s="128"/>
      <c r="K207" s="128"/>
      <c r="L207" s="128"/>
      <c r="M207" s="128"/>
      <c r="N207" s="6"/>
    </row>
    <row r="208" spans="1:14" ht="15.75">
      <c r="A208" s="129"/>
      <c r="B208" s="128"/>
      <c r="C208" s="128"/>
      <c r="D208" s="9"/>
      <c r="E208" s="9"/>
      <c r="F208" s="9"/>
      <c r="G208" s="128"/>
      <c r="H208" s="128"/>
      <c r="I208" s="128"/>
      <c r="J208" s="128"/>
      <c r="K208" s="128"/>
      <c r="L208" s="128"/>
      <c r="M208" s="128"/>
      <c r="N208" s="6"/>
    </row>
    <row r="209" spans="1:14" ht="15.75">
      <c r="A209" s="129"/>
      <c r="B209" s="15" t="s">
        <v>150</v>
      </c>
      <c r="C209" s="130"/>
      <c r="D209" s="131" t="s">
        <v>166</v>
      </c>
      <c r="E209" s="15"/>
      <c r="F209" s="15" t="s">
        <v>176</v>
      </c>
      <c r="G209" s="130"/>
      <c r="H209" s="130"/>
      <c r="I209" s="128"/>
      <c r="J209" s="128"/>
      <c r="K209" s="128"/>
      <c r="L209" s="128"/>
      <c r="M209" s="128"/>
      <c r="N209" s="6"/>
    </row>
    <row r="210" spans="1:14" ht="15.75">
      <c r="A210" s="129"/>
      <c r="B210" s="15" t="s">
        <v>151</v>
      </c>
      <c r="C210" s="130"/>
      <c r="D210" s="131" t="s">
        <v>167</v>
      </c>
      <c r="E210" s="15"/>
      <c r="F210" s="15" t="s">
        <v>177</v>
      </c>
      <c r="G210" s="130"/>
      <c r="H210" s="130"/>
      <c r="I210" s="128"/>
      <c r="J210" s="128"/>
      <c r="K210" s="128"/>
      <c r="L210" s="128"/>
      <c r="M210" s="128"/>
      <c r="N210" s="6"/>
    </row>
    <row r="211" spans="1:14" ht="15.75">
      <c r="A211" s="129"/>
      <c r="B211" s="15"/>
      <c r="C211" s="130"/>
      <c r="D211" s="131"/>
      <c r="E211" s="15"/>
      <c r="F211" s="15"/>
      <c r="G211" s="130"/>
      <c r="H211" s="130"/>
      <c r="I211" s="128"/>
      <c r="J211" s="128"/>
      <c r="K211" s="128"/>
      <c r="L211" s="128"/>
      <c r="M211" s="128"/>
      <c r="N211" s="6"/>
    </row>
    <row r="212" spans="1:14" ht="15.75">
      <c r="A212" s="129"/>
      <c r="B212" s="15"/>
      <c r="C212" s="130"/>
      <c r="D212" s="131"/>
      <c r="E212" s="15"/>
      <c r="F212" s="15"/>
      <c r="G212" s="130"/>
      <c r="H212" s="130"/>
      <c r="I212" s="128"/>
      <c r="J212" s="128"/>
      <c r="K212" s="128"/>
      <c r="L212" s="128"/>
      <c r="M212" s="128"/>
      <c r="N212" s="6"/>
    </row>
    <row r="213" spans="1:14" ht="15.75">
      <c r="A213" s="129"/>
      <c r="B213" s="15" t="str">
        <f>B165</f>
        <v>HL4 INVESTOR REPORT QUARTER ENDING FEBRUARY 2003</v>
      </c>
      <c r="C213" s="130"/>
      <c r="D213" s="131"/>
      <c r="E213" s="15"/>
      <c r="F213" s="15"/>
      <c r="G213" s="130"/>
      <c r="H213" s="130"/>
      <c r="I213" s="128"/>
      <c r="J213" s="128"/>
      <c r="K213" s="128"/>
      <c r="L213" s="128"/>
      <c r="M213" s="128"/>
      <c r="N213" s="6"/>
    </row>
    <row r="214" spans="1:13" ht="15">
      <c r="A214" s="132"/>
      <c r="B214" s="132"/>
      <c r="C214" s="132"/>
      <c r="D214" s="132"/>
      <c r="E214" s="132"/>
      <c r="F214" s="132"/>
      <c r="G214" s="132"/>
      <c r="H214" s="132"/>
      <c r="I214" s="132"/>
      <c r="J214" s="132"/>
      <c r="K214" s="132"/>
      <c r="L214" s="132"/>
      <c r="M214" s="132"/>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2" max="13" man="1"/>
    <brk id="106" max="13" man="1"/>
    <brk id="165" max="13" man="1"/>
  </rowBreaks>
  <drawing r:id="rId1"/>
</worksheet>
</file>

<file path=xl/worksheets/sheet4.xml><?xml version="1.0" encoding="utf-8"?>
<worksheet xmlns="http://schemas.openxmlformats.org/spreadsheetml/2006/main" xmlns:r="http://schemas.openxmlformats.org/officeDocument/2006/relationships">
  <sheetPr>
    <tabColor indexed="54"/>
  </sheetPr>
  <dimension ref="A1:O21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50.6640625" style="1" customWidth="1"/>
    <col min="3" max="3" width="12.6640625" style="1" customWidth="1"/>
    <col min="4" max="4" width="14.6640625" style="1" customWidth="1"/>
    <col min="5" max="5" width="11.6640625" style="1" customWidth="1"/>
    <col min="6" max="6" width="14.6640625" style="1" customWidth="1"/>
    <col min="7" max="7" width="7.6640625" style="1" customWidth="1"/>
    <col min="8" max="8" width="13.6640625" style="1" customWidth="1"/>
    <col min="9" max="9" width="6.6640625" style="1" customWidth="1"/>
    <col min="10" max="10" width="13.6640625" style="1" customWidth="1"/>
    <col min="11" max="11" width="6.6640625" style="1" customWidth="1"/>
    <col min="12" max="12" width="15.6640625" style="1" customWidth="1"/>
    <col min="13" max="13" width="17.664062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7"/>
      <c r="B2" s="8"/>
      <c r="C2" s="8"/>
      <c r="D2" s="9"/>
      <c r="E2" s="9"/>
      <c r="F2" s="9"/>
      <c r="G2" s="9"/>
      <c r="H2" s="9"/>
      <c r="I2" s="9"/>
      <c r="J2" s="9"/>
      <c r="K2" s="9"/>
      <c r="L2" s="9"/>
      <c r="M2" s="9"/>
      <c r="N2" s="6"/>
    </row>
    <row r="3" spans="1:14" ht="15.75">
      <c r="A3" s="10"/>
      <c r="B3" s="158" t="s">
        <v>1</v>
      </c>
      <c r="C3" s="9"/>
      <c r="D3" s="9"/>
      <c r="E3" s="9"/>
      <c r="F3" s="9"/>
      <c r="G3" s="9"/>
      <c r="H3" s="9"/>
      <c r="I3" s="9"/>
      <c r="J3" s="9"/>
      <c r="K3" s="9"/>
      <c r="L3" s="9"/>
      <c r="M3" s="9"/>
      <c r="N3" s="6"/>
    </row>
    <row r="4" spans="1:14" ht="15.75">
      <c r="A4" s="7"/>
      <c r="B4" s="8"/>
      <c r="C4" s="8"/>
      <c r="D4" s="9"/>
      <c r="E4" s="9"/>
      <c r="F4" s="9"/>
      <c r="G4" s="9"/>
      <c r="H4" s="9"/>
      <c r="I4" s="9"/>
      <c r="J4" s="9"/>
      <c r="K4" s="9"/>
      <c r="L4" s="9"/>
      <c r="M4" s="9"/>
      <c r="N4" s="6"/>
    </row>
    <row r="5" spans="1:14" ht="15.75">
      <c r="A5" s="7"/>
      <c r="B5" s="12" t="s">
        <v>2</v>
      </c>
      <c r="C5" s="13"/>
      <c r="D5" s="9"/>
      <c r="E5" s="9"/>
      <c r="F5" s="9"/>
      <c r="G5" s="9"/>
      <c r="H5" s="9"/>
      <c r="I5" s="9"/>
      <c r="J5" s="9"/>
      <c r="K5" s="9"/>
      <c r="L5" s="9"/>
      <c r="M5" s="9"/>
      <c r="N5" s="6"/>
    </row>
    <row r="6" spans="1:14" ht="15.75">
      <c r="A6" s="7"/>
      <c r="B6" s="12" t="s">
        <v>3</v>
      </c>
      <c r="C6" s="13"/>
      <c r="D6" s="9"/>
      <c r="E6" s="9"/>
      <c r="F6" s="9"/>
      <c r="G6" s="9"/>
      <c r="H6" s="9"/>
      <c r="I6" s="9"/>
      <c r="J6" s="9"/>
      <c r="K6" s="9"/>
      <c r="L6" s="9"/>
      <c r="M6" s="9"/>
      <c r="N6" s="6"/>
    </row>
    <row r="7" spans="1:14" ht="15.75">
      <c r="A7" s="7"/>
      <c r="B7" s="12" t="s">
        <v>4</v>
      </c>
      <c r="C7" s="13"/>
      <c r="D7" s="9"/>
      <c r="E7" s="9"/>
      <c r="F7" s="9"/>
      <c r="G7" s="9"/>
      <c r="H7" s="9"/>
      <c r="I7" s="9"/>
      <c r="J7" s="9"/>
      <c r="K7" s="9"/>
      <c r="L7" s="9"/>
      <c r="M7" s="9"/>
      <c r="N7" s="6"/>
    </row>
    <row r="8" spans="1:14" ht="15.75">
      <c r="A8" s="7"/>
      <c r="B8" s="14"/>
      <c r="C8" s="13"/>
      <c r="D8" s="9"/>
      <c r="E8" s="9"/>
      <c r="F8" s="9"/>
      <c r="G8" s="9"/>
      <c r="H8" s="9"/>
      <c r="I8" s="9"/>
      <c r="J8" s="9"/>
      <c r="K8" s="9"/>
      <c r="L8" s="9"/>
      <c r="M8" s="9"/>
      <c r="N8" s="6"/>
    </row>
    <row r="9" spans="1:14" ht="15.75">
      <c r="A9" s="7"/>
      <c r="B9" s="13"/>
      <c r="C9" s="13"/>
      <c r="D9" s="15"/>
      <c r="E9" s="15"/>
      <c r="F9" s="9"/>
      <c r="G9" s="9"/>
      <c r="H9" s="9"/>
      <c r="I9" s="9"/>
      <c r="J9" s="9"/>
      <c r="K9" s="9"/>
      <c r="L9" s="9"/>
      <c r="M9" s="9"/>
      <c r="N9" s="6"/>
    </row>
    <row r="10" spans="1:14" ht="15.75">
      <c r="A10" s="7"/>
      <c r="B10" s="15" t="s">
        <v>5</v>
      </c>
      <c r="C10" s="15"/>
      <c r="D10" s="9"/>
      <c r="E10" s="9"/>
      <c r="F10" s="9"/>
      <c r="G10" s="9"/>
      <c r="H10" s="9"/>
      <c r="I10" s="9"/>
      <c r="J10" s="9"/>
      <c r="K10" s="9"/>
      <c r="L10" s="9"/>
      <c r="M10" s="9"/>
      <c r="N10" s="6"/>
    </row>
    <row r="11" spans="1:14" ht="15.75">
      <c r="A11" s="7"/>
      <c r="B11" s="15"/>
      <c r="C11" s="15"/>
      <c r="D11" s="9"/>
      <c r="E11" s="9"/>
      <c r="F11" s="9"/>
      <c r="G11" s="9"/>
      <c r="H11" s="9"/>
      <c r="I11" s="9"/>
      <c r="J11" s="9"/>
      <c r="K11" s="9"/>
      <c r="L11" s="9"/>
      <c r="M11" s="9"/>
      <c r="N11" s="6"/>
    </row>
    <row r="12" spans="1:14" ht="15.75">
      <c r="A12" s="2"/>
      <c r="B12" s="5"/>
      <c r="C12" s="5"/>
      <c r="D12" s="5"/>
      <c r="E12" s="5"/>
      <c r="F12" s="5"/>
      <c r="G12" s="5"/>
      <c r="H12" s="5"/>
      <c r="I12" s="5"/>
      <c r="J12" s="5"/>
      <c r="K12" s="5"/>
      <c r="L12" s="5"/>
      <c r="M12" s="5"/>
      <c r="N12" s="6"/>
    </row>
    <row r="13" spans="1:14" ht="15.75">
      <c r="A13" s="7"/>
      <c r="B13" s="16" t="s">
        <v>6</v>
      </c>
      <c r="C13" s="16"/>
      <c r="D13" s="17"/>
      <c r="E13" s="17"/>
      <c r="F13" s="17"/>
      <c r="G13" s="17"/>
      <c r="H13" s="17"/>
      <c r="I13" s="17"/>
      <c r="J13" s="17"/>
      <c r="K13" s="17"/>
      <c r="L13" s="18" t="s">
        <v>200</v>
      </c>
      <c r="M13" s="9"/>
      <c r="N13" s="6"/>
    </row>
    <row r="14" spans="1:14" ht="15.75">
      <c r="A14" s="7"/>
      <c r="B14" s="16" t="s">
        <v>7</v>
      </c>
      <c r="C14" s="16"/>
      <c r="D14" s="19"/>
      <c r="E14" s="20"/>
      <c r="F14" s="19"/>
      <c r="G14" s="20"/>
      <c r="H14" s="19" t="s">
        <v>178</v>
      </c>
      <c r="I14" s="20">
        <v>0.96</v>
      </c>
      <c r="J14" s="19" t="s">
        <v>189</v>
      </c>
      <c r="K14" s="20">
        <v>0.04</v>
      </c>
      <c r="L14" s="18"/>
      <c r="M14" s="17"/>
      <c r="N14" s="6"/>
    </row>
    <row r="15" spans="1:14" ht="15.75">
      <c r="A15" s="7"/>
      <c r="B15" s="16" t="s">
        <v>8</v>
      </c>
      <c r="C15" s="16"/>
      <c r="D15" s="19"/>
      <c r="E15" s="20"/>
      <c r="F15" s="19"/>
      <c r="G15" s="20"/>
      <c r="H15" s="19" t="s">
        <v>178</v>
      </c>
      <c r="I15" s="20">
        <v>0.96</v>
      </c>
      <c r="J15" s="19" t="s">
        <v>189</v>
      </c>
      <c r="K15" s="20">
        <v>0.04</v>
      </c>
      <c r="L15" s="18"/>
      <c r="M15" s="17"/>
      <c r="N15" s="6"/>
    </row>
    <row r="16" spans="1:14" ht="15.75">
      <c r="A16" s="7"/>
      <c r="B16" s="16" t="s">
        <v>9</v>
      </c>
      <c r="C16" s="16"/>
      <c r="D16" s="17"/>
      <c r="E16" s="17"/>
      <c r="F16" s="17"/>
      <c r="G16" s="17"/>
      <c r="H16" s="17"/>
      <c r="I16" s="17"/>
      <c r="J16" s="17"/>
      <c r="K16" s="17"/>
      <c r="L16" s="19" t="s">
        <v>201</v>
      </c>
      <c r="M16" s="9"/>
      <c r="N16" s="6"/>
    </row>
    <row r="17" spans="1:14" ht="15.75">
      <c r="A17" s="7"/>
      <c r="B17" s="16" t="s">
        <v>10</v>
      </c>
      <c r="C17" s="16"/>
      <c r="D17" s="17"/>
      <c r="E17" s="17"/>
      <c r="F17" s="17"/>
      <c r="G17" s="17"/>
      <c r="H17" s="17"/>
      <c r="I17" s="17"/>
      <c r="J17" s="17"/>
      <c r="K17" s="17"/>
      <c r="L17" s="21">
        <v>37792</v>
      </c>
      <c r="M17" s="9"/>
      <c r="N17" s="6"/>
    </row>
    <row r="18" spans="1:14" ht="15.75">
      <c r="A18" s="7"/>
      <c r="B18" s="9"/>
      <c r="C18" s="9"/>
      <c r="D18" s="9"/>
      <c r="E18" s="9"/>
      <c r="F18" s="9"/>
      <c r="G18" s="9"/>
      <c r="H18" s="9"/>
      <c r="I18" s="9"/>
      <c r="J18" s="9"/>
      <c r="K18" s="9"/>
      <c r="L18" s="22"/>
      <c r="M18" s="9"/>
      <c r="N18" s="6"/>
    </row>
    <row r="19" spans="1:14" ht="15.75">
      <c r="A19" s="7"/>
      <c r="B19" s="23" t="s">
        <v>11</v>
      </c>
      <c r="C19" s="9"/>
      <c r="D19" s="9"/>
      <c r="E19" s="9"/>
      <c r="F19" s="9"/>
      <c r="G19" s="9"/>
      <c r="H19" s="9"/>
      <c r="I19" s="9"/>
      <c r="J19" s="22"/>
      <c r="K19" s="9"/>
      <c r="L19" s="14"/>
      <c r="M19" s="9"/>
      <c r="N19" s="6"/>
    </row>
    <row r="20" spans="1:14" ht="15.75">
      <c r="A20" s="7"/>
      <c r="B20" s="9"/>
      <c r="C20" s="9"/>
      <c r="D20" s="9"/>
      <c r="E20" s="9"/>
      <c r="F20" s="9"/>
      <c r="G20" s="9"/>
      <c r="H20" s="9"/>
      <c r="I20" s="9"/>
      <c r="J20" s="9"/>
      <c r="K20" s="9"/>
      <c r="L20" s="24"/>
      <c r="M20" s="9"/>
      <c r="N20" s="6"/>
    </row>
    <row r="21" spans="1:14" ht="15.75">
      <c r="A21" s="7"/>
      <c r="B21" s="9"/>
      <c r="C21" s="159" t="s">
        <v>152</v>
      </c>
      <c r="D21" s="161" t="s">
        <v>156</v>
      </c>
      <c r="E21" s="161"/>
      <c r="F21" s="161" t="s">
        <v>168</v>
      </c>
      <c r="G21" s="161"/>
      <c r="H21" s="161" t="s">
        <v>179</v>
      </c>
      <c r="I21" s="25"/>
      <c r="J21" s="26"/>
      <c r="K21" s="14"/>
      <c r="L21" s="14"/>
      <c r="M21" s="9"/>
      <c r="N21" s="6"/>
    </row>
    <row r="22" spans="1:14" ht="15.75">
      <c r="A22" s="27"/>
      <c r="B22" s="28" t="s">
        <v>12</v>
      </c>
      <c r="C22" s="160" t="s">
        <v>153</v>
      </c>
      <c r="D22" s="30" t="s">
        <v>157</v>
      </c>
      <c r="E22" s="30"/>
      <c r="F22" s="30" t="s">
        <v>169</v>
      </c>
      <c r="G22" s="30"/>
      <c r="H22" s="30" t="s">
        <v>180</v>
      </c>
      <c r="I22" s="30"/>
      <c r="J22" s="30"/>
      <c r="K22" s="31"/>
      <c r="L22" s="31"/>
      <c r="M22" s="28"/>
      <c r="N22" s="6"/>
    </row>
    <row r="23" spans="1:14" ht="15.75">
      <c r="A23" s="27"/>
      <c r="B23" s="28" t="s">
        <v>13</v>
      </c>
      <c r="C23" s="29"/>
      <c r="D23" s="30" t="s">
        <v>158</v>
      </c>
      <c r="E23" s="30"/>
      <c r="F23" s="30" t="s">
        <v>170</v>
      </c>
      <c r="G23" s="30"/>
      <c r="H23" s="30" t="s">
        <v>181</v>
      </c>
      <c r="I23" s="30"/>
      <c r="J23" s="30"/>
      <c r="K23" s="31"/>
      <c r="L23" s="31"/>
      <c r="M23" s="28"/>
      <c r="N23" s="6"/>
    </row>
    <row r="24" spans="1:14" ht="15.75">
      <c r="A24" s="27"/>
      <c r="B24" s="28" t="s">
        <v>14</v>
      </c>
      <c r="C24" s="29"/>
      <c r="D24" s="30" t="s">
        <v>158</v>
      </c>
      <c r="E24" s="30"/>
      <c r="F24" s="30" t="s">
        <v>170</v>
      </c>
      <c r="G24" s="30"/>
      <c r="H24" s="30" t="s">
        <v>181</v>
      </c>
      <c r="I24" s="30"/>
      <c r="J24" s="30"/>
      <c r="K24" s="31"/>
      <c r="L24" s="31"/>
      <c r="M24" s="28"/>
      <c r="N24" s="6"/>
    </row>
    <row r="25" spans="1:14" ht="15.75">
      <c r="A25" s="27"/>
      <c r="B25" s="32" t="s">
        <v>15</v>
      </c>
      <c r="C25" s="32"/>
      <c r="D25" s="33" t="s">
        <v>157</v>
      </c>
      <c r="E25" s="30"/>
      <c r="F25" s="33" t="s">
        <v>169</v>
      </c>
      <c r="G25" s="30"/>
      <c r="H25" s="33" t="s">
        <v>180</v>
      </c>
      <c r="I25" s="33"/>
      <c r="J25" s="33"/>
      <c r="K25" s="34"/>
      <c r="L25" s="31"/>
      <c r="M25" s="28"/>
      <c r="N25" s="6"/>
    </row>
    <row r="26" spans="1:14" ht="15.75">
      <c r="A26" s="27"/>
      <c r="B26" s="32" t="s">
        <v>16</v>
      </c>
      <c r="C26" s="32"/>
      <c r="D26" s="33" t="s">
        <v>158</v>
      </c>
      <c r="E26" s="30"/>
      <c r="F26" s="33" t="s">
        <v>170</v>
      </c>
      <c r="G26" s="30"/>
      <c r="H26" s="33" t="s">
        <v>181</v>
      </c>
      <c r="I26" s="33"/>
      <c r="J26" s="33"/>
      <c r="K26" s="34"/>
      <c r="L26" s="31"/>
      <c r="M26" s="28"/>
      <c r="N26" s="6"/>
    </row>
    <row r="27" spans="1:14" ht="15.75">
      <c r="A27" s="27"/>
      <c r="B27" s="32" t="s">
        <v>17</v>
      </c>
      <c r="C27" s="32"/>
      <c r="D27" s="33" t="s">
        <v>158</v>
      </c>
      <c r="E27" s="30"/>
      <c r="F27" s="33" t="s">
        <v>170</v>
      </c>
      <c r="G27" s="30"/>
      <c r="H27" s="33" t="s">
        <v>181</v>
      </c>
      <c r="I27" s="33"/>
      <c r="J27" s="33"/>
      <c r="K27" s="34"/>
      <c r="L27" s="31"/>
      <c r="M27" s="28"/>
      <c r="N27" s="6"/>
    </row>
    <row r="28" spans="1:14" ht="15.75">
      <c r="A28" s="27"/>
      <c r="B28" s="28" t="s">
        <v>18</v>
      </c>
      <c r="C28" s="28"/>
      <c r="D28" s="35" t="s">
        <v>159</v>
      </c>
      <c r="E28" s="30"/>
      <c r="F28" s="35" t="s">
        <v>171</v>
      </c>
      <c r="G28" s="30"/>
      <c r="H28" s="35" t="s">
        <v>182</v>
      </c>
      <c r="I28" s="30"/>
      <c r="J28" s="35"/>
      <c r="K28" s="31"/>
      <c r="L28" s="31"/>
      <c r="M28" s="28"/>
      <c r="N28" s="6"/>
    </row>
    <row r="29" spans="1:14" ht="15.75">
      <c r="A29" s="27"/>
      <c r="B29" s="28"/>
      <c r="C29" s="28"/>
      <c r="D29" s="28"/>
      <c r="E29" s="30"/>
      <c r="F29" s="30"/>
      <c r="G29" s="30"/>
      <c r="H29" s="30"/>
      <c r="I29" s="30"/>
      <c r="J29" s="30"/>
      <c r="K29" s="31"/>
      <c r="L29" s="31"/>
      <c r="M29" s="28"/>
      <c r="N29" s="6"/>
    </row>
    <row r="30" spans="1:14" ht="15.75">
      <c r="A30" s="27"/>
      <c r="B30" s="28" t="s">
        <v>19</v>
      </c>
      <c r="C30" s="28"/>
      <c r="D30" s="36">
        <v>198000</v>
      </c>
      <c r="E30" s="37"/>
      <c r="F30" s="36">
        <v>16500</v>
      </c>
      <c r="G30" s="36"/>
      <c r="H30" s="36">
        <v>5500</v>
      </c>
      <c r="I30" s="36"/>
      <c r="J30" s="36"/>
      <c r="K30" s="38"/>
      <c r="L30" s="36">
        <f>J30+H30+F30+D30</f>
        <v>220000</v>
      </c>
      <c r="M30" s="39"/>
      <c r="N30" s="6"/>
    </row>
    <row r="31" spans="1:14" ht="15.75">
      <c r="A31" s="27"/>
      <c r="B31" s="28" t="s">
        <v>20</v>
      </c>
      <c r="C31" s="133">
        <v>0.74447</v>
      </c>
      <c r="D31" s="36">
        <f>D30*C31</f>
        <v>147405.06</v>
      </c>
      <c r="E31" s="37"/>
      <c r="F31" s="36">
        <f>F30</f>
        <v>16500</v>
      </c>
      <c r="G31" s="36"/>
      <c r="H31" s="36">
        <f>H30</f>
        <v>5500</v>
      </c>
      <c r="I31" s="41"/>
      <c r="J31" s="36"/>
      <c r="K31" s="38"/>
      <c r="L31" s="36">
        <f>J31+H31+F31+D31</f>
        <v>169405.06</v>
      </c>
      <c r="M31" s="39"/>
      <c r="N31" s="6"/>
    </row>
    <row r="32" spans="1:14" ht="15.75">
      <c r="A32" s="42"/>
      <c r="B32" s="32" t="s">
        <v>21</v>
      </c>
      <c r="C32" s="43">
        <v>0.688439</v>
      </c>
      <c r="D32" s="44">
        <f>D30*C32</f>
        <v>136310.922</v>
      </c>
      <c r="E32" s="45"/>
      <c r="F32" s="44">
        <v>16500</v>
      </c>
      <c r="G32" s="44"/>
      <c r="H32" s="44">
        <v>5500</v>
      </c>
      <c r="I32" s="44"/>
      <c r="J32" s="44"/>
      <c r="K32" s="46"/>
      <c r="L32" s="44">
        <f>J32+H32+F32+D32</f>
        <v>158310.922</v>
      </c>
      <c r="M32" s="28"/>
      <c r="N32" s="6"/>
    </row>
    <row r="33" spans="1:14" ht="15.75">
      <c r="A33" s="27"/>
      <c r="B33" s="28" t="s">
        <v>22</v>
      </c>
      <c r="C33" s="47"/>
      <c r="D33" s="35" t="s">
        <v>160</v>
      </c>
      <c r="E33" s="28"/>
      <c r="F33" s="35" t="s">
        <v>172</v>
      </c>
      <c r="G33" s="35"/>
      <c r="H33" s="35" t="s">
        <v>183</v>
      </c>
      <c r="I33" s="35"/>
      <c r="J33" s="35"/>
      <c r="K33" s="31"/>
      <c r="L33" s="31"/>
      <c r="M33" s="28"/>
      <c r="N33" s="6"/>
    </row>
    <row r="34" spans="1:14" ht="15.75">
      <c r="A34" s="27"/>
      <c r="B34" s="28" t="s">
        <v>23</v>
      </c>
      <c r="C34" s="47"/>
      <c r="D34" s="48">
        <v>0.0399375</v>
      </c>
      <c r="E34" s="49"/>
      <c r="F34" s="48">
        <v>0.0454375</v>
      </c>
      <c r="G34" s="48"/>
      <c r="H34" s="48">
        <v>0.0564375</v>
      </c>
      <c r="I34" s="50"/>
      <c r="J34" s="48"/>
      <c r="K34" s="31"/>
      <c r="L34" s="50">
        <f>SUMPRODUCT(D34:J34,D31:J31)/L31</f>
        <v>0.04100889656867392</v>
      </c>
      <c r="M34" s="28"/>
      <c r="N34" s="6"/>
    </row>
    <row r="35" spans="1:14" ht="15.75">
      <c r="A35" s="27"/>
      <c r="B35" s="28" t="s">
        <v>24</v>
      </c>
      <c r="C35" s="47"/>
      <c r="D35" s="48">
        <v>0.0435945</v>
      </c>
      <c r="E35" s="49"/>
      <c r="F35" s="48">
        <v>0.0490945</v>
      </c>
      <c r="G35" s="48"/>
      <c r="H35" s="48">
        <v>0.0600945</v>
      </c>
      <c r="I35" s="50"/>
      <c r="J35" s="48"/>
      <c r="K35" s="31"/>
      <c r="L35" s="31"/>
      <c r="M35" s="28"/>
      <c r="N35" s="6"/>
    </row>
    <row r="36" spans="1:14" ht="15.75">
      <c r="A36" s="27"/>
      <c r="B36" s="28" t="s">
        <v>25</v>
      </c>
      <c r="C36" s="47"/>
      <c r="D36" s="35" t="s">
        <v>161</v>
      </c>
      <c r="E36" s="28"/>
      <c r="F36" s="35" t="s">
        <v>161</v>
      </c>
      <c r="G36" s="35"/>
      <c r="H36" s="35" t="s">
        <v>161</v>
      </c>
      <c r="I36" s="35"/>
      <c r="J36" s="35"/>
      <c r="K36" s="31"/>
      <c r="L36" s="31"/>
      <c r="M36" s="28"/>
      <c r="N36" s="6"/>
    </row>
    <row r="37" spans="1:14" ht="15.75">
      <c r="A37" s="27"/>
      <c r="B37" s="28" t="s">
        <v>26</v>
      </c>
      <c r="C37" s="28"/>
      <c r="D37" s="51" t="s">
        <v>162</v>
      </c>
      <c r="E37" s="28"/>
      <c r="F37" s="51" t="s">
        <v>162</v>
      </c>
      <c r="G37" s="51"/>
      <c r="H37" s="51" t="s">
        <v>162</v>
      </c>
      <c r="I37" s="35"/>
      <c r="J37" s="35"/>
      <c r="K37" s="31"/>
      <c r="L37" s="31"/>
      <c r="M37" s="28"/>
      <c r="N37" s="6"/>
    </row>
    <row r="38" spans="1:14" ht="15.75">
      <c r="A38" s="27"/>
      <c r="B38" s="28" t="s">
        <v>27</v>
      </c>
      <c r="C38" s="28"/>
      <c r="D38" s="35" t="s">
        <v>163</v>
      </c>
      <c r="E38" s="28"/>
      <c r="F38" s="35" t="s">
        <v>173</v>
      </c>
      <c r="G38" s="35"/>
      <c r="H38" s="35" t="s">
        <v>184</v>
      </c>
      <c r="I38" s="35"/>
      <c r="J38" s="35"/>
      <c r="K38" s="31"/>
      <c r="L38" s="31"/>
      <c r="M38" s="28"/>
      <c r="N38" s="6"/>
    </row>
    <row r="39" spans="1:14" ht="15.75">
      <c r="A39" s="27"/>
      <c r="B39" s="28"/>
      <c r="C39" s="28"/>
      <c r="D39" s="52"/>
      <c r="E39" s="52"/>
      <c r="F39" s="28"/>
      <c r="G39" s="52"/>
      <c r="H39" s="52"/>
      <c r="I39" s="52"/>
      <c r="J39" s="52"/>
      <c r="K39" s="52"/>
      <c r="L39" s="52"/>
      <c r="M39" s="28"/>
      <c r="N39" s="6"/>
    </row>
    <row r="40" spans="1:14" ht="15.75">
      <c r="A40" s="27"/>
      <c r="B40" s="28" t="s">
        <v>28</v>
      </c>
      <c r="C40" s="28"/>
      <c r="D40" s="28"/>
      <c r="E40" s="28"/>
      <c r="F40" s="49"/>
      <c r="G40" s="28"/>
      <c r="H40" s="49"/>
      <c r="I40" s="28"/>
      <c r="J40" s="28"/>
      <c r="K40" s="28"/>
      <c r="L40" s="50">
        <f>(H30+F30)/(D30)</f>
        <v>0.1111111111111111</v>
      </c>
      <c r="M40" s="28"/>
      <c r="N40" s="6"/>
    </row>
    <row r="41" spans="1:14" ht="15.75">
      <c r="A41" s="27"/>
      <c r="B41" s="28" t="s">
        <v>29</v>
      </c>
      <c r="C41" s="28"/>
      <c r="D41" s="28"/>
      <c r="E41" s="28"/>
      <c r="F41" s="49"/>
      <c r="G41" s="28"/>
      <c r="H41" s="49"/>
      <c r="I41" s="28"/>
      <c r="J41" s="28"/>
      <c r="K41" s="28"/>
      <c r="L41" s="50">
        <f>(H32+F32)/(D32)</f>
        <v>0.16139572440130662</v>
      </c>
      <c r="M41" s="28"/>
      <c r="N41" s="6"/>
    </row>
    <row r="42" spans="1:14" ht="15.75">
      <c r="A42" s="27"/>
      <c r="B42" s="28" t="s">
        <v>30</v>
      </c>
      <c r="C42" s="28"/>
      <c r="D42" s="49"/>
      <c r="E42" s="28"/>
      <c r="F42" s="49"/>
      <c r="G42" s="28"/>
      <c r="H42" s="49"/>
      <c r="I42" s="28"/>
      <c r="J42" s="35" t="s">
        <v>156</v>
      </c>
      <c r="K42" s="35" t="s">
        <v>198</v>
      </c>
      <c r="L42" s="36">
        <v>66000</v>
      </c>
      <c r="M42" s="28"/>
      <c r="N42" s="6"/>
    </row>
    <row r="43" spans="1:14" ht="15.75">
      <c r="A43" s="27"/>
      <c r="B43" s="28"/>
      <c r="C43" s="28"/>
      <c r="D43" s="28"/>
      <c r="E43" s="28"/>
      <c r="F43" s="28"/>
      <c r="G43" s="28"/>
      <c r="H43" s="28"/>
      <c r="I43" s="28"/>
      <c r="J43" s="28" t="s">
        <v>190</v>
      </c>
      <c r="K43" s="28"/>
      <c r="L43" s="53"/>
      <c r="M43" s="28"/>
      <c r="N43" s="6"/>
    </row>
    <row r="44" spans="1:14" ht="15.75">
      <c r="A44" s="27"/>
      <c r="B44" s="28" t="s">
        <v>31</v>
      </c>
      <c r="C44" s="28"/>
      <c r="D44" s="28"/>
      <c r="E44" s="28"/>
      <c r="F44" s="28"/>
      <c r="G44" s="28"/>
      <c r="H44" s="28"/>
      <c r="I44" s="28"/>
      <c r="J44" s="35"/>
      <c r="K44" s="35"/>
      <c r="L44" s="35" t="s">
        <v>202</v>
      </c>
      <c r="M44" s="28"/>
      <c r="N44" s="6"/>
    </row>
    <row r="45" spans="1:14" ht="15.75">
      <c r="A45" s="42"/>
      <c r="B45" s="32" t="s">
        <v>32</v>
      </c>
      <c r="C45" s="32"/>
      <c r="D45" s="32"/>
      <c r="E45" s="32"/>
      <c r="F45" s="32"/>
      <c r="G45" s="32"/>
      <c r="H45" s="32"/>
      <c r="I45" s="32"/>
      <c r="J45" s="54"/>
      <c r="K45" s="54"/>
      <c r="L45" s="55">
        <v>37788</v>
      </c>
      <c r="M45" s="32"/>
      <c r="N45" s="6"/>
    </row>
    <row r="46" spans="1:14" ht="15.75">
      <c r="A46" s="27"/>
      <c r="B46" s="28" t="s">
        <v>33</v>
      </c>
      <c r="C46" s="28"/>
      <c r="D46" s="28"/>
      <c r="E46" s="28"/>
      <c r="F46" s="28"/>
      <c r="G46" s="28"/>
      <c r="H46" s="31"/>
      <c r="I46" s="28">
        <f>L46-J46+1</f>
        <v>91</v>
      </c>
      <c r="J46" s="57">
        <v>37606</v>
      </c>
      <c r="K46" s="58"/>
      <c r="L46" s="57">
        <v>37696</v>
      </c>
      <c r="M46" s="28"/>
      <c r="N46" s="6"/>
    </row>
    <row r="47" spans="1:14" ht="15.75">
      <c r="A47" s="27"/>
      <c r="B47" s="28" t="s">
        <v>34</v>
      </c>
      <c r="C47" s="28"/>
      <c r="D47" s="28"/>
      <c r="E47" s="28"/>
      <c r="F47" s="28"/>
      <c r="G47" s="28"/>
      <c r="H47" s="31"/>
      <c r="I47" s="28">
        <f>L47-J47+1</f>
        <v>91</v>
      </c>
      <c r="J47" s="57">
        <v>37697</v>
      </c>
      <c r="K47" s="58"/>
      <c r="L47" s="57">
        <v>37787</v>
      </c>
      <c r="M47" s="28"/>
      <c r="N47" s="6"/>
    </row>
    <row r="48" spans="1:14" ht="15.75">
      <c r="A48" s="27"/>
      <c r="B48" s="28" t="s">
        <v>35</v>
      </c>
      <c r="C48" s="28"/>
      <c r="D48" s="28"/>
      <c r="E48" s="28"/>
      <c r="F48" s="28"/>
      <c r="G48" s="28"/>
      <c r="H48" s="28"/>
      <c r="I48" s="28"/>
      <c r="J48" s="57"/>
      <c r="K48" s="58"/>
      <c r="L48" s="57" t="s">
        <v>203</v>
      </c>
      <c r="M48" s="28"/>
      <c r="N48" s="6"/>
    </row>
    <row r="49" spans="1:14" ht="15.75">
      <c r="A49" s="27"/>
      <c r="B49" s="28" t="s">
        <v>36</v>
      </c>
      <c r="C49" s="28"/>
      <c r="D49" s="28"/>
      <c r="E49" s="28"/>
      <c r="F49" s="28"/>
      <c r="G49" s="28"/>
      <c r="H49" s="28"/>
      <c r="I49" s="28"/>
      <c r="J49" s="57"/>
      <c r="K49" s="58"/>
      <c r="L49" s="57">
        <v>37775</v>
      </c>
      <c r="M49" s="28"/>
      <c r="N49" s="6"/>
    </row>
    <row r="50" spans="1:14" ht="15.75">
      <c r="A50" s="27"/>
      <c r="B50" s="28"/>
      <c r="C50" s="28"/>
      <c r="D50" s="28"/>
      <c r="E50" s="28"/>
      <c r="F50" s="28"/>
      <c r="G50" s="28"/>
      <c r="H50" s="28"/>
      <c r="I50" s="28"/>
      <c r="J50" s="28"/>
      <c r="K50" s="28"/>
      <c r="L50" s="59"/>
      <c r="M50" s="28"/>
      <c r="N50" s="6"/>
    </row>
    <row r="51" spans="1:14" ht="15.75">
      <c r="A51" s="7"/>
      <c r="B51" s="9"/>
      <c r="C51" s="9"/>
      <c r="D51" s="9"/>
      <c r="E51" s="9"/>
      <c r="F51" s="9"/>
      <c r="G51" s="9"/>
      <c r="H51" s="9"/>
      <c r="I51" s="9"/>
      <c r="J51" s="9"/>
      <c r="K51" s="9"/>
      <c r="L51" s="60"/>
      <c r="M51" s="9"/>
      <c r="N51" s="6"/>
    </row>
    <row r="52" spans="1:14" ht="16.5" thickBot="1">
      <c r="A52" s="135"/>
      <c r="B52" s="136" t="s">
        <v>211</v>
      </c>
      <c r="C52" s="137"/>
      <c r="D52" s="137"/>
      <c r="E52" s="137"/>
      <c r="F52" s="137"/>
      <c r="G52" s="137"/>
      <c r="H52" s="137"/>
      <c r="I52" s="137"/>
      <c r="J52" s="137"/>
      <c r="K52" s="137"/>
      <c r="L52" s="138"/>
      <c r="M52" s="139"/>
      <c r="N52" s="6"/>
    </row>
    <row r="53" spans="1:14" ht="15.75">
      <c r="A53" s="2"/>
      <c r="B53" s="5"/>
      <c r="C53" s="5"/>
      <c r="D53" s="5"/>
      <c r="E53" s="5"/>
      <c r="F53" s="5"/>
      <c r="G53" s="5"/>
      <c r="H53" s="5"/>
      <c r="I53" s="5"/>
      <c r="J53" s="5"/>
      <c r="K53" s="5"/>
      <c r="L53" s="61"/>
      <c r="M53" s="5"/>
      <c r="N53" s="6"/>
    </row>
    <row r="54" spans="1:14" ht="15.75">
      <c r="A54" s="7"/>
      <c r="B54" s="62" t="s">
        <v>38</v>
      </c>
      <c r="C54" s="15"/>
      <c r="D54" s="9"/>
      <c r="E54" s="9"/>
      <c r="F54" s="9"/>
      <c r="G54" s="9"/>
      <c r="H54" s="9"/>
      <c r="I54" s="9"/>
      <c r="J54" s="9"/>
      <c r="K54" s="9"/>
      <c r="L54" s="63"/>
      <c r="M54" s="9"/>
      <c r="N54" s="6"/>
    </row>
    <row r="55" spans="1:14" ht="15.75">
      <c r="A55" s="7"/>
      <c r="B55" s="15"/>
      <c r="C55" s="15"/>
      <c r="D55" s="9"/>
      <c r="E55" s="9"/>
      <c r="F55" s="9"/>
      <c r="G55" s="9"/>
      <c r="H55" s="9"/>
      <c r="I55" s="9"/>
      <c r="J55" s="9"/>
      <c r="K55" s="9"/>
      <c r="L55" s="63"/>
      <c r="M55" s="9"/>
      <c r="N55" s="6"/>
    </row>
    <row r="56" spans="1:14" ht="47.25">
      <c r="A56" s="7"/>
      <c r="B56" s="162" t="s">
        <v>39</v>
      </c>
      <c r="C56" s="163" t="s">
        <v>154</v>
      </c>
      <c r="D56" s="163" t="s">
        <v>164</v>
      </c>
      <c r="E56" s="163"/>
      <c r="F56" s="163" t="s">
        <v>174</v>
      </c>
      <c r="G56" s="163"/>
      <c r="H56" s="163" t="s">
        <v>185</v>
      </c>
      <c r="I56" s="163"/>
      <c r="J56" s="163" t="s">
        <v>191</v>
      </c>
      <c r="K56" s="163"/>
      <c r="L56" s="164" t="s">
        <v>204</v>
      </c>
      <c r="M56" s="178"/>
      <c r="N56" s="6"/>
    </row>
    <row r="57" spans="1:14" ht="15.75">
      <c r="A57" s="27"/>
      <c r="B57" s="28" t="s">
        <v>40</v>
      </c>
      <c r="C57" s="64">
        <v>218488</v>
      </c>
      <c r="D57" s="64">
        <v>169379</v>
      </c>
      <c r="E57" s="64"/>
      <c r="F57" s="64">
        <f>11068+2+2</f>
        <v>11072</v>
      </c>
      <c r="G57" s="64"/>
      <c r="H57" s="64">
        <v>2</v>
      </c>
      <c r="I57" s="64"/>
      <c r="J57" s="64">
        <v>0</v>
      </c>
      <c r="K57" s="64"/>
      <c r="L57" s="65">
        <f>D57-F57+H57-J57</f>
        <v>158309</v>
      </c>
      <c r="M57" s="28"/>
      <c r="N57" s="6"/>
    </row>
    <row r="58" spans="1:14" ht="15.75">
      <c r="A58" s="27"/>
      <c r="B58" s="28" t="s">
        <v>41</v>
      </c>
      <c r="C58" s="64">
        <v>31107</v>
      </c>
      <c r="D58" s="64">
        <v>24361</v>
      </c>
      <c r="E58" s="64"/>
      <c r="F58" s="64">
        <f>1080+86</f>
        <v>1166</v>
      </c>
      <c r="G58" s="64"/>
      <c r="H58" s="64">
        <v>0</v>
      </c>
      <c r="I58" s="64"/>
      <c r="J58" s="64">
        <v>0</v>
      </c>
      <c r="K58" s="64"/>
      <c r="L58" s="65">
        <f>D58-F58+H58-J58</f>
        <v>23195</v>
      </c>
      <c r="M58" s="28"/>
      <c r="N58" s="6"/>
    </row>
    <row r="59" spans="1:14" ht="15.75">
      <c r="A59" s="27"/>
      <c r="B59" s="28"/>
      <c r="C59" s="64"/>
      <c r="D59" s="64"/>
      <c r="E59" s="64"/>
      <c r="F59" s="64"/>
      <c r="G59" s="64"/>
      <c r="H59" s="64"/>
      <c r="I59" s="64"/>
      <c r="J59" s="64"/>
      <c r="K59" s="64"/>
      <c r="L59" s="65"/>
      <c r="M59" s="28"/>
      <c r="N59" s="6"/>
    </row>
    <row r="60" spans="1:14" ht="15.75">
      <c r="A60" s="27"/>
      <c r="B60" s="28" t="s">
        <v>42</v>
      </c>
      <c r="C60" s="64">
        <f>SUM(C57:C59)</f>
        <v>249595</v>
      </c>
      <c r="D60" s="64">
        <f>SUM(D57:D59)</f>
        <v>193740</v>
      </c>
      <c r="E60" s="64"/>
      <c r="F60" s="64">
        <f>SUM(F57:F59)</f>
        <v>12238</v>
      </c>
      <c r="G60" s="64"/>
      <c r="H60" s="64">
        <f>SUM(H57:H59)</f>
        <v>2</v>
      </c>
      <c r="I60" s="64"/>
      <c r="J60" s="64">
        <f>SUM(J57:J59)</f>
        <v>0</v>
      </c>
      <c r="K60" s="64"/>
      <c r="L60" s="66">
        <f>SUM(L57:L59)</f>
        <v>181504</v>
      </c>
      <c r="M60" s="28"/>
      <c r="N60" s="6"/>
    </row>
    <row r="61" spans="1:14" ht="15.75">
      <c r="A61" s="27"/>
      <c r="B61" s="28"/>
      <c r="C61" s="64"/>
      <c r="D61" s="64"/>
      <c r="E61" s="64"/>
      <c r="F61" s="64"/>
      <c r="G61" s="64"/>
      <c r="H61" s="64"/>
      <c r="I61" s="64"/>
      <c r="J61" s="64"/>
      <c r="K61" s="64"/>
      <c r="L61" s="66"/>
      <c r="M61" s="28"/>
      <c r="N61" s="6"/>
    </row>
    <row r="62" spans="1:14" ht="15.75">
      <c r="A62" s="7"/>
      <c r="B62" s="158" t="s">
        <v>43</v>
      </c>
      <c r="C62" s="67"/>
      <c r="D62" s="67"/>
      <c r="E62" s="67"/>
      <c r="F62" s="67"/>
      <c r="G62" s="67"/>
      <c r="H62" s="67"/>
      <c r="I62" s="67"/>
      <c r="J62" s="67"/>
      <c r="K62" s="67"/>
      <c r="L62" s="68"/>
      <c r="M62" s="9"/>
      <c r="N62" s="6"/>
    </row>
    <row r="63" spans="1:14" ht="15.75">
      <c r="A63" s="7"/>
      <c r="B63" s="9"/>
      <c r="C63" s="67"/>
      <c r="D63" s="67"/>
      <c r="E63" s="67"/>
      <c r="F63" s="67"/>
      <c r="G63" s="67"/>
      <c r="H63" s="67"/>
      <c r="I63" s="67"/>
      <c r="J63" s="67"/>
      <c r="K63" s="67"/>
      <c r="L63" s="68"/>
      <c r="M63" s="9"/>
      <c r="N63" s="6"/>
    </row>
    <row r="64" spans="1:14" ht="15.75">
      <c r="A64" s="27"/>
      <c r="B64" s="28" t="s">
        <v>40</v>
      </c>
      <c r="C64" s="64"/>
      <c r="D64" s="64"/>
      <c r="E64" s="64"/>
      <c r="F64" s="64"/>
      <c r="G64" s="64"/>
      <c r="H64" s="64"/>
      <c r="I64" s="64"/>
      <c r="J64" s="64"/>
      <c r="K64" s="64"/>
      <c r="L64" s="66"/>
      <c r="M64" s="28"/>
      <c r="N64" s="6"/>
    </row>
    <row r="65" spans="1:14" ht="15.75">
      <c r="A65" s="27"/>
      <c r="B65" s="28" t="s">
        <v>44</v>
      </c>
      <c r="C65" s="64"/>
      <c r="D65" s="64"/>
      <c r="E65" s="64"/>
      <c r="F65" s="64"/>
      <c r="G65" s="64"/>
      <c r="H65" s="64"/>
      <c r="I65" s="64"/>
      <c r="J65" s="64"/>
      <c r="K65" s="64"/>
      <c r="L65" s="66"/>
      <c r="M65" s="28"/>
      <c r="N65" s="6"/>
    </row>
    <row r="66" spans="1:14" ht="15.75">
      <c r="A66" s="27"/>
      <c r="B66" s="28"/>
      <c r="C66" s="64"/>
      <c r="D66" s="64"/>
      <c r="E66" s="64"/>
      <c r="F66" s="64"/>
      <c r="G66" s="64"/>
      <c r="H66" s="64"/>
      <c r="I66" s="64"/>
      <c r="J66" s="64"/>
      <c r="K66" s="64"/>
      <c r="L66" s="66"/>
      <c r="M66" s="28"/>
      <c r="N66" s="6"/>
    </row>
    <row r="67" spans="1:14" ht="15.75">
      <c r="A67" s="27"/>
      <c r="B67" s="28" t="s">
        <v>42</v>
      </c>
      <c r="C67" s="64"/>
      <c r="D67" s="64"/>
      <c r="E67" s="64"/>
      <c r="F67" s="64"/>
      <c r="G67" s="64"/>
      <c r="H67" s="64"/>
      <c r="I67" s="64"/>
      <c r="J67" s="64"/>
      <c r="K67" s="64"/>
      <c r="L67" s="64"/>
      <c r="M67" s="28"/>
      <c r="N67" s="6"/>
    </row>
    <row r="68" spans="1:14" ht="15.75">
      <c r="A68" s="27"/>
      <c r="B68" s="28"/>
      <c r="C68" s="64"/>
      <c r="D68" s="64"/>
      <c r="E68" s="64"/>
      <c r="F68" s="64"/>
      <c r="G68" s="64"/>
      <c r="H68" s="64"/>
      <c r="I68" s="64"/>
      <c r="J68" s="64"/>
      <c r="K68" s="64"/>
      <c r="L68" s="64"/>
      <c r="M68" s="28"/>
      <c r="N68" s="6"/>
    </row>
    <row r="69" spans="1:14" ht="15.75">
      <c r="A69" s="27"/>
      <c r="B69" s="28" t="str">
        <f>B58</f>
        <v>Pre Closing Arrears Sold to Issuer (£'000)</v>
      </c>
      <c r="C69" s="64">
        <f>-C58</f>
        <v>-31107</v>
      </c>
      <c r="D69" s="64">
        <v>-24361</v>
      </c>
      <c r="E69" s="64"/>
      <c r="F69" s="64"/>
      <c r="G69" s="64"/>
      <c r="H69" s="64"/>
      <c r="I69" s="64"/>
      <c r="J69" s="64"/>
      <c r="K69" s="64"/>
      <c r="L69" s="64">
        <f>-L58</f>
        <v>-23195</v>
      </c>
      <c r="M69" s="28"/>
      <c r="N69" s="6"/>
    </row>
    <row r="70" spans="1:14" ht="15.75">
      <c r="A70" s="27"/>
      <c r="B70" s="28" t="s">
        <v>45</v>
      </c>
      <c r="C70" s="64">
        <v>0</v>
      </c>
      <c r="D70" s="64">
        <v>0</v>
      </c>
      <c r="E70" s="64"/>
      <c r="F70" s="64"/>
      <c r="G70" s="64"/>
      <c r="H70" s="64"/>
      <c r="I70" s="64"/>
      <c r="J70" s="64"/>
      <c r="K70" s="64"/>
      <c r="L70" s="65">
        <f>D70-F70+H70-J70</f>
        <v>0</v>
      </c>
      <c r="M70" s="28"/>
      <c r="N70" s="6"/>
    </row>
    <row r="71" spans="1:14" ht="15.75">
      <c r="A71" s="27"/>
      <c r="B71" s="28" t="s">
        <v>46</v>
      </c>
      <c r="C71" s="64">
        <v>1512</v>
      </c>
      <c r="D71" s="64">
        <v>0</v>
      </c>
      <c r="E71" s="64"/>
      <c r="F71" s="64"/>
      <c r="G71" s="64"/>
      <c r="H71" s="64"/>
      <c r="I71" s="64"/>
      <c r="J71" s="64"/>
      <c r="K71" s="64"/>
      <c r="L71" s="66">
        <f>D71+F71</f>
        <v>0</v>
      </c>
      <c r="M71" s="28"/>
      <c r="N71" s="6"/>
    </row>
    <row r="72" spans="1:14" ht="15.75">
      <c r="A72" s="27"/>
      <c r="B72" s="28" t="s">
        <v>47</v>
      </c>
      <c r="C72" s="64">
        <v>0</v>
      </c>
      <c r="D72" s="64">
        <v>26</v>
      </c>
      <c r="E72" s="64"/>
      <c r="F72" s="64"/>
      <c r="G72" s="64"/>
      <c r="H72" s="64"/>
      <c r="I72" s="64"/>
      <c r="J72" s="64"/>
      <c r="K72" s="64"/>
      <c r="L72" s="66">
        <v>2</v>
      </c>
      <c r="M72" s="28"/>
      <c r="N72" s="6"/>
    </row>
    <row r="73" spans="1:14" ht="15.75">
      <c r="A73" s="27"/>
      <c r="B73" s="28" t="s">
        <v>21</v>
      </c>
      <c r="C73" s="66">
        <f>SUM(C60:C72)</f>
        <v>220000</v>
      </c>
      <c r="D73" s="66">
        <f>SUM(D60:D72)</f>
        <v>169405</v>
      </c>
      <c r="E73" s="64"/>
      <c r="F73" s="66"/>
      <c r="G73" s="64"/>
      <c r="H73" s="66"/>
      <c r="I73" s="64"/>
      <c r="J73" s="66"/>
      <c r="K73" s="64"/>
      <c r="L73" s="66">
        <f>SUM(L60:L72)</f>
        <v>158311</v>
      </c>
      <c r="M73" s="28"/>
      <c r="N73" s="6"/>
    </row>
    <row r="74" spans="1:14" ht="15.75">
      <c r="A74" s="7"/>
      <c r="B74" s="9"/>
      <c r="C74" s="9"/>
      <c r="D74" s="9"/>
      <c r="E74" s="9"/>
      <c r="F74" s="9"/>
      <c r="G74" s="9"/>
      <c r="H74" s="9"/>
      <c r="I74" s="9"/>
      <c r="J74" s="9"/>
      <c r="K74" s="9"/>
      <c r="L74" s="9"/>
      <c r="M74" s="9"/>
      <c r="N74" s="6"/>
    </row>
    <row r="75" spans="1:14" ht="15.75">
      <c r="A75" s="7"/>
      <c r="B75" s="62" t="s">
        <v>48</v>
      </c>
      <c r="C75" s="16"/>
      <c r="D75" s="16"/>
      <c r="E75" s="16"/>
      <c r="F75" s="16"/>
      <c r="G75" s="16"/>
      <c r="H75" s="16"/>
      <c r="I75" s="19"/>
      <c r="J75" s="19" t="s">
        <v>192</v>
      </c>
      <c r="K75" s="19"/>
      <c r="L75" s="19" t="s">
        <v>205</v>
      </c>
      <c r="M75" s="9"/>
      <c r="N75" s="6"/>
    </row>
    <row r="76" spans="1:14" ht="15.75">
      <c r="A76" s="27"/>
      <c r="B76" s="28" t="s">
        <v>49</v>
      </c>
      <c r="C76" s="28"/>
      <c r="D76" s="28"/>
      <c r="E76" s="28"/>
      <c r="F76" s="28"/>
      <c r="G76" s="28"/>
      <c r="H76" s="28"/>
      <c r="I76" s="28"/>
      <c r="J76" s="64">
        <v>0</v>
      </c>
      <c r="K76" s="28"/>
      <c r="L76" s="65">
        <v>0</v>
      </c>
      <c r="M76" s="28"/>
      <c r="N76" s="6"/>
    </row>
    <row r="77" spans="1:14" ht="15.75">
      <c r="A77" s="27"/>
      <c r="B77" s="28" t="s">
        <v>50</v>
      </c>
      <c r="C77" s="52" t="s">
        <v>155</v>
      </c>
      <c r="D77" s="56">
        <f>J167</f>
        <v>37771</v>
      </c>
      <c r="E77" s="28"/>
      <c r="F77" s="28"/>
      <c r="G77" s="28"/>
      <c r="H77" s="28"/>
      <c r="I77" s="28"/>
      <c r="J77" s="64">
        <f>11072+26-2</f>
        <v>11096</v>
      </c>
      <c r="K77" s="28"/>
      <c r="L77" s="65"/>
      <c r="M77" s="28"/>
      <c r="N77" s="6"/>
    </row>
    <row r="78" spans="1:14" ht="15.75">
      <c r="A78" s="27"/>
      <c r="B78" s="28" t="s">
        <v>51</v>
      </c>
      <c r="C78" s="28"/>
      <c r="D78" s="28"/>
      <c r="E78" s="28"/>
      <c r="F78" s="28"/>
      <c r="G78" s="28"/>
      <c r="H78" s="28"/>
      <c r="I78" s="28"/>
      <c r="J78" s="64"/>
      <c r="K78" s="28"/>
      <c r="L78" s="65">
        <f>3692+19</f>
        <v>3711</v>
      </c>
      <c r="M78" s="28"/>
      <c r="N78" s="6"/>
    </row>
    <row r="79" spans="1:14" ht="15.75">
      <c r="A79" s="27"/>
      <c r="B79" s="28" t="s">
        <v>52</v>
      </c>
      <c r="C79" s="28"/>
      <c r="D79" s="28"/>
      <c r="E79" s="28"/>
      <c r="F79" s="28"/>
      <c r="G79" s="28"/>
      <c r="H79" s="28"/>
      <c r="I79" s="28"/>
      <c r="J79" s="64"/>
      <c r="K79" s="28"/>
      <c r="L79" s="65">
        <v>1080</v>
      </c>
      <c r="M79" s="28"/>
      <c r="N79" s="6"/>
    </row>
    <row r="80" spans="1:14" ht="15.75">
      <c r="A80" s="27"/>
      <c r="B80" s="28" t="s">
        <v>53</v>
      </c>
      <c r="C80" s="28"/>
      <c r="D80" s="28"/>
      <c r="E80" s="28"/>
      <c r="F80" s="28"/>
      <c r="G80" s="28"/>
      <c r="H80" s="28"/>
      <c r="I80" s="28"/>
      <c r="J80" s="64"/>
      <c r="K80" s="28"/>
      <c r="L80" s="65">
        <v>0</v>
      </c>
      <c r="M80" s="28"/>
      <c r="N80" s="6"/>
    </row>
    <row r="81" spans="1:14" ht="15.75">
      <c r="A81" s="27"/>
      <c r="B81" s="28" t="s">
        <v>54</v>
      </c>
      <c r="C81" s="28"/>
      <c r="D81" s="28"/>
      <c r="E81" s="28"/>
      <c r="F81" s="28"/>
      <c r="G81" s="28"/>
      <c r="H81" s="28"/>
      <c r="I81" s="28"/>
      <c r="J81" s="64">
        <f>SUM(J76:J80)</f>
        <v>11096</v>
      </c>
      <c r="K81" s="28"/>
      <c r="L81" s="66">
        <f>SUM(L76:L80)</f>
        <v>4791</v>
      </c>
      <c r="M81" s="28"/>
      <c r="N81" s="6"/>
    </row>
    <row r="82" spans="1:14" ht="15.75">
      <c r="A82" s="27"/>
      <c r="B82" s="166" t="s">
        <v>55</v>
      </c>
      <c r="C82" s="70"/>
      <c r="D82" s="28"/>
      <c r="E82" s="28"/>
      <c r="F82" s="28"/>
      <c r="G82" s="28"/>
      <c r="H82" s="28"/>
      <c r="I82" s="28"/>
      <c r="J82" s="64"/>
      <c r="K82" s="28"/>
      <c r="L82" s="65"/>
      <c r="M82" s="28"/>
      <c r="N82" s="6"/>
    </row>
    <row r="83" spans="1:14" ht="15.75">
      <c r="A83" s="27">
        <v>1</v>
      </c>
      <c r="B83" s="28" t="s">
        <v>56</v>
      </c>
      <c r="C83" s="28"/>
      <c r="D83" s="28"/>
      <c r="E83" s="28"/>
      <c r="F83" s="28"/>
      <c r="G83" s="28"/>
      <c r="H83" s="28"/>
      <c r="I83" s="28"/>
      <c r="J83" s="28"/>
      <c r="K83" s="28"/>
      <c r="L83" s="65">
        <v>0</v>
      </c>
      <c r="M83" s="28"/>
      <c r="N83" s="6"/>
    </row>
    <row r="84" spans="1:14" ht="15.75">
      <c r="A84" s="27">
        <f aca="true" t="shared" si="0" ref="A84:A95">A83+1</f>
        <v>2</v>
      </c>
      <c r="B84" s="28" t="s">
        <v>57</v>
      </c>
      <c r="C84" s="28"/>
      <c r="D84" s="28"/>
      <c r="E84" s="28"/>
      <c r="F84" s="28"/>
      <c r="G84" s="28"/>
      <c r="H84" s="28"/>
      <c r="I84" s="28"/>
      <c r="J84" s="28"/>
      <c r="K84" s="28"/>
      <c r="L84" s="65">
        <v>-4</v>
      </c>
      <c r="M84" s="28"/>
      <c r="N84" s="6"/>
    </row>
    <row r="85" spans="1:14" ht="15.75">
      <c r="A85" s="27">
        <f t="shared" si="0"/>
        <v>3</v>
      </c>
      <c r="B85" s="28" t="s">
        <v>58</v>
      </c>
      <c r="C85" s="28"/>
      <c r="D85" s="28"/>
      <c r="E85" s="28"/>
      <c r="F85" s="28"/>
      <c r="G85" s="28"/>
      <c r="H85" s="28"/>
      <c r="I85" s="28"/>
      <c r="J85" s="28"/>
      <c r="K85" s="28"/>
      <c r="L85" s="65">
        <v>-6</v>
      </c>
      <c r="M85" s="28"/>
      <c r="N85" s="6"/>
    </row>
    <row r="86" spans="1:14" ht="15.75">
      <c r="A86" s="27">
        <f t="shared" si="0"/>
        <v>4</v>
      </c>
      <c r="B86" s="28" t="s">
        <v>59</v>
      </c>
      <c r="C86" s="28"/>
      <c r="D86" s="28"/>
      <c r="E86" s="28"/>
      <c r="F86" s="28"/>
      <c r="G86" s="28"/>
      <c r="H86" s="28"/>
      <c r="I86" s="28"/>
      <c r="J86" s="28"/>
      <c r="K86" s="28"/>
      <c r="L86" s="65">
        <v>0</v>
      </c>
      <c r="M86" s="28"/>
      <c r="N86" s="6"/>
    </row>
    <row r="87" spans="1:14" ht="15.75">
      <c r="A87" s="27">
        <f t="shared" si="0"/>
        <v>5</v>
      </c>
      <c r="B87" s="28" t="s">
        <v>60</v>
      </c>
      <c r="C87" s="28"/>
      <c r="D87" s="28"/>
      <c r="E87" s="28"/>
      <c r="F87" s="28"/>
      <c r="G87" s="28"/>
      <c r="H87" s="28"/>
      <c r="I87" s="28"/>
      <c r="J87" s="28"/>
      <c r="K87" s="28"/>
      <c r="L87" s="65">
        <v>-1467</v>
      </c>
      <c r="M87" s="28"/>
      <c r="N87" s="6"/>
    </row>
    <row r="88" spans="1:14" ht="15.75">
      <c r="A88" s="27">
        <f t="shared" si="0"/>
        <v>6</v>
      </c>
      <c r="B88" s="28" t="s">
        <v>61</v>
      </c>
      <c r="C88" s="28"/>
      <c r="D88" s="28"/>
      <c r="E88" s="28"/>
      <c r="F88" s="28"/>
      <c r="G88" s="28"/>
      <c r="H88" s="28"/>
      <c r="I88" s="28"/>
      <c r="J88" s="28"/>
      <c r="K88" s="28"/>
      <c r="L88" s="65">
        <v>-187</v>
      </c>
      <c r="M88" s="28"/>
      <c r="N88" s="6"/>
    </row>
    <row r="89" spans="1:14" ht="15.75">
      <c r="A89" s="27">
        <f t="shared" si="0"/>
        <v>7</v>
      </c>
      <c r="B89" s="28" t="s">
        <v>62</v>
      </c>
      <c r="C89" s="28"/>
      <c r="D89" s="28"/>
      <c r="E89" s="28"/>
      <c r="F89" s="28"/>
      <c r="G89" s="28"/>
      <c r="H89" s="28"/>
      <c r="I89" s="28"/>
      <c r="J89" s="28"/>
      <c r="K89" s="28"/>
      <c r="L89" s="65">
        <v>-77</v>
      </c>
      <c r="M89" s="28"/>
      <c r="N89" s="6"/>
    </row>
    <row r="90" spans="1:14" ht="15.75">
      <c r="A90" s="27">
        <f t="shared" si="0"/>
        <v>8</v>
      </c>
      <c r="B90" s="28" t="s">
        <v>63</v>
      </c>
      <c r="C90" s="28"/>
      <c r="D90" s="28"/>
      <c r="E90" s="28"/>
      <c r="F90" s="28"/>
      <c r="G90" s="28"/>
      <c r="H90" s="28"/>
      <c r="I90" s="28"/>
      <c r="J90" s="28"/>
      <c r="K90" s="28"/>
      <c r="L90" s="65">
        <v>-5</v>
      </c>
      <c r="M90" s="28"/>
      <c r="N90" s="6"/>
    </row>
    <row r="91" spans="1:14" ht="15.75">
      <c r="A91" s="27">
        <f t="shared" si="0"/>
        <v>9</v>
      </c>
      <c r="B91" s="28" t="s">
        <v>64</v>
      </c>
      <c r="C91" s="28"/>
      <c r="D91" s="28"/>
      <c r="E91" s="28"/>
      <c r="F91" s="28"/>
      <c r="G91" s="28"/>
      <c r="H91" s="28"/>
      <c r="I91" s="28"/>
      <c r="J91" s="28"/>
      <c r="K91" s="28"/>
      <c r="L91" s="65">
        <v>0</v>
      </c>
      <c r="M91" s="28"/>
      <c r="N91" s="6"/>
    </row>
    <row r="92" spans="1:14" ht="15.75">
      <c r="A92" s="27">
        <f t="shared" si="0"/>
        <v>10</v>
      </c>
      <c r="B92" s="28" t="s">
        <v>65</v>
      </c>
      <c r="C92" s="28"/>
      <c r="D92" s="28"/>
      <c r="E92" s="28"/>
      <c r="F92" s="28"/>
      <c r="G92" s="28"/>
      <c r="H92" s="28"/>
      <c r="I92" s="28"/>
      <c r="J92" s="28"/>
      <c r="K92" s="28"/>
      <c r="L92" s="65">
        <v>-2</v>
      </c>
      <c r="M92" s="28"/>
      <c r="N92" s="6"/>
    </row>
    <row r="93" spans="1:14" ht="15.75">
      <c r="A93" s="27">
        <f t="shared" si="0"/>
        <v>11</v>
      </c>
      <c r="B93" s="28" t="s">
        <v>66</v>
      </c>
      <c r="C93" s="28"/>
      <c r="D93" s="28"/>
      <c r="E93" s="28"/>
      <c r="F93" s="28"/>
      <c r="G93" s="28"/>
      <c r="H93" s="28"/>
      <c r="I93" s="28"/>
      <c r="J93" s="28"/>
      <c r="K93" s="28"/>
      <c r="L93" s="65">
        <v>0</v>
      </c>
      <c r="M93" s="28"/>
      <c r="N93" s="6"/>
    </row>
    <row r="94" spans="1:14" ht="15.75">
      <c r="A94" s="27">
        <f t="shared" si="0"/>
        <v>12</v>
      </c>
      <c r="B94" s="28" t="s">
        <v>67</v>
      </c>
      <c r="C94" s="28"/>
      <c r="D94" s="28"/>
      <c r="E94" s="28"/>
      <c r="F94" s="28"/>
      <c r="G94" s="28"/>
      <c r="H94" s="28"/>
      <c r="I94" s="28"/>
      <c r="J94" s="28"/>
      <c r="K94" s="28"/>
      <c r="L94" s="65">
        <v>0</v>
      </c>
      <c r="M94" s="28"/>
      <c r="N94" s="6"/>
    </row>
    <row r="95" spans="1:14" ht="15.75">
      <c r="A95" s="27">
        <f t="shared" si="0"/>
        <v>13</v>
      </c>
      <c r="B95" s="28" t="s">
        <v>68</v>
      </c>
      <c r="C95" s="28"/>
      <c r="D95" s="28"/>
      <c r="E95" s="28"/>
      <c r="F95" s="28"/>
      <c r="G95" s="28"/>
      <c r="H95" s="28"/>
      <c r="I95" s="28"/>
      <c r="J95" s="28"/>
      <c r="K95" s="28"/>
      <c r="L95" s="65">
        <f>-SUM(L81:L94)</f>
        <v>-3043</v>
      </c>
      <c r="M95" s="28"/>
      <c r="N95" s="6"/>
    </row>
    <row r="96" spans="1:14" ht="15.75">
      <c r="A96" s="27"/>
      <c r="B96" s="28"/>
      <c r="C96" s="28"/>
      <c r="D96" s="28"/>
      <c r="E96" s="28"/>
      <c r="F96" s="28"/>
      <c r="G96" s="28"/>
      <c r="H96" s="28"/>
      <c r="I96" s="28"/>
      <c r="J96" s="28"/>
      <c r="K96" s="28"/>
      <c r="L96" s="65"/>
      <c r="M96" s="28"/>
      <c r="N96" s="6"/>
    </row>
    <row r="97" spans="1:14" ht="15.75">
      <c r="A97" s="27"/>
      <c r="B97" s="166" t="s">
        <v>69</v>
      </c>
      <c r="C97" s="70"/>
      <c r="D97" s="28"/>
      <c r="E97" s="28"/>
      <c r="F97" s="28"/>
      <c r="G97" s="28"/>
      <c r="H97" s="28"/>
      <c r="I97" s="28"/>
      <c r="J97" s="28"/>
      <c r="K97" s="28"/>
      <c r="L97" s="71"/>
      <c r="M97" s="28"/>
      <c r="N97" s="6"/>
    </row>
    <row r="98" spans="1:14" ht="15.75">
      <c r="A98" s="27"/>
      <c r="B98" s="28" t="s">
        <v>70</v>
      </c>
      <c r="C98" s="70"/>
      <c r="D98" s="28"/>
      <c r="E98" s="28"/>
      <c r="F98" s="28"/>
      <c r="G98" s="28"/>
      <c r="H98" s="28"/>
      <c r="I98" s="28"/>
      <c r="J98" s="64">
        <f>-J151</f>
        <v>0</v>
      </c>
      <c r="K98" s="64"/>
      <c r="L98" s="65"/>
      <c r="M98" s="28"/>
      <c r="N98" s="6"/>
    </row>
    <row r="99" spans="1:14" ht="15.75">
      <c r="A99" s="27"/>
      <c r="B99" s="28" t="s">
        <v>71</v>
      </c>
      <c r="C99" s="28"/>
      <c r="D99" s="28"/>
      <c r="E99" s="28"/>
      <c r="F99" s="28"/>
      <c r="G99" s="28"/>
      <c r="H99" s="28"/>
      <c r="I99" s="28"/>
      <c r="J99" s="64">
        <f>-H151</f>
        <v>-2</v>
      </c>
      <c r="K99" s="64"/>
      <c r="L99" s="65"/>
      <c r="M99" s="28"/>
      <c r="N99" s="6"/>
    </row>
    <row r="100" spans="1:14" ht="15.75">
      <c r="A100" s="27"/>
      <c r="B100" s="28" t="s">
        <v>72</v>
      </c>
      <c r="C100" s="28"/>
      <c r="D100" s="28"/>
      <c r="E100" s="28"/>
      <c r="F100" s="28"/>
      <c r="G100" s="28"/>
      <c r="H100" s="28"/>
      <c r="I100" s="28"/>
      <c r="J100" s="64">
        <v>-11094</v>
      </c>
      <c r="K100" s="64"/>
      <c r="L100" s="65"/>
      <c r="M100" s="28"/>
      <c r="N100" s="6"/>
    </row>
    <row r="101" spans="1:14" ht="15.75">
      <c r="A101" s="27"/>
      <c r="B101" s="28" t="s">
        <v>73</v>
      </c>
      <c r="C101" s="28"/>
      <c r="D101" s="28"/>
      <c r="E101" s="28"/>
      <c r="F101" s="28"/>
      <c r="G101" s="28"/>
      <c r="H101" s="28"/>
      <c r="I101" s="28"/>
      <c r="J101" s="64">
        <v>0</v>
      </c>
      <c r="K101" s="64"/>
      <c r="L101" s="65"/>
      <c r="M101" s="28"/>
      <c r="N101" s="6"/>
    </row>
    <row r="102" spans="1:14" ht="15.75">
      <c r="A102" s="27"/>
      <c r="B102" s="28" t="s">
        <v>74</v>
      </c>
      <c r="C102" s="28"/>
      <c r="D102" s="28"/>
      <c r="E102" s="28"/>
      <c r="F102" s="28"/>
      <c r="G102" s="28"/>
      <c r="H102" s="28"/>
      <c r="I102" s="28"/>
      <c r="J102" s="64">
        <v>0</v>
      </c>
      <c r="K102" s="64"/>
      <c r="L102" s="65"/>
      <c r="M102" s="28"/>
      <c r="N102" s="6"/>
    </row>
    <row r="103" spans="1:14" ht="15.75">
      <c r="A103" s="27"/>
      <c r="B103" s="28" t="s">
        <v>75</v>
      </c>
      <c r="C103" s="28"/>
      <c r="D103" s="28"/>
      <c r="E103" s="28"/>
      <c r="F103" s="28"/>
      <c r="G103" s="28"/>
      <c r="H103" s="28"/>
      <c r="I103" s="28"/>
      <c r="J103" s="64">
        <f>SUM(J82:J101)</f>
        <v>-11096</v>
      </c>
      <c r="K103" s="64"/>
      <c r="L103" s="64">
        <f>SUM(L83:L95)</f>
        <v>-4791</v>
      </c>
      <c r="M103" s="28"/>
      <c r="N103" s="6"/>
    </row>
    <row r="104" spans="1:14" ht="15.75">
      <c r="A104" s="27"/>
      <c r="B104" s="28" t="s">
        <v>76</v>
      </c>
      <c r="C104" s="28"/>
      <c r="D104" s="28"/>
      <c r="E104" s="28"/>
      <c r="F104" s="28"/>
      <c r="G104" s="28"/>
      <c r="H104" s="28"/>
      <c r="I104" s="28"/>
      <c r="J104" s="64">
        <f>J81+J103</f>
        <v>0</v>
      </c>
      <c r="K104" s="64"/>
      <c r="L104" s="64">
        <f>L81+L103</f>
        <v>0</v>
      </c>
      <c r="M104" s="28"/>
      <c r="N104" s="6"/>
    </row>
    <row r="105" spans="1:14" ht="12" customHeight="1">
      <c r="A105" s="7"/>
      <c r="B105" s="9"/>
      <c r="C105" s="9"/>
      <c r="D105" s="9"/>
      <c r="E105" s="9"/>
      <c r="F105" s="9"/>
      <c r="G105" s="9"/>
      <c r="H105" s="9"/>
      <c r="I105" s="9"/>
      <c r="J105" s="9"/>
      <c r="K105" s="9"/>
      <c r="L105" s="63"/>
      <c r="M105" s="9"/>
      <c r="N105" s="6"/>
    </row>
    <row r="106" spans="1:14" ht="15.75" customHeight="1" thickBot="1">
      <c r="A106" s="135"/>
      <c r="B106" s="136" t="str">
        <f>B52</f>
        <v>HL4 INVESTOR REPORT QUARTER ENDING MAY 2003</v>
      </c>
      <c r="C106" s="137"/>
      <c r="D106" s="137"/>
      <c r="E106" s="137"/>
      <c r="F106" s="137"/>
      <c r="G106" s="137"/>
      <c r="H106" s="137"/>
      <c r="I106" s="137"/>
      <c r="J106" s="137"/>
      <c r="K106" s="137"/>
      <c r="L106" s="141"/>
      <c r="M106" s="139"/>
      <c r="N106" s="6"/>
    </row>
    <row r="107" spans="1:14" ht="12" customHeight="1">
      <c r="A107" s="2"/>
      <c r="B107" s="5"/>
      <c r="C107" s="5"/>
      <c r="D107" s="5"/>
      <c r="E107" s="5"/>
      <c r="F107" s="5"/>
      <c r="G107" s="5"/>
      <c r="H107" s="5"/>
      <c r="I107" s="5"/>
      <c r="J107" s="5"/>
      <c r="K107" s="5"/>
      <c r="L107" s="73"/>
      <c r="M107" s="5"/>
      <c r="N107" s="6"/>
    </row>
    <row r="108" spans="1:14" ht="15.75">
      <c r="A108" s="7"/>
      <c r="B108" s="62" t="s">
        <v>77</v>
      </c>
      <c r="C108" s="15"/>
      <c r="D108" s="9"/>
      <c r="E108" s="9"/>
      <c r="F108" s="9"/>
      <c r="G108" s="9"/>
      <c r="H108" s="9"/>
      <c r="I108" s="9"/>
      <c r="J108" s="9"/>
      <c r="K108" s="9"/>
      <c r="L108" s="63"/>
      <c r="M108" s="9"/>
      <c r="N108" s="6"/>
    </row>
    <row r="109" spans="1:14" ht="15.75">
      <c r="A109" s="7"/>
      <c r="B109" s="23"/>
      <c r="C109" s="15"/>
      <c r="D109" s="9"/>
      <c r="E109" s="9"/>
      <c r="F109" s="9"/>
      <c r="G109" s="9"/>
      <c r="H109" s="9"/>
      <c r="I109" s="9"/>
      <c r="J109" s="9"/>
      <c r="K109" s="9"/>
      <c r="L109" s="63"/>
      <c r="M109" s="9"/>
      <c r="N109" s="6"/>
    </row>
    <row r="110" spans="1:14" ht="15.75">
      <c r="A110" s="7"/>
      <c r="B110" s="167" t="s">
        <v>78</v>
      </c>
      <c r="C110" s="15"/>
      <c r="D110" s="9"/>
      <c r="E110" s="9"/>
      <c r="F110" s="9"/>
      <c r="G110" s="9"/>
      <c r="H110" s="9"/>
      <c r="I110" s="9"/>
      <c r="J110" s="9"/>
      <c r="K110" s="9"/>
      <c r="L110" s="63"/>
      <c r="M110" s="9"/>
      <c r="N110" s="6"/>
    </row>
    <row r="111" spans="1:14" ht="15.75">
      <c r="A111" s="27"/>
      <c r="B111" s="28" t="s">
        <v>79</v>
      </c>
      <c r="C111" s="28"/>
      <c r="D111" s="28"/>
      <c r="E111" s="28"/>
      <c r="F111" s="28"/>
      <c r="G111" s="28"/>
      <c r="H111" s="28"/>
      <c r="I111" s="28"/>
      <c r="J111" s="28"/>
      <c r="K111" s="28"/>
      <c r="L111" s="65">
        <v>4180</v>
      </c>
      <c r="M111" s="28"/>
      <c r="N111" s="6"/>
    </row>
    <row r="112" spans="1:14" ht="15.75">
      <c r="A112" s="27"/>
      <c r="B112" s="28" t="s">
        <v>80</v>
      </c>
      <c r="C112" s="28"/>
      <c r="D112" s="28"/>
      <c r="E112" s="28"/>
      <c r="F112" s="28"/>
      <c r="G112" s="28"/>
      <c r="H112" s="28"/>
      <c r="I112" s="28"/>
      <c r="J112" s="28"/>
      <c r="K112" s="28"/>
      <c r="L112" s="65">
        <f>L111</f>
        <v>4180</v>
      </c>
      <c r="M112" s="28"/>
      <c r="N112" s="6"/>
    </row>
    <row r="113" spans="1:14" ht="15.75">
      <c r="A113" s="27"/>
      <c r="B113" s="28" t="s">
        <v>81</v>
      </c>
      <c r="C113" s="28"/>
      <c r="D113" s="28"/>
      <c r="E113" s="28"/>
      <c r="F113" s="28"/>
      <c r="G113" s="28"/>
      <c r="H113" s="28"/>
      <c r="I113" s="28"/>
      <c r="J113" s="28"/>
      <c r="K113" s="28"/>
      <c r="L113" s="65">
        <v>0</v>
      </c>
      <c r="M113" s="28"/>
      <c r="N113" s="6"/>
    </row>
    <row r="114" spans="1:14" ht="15.75">
      <c r="A114" s="27"/>
      <c r="B114" s="28" t="s">
        <v>82</v>
      </c>
      <c r="C114" s="28"/>
      <c r="D114" s="28"/>
      <c r="E114" s="28"/>
      <c r="F114" s="28"/>
      <c r="G114" s="28"/>
      <c r="H114" s="28"/>
      <c r="I114" s="28"/>
      <c r="J114" s="28"/>
      <c r="K114" s="28"/>
      <c r="L114" s="65">
        <v>0</v>
      </c>
      <c r="M114" s="28"/>
      <c r="N114" s="6"/>
    </row>
    <row r="115" spans="1:14" ht="15.75">
      <c r="A115" s="27"/>
      <c r="B115" s="28" t="s">
        <v>83</v>
      </c>
      <c r="C115" s="28"/>
      <c r="D115" s="28"/>
      <c r="E115" s="28"/>
      <c r="F115" s="28"/>
      <c r="G115" s="28"/>
      <c r="H115" s="28"/>
      <c r="I115" s="28"/>
      <c r="J115" s="28"/>
      <c r="K115" s="28"/>
      <c r="L115" s="65">
        <v>0</v>
      </c>
      <c r="M115" s="28"/>
      <c r="N115" s="6"/>
    </row>
    <row r="116" spans="1:14" ht="15.75">
      <c r="A116" s="27"/>
      <c r="B116" s="28" t="s">
        <v>60</v>
      </c>
      <c r="C116" s="28"/>
      <c r="D116" s="28"/>
      <c r="E116" s="28"/>
      <c r="F116" s="28"/>
      <c r="G116" s="28"/>
      <c r="H116" s="28"/>
      <c r="I116" s="28"/>
      <c r="J116" s="28"/>
      <c r="K116" s="28"/>
      <c r="L116" s="65">
        <v>0</v>
      </c>
      <c r="M116" s="28"/>
      <c r="N116" s="6"/>
    </row>
    <row r="117" spans="1:14" ht="15.75">
      <c r="A117" s="27"/>
      <c r="B117" s="28" t="s">
        <v>61</v>
      </c>
      <c r="C117" s="28"/>
      <c r="D117" s="28"/>
      <c r="E117" s="28"/>
      <c r="F117" s="28"/>
      <c r="G117" s="28"/>
      <c r="H117" s="28"/>
      <c r="I117" s="28"/>
      <c r="J117" s="28"/>
      <c r="K117" s="28"/>
      <c r="L117" s="65">
        <v>0</v>
      </c>
      <c r="M117" s="28"/>
      <c r="N117" s="6"/>
    </row>
    <row r="118" spans="1:14" ht="15.75">
      <c r="A118" s="27"/>
      <c r="B118" s="28" t="s">
        <v>62</v>
      </c>
      <c r="C118" s="28"/>
      <c r="D118" s="28"/>
      <c r="E118" s="28"/>
      <c r="F118" s="28"/>
      <c r="G118" s="28"/>
      <c r="H118" s="28"/>
      <c r="I118" s="28"/>
      <c r="J118" s="28"/>
      <c r="K118" s="28"/>
      <c r="L118" s="65">
        <v>0</v>
      </c>
      <c r="M118" s="28"/>
      <c r="N118" s="6"/>
    </row>
    <row r="119" spans="1:14" ht="15.75">
      <c r="A119" s="27"/>
      <c r="B119" s="28" t="s">
        <v>84</v>
      </c>
      <c r="C119" s="28"/>
      <c r="D119" s="28"/>
      <c r="E119" s="28"/>
      <c r="F119" s="28"/>
      <c r="G119" s="28"/>
      <c r="H119" s="28"/>
      <c r="I119" s="28"/>
      <c r="J119" s="28"/>
      <c r="K119" s="28"/>
      <c r="L119" s="65">
        <f>SUM(L112:L118)</f>
        <v>4180</v>
      </c>
      <c r="M119" s="28"/>
      <c r="N119" s="6"/>
    </row>
    <row r="120" spans="1:14" ht="15.75">
      <c r="A120" s="27"/>
      <c r="B120" s="28"/>
      <c r="C120" s="28"/>
      <c r="D120" s="28"/>
      <c r="E120" s="28"/>
      <c r="F120" s="28"/>
      <c r="G120" s="28"/>
      <c r="H120" s="28"/>
      <c r="I120" s="28"/>
      <c r="J120" s="28"/>
      <c r="K120" s="28"/>
      <c r="L120" s="75"/>
      <c r="M120" s="28"/>
      <c r="N120" s="6"/>
    </row>
    <row r="121" spans="1:14" ht="15.75">
      <c r="A121" s="7"/>
      <c r="B121" s="167" t="s">
        <v>85</v>
      </c>
      <c r="C121" s="9"/>
      <c r="D121" s="9"/>
      <c r="E121" s="9"/>
      <c r="F121" s="9"/>
      <c r="G121" s="9"/>
      <c r="H121" s="9"/>
      <c r="I121" s="9"/>
      <c r="J121" s="9"/>
      <c r="K121" s="9"/>
      <c r="L121" s="63"/>
      <c r="M121" s="9"/>
      <c r="N121" s="6"/>
    </row>
    <row r="122" spans="1:14" ht="15.75">
      <c r="A122" s="27"/>
      <c r="B122" s="28" t="s">
        <v>86</v>
      </c>
      <c r="C122" s="28"/>
      <c r="D122" s="76"/>
      <c r="E122" s="28"/>
      <c r="F122" s="28"/>
      <c r="G122" s="28"/>
      <c r="H122" s="28"/>
      <c r="I122" s="28"/>
      <c r="J122" s="28"/>
      <c r="K122" s="28"/>
      <c r="L122" s="77" t="s">
        <v>206</v>
      </c>
      <c r="M122" s="28"/>
      <c r="N122" s="6"/>
    </row>
    <row r="123" spans="1:14" ht="15.75">
      <c r="A123" s="27"/>
      <c r="B123" s="28" t="s">
        <v>87</v>
      </c>
      <c r="C123" s="78"/>
      <c r="D123" s="78"/>
      <c r="E123" s="78"/>
      <c r="F123" s="78"/>
      <c r="G123" s="78"/>
      <c r="H123" s="78"/>
      <c r="I123" s="78"/>
      <c r="J123" s="78"/>
      <c r="K123" s="78"/>
      <c r="L123" s="77" t="s">
        <v>206</v>
      </c>
      <c r="M123" s="28"/>
      <c r="N123" s="6"/>
    </row>
    <row r="124" spans="1:14" ht="15.75">
      <c r="A124" s="27"/>
      <c r="B124" s="28" t="s">
        <v>88</v>
      </c>
      <c r="C124" s="28"/>
      <c r="D124" s="28"/>
      <c r="E124" s="28"/>
      <c r="F124" s="28"/>
      <c r="G124" s="28"/>
      <c r="H124" s="28"/>
      <c r="I124" s="28"/>
      <c r="J124" s="28"/>
      <c r="K124" s="28"/>
      <c r="L124" s="77" t="s">
        <v>206</v>
      </c>
      <c r="M124" s="28"/>
      <c r="N124" s="6"/>
    </row>
    <row r="125" spans="1:14" ht="15.75">
      <c r="A125" s="27"/>
      <c r="B125" s="28" t="s">
        <v>89</v>
      </c>
      <c r="C125" s="28"/>
      <c r="D125" s="28"/>
      <c r="E125" s="28"/>
      <c r="F125" s="28"/>
      <c r="G125" s="28"/>
      <c r="H125" s="28"/>
      <c r="I125" s="28"/>
      <c r="J125" s="28"/>
      <c r="K125" s="28"/>
      <c r="L125" s="77" t="s">
        <v>206</v>
      </c>
      <c r="M125" s="28"/>
      <c r="N125" s="6"/>
    </row>
    <row r="126" spans="1:14" ht="15.75">
      <c r="A126" s="27"/>
      <c r="B126" s="28"/>
      <c r="C126" s="28"/>
      <c r="D126" s="28"/>
      <c r="E126" s="28"/>
      <c r="F126" s="28"/>
      <c r="G126" s="28"/>
      <c r="H126" s="28"/>
      <c r="I126" s="28"/>
      <c r="J126" s="28"/>
      <c r="K126" s="28"/>
      <c r="L126" s="75"/>
      <c r="M126" s="28"/>
      <c r="N126" s="6"/>
    </row>
    <row r="127" spans="1:14" ht="15.75">
      <c r="A127" s="7"/>
      <c r="B127" s="167" t="s">
        <v>90</v>
      </c>
      <c r="C127" s="15"/>
      <c r="D127" s="9"/>
      <c r="E127" s="9"/>
      <c r="F127" s="9"/>
      <c r="G127" s="9"/>
      <c r="H127" s="9"/>
      <c r="I127" s="9"/>
      <c r="J127" s="9"/>
      <c r="K127" s="9"/>
      <c r="L127" s="79"/>
      <c r="M127" s="9"/>
      <c r="N127" s="6"/>
    </row>
    <row r="128" spans="1:14" ht="15.75">
      <c r="A128" s="27"/>
      <c r="B128" s="28" t="s">
        <v>91</v>
      </c>
      <c r="C128" s="28"/>
      <c r="D128" s="28"/>
      <c r="E128" s="28"/>
      <c r="F128" s="28"/>
      <c r="G128" s="28"/>
      <c r="H128" s="28"/>
      <c r="I128" s="28"/>
      <c r="J128" s="28"/>
      <c r="K128" s="28"/>
      <c r="L128" s="65">
        <v>0</v>
      </c>
      <c r="M128" s="28"/>
      <c r="N128" s="6"/>
    </row>
    <row r="129" spans="1:14" ht="15.75">
      <c r="A129" s="27"/>
      <c r="B129" s="28" t="s">
        <v>92</v>
      </c>
      <c r="C129" s="28"/>
      <c r="D129" s="28"/>
      <c r="E129" s="28"/>
      <c r="F129" s="28"/>
      <c r="G129" s="28"/>
      <c r="H129" s="28"/>
      <c r="I129" s="28"/>
      <c r="J129" s="28"/>
      <c r="K129" s="28"/>
      <c r="L129" s="65">
        <v>2</v>
      </c>
      <c r="M129" s="28"/>
      <c r="N129" s="6"/>
    </row>
    <row r="130" spans="1:14" ht="15.75">
      <c r="A130" s="27"/>
      <c r="B130" s="28" t="s">
        <v>93</v>
      </c>
      <c r="C130" s="28"/>
      <c r="D130" s="28"/>
      <c r="E130" s="28"/>
      <c r="F130" s="28"/>
      <c r="G130" s="28"/>
      <c r="H130" s="28"/>
      <c r="I130" s="28"/>
      <c r="J130" s="28"/>
      <c r="K130" s="28"/>
      <c r="L130" s="65">
        <f>L129+L128</f>
        <v>2</v>
      </c>
      <c r="M130" s="28"/>
      <c r="N130" s="6"/>
    </row>
    <row r="131" spans="1:14" ht="15.75">
      <c r="A131" s="27"/>
      <c r="B131" s="28" t="s">
        <v>94</v>
      </c>
      <c r="C131" s="28"/>
      <c r="D131" s="28"/>
      <c r="E131" s="28"/>
      <c r="F131" s="28"/>
      <c r="G131" s="28"/>
      <c r="H131" s="80"/>
      <c r="I131" s="28"/>
      <c r="J131" s="28"/>
      <c r="K131" s="28"/>
      <c r="L131" s="65">
        <f>L92</f>
        <v>-2</v>
      </c>
      <c r="M131" s="28"/>
      <c r="N131" s="6"/>
    </row>
    <row r="132" spans="1:14" ht="15.75">
      <c r="A132" s="27"/>
      <c r="B132" s="28" t="s">
        <v>95</v>
      </c>
      <c r="C132" s="28"/>
      <c r="D132" s="28"/>
      <c r="E132" s="28"/>
      <c r="F132" s="28"/>
      <c r="G132" s="28"/>
      <c r="H132" s="28"/>
      <c r="I132" s="28"/>
      <c r="J132" s="28"/>
      <c r="K132" s="28"/>
      <c r="L132" s="65">
        <f>L130+L131</f>
        <v>0</v>
      </c>
      <c r="M132" s="28"/>
      <c r="N132" s="6"/>
    </row>
    <row r="133" spans="1:14" ht="7.5" customHeight="1">
      <c r="A133" s="27"/>
      <c r="B133" s="28"/>
      <c r="C133" s="28"/>
      <c r="D133" s="28"/>
      <c r="E133" s="28"/>
      <c r="F133" s="28"/>
      <c r="G133" s="28"/>
      <c r="H133" s="28"/>
      <c r="I133" s="28"/>
      <c r="J133" s="28"/>
      <c r="K133" s="28"/>
      <c r="L133" s="75"/>
      <c r="M133" s="28"/>
      <c r="N133" s="6"/>
    </row>
    <row r="134" spans="1:14" ht="6" customHeight="1">
      <c r="A134" s="2"/>
      <c r="B134" s="5"/>
      <c r="C134" s="5"/>
      <c r="D134" s="5"/>
      <c r="E134" s="5"/>
      <c r="F134" s="5"/>
      <c r="G134" s="5"/>
      <c r="H134" s="5"/>
      <c r="I134" s="5"/>
      <c r="J134" s="5"/>
      <c r="K134" s="5"/>
      <c r="L134" s="73"/>
      <c r="M134" s="5"/>
      <c r="N134" s="6"/>
    </row>
    <row r="135" spans="1:14" ht="15.75">
      <c r="A135" s="7"/>
      <c r="B135" s="167" t="s">
        <v>96</v>
      </c>
      <c r="C135" s="15"/>
      <c r="D135" s="9"/>
      <c r="E135" s="9"/>
      <c r="F135" s="9"/>
      <c r="G135" s="9"/>
      <c r="H135" s="9"/>
      <c r="I135" s="9"/>
      <c r="J135" s="9"/>
      <c r="K135" s="9"/>
      <c r="L135" s="63"/>
      <c r="M135" s="9"/>
      <c r="N135" s="6"/>
    </row>
    <row r="136" spans="1:14" ht="15.75">
      <c r="A136" s="7"/>
      <c r="B136" s="23"/>
      <c r="C136" s="15"/>
      <c r="D136" s="9"/>
      <c r="E136" s="9"/>
      <c r="F136" s="9"/>
      <c r="G136" s="9"/>
      <c r="H136" s="9"/>
      <c r="I136" s="9"/>
      <c r="J136" s="9"/>
      <c r="K136" s="9"/>
      <c r="L136" s="63"/>
      <c r="M136" s="9"/>
      <c r="N136" s="6"/>
    </row>
    <row r="137" spans="1:15" ht="15.75">
      <c r="A137" s="27"/>
      <c r="B137" s="28" t="s">
        <v>97</v>
      </c>
      <c r="C137" s="81"/>
      <c r="D137" s="28"/>
      <c r="E137" s="28"/>
      <c r="F137" s="28"/>
      <c r="G137" s="28"/>
      <c r="H137" s="28"/>
      <c r="I137" s="28"/>
      <c r="J137" s="28"/>
      <c r="K137" s="28"/>
      <c r="L137" s="65">
        <f>L57</f>
        <v>158309</v>
      </c>
      <c r="M137" s="28"/>
      <c r="N137" s="6"/>
      <c r="O137" s="82"/>
    </row>
    <row r="138" spans="1:14" ht="15.75">
      <c r="A138" s="27"/>
      <c r="B138" s="28" t="s">
        <v>98</v>
      </c>
      <c r="C138" s="81"/>
      <c r="D138" s="28"/>
      <c r="E138" s="28"/>
      <c r="F138" s="28"/>
      <c r="G138" s="28"/>
      <c r="H138" s="28"/>
      <c r="I138" s="28"/>
      <c r="J138" s="28"/>
      <c r="K138" s="28"/>
      <c r="L138" s="65">
        <f>L32</f>
        <v>158310.922</v>
      </c>
      <c r="M138" s="28"/>
      <c r="N138" s="6"/>
    </row>
    <row r="139" spans="1:14" ht="7.5" customHeight="1">
      <c r="A139" s="27"/>
      <c r="B139" s="28"/>
      <c r="C139" s="28"/>
      <c r="D139" s="28"/>
      <c r="E139" s="28"/>
      <c r="F139" s="28"/>
      <c r="G139" s="28"/>
      <c r="H139" s="28"/>
      <c r="I139" s="28"/>
      <c r="J139" s="28"/>
      <c r="K139" s="28"/>
      <c r="L139" s="75"/>
      <c r="M139" s="28"/>
      <c r="N139" s="6"/>
    </row>
    <row r="140" spans="1:14" ht="15.75">
      <c r="A140" s="2"/>
      <c r="B140" s="5"/>
      <c r="C140" s="5"/>
      <c r="D140" s="5"/>
      <c r="E140" s="5"/>
      <c r="F140" s="5"/>
      <c r="G140" s="5"/>
      <c r="H140" s="5"/>
      <c r="I140" s="5"/>
      <c r="J140" s="5"/>
      <c r="K140" s="5"/>
      <c r="L140" s="73"/>
      <c r="M140" s="5"/>
      <c r="N140" s="6"/>
    </row>
    <row r="141" spans="1:14" ht="15.75">
      <c r="A141" s="7"/>
      <c r="B141" s="167" t="s">
        <v>99</v>
      </c>
      <c r="C141" s="11"/>
      <c r="D141" s="11"/>
      <c r="E141" s="11"/>
      <c r="F141" s="11"/>
      <c r="G141" s="11"/>
      <c r="H141" s="83"/>
      <c r="I141" s="83"/>
      <c r="J141" s="83"/>
      <c r="K141" s="11"/>
      <c r="L141" s="84"/>
      <c r="M141" s="11"/>
      <c r="N141" s="6"/>
    </row>
    <row r="142" spans="1:14" ht="15.75">
      <c r="A142" s="7"/>
      <c r="B142" s="74"/>
      <c r="C142" s="11"/>
      <c r="D142" s="11"/>
      <c r="E142" s="11"/>
      <c r="F142" s="11"/>
      <c r="G142" s="11"/>
      <c r="H142" s="83"/>
      <c r="I142" s="83"/>
      <c r="J142" s="83"/>
      <c r="K142" s="11"/>
      <c r="L142" s="84"/>
      <c r="M142" s="11"/>
      <c r="N142" s="6"/>
    </row>
    <row r="143" spans="1:14" ht="15.75">
      <c r="A143" s="27"/>
      <c r="B143" s="85" t="s">
        <v>100</v>
      </c>
      <c r="C143" s="86"/>
      <c r="D143" s="86"/>
      <c r="E143" s="86"/>
      <c r="F143" s="86"/>
      <c r="G143" s="86"/>
      <c r="H143" s="87"/>
      <c r="I143" s="87"/>
      <c r="J143" s="87"/>
      <c r="K143" s="86"/>
      <c r="L143" s="65">
        <f>D58</f>
        <v>24361</v>
      </c>
      <c r="M143" s="86"/>
      <c r="N143" s="6"/>
    </row>
    <row r="144" spans="1:14" ht="15.75">
      <c r="A144" s="27"/>
      <c r="B144" s="85" t="s">
        <v>52</v>
      </c>
      <c r="C144" s="86"/>
      <c r="D144" s="86"/>
      <c r="E144" s="86"/>
      <c r="F144" s="86"/>
      <c r="G144" s="86"/>
      <c r="H144" s="87"/>
      <c r="I144" s="87"/>
      <c r="J144" s="87"/>
      <c r="K144" s="86"/>
      <c r="L144" s="65">
        <v>1080</v>
      </c>
      <c r="M144" s="86"/>
      <c r="N144" s="134"/>
    </row>
    <row r="145" spans="1:14" ht="15.75">
      <c r="A145" s="27"/>
      <c r="B145" s="85" t="s">
        <v>101</v>
      </c>
      <c r="C145" s="86"/>
      <c r="D145" s="86"/>
      <c r="E145" s="86"/>
      <c r="F145" s="86"/>
      <c r="G145" s="86"/>
      <c r="H145" s="87"/>
      <c r="I145" s="87"/>
      <c r="J145" s="87"/>
      <c r="K145" s="86"/>
      <c r="L145" s="65">
        <v>86</v>
      </c>
      <c r="M145" s="86"/>
      <c r="N145" s="6"/>
    </row>
    <row r="146" spans="1:15" ht="15.75">
      <c r="A146" s="27"/>
      <c r="B146" s="85" t="s">
        <v>102</v>
      </c>
      <c r="C146" s="86"/>
      <c r="D146" s="86"/>
      <c r="E146" s="86"/>
      <c r="F146" s="86"/>
      <c r="G146" s="86"/>
      <c r="H146" s="87"/>
      <c r="I146" s="87"/>
      <c r="J146" s="87"/>
      <c r="K146" s="86"/>
      <c r="L146" s="65">
        <f>L143-L144-L145</f>
        <v>23195</v>
      </c>
      <c r="M146" s="86"/>
      <c r="N146" s="6"/>
      <c r="O146" s="82"/>
    </row>
    <row r="147" spans="1:14" ht="15.75">
      <c r="A147" s="27"/>
      <c r="B147" s="69"/>
      <c r="C147" s="86"/>
      <c r="D147" s="86"/>
      <c r="E147" s="86"/>
      <c r="F147" s="86"/>
      <c r="G147" s="86"/>
      <c r="H147" s="87"/>
      <c r="I147" s="87"/>
      <c r="J147" s="87"/>
      <c r="K147" s="86"/>
      <c r="L147" s="88"/>
      <c r="M147" s="86"/>
      <c r="N147" s="6"/>
    </row>
    <row r="148" spans="1:14" ht="15.75">
      <c r="A148" s="7"/>
      <c r="B148" s="167" t="s">
        <v>103</v>
      </c>
      <c r="C148" s="158"/>
      <c r="D148" s="158"/>
      <c r="E148" s="158"/>
      <c r="F148" s="158"/>
      <c r="G148" s="158"/>
      <c r="H148" s="168" t="s">
        <v>186</v>
      </c>
      <c r="I148" s="168"/>
      <c r="J148" s="168" t="s">
        <v>193</v>
      </c>
      <c r="K148" s="158"/>
      <c r="L148" s="169" t="s">
        <v>207</v>
      </c>
      <c r="M148" s="158"/>
      <c r="N148" s="6"/>
    </row>
    <row r="149" spans="1:14" ht="15.75">
      <c r="A149" s="27"/>
      <c r="B149" s="28" t="s">
        <v>104</v>
      </c>
      <c r="C149" s="28"/>
      <c r="D149" s="28"/>
      <c r="E149" s="28"/>
      <c r="F149" s="28"/>
      <c r="G149" s="28"/>
      <c r="H149" s="65">
        <v>7000</v>
      </c>
      <c r="I149" s="28"/>
      <c r="J149" s="52"/>
      <c r="K149" s="28"/>
      <c r="L149" s="65"/>
      <c r="M149" s="28"/>
      <c r="N149" s="6"/>
    </row>
    <row r="150" spans="1:14" ht="15.75">
      <c r="A150" s="27"/>
      <c r="B150" s="28" t="s">
        <v>105</v>
      </c>
      <c r="C150" s="28"/>
      <c r="D150" s="28"/>
      <c r="E150" s="28"/>
      <c r="F150" s="28"/>
      <c r="G150" s="28"/>
      <c r="H150" s="65">
        <v>0</v>
      </c>
      <c r="I150" s="28"/>
      <c r="J150" s="65">
        <v>0</v>
      </c>
      <c r="K150" s="28"/>
      <c r="L150" s="65">
        <f>J150+H150</f>
        <v>0</v>
      </c>
      <c r="M150" s="28"/>
      <c r="N150" s="6"/>
    </row>
    <row r="151" spans="1:14" ht="15.75">
      <c r="A151" s="27"/>
      <c r="B151" s="28" t="s">
        <v>106</v>
      </c>
      <c r="C151" s="28"/>
      <c r="D151" s="28"/>
      <c r="E151" s="28"/>
      <c r="F151" s="28"/>
      <c r="G151" s="28"/>
      <c r="H151" s="65">
        <v>2</v>
      </c>
      <c r="I151" s="28"/>
      <c r="J151" s="65">
        <v>0</v>
      </c>
      <c r="K151" s="28"/>
      <c r="L151" s="65">
        <f>J151+H151</f>
        <v>2</v>
      </c>
      <c r="M151" s="28"/>
      <c r="N151" s="6"/>
    </row>
    <row r="152" spans="1:14" ht="15.75">
      <c r="A152" s="27"/>
      <c r="B152" s="28" t="s">
        <v>107</v>
      </c>
      <c r="C152" s="28"/>
      <c r="D152" s="28"/>
      <c r="E152" s="28"/>
      <c r="F152" s="28"/>
      <c r="G152" s="28"/>
      <c r="H152" s="65">
        <f>H151+H150</f>
        <v>2</v>
      </c>
      <c r="I152" s="28"/>
      <c r="J152" s="65">
        <f>J151+J150</f>
        <v>0</v>
      </c>
      <c r="K152" s="28"/>
      <c r="L152" s="65">
        <f>J152+H152</f>
        <v>2</v>
      </c>
      <c r="M152" s="28"/>
      <c r="N152" s="6"/>
    </row>
    <row r="153" spans="1:14" ht="15.75">
      <c r="A153" s="27"/>
      <c r="B153" s="28" t="s">
        <v>108</v>
      </c>
      <c r="C153" s="28"/>
      <c r="D153" s="28"/>
      <c r="E153" s="28"/>
      <c r="F153" s="28"/>
      <c r="G153" s="28"/>
      <c r="H153" s="65">
        <f>H149-H152-J152</f>
        <v>6998</v>
      </c>
      <c r="I153" s="28"/>
      <c r="J153" s="52"/>
      <c r="K153" s="28"/>
      <c r="L153" s="65"/>
      <c r="M153" s="28"/>
      <c r="N153" s="6"/>
    </row>
    <row r="154" spans="1:14" ht="7.5" customHeight="1">
      <c r="A154" s="27"/>
      <c r="B154" s="28"/>
      <c r="C154" s="28"/>
      <c r="D154" s="28"/>
      <c r="E154" s="28"/>
      <c r="F154" s="28"/>
      <c r="G154" s="28"/>
      <c r="H154" s="28"/>
      <c r="I154" s="28"/>
      <c r="J154" s="28"/>
      <c r="K154" s="28"/>
      <c r="L154" s="75"/>
      <c r="M154" s="28"/>
      <c r="N154" s="6"/>
    </row>
    <row r="155" spans="1:14" ht="9" customHeight="1">
      <c r="A155" s="2"/>
      <c r="B155" s="5"/>
      <c r="C155" s="5"/>
      <c r="D155" s="5"/>
      <c r="E155" s="5"/>
      <c r="F155" s="5"/>
      <c r="G155" s="5"/>
      <c r="H155" s="5"/>
      <c r="I155" s="5"/>
      <c r="J155" s="5"/>
      <c r="K155" s="5"/>
      <c r="L155" s="73"/>
      <c r="M155" s="5"/>
      <c r="N155" s="6"/>
    </row>
    <row r="156" spans="1:14" ht="15.75">
      <c r="A156" s="7"/>
      <c r="B156" s="167" t="s">
        <v>109</v>
      </c>
      <c r="C156" s="15"/>
      <c r="D156" s="9"/>
      <c r="E156" s="9"/>
      <c r="F156" s="9"/>
      <c r="G156" s="9"/>
      <c r="H156" s="9"/>
      <c r="I156" s="9"/>
      <c r="J156" s="9"/>
      <c r="K156" s="9"/>
      <c r="L156" s="89"/>
      <c r="M156" s="9"/>
      <c r="N156" s="6"/>
    </row>
    <row r="157" spans="1:14" ht="15.75">
      <c r="A157" s="27"/>
      <c r="B157" s="28" t="s">
        <v>110</v>
      </c>
      <c r="C157" s="28"/>
      <c r="D157" s="28"/>
      <c r="E157" s="28"/>
      <c r="F157" s="28"/>
      <c r="G157" s="28"/>
      <c r="H157" s="28"/>
      <c r="I157" s="28"/>
      <c r="J157" s="28"/>
      <c r="K157" s="28"/>
      <c r="L157" s="71">
        <f>(L81+L83+L84+L85+L86)/-L87</f>
        <v>3.2590320381731424</v>
      </c>
      <c r="M157" s="28" t="s">
        <v>208</v>
      </c>
      <c r="N157" s="6"/>
    </row>
    <row r="158" spans="1:14" ht="15.75">
      <c r="A158" s="27"/>
      <c r="B158" s="28" t="s">
        <v>111</v>
      </c>
      <c r="C158" s="28"/>
      <c r="D158" s="28"/>
      <c r="E158" s="28"/>
      <c r="F158" s="28"/>
      <c r="G158" s="28"/>
      <c r="H158" s="28"/>
      <c r="I158" s="28"/>
      <c r="J158" s="28"/>
      <c r="K158" s="28"/>
      <c r="L158" s="71">
        <v>3.07</v>
      </c>
      <c r="M158" s="28" t="s">
        <v>208</v>
      </c>
      <c r="N158" s="6"/>
    </row>
    <row r="159" spans="1:14" ht="15.75">
      <c r="A159" s="27"/>
      <c r="B159" s="28" t="s">
        <v>112</v>
      </c>
      <c r="C159" s="28"/>
      <c r="D159" s="28"/>
      <c r="E159" s="28"/>
      <c r="F159" s="28"/>
      <c r="G159" s="28"/>
      <c r="H159" s="28"/>
      <c r="I159" s="28"/>
      <c r="J159" s="28"/>
      <c r="K159" s="28"/>
      <c r="L159" s="71">
        <f>(L81+L83+L84+L85+L86+L87)/-L88</f>
        <v>17.72192513368984</v>
      </c>
      <c r="M159" s="28" t="s">
        <v>208</v>
      </c>
      <c r="N159" s="6"/>
    </row>
    <row r="160" spans="1:14" ht="15.75">
      <c r="A160" s="27"/>
      <c r="B160" s="28" t="s">
        <v>113</v>
      </c>
      <c r="C160" s="28"/>
      <c r="D160" s="28"/>
      <c r="E160" s="28"/>
      <c r="F160" s="28"/>
      <c r="G160" s="28"/>
      <c r="H160" s="28"/>
      <c r="I160" s="28"/>
      <c r="J160" s="28"/>
      <c r="K160" s="28"/>
      <c r="L160" s="90">
        <v>19.31</v>
      </c>
      <c r="M160" s="28" t="s">
        <v>208</v>
      </c>
      <c r="N160" s="6"/>
    </row>
    <row r="161" spans="1:14" ht="15.75">
      <c r="A161" s="27"/>
      <c r="B161" s="28" t="s">
        <v>114</v>
      </c>
      <c r="C161" s="28"/>
      <c r="D161" s="28"/>
      <c r="E161" s="28"/>
      <c r="F161" s="28"/>
      <c r="G161" s="28"/>
      <c r="H161" s="28"/>
      <c r="I161" s="28"/>
      <c r="J161" s="28"/>
      <c r="K161" s="28"/>
      <c r="L161" s="71">
        <f>(L81+L83+L84+L85+L86+L87+L88)/-L89</f>
        <v>40.61038961038961</v>
      </c>
      <c r="M161" s="28" t="s">
        <v>208</v>
      </c>
      <c r="N161" s="6"/>
    </row>
    <row r="162" spans="1:14" ht="15.75">
      <c r="A162" s="27"/>
      <c r="B162" s="28" t="s">
        <v>115</v>
      </c>
      <c r="C162" s="28"/>
      <c r="D162" s="28"/>
      <c r="E162" s="28"/>
      <c r="F162" s="28"/>
      <c r="G162" s="28"/>
      <c r="H162" s="28"/>
      <c r="I162" s="28"/>
      <c r="J162" s="28"/>
      <c r="K162" s="28"/>
      <c r="L162" s="90">
        <v>44.98</v>
      </c>
      <c r="M162" s="28" t="s">
        <v>208</v>
      </c>
      <c r="N162" s="6"/>
    </row>
    <row r="163" spans="1:14" ht="12.75" customHeight="1">
      <c r="A163" s="27"/>
      <c r="B163" s="28"/>
      <c r="C163" s="28"/>
      <c r="D163" s="28"/>
      <c r="E163" s="28"/>
      <c r="F163" s="28"/>
      <c r="G163" s="28"/>
      <c r="H163" s="28"/>
      <c r="I163" s="28"/>
      <c r="J163" s="28"/>
      <c r="K163" s="28"/>
      <c r="L163" s="28"/>
      <c r="M163" s="28"/>
      <c r="N163" s="6"/>
    </row>
    <row r="164" spans="1:14" ht="12.75" customHeight="1">
      <c r="A164" s="7"/>
      <c r="B164" s="9"/>
      <c r="C164" s="9"/>
      <c r="D164" s="9"/>
      <c r="E164" s="9"/>
      <c r="F164" s="9"/>
      <c r="G164" s="9"/>
      <c r="H164" s="9"/>
      <c r="I164" s="9"/>
      <c r="J164" s="9"/>
      <c r="K164" s="9"/>
      <c r="L164" s="9"/>
      <c r="M164" s="9"/>
      <c r="N164" s="6"/>
    </row>
    <row r="165" spans="1:14" ht="15" customHeight="1" thickBot="1">
      <c r="A165" s="135"/>
      <c r="B165" s="136" t="str">
        <f>B106</f>
        <v>HL4 INVESTOR REPORT QUARTER ENDING MAY 2003</v>
      </c>
      <c r="C165" s="137"/>
      <c r="D165" s="137"/>
      <c r="E165" s="137"/>
      <c r="F165" s="137"/>
      <c r="G165" s="137"/>
      <c r="H165" s="137"/>
      <c r="I165" s="137"/>
      <c r="J165" s="137"/>
      <c r="K165" s="137"/>
      <c r="L165" s="137"/>
      <c r="M165" s="139"/>
      <c r="N165" s="6"/>
    </row>
    <row r="166" spans="1:14" ht="15.75">
      <c r="A166" s="2"/>
      <c r="B166" s="91"/>
      <c r="C166" s="91"/>
      <c r="D166" s="91"/>
      <c r="E166" s="91"/>
      <c r="F166" s="91"/>
      <c r="G166" s="91"/>
      <c r="H166" s="91"/>
      <c r="I166" s="91"/>
      <c r="J166" s="91"/>
      <c r="K166" s="91"/>
      <c r="L166" s="91"/>
      <c r="M166" s="91"/>
      <c r="N166" s="6"/>
    </row>
    <row r="167" spans="1:14" ht="15.75">
      <c r="A167" s="92"/>
      <c r="B167" s="62" t="s">
        <v>116</v>
      </c>
      <c r="C167" s="93"/>
      <c r="D167" s="93"/>
      <c r="E167" s="93"/>
      <c r="F167" s="93"/>
      <c r="G167" s="21"/>
      <c r="H167" s="21"/>
      <c r="I167" s="21"/>
      <c r="J167" s="21">
        <v>37771</v>
      </c>
      <c r="K167" s="17"/>
      <c r="L167" s="17"/>
      <c r="M167" s="9"/>
      <c r="N167" s="6"/>
    </row>
    <row r="168" spans="1:14" ht="15.75">
      <c r="A168" s="94"/>
      <c r="B168" s="95"/>
      <c r="C168" s="96"/>
      <c r="D168" s="96"/>
      <c r="E168" s="96"/>
      <c r="F168" s="96"/>
      <c r="G168" s="97"/>
      <c r="H168" s="97"/>
      <c r="I168" s="97"/>
      <c r="J168" s="97"/>
      <c r="K168" s="9"/>
      <c r="L168" s="9"/>
      <c r="M168" s="9"/>
      <c r="N168" s="6"/>
    </row>
    <row r="169" spans="1:14" ht="15.75">
      <c r="A169" s="98"/>
      <c r="B169" s="85" t="s">
        <v>117</v>
      </c>
      <c r="C169" s="99"/>
      <c r="D169" s="99"/>
      <c r="E169" s="99"/>
      <c r="F169" s="99"/>
      <c r="G169" s="80"/>
      <c r="H169" s="80"/>
      <c r="I169" s="80"/>
      <c r="J169" s="100">
        <v>0.09</v>
      </c>
      <c r="K169" s="28"/>
      <c r="L169" s="28"/>
      <c r="M169" s="28"/>
      <c r="N169" s="6"/>
    </row>
    <row r="170" spans="1:14" ht="15.75">
      <c r="A170" s="98"/>
      <c r="B170" s="85" t="s">
        <v>118</v>
      </c>
      <c r="C170" s="99"/>
      <c r="D170" s="99"/>
      <c r="E170" s="99"/>
      <c r="F170" s="99"/>
      <c r="G170" s="80"/>
      <c r="H170" s="80"/>
      <c r="I170" s="80"/>
      <c r="J170" s="50">
        <v>0.046548791045281306</v>
      </c>
      <c r="K170" s="28"/>
      <c r="L170" s="28"/>
      <c r="M170" s="28"/>
      <c r="N170" s="6"/>
    </row>
    <row r="171" spans="1:14" ht="15.75">
      <c r="A171" s="98"/>
      <c r="B171" s="85" t="s">
        <v>119</v>
      </c>
      <c r="C171" s="99"/>
      <c r="D171" s="99"/>
      <c r="E171" s="99"/>
      <c r="F171" s="99"/>
      <c r="G171" s="80"/>
      <c r="H171" s="80"/>
      <c r="I171" s="80"/>
      <c r="J171" s="100">
        <f>J169-J170</f>
        <v>0.04345120895471869</v>
      </c>
      <c r="K171" s="28"/>
      <c r="L171" s="28"/>
      <c r="M171" s="28"/>
      <c r="N171" s="6"/>
    </row>
    <row r="172" spans="1:14" ht="15.75">
      <c r="A172" s="98"/>
      <c r="B172" s="85" t="s">
        <v>120</v>
      </c>
      <c r="C172" s="99"/>
      <c r="D172" s="99"/>
      <c r="E172" s="99"/>
      <c r="F172" s="99"/>
      <c r="G172" s="80"/>
      <c r="H172" s="80"/>
      <c r="I172" s="80"/>
      <c r="J172" s="100">
        <v>0.08725</v>
      </c>
      <c r="K172" s="28"/>
      <c r="L172" s="28"/>
      <c r="M172" s="28"/>
      <c r="N172" s="6"/>
    </row>
    <row r="173" spans="1:14" ht="15.75">
      <c r="A173" s="98"/>
      <c r="B173" s="85" t="s">
        <v>121</v>
      </c>
      <c r="C173" s="99"/>
      <c r="D173" s="99"/>
      <c r="E173" s="99"/>
      <c r="F173" s="99"/>
      <c r="G173" s="80"/>
      <c r="H173" s="80"/>
      <c r="I173" s="80"/>
      <c r="J173" s="100">
        <f>L34</f>
        <v>0.04100889656867392</v>
      </c>
      <c r="K173" s="28"/>
      <c r="L173" s="28"/>
      <c r="M173" s="28"/>
      <c r="N173" s="6"/>
    </row>
    <row r="174" spans="1:14" ht="15.75">
      <c r="A174" s="98"/>
      <c r="B174" s="85" t="s">
        <v>122</v>
      </c>
      <c r="C174" s="99"/>
      <c r="D174" s="99"/>
      <c r="E174" s="99"/>
      <c r="F174" s="99"/>
      <c r="G174" s="80"/>
      <c r="H174" s="80"/>
      <c r="I174" s="80"/>
      <c r="J174" s="100">
        <f>J172-J173</f>
        <v>0.04624110343132607</v>
      </c>
      <c r="K174" s="28"/>
      <c r="L174" s="28"/>
      <c r="M174" s="28"/>
      <c r="N174" s="6"/>
    </row>
    <row r="175" spans="1:14" ht="15.75">
      <c r="A175" s="98"/>
      <c r="B175" s="85" t="s">
        <v>123</v>
      </c>
      <c r="C175" s="99"/>
      <c r="D175" s="99"/>
      <c r="E175" s="99"/>
      <c r="F175" s="99"/>
      <c r="G175" s="80"/>
      <c r="H175" s="80"/>
      <c r="I175" s="80"/>
      <c r="J175" s="101" t="s">
        <v>194</v>
      </c>
      <c r="K175" s="28"/>
      <c r="L175" s="28"/>
      <c r="M175" s="28"/>
      <c r="N175" s="6"/>
    </row>
    <row r="176" spans="1:14" ht="15.75">
      <c r="A176" s="98"/>
      <c r="B176" s="85" t="s">
        <v>124</v>
      </c>
      <c r="C176" s="99"/>
      <c r="D176" s="99"/>
      <c r="E176" s="99"/>
      <c r="F176" s="99"/>
      <c r="G176" s="80"/>
      <c r="H176" s="80"/>
      <c r="I176" s="80"/>
      <c r="J176" s="101" t="s">
        <v>195</v>
      </c>
      <c r="K176" s="28"/>
      <c r="L176" s="28"/>
      <c r="M176" s="28"/>
      <c r="N176" s="6"/>
    </row>
    <row r="177" spans="1:14" ht="15.75">
      <c r="A177" s="98"/>
      <c r="B177" s="85" t="s">
        <v>125</v>
      </c>
      <c r="C177" s="99"/>
      <c r="D177" s="99"/>
      <c r="E177" s="99"/>
      <c r="F177" s="99"/>
      <c r="G177" s="80"/>
      <c r="H177" s="80"/>
      <c r="I177" s="80"/>
      <c r="J177" s="101" t="s">
        <v>195</v>
      </c>
      <c r="K177" s="28"/>
      <c r="L177" s="28"/>
      <c r="M177" s="28"/>
      <c r="N177" s="6"/>
    </row>
    <row r="178" spans="1:14" ht="15.75">
      <c r="A178" s="98"/>
      <c r="B178" s="85" t="s">
        <v>126</v>
      </c>
      <c r="C178" s="99"/>
      <c r="D178" s="99"/>
      <c r="E178" s="99"/>
      <c r="F178" s="99"/>
      <c r="G178" s="80"/>
      <c r="H178" s="80"/>
      <c r="I178" s="80"/>
      <c r="J178" s="102">
        <v>10.6</v>
      </c>
      <c r="K178" s="28" t="s">
        <v>199</v>
      </c>
      <c r="L178" s="28"/>
      <c r="M178" s="28"/>
      <c r="N178" s="6"/>
    </row>
    <row r="179" spans="1:14" ht="15.75">
      <c r="A179" s="98"/>
      <c r="B179" s="85" t="s">
        <v>127</v>
      </c>
      <c r="C179" s="99"/>
      <c r="D179" s="99"/>
      <c r="E179" s="99"/>
      <c r="F179" s="99"/>
      <c r="G179" s="80"/>
      <c r="H179" s="80"/>
      <c r="I179" s="80"/>
      <c r="J179" s="102">
        <v>9.65</v>
      </c>
      <c r="K179" s="28" t="s">
        <v>199</v>
      </c>
      <c r="L179" s="28"/>
      <c r="M179" s="28"/>
      <c r="N179" s="6"/>
    </row>
    <row r="180" spans="1:14" ht="15.75">
      <c r="A180" s="98"/>
      <c r="B180" s="85" t="s">
        <v>128</v>
      </c>
      <c r="C180" s="99"/>
      <c r="D180" s="99"/>
      <c r="E180" s="99"/>
      <c r="F180" s="99"/>
      <c r="G180" s="80"/>
      <c r="H180" s="80"/>
      <c r="I180" s="80"/>
      <c r="J180" s="100">
        <f>F57/'Feb 03'!L57</f>
        <v>0.06536819794661676</v>
      </c>
      <c r="K180" s="28"/>
      <c r="L180" s="28"/>
      <c r="M180" s="28"/>
      <c r="N180" s="6"/>
    </row>
    <row r="181" spans="1:14" ht="15.75">
      <c r="A181" s="98"/>
      <c r="B181" s="85" t="s">
        <v>129</v>
      </c>
      <c r="C181" s="99"/>
      <c r="D181" s="99"/>
      <c r="E181" s="99"/>
      <c r="F181" s="99"/>
      <c r="G181" s="80"/>
      <c r="H181" s="80"/>
      <c r="I181" s="80"/>
      <c r="J181" s="100">
        <v>0.2751</v>
      </c>
      <c r="K181" s="28"/>
      <c r="L181" s="28"/>
      <c r="M181" s="28"/>
      <c r="N181" s="6"/>
    </row>
    <row r="182" spans="1:14" ht="15.75">
      <c r="A182" s="98"/>
      <c r="B182" s="85"/>
      <c r="C182" s="85"/>
      <c r="D182" s="85"/>
      <c r="E182" s="85"/>
      <c r="F182" s="85"/>
      <c r="G182" s="28"/>
      <c r="H182" s="28"/>
      <c r="I182" s="28"/>
      <c r="J182" s="75"/>
      <c r="K182" s="28"/>
      <c r="L182" s="103"/>
      <c r="M182" s="28"/>
      <c r="N182" s="6"/>
    </row>
    <row r="183" spans="1:14" ht="15.75">
      <c r="A183" s="104"/>
      <c r="B183" s="16" t="s">
        <v>130</v>
      </c>
      <c r="C183" s="105"/>
      <c r="D183" s="106"/>
      <c r="E183" s="105"/>
      <c r="F183" s="106"/>
      <c r="G183" s="105"/>
      <c r="H183" s="106"/>
      <c r="I183" s="19" t="s">
        <v>187</v>
      </c>
      <c r="J183" s="107" t="s">
        <v>196</v>
      </c>
      <c r="K183" s="17"/>
      <c r="L183" s="9"/>
      <c r="M183" s="9"/>
      <c r="N183" s="6"/>
    </row>
    <row r="184" spans="1:14" ht="15.75">
      <c r="A184" s="108"/>
      <c r="B184" s="85" t="s">
        <v>131</v>
      </c>
      <c r="C184" s="66"/>
      <c r="D184" s="66"/>
      <c r="E184" s="66"/>
      <c r="F184" s="28"/>
      <c r="G184" s="28"/>
      <c r="H184" s="28"/>
      <c r="I184" s="35">
        <v>476</v>
      </c>
      <c r="J184" s="109">
        <v>30173</v>
      </c>
      <c r="K184" s="28"/>
      <c r="L184" s="103"/>
      <c r="M184" s="110"/>
      <c r="N184" s="6"/>
    </row>
    <row r="185" spans="1:14" ht="15.75">
      <c r="A185" s="108"/>
      <c r="B185" s="85" t="s">
        <v>132</v>
      </c>
      <c r="C185" s="66"/>
      <c r="D185" s="66"/>
      <c r="E185" s="66"/>
      <c r="F185" s="28"/>
      <c r="G185" s="28"/>
      <c r="H185" s="28"/>
      <c r="I185" s="35">
        <v>16</v>
      </c>
      <c r="J185" s="109">
        <v>1545</v>
      </c>
      <c r="K185" s="28"/>
      <c r="L185" s="103"/>
      <c r="M185" s="110"/>
      <c r="N185" s="6"/>
    </row>
    <row r="186" spans="1:14" ht="15.75">
      <c r="A186" s="108"/>
      <c r="B186" s="170" t="s">
        <v>133</v>
      </c>
      <c r="C186" s="66"/>
      <c r="D186" s="66"/>
      <c r="E186" s="66"/>
      <c r="F186" s="28"/>
      <c r="G186" s="28"/>
      <c r="H186" s="28"/>
      <c r="I186" s="28"/>
      <c r="J186" s="109">
        <v>0</v>
      </c>
      <c r="K186" s="28"/>
      <c r="L186" s="103"/>
      <c r="M186" s="110"/>
      <c r="N186" s="6"/>
    </row>
    <row r="187" spans="1:14" ht="15.75">
      <c r="A187" s="108"/>
      <c r="B187" s="170" t="s">
        <v>134</v>
      </c>
      <c r="C187" s="66"/>
      <c r="D187" s="66"/>
      <c r="E187" s="66"/>
      <c r="F187" s="28"/>
      <c r="G187" s="28"/>
      <c r="H187" s="28"/>
      <c r="I187" s="28"/>
      <c r="J187" s="109">
        <v>0</v>
      </c>
      <c r="K187" s="28"/>
      <c r="L187" s="103"/>
      <c r="M187" s="110"/>
      <c r="N187" s="6"/>
    </row>
    <row r="188" spans="1:14" ht="15.75">
      <c r="A188" s="111"/>
      <c r="B188" s="170" t="s">
        <v>135</v>
      </c>
      <c r="C188" s="66"/>
      <c r="D188" s="85"/>
      <c r="E188" s="85"/>
      <c r="F188" s="85"/>
      <c r="G188" s="28"/>
      <c r="H188" s="28"/>
      <c r="I188" s="28"/>
      <c r="J188" s="109"/>
      <c r="K188" s="28"/>
      <c r="L188" s="103"/>
      <c r="M188" s="112"/>
      <c r="N188" s="6"/>
    </row>
    <row r="189" spans="1:14" ht="15.75">
      <c r="A189" s="108"/>
      <c r="B189" s="85" t="s">
        <v>136</v>
      </c>
      <c r="C189" s="66"/>
      <c r="D189" s="66"/>
      <c r="E189" s="66"/>
      <c r="F189" s="66"/>
      <c r="G189" s="28"/>
      <c r="H189" s="28"/>
      <c r="I189" s="28"/>
      <c r="J189" s="109">
        <f>L129</f>
        <v>2</v>
      </c>
      <c r="K189" s="28"/>
      <c r="L189" s="103"/>
      <c r="M189" s="112"/>
      <c r="N189" s="6"/>
    </row>
    <row r="190" spans="1:14" ht="15.75">
      <c r="A190" s="108"/>
      <c r="B190" s="85" t="s">
        <v>137</v>
      </c>
      <c r="C190" s="66"/>
      <c r="D190" s="66"/>
      <c r="E190" s="66"/>
      <c r="F190" s="66"/>
      <c r="G190" s="28"/>
      <c r="H190" s="28"/>
      <c r="I190" s="28"/>
      <c r="J190" s="109">
        <f>J189+'Feb 03'!J190</f>
        <v>124</v>
      </c>
      <c r="K190" s="28"/>
      <c r="L190" s="103"/>
      <c r="M190" s="112"/>
      <c r="N190" s="6"/>
    </row>
    <row r="191" spans="1:14" ht="15.75">
      <c r="A191" s="108"/>
      <c r="B191" s="85" t="s">
        <v>138</v>
      </c>
      <c r="C191" s="66"/>
      <c r="D191" s="66"/>
      <c r="E191" s="66"/>
      <c r="F191" s="66"/>
      <c r="G191" s="28"/>
      <c r="H191" s="28"/>
      <c r="I191" s="28"/>
      <c r="J191" s="109">
        <v>0</v>
      </c>
      <c r="K191" s="28"/>
      <c r="L191" s="103"/>
      <c r="M191" s="112"/>
      <c r="N191" s="6"/>
    </row>
    <row r="192" spans="1:14" ht="15.75">
      <c r="A192" s="111"/>
      <c r="B192" s="170" t="s">
        <v>139</v>
      </c>
      <c r="C192" s="66"/>
      <c r="D192" s="85"/>
      <c r="E192" s="85"/>
      <c r="F192" s="85"/>
      <c r="G192" s="28"/>
      <c r="H192" s="28"/>
      <c r="I192" s="28"/>
      <c r="J192" s="109"/>
      <c r="K192" s="28"/>
      <c r="L192" s="103"/>
      <c r="M192" s="112"/>
      <c r="N192" s="6"/>
    </row>
    <row r="193" spans="1:14" ht="15.75">
      <c r="A193" s="111"/>
      <c r="B193" s="85" t="s">
        <v>140</v>
      </c>
      <c r="C193" s="66"/>
      <c r="D193" s="85"/>
      <c r="E193" s="85"/>
      <c r="F193" s="85"/>
      <c r="G193" s="28"/>
      <c r="H193" s="28"/>
      <c r="I193" s="28">
        <v>2</v>
      </c>
      <c r="J193" s="109">
        <v>228</v>
      </c>
      <c r="K193" s="28"/>
      <c r="L193" s="103"/>
      <c r="M193" s="112"/>
      <c r="N193" s="6"/>
    </row>
    <row r="194" spans="1:14" ht="15.75">
      <c r="A194" s="108"/>
      <c r="B194" s="85" t="s">
        <v>141</v>
      </c>
      <c r="C194" s="66"/>
      <c r="D194" s="113"/>
      <c r="E194" s="113"/>
      <c r="F194" s="114"/>
      <c r="G194" s="28"/>
      <c r="H194" s="28"/>
      <c r="I194" s="28"/>
      <c r="J194" s="109">
        <v>58</v>
      </c>
      <c r="K194" s="28"/>
      <c r="L194" s="103"/>
      <c r="M194" s="112"/>
      <c r="N194" s="6"/>
    </row>
    <row r="195" spans="1:14" ht="15.75">
      <c r="A195" s="108"/>
      <c r="B195" s="85" t="s">
        <v>142</v>
      </c>
      <c r="C195" s="66"/>
      <c r="D195" s="113"/>
      <c r="E195" s="113"/>
      <c r="F195" s="114"/>
      <c r="G195" s="28"/>
      <c r="H195" s="28"/>
      <c r="I195" s="28"/>
      <c r="J195" s="109">
        <v>7.5</v>
      </c>
      <c r="K195" s="28"/>
      <c r="L195" s="103"/>
      <c r="M195" s="112"/>
      <c r="N195" s="6"/>
    </row>
    <row r="196" spans="1:14" ht="15.75">
      <c r="A196" s="108"/>
      <c r="B196" s="85" t="s">
        <v>143</v>
      </c>
      <c r="C196" s="66"/>
      <c r="D196" s="115"/>
      <c r="E196" s="113"/>
      <c r="F196" s="114"/>
      <c r="G196" s="28"/>
      <c r="H196" s="28"/>
      <c r="I196" s="28"/>
      <c r="J196" s="116">
        <v>1.3</v>
      </c>
      <c r="K196" s="28"/>
      <c r="L196" s="103"/>
      <c r="M196" s="112"/>
      <c r="N196" s="6"/>
    </row>
    <row r="197" spans="1:14" ht="15.75">
      <c r="A197" s="108"/>
      <c r="B197" s="85"/>
      <c r="C197" s="66"/>
      <c r="D197" s="115"/>
      <c r="E197" s="113"/>
      <c r="F197" s="114"/>
      <c r="G197" s="28"/>
      <c r="H197" s="28"/>
      <c r="I197" s="28"/>
      <c r="J197" s="116"/>
      <c r="K197" s="28"/>
      <c r="L197" s="103"/>
      <c r="M197" s="112"/>
      <c r="N197" s="6"/>
    </row>
    <row r="198" spans="1:14" ht="15.75">
      <c r="A198" s="7"/>
      <c r="B198" s="16" t="s">
        <v>144</v>
      </c>
      <c r="C198" s="19"/>
      <c r="D198" s="107"/>
      <c r="E198" s="19"/>
      <c r="F198" s="107"/>
      <c r="G198" s="19"/>
      <c r="H198" s="107" t="s">
        <v>187</v>
      </c>
      <c r="I198" s="19" t="s">
        <v>188</v>
      </c>
      <c r="J198" s="107" t="s">
        <v>197</v>
      </c>
      <c r="K198" s="19" t="s">
        <v>188</v>
      </c>
      <c r="L198" s="17"/>
      <c r="M198" s="117"/>
      <c r="N198" s="6"/>
    </row>
    <row r="199" spans="1:14" ht="15.75">
      <c r="A199" s="27"/>
      <c r="B199" s="66" t="s">
        <v>145</v>
      </c>
      <c r="C199" s="118"/>
      <c r="D199" s="66"/>
      <c r="E199" s="118"/>
      <c r="F199" s="28"/>
      <c r="G199" s="118"/>
      <c r="H199" s="66">
        <v>2896</v>
      </c>
      <c r="I199" s="120">
        <f>H199/H204</f>
        <v>0.6613382050696506</v>
      </c>
      <c r="J199" s="65">
        <v>88793</v>
      </c>
      <c r="K199" s="194">
        <f>J199/J204</f>
        <v>0.5608840937659892</v>
      </c>
      <c r="L199" s="103"/>
      <c r="M199" s="112"/>
      <c r="N199" s="6"/>
    </row>
    <row r="200" spans="1:14" ht="15.75">
      <c r="A200" s="27"/>
      <c r="B200" s="66" t="s">
        <v>146</v>
      </c>
      <c r="C200" s="118"/>
      <c r="D200" s="66"/>
      <c r="E200" s="118"/>
      <c r="F200" s="28"/>
      <c r="G200" s="120"/>
      <c r="H200" s="66">
        <v>177</v>
      </c>
      <c r="I200" s="120">
        <f>H200/H204</f>
        <v>0.040420187257364695</v>
      </c>
      <c r="J200" s="65">
        <v>6216</v>
      </c>
      <c r="K200" s="194">
        <f>J200/J204</f>
        <v>0.03926498177614665</v>
      </c>
      <c r="L200" s="103"/>
      <c r="M200" s="112"/>
      <c r="N200" s="6"/>
    </row>
    <row r="201" spans="1:14" ht="15.75">
      <c r="A201" s="27"/>
      <c r="B201" s="66" t="s">
        <v>147</v>
      </c>
      <c r="C201" s="118"/>
      <c r="D201" s="66"/>
      <c r="E201" s="118"/>
      <c r="F201" s="28"/>
      <c r="G201" s="120"/>
      <c r="H201" s="66">
        <v>94</v>
      </c>
      <c r="I201" s="120">
        <f>H201/H204</f>
        <v>0.02146608814797899</v>
      </c>
      <c r="J201" s="65">
        <v>2979</v>
      </c>
      <c r="K201" s="194">
        <f>J201/J204</f>
        <v>0.018817628814533603</v>
      </c>
      <c r="L201" s="103"/>
      <c r="M201" s="112"/>
      <c r="N201" s="6"/>
    </row>
    <row r="202" spans="1:14" ht="15.75">
      <c r="A202" s="27"/>
      <c r="B202" s="66" t="s">
        <v>148</v>
      </c>
      <c r="C202" s="118"/>
      <c r="D202" s="66"/>
      <c r="E202" s="118"/>
      <c r="F202" s="28"/>
      <c r="G202" s="120"/>
      <c r="H202" s="66">
        <v>1212</v>
      </c>
      <c r="I202" s="120">
        <f>H202/H204</f>
        <v>0.27677551952500573</v>
      </c>
      <c r="J202" s="65">
        <f>1702+2096+1263+2889+2789+2596+2363+2722+1911+39990</f>
        <v>60321</v>
      </c>
      <c r="K202" s="194">
        <f>J202/$J204</f>
        <v>0.38103329564333044</v>
      </c>
      <c r="L202" s="103"/>
      <c r="M202" s="112"/>
      <c r="N202" s="6"/>
    </row>
    <row r="203" spans="1:14" ht="15.75">
      <c r="A203" s="27"/>
      <c r="B203" s="66"/>
      <c r="C203" s="121"/>
      <c r="D203" s="110"/>
      <c r="E203" s="121"/>
      <c r="F203" s="28"/>
      <c r="G203" s="121"/>
      <c r="H203" s="110"/>
      <c r="I203" s="121"/>
      <c r="J203" s="65"/>
      <c r="K203" s="119"/>
      <c r="L203" s="103"/>
      <c r="M203" s="112"/>
      <c r="N203" s="6"/>
    </row>
    <row r="204" spans="1:14" ht="15.75">
      <c r="A204" s="27"/>
      <c r="B204" s="28"/>
      <c r="C204" s="28"/>
      <c r="D204" s="28"/>
      <c r="E204" s="28"/>
      <c r="F204" s="28"/>
      <c r="G204" s="28"/>
      <c r="H204" s="64">
        <f>SUM(H199:H202)</f>
        <v>4379</v>
      </c>
      <c r="I204" s="122">
        <f>SUM(I199:I203)</f>
        <v>1</v>
      </c>
      <c r="J204" s="65">
        <f>SUM(J199:J203)</f>
        <v>158309</v>
      </c>
      <c r="K204" s="122">
        <f>SUM(K199:K203)</f>
        <v>1</v>
      </c>
      <c r="L204" s="28"/>
      <c r="M204" s="28"/>
      <c r="N204" s="6"/>
    </row>
    <row r="205" spans="1:14" ht="15.75">
      <c r="A205" s="27"/>
      <c r="B205" s="28"/>
      <c r="C205" s="28"/>
      <c r="D205" s="28"/>
      <c r="E205" s="28"/>
      <c r="F205" s="28"/>
      <c r="G205" s="28"/>
      <c r="H205" s="64"/>
      <c r="I205" s="122"/>
      <c r="J205" s="65"/>
      <c r="K205" s="122"/>
      <c r="L205" s="28"/>
      <c r="M205" s="28"/>
      <c r="N205" s="6"/>
    </row>
    <row r="206" spans="1:14" ht="15.75">
      <c r="A206" s="7"/>
      <c r="B206" s="9"/>
      <c r="C206" s="9"/>
      <c r="D206" s="9"/>
      <c r="E206" s="9"/>
      <c r="F206" s="9"/>
      <c r="G206" s="9"/>
      <c r="H206" s="67"/>
      <c r="I206" s="123"/>
      <c r="J206" s="124"/>
      <c r="K206" s="123"/>
      <c r="L206" s="9"/>
      <c r="M206" s="9"/>
      <c r="N206" s="6"/>
    </row>
    <row r="207" spans="1:14" ht="15.75">
      <c r="A207" s="125"/>
      <c r="B207" s="16" t="s">
        <v>149</v>
      </c>
      <c r="C207" s="126"/>
      <c r="D207" s="19" t="s">
        <v>165</v>
      </c>
      <c r="E207" s="17"/>
      <c r="F207" s="16" t="s">
        <v>175</v>
      </c>
      <c r="G207" s="127"/>
      <c r="H207" s="127"/>
      <c r="I207" s="127"/>
      <c r="J207" s="128"/>
      <c r="K207" s="128"/>
      <c r="L207" s="128"/>
      <c r="M207" s="128"/>
      <c r="N207" s="6"/>
    </row>
    <row r="208" spans="1:14" ht="15.75">
      <c r="A208" s="129"/>
      <c r="B208" s="128"/>
      <c r="C208" s="128"/>
      <c r="D208" s="9"/>
      <c r="E208" s="9"/>
      <c r="F208" s="9"/>
      <c r="G208" s="128"/>
      <c r="H208" s="128"/>
      <c r="I208" s="128"/>
      <c r="J208" s="128"/>
      <c r="K208" s="128"/>
      <c r="L208" s="128"/>
      <c r="M208" s="128"/>
      <c r="N208" s="6"/>
    </row>
    <row r="209" spans="1:14" ht="15.75">
      <c r="A209" s="129"/>
      <c r="B209" s="15" t="s">
        <v>150</v>
      </c>
      <c r="C209" s="130"/>
      <c r="D209" s="131" t="s">
        <v>166</v>
      </c>
      <c r="E209" s="15"/>
      <c r="F209" s="15" t="s">
        <v>176</v>
      </c>
      <c r="G209" s="130"/>
      <c r="H209" s="130"/>
      <c r="I209" s="128"/>
      <c r="J209" s="128"/>
      <c r="K209" s="128"/>
      <c r="L209" s="128"/>
      <c r="M209" s="128"/>
      <c r="N209" s="6"/>
    </row>
    <row r="210" spans="1:14" ht="15.75">
      <c r="A210" s="129"/>
      <c r="B210" s="15" t="s">
        <v>151</v>
      </c>
      <c r="C210" s="130"/>
      <c r="D210" s="131" t="s">
        <v>167</v>
      </c>
      <c r="E210" s="15"/>
      <c r="F210" s="15" t="s">
        <v>177</v>
      </c>
      <c r="G210" s="130"/>
      <c r="H210" s="130"/>
      <c r="I210" s="128"/>
      <c r="J210" s="128"/>
      <c r="K210" s="128"/>
      <c r="L210" s="128"/>
      <c r="M210" s="128"/>
      <c r="N210" s="6"/>
    </row>
    <row r="211" spans="1:14" ht="15.75">
      <c r="A211" s="129"/>
      <c r="B211" s="15"/>
      <c r="C211" s="130"/>
      <c r="D211" s="131"/>
      <c r="E211" s="15"/>
      <c r="F211" s="15"/>
      <c r="G211" s="130"/>
      <c r="H211" s="130"/>
      <c r="I211" s="128"/>
      <c r="J211" s="128"/>
      <c r="K211" s="128"/>
      <c r="L211" s="128"/>
      <c r="M211" s="128"/>
      <c r="N211" s="6"/>
    </row>
    <row r="212" spans="1:14" ht="15.75">
      <c r="A212" s="129"/>
      <c r="B212" s="15"/>
      <c r="C212" s="130"/>
      <c r="D212" s="131"/>
      <c r="E212" s="15"/>
      <c r="F212" s="15"/>
      <c r="G212" s="130"/>
      <c r="H212" s="130"/>
      <c r="I212" s="128"/>
      <c r="J212" s="128"/>
      <c r="K212" s="128"/>
      <c r="L212" s="128"/>
      <c r="M212" s="128"/>
      <c r="N212" s="6"/>
    </row>
    <row r="213" spans="1:14" ht="15.75">
      <c r="A213" s="129"/>
      <c r="B213" s="15" t="str">
        <f>B165</f>
        <v>HL4 INVESTOR REPORT QUARTER ENDING MAY 2003</v>
      </c>
      <c r="C213" s="130"/>
      <c r="D213" s="131"/>
      <c r="E213" s="15"/>
      <c r="F213" s="15"/>
      <c r="G213" s="130"/>
      <c r="H213" s="130"/>
      <c r="I213" s="128"/>
      <c r="J213" s="128"/>
      <c r="K213" s="128"/>
      <c r="L213" s="128"/>
      <c r="M213" s="128"/>
      <c r="N213" s="6"/>
    </row>
    <row r="214" spans="1:13" ht="15">
      <c r="A214" s="132"/>
      <c r="B214" s="132"/>
      <c r="C214" s="132"/>
      <c r="D214" s="132"/>
      <c r="E214" s="132"/>
      <c r="F214" s="132"/>
      <c r="G214" s="132"/>
      <c r="H214" s="132"/>
      <c r="I214" s="132"/>
      <c r="J214" s="132"/>
      <c r="K214" s="132"/>
      <c r="L214" s="132"/>
      <c r="M214" s="132"/>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3" manualBreakCount="3">
    <brk id="52" max="13" man="1"/>
    <brk id="106" max="13" man="1"/>
    <brk id="165" max="13" man="1"/>
  </rowBreaks>
  <drawing r:id="rId1"/>
</worksheet>
</file>

<file path=xl/worksheets/sheet5.xml><?xml version="1.0" encoding="utf-8"?>
<worksheet xmlns="http://schemas.openxmlformats.org/spreadsheetml/2006/main" xmlns:r="http://schemas.openxmlformats.org/officeDocument/2006/relationships">
  <sheetPr>
    <tabColor indexed="52"/>
  </sheetPr>
  <dimension ref="A1:N215"/>
  <sheetViews>
    <sheetView zoomScale="70" zoomScaleNormal="70" workbookViewId="0" topLeftCell="A1">
      <selection activeCell="A1" sqref="A1"/>
    </sheetView>
  </sheetViews>
  <sheetFormatPr defaultColWidth="8.88671875" defaultRowHeight="15"/>
  <cols>
    <col min="1" max="1" width="3.6640625" style="0" customWidth="1"/>
    <col min="2" max="2" width="50.6640625" style="0" customWidth="1"/>
    <col min="3" max="3" width="22.99609375" style="0" customWidth="1"/>
    <col min="4" max="4" width="14.5546875" style="0" customWidth="1"/>
    <col min="5" max="5" width="11.77734375" style="0" customWidth="1"/>
    <col min="6" max="6" width="14.4453125" style="0" customWidth="1"/>
    <col min="7" max="7" width="7.6640625" style="0" customWidth="1"/>
    <col min="8" max="8" width="13.6640625" style="0" customWidth="1"/>
    <col min="9" max="9" width="6.6640625" style="0" customWidth="1"/>
    <col min="10" max="10" width="13.6640625" style="0" customWidth="1"/>
    <col min="11" max="11" width="6.6640625" style="0" customWidth="1"/>
    <col min="12" max="12" width="15.6640625" style="0" customWidth="1"/>
    <col min="13" max="13" width="17.5546875" style="0" customWidth="1"/>
  </cols>
  <sheetData>
    <row r="1" spans="1:14" ht="20.25">
      <c r="A1" s="2"/>
      <c r="B1" s="3" t="s">
        <v>0</v>
      </c>
      <c r="C1" s="4"/>
      <c r="D1" s="5"/>
      <c r="E1" s="5"/>
      <c r="F1" s="5"/>
      <c r="G1" s="5"/>
      <c r="H1" s="5"/>
      <c r="I1" s="5"/>
      <c r="J1" s="5"/>
      <c r="K1" s="5"/>
      <c r="L1" s="5"/>
      <c r="M1" s="144"/>
      <c r="N1" s="142"/>
    </row>
    <row r="2" spans="1:14" ht="15.75">
      <c r="A2" s="7"/>
      <c r="B2" s="8"/>
      <c r="C2" s="8"/>
      <c r="D2" s="9"/>
      <c r="E2" s="9"/>
      <c r="F2" s="9"/>
      <c r="G2" s="9"/>
      <c r="H2" s="9"/>
      <c r="I2" s="9"/>
      <c r="J2" s="9"/>
      <c r="K2" s="9"/>
      <c r="L2" s="9"/>
      <c r="M2" s="145"/>
      <c r="N2" s="142"/>
    </row>
    <row r="3" spans="1:14" ht="15.75">
      <c r="A3" s="10"/>
      <c r="B3" s="158" t="s">
        <v>1</v>
      </c>
      <c r="C3" s="9"/>
      <c r="D3" s="9"/>
      <c r="E3" s="9"/>
      <c r="F3" s="9"/>
      <c r="G3" s="9"/>
      <c r="H3" s="9"/>
      <c r="I3" s="9"/>
      <c r="J3" s="9"/>
      <c r="K3" s="9"/>
      <c r="L3" s="9"/>
      <c r="M3" s="145"/>
      <c r="N3" s="142"/>
    </row>
    <row r="4" spans="1:14" ht="15.75">
      <c r="A4" s="7"/>
      <c r="B4" s="8"/>
      <c r="C4" s="8"/>
      <c r="D4" s="9"/>
      <c r="E4" s="9"/>
      <c r="F4" s="9"/>
      <c r="G4" s="9"/>
      <c r="H4" s="9"/>
      <c r="I4" s="9"/>
      <c r="J4" s="9"/>
      <c r="K4" s="9"/>
      <c r="L4" s="9"/>
      <c r="M4" s="145"/>
      <c r="N4" s="142"/>
    </row>
    <row r="5" spans="1:14" ht="15.75">
      <c r="A5" s="7"/>
      <c r="B5" s="12" t="s">
        <v>2</v>
      </c>
      <c r="C5" s="13"/>
      <c r="D5" s="9"/>
      <c r="E5" s="9"/>
      <c r="F5" s="9"/>
      <c r="G5" s="9"/>
      <c r="H5" s="9"/>
      <c r="I5" s="9"/>
      <c r="J5" s="9"/>
      <c r="K5" s="9"/>
      <c r="L5" s="9"/>
      <c r="M5" s="145"/>
      <c r="N5" s="142"/>
    </row>
    <row r="6" spans="1:14" ht="15.75">
      <c r="A6" s="7"/>
      <c r="B6" s="12" t="s">
        <v>3</v>
      </c>
      <c r="C6" s="13"/>
      <c r="D6" s="9"/>
      <c r="E6" s="9"/>
      <c r="F6" s="9"/>
      <c r="G6" s="9"/>
      <c r="H6" s="9"/>
      <c r="I6" s="9"/>
      <c r="J6" s="9"/>
      <c r="K6" s="9"/>
      <c r="L6" s="9"/>
      <c r="M6" s="145"/>
      <c r="N6" s="142"/>
    </row>
    <row r="7" spans="1:14" ht="15.75">
      <c r="A7" s="7"/>
      <c r="B7" s="12" t="s">
        <v>4</v>
      </c>
      <c r="C7" s="13"/>
      <c r="D7" s="9"/>
      <c r="E7" s="9"/>
      <c r="F7" s="9"/>
      <c r="G7" s="9"/>
      <c r="H7" s="9"/>
      <c r="I7" s="9"/>
      <c r="J7" s="9"/>
      <c r="K7" s="9"/>
      <c r="L7" s="9"/>
      <c r="M7" s="145"/>
      <c r="N7" s="142"/>
    </row>
    <row r="8" spans="1:14" ht="15.75">
      <c r="A8" s="7"/>
      <c r="B8" s="14"/>
      <c r="C8" s="13"/>
      <c r="D8" s="9"/>
      <c r="E8" s="9"/>
      <c r="F8" s="9"/>
      <c r="G8" s="9"/>
      <c r="H8" s="9"/>
      <c r="I8" s="9"/>
      <c r="J8" s="9"/>
      <c r="K8" s="9"/>
      <c r="L8" s="9"/>
      <c r="M8" s="145"/>
      <c r="N8" s="142"/>
    </row>
    <row r="9" spans="1:14" ht="15.75">
      <c r="A9" s="7"/>
      <c r="B9" s="13"/>
      <c r="C9" s="13"/>
      <c r="D9" s="15"/>
      <c r="E9" s="15"/>
      <c r="F9" s="9"/>
      <c r="G9" s="9"/>
      <c r="H9" s="9"/>
      <c r="I9" s="9"/>
      <c r="J9" s="9"/>
      <c r="K9" s="9"/>
      <c r="L9" s="9"/>
      <c r="M9" s="145"/>
      <c r="N9" s="142"/>
    </row>
    <row r="10" spans="1:14" ht="15.75">
      <c r="A10" s="7"/>
      <c r="B10" s="15" t="s">
        <v>5</v>
      </c>
      <c r="C10" s="15"/>
      <c r="D10" s="9"/>
      <c r="E10" s="9"/>
      <c r="F10" s="9"/>
      <c r="G10" s="9"/>
      <c r="H10" s="9"/>
      <c r="I10" s="9"/>
      <c r="J10" s="9"/>
      <c r="K10" s="9"/>
      <c r="L10" s="9"/>
      <c r="M10" s="145"/>
      <c r="N10" s="142"/>
    </row>
    <row r="11" spans="1:14" ht="16.5" thickBot="1">
      <c r="A11" s="7"/>
      <c r="B11" s="15"/>
      <c r="C11" s="15"/>
      <c r="D11" s="9"/>
      <c r="E11" s="9"/>
      <c r="F11" s="9"/>
      <c r="G11" s="9"/>
      <c r="H11" s="9"/>
      <c r="I11" s="9"/>
      <c r="J11" s="9"/>
      <c r="K11" s="9"/>
      <c r="L11" s="9"/>
      <c r="M11" s="145"/>
      <c r="N11" s="142"/>
    </row>
    <row r="12" spans="1:14" ht="15.75">
      <c r="A12" s="2"/>
      <c r="B12" s="5"/>
      <c r="C12" s="5"/>
      <c r="D12" s="5"/>
      <c r="E12" s="5"/>
      <c r="F12" s="5"/>
      <c r="G12" s="5"/>
      <c r="H12" s="5"/>
      <c r="I12" s="5"/>
      <c r="J12" s="5"/>
      <c r="K12" s="5"/>
      <c r="L12" s="5"/>
      <c r="M12" s="144"/>
      <c r="N12" s="142"/>
    </row>
    <row r="13" spans="1:14" ht="15.75">
      <c r="A13" s="7"/>
      <c r="B13" s="16" t="s">
        <v>6</v>
      </c>
      <c r="C13" s="16"/>
      <c r="D13" s="17"/>
      <c r="E13" s="17"/>
      <c r="F13" s="17"/>
      <c r="G13" s="17"/>
      <c r="H13" s="17"/>
      <c r="I13" s="17"/>
      <c r="J13" s="17"/>
      <c r="K13" s="17"/>
      <c r="L13" s="18" t="s">
        <v>200</v>
      </c>
      <c r="M13" s="145"/>
      <c r="N13" s="142"/>
    </row>
    <row r="14" spans="1:14" ht="15.75">
      <c r="A14" s="7"/>
      <c r="B14" s="16" t="s">
        <v>7</v>
      </c>
      <c r="C14" s="16"/>
      <c r="D14" s="19"/>
      <c r="E14" s="20"/>
      <c r="F14" s="19"/>
      <c r="G14" s="20"/>
      <c r="H14" s="19" t="s">
        <v>178</v>
      </c>
      <c r="I14" s="20">
        <v>0.96</v>
      </c>
      <c r="J14" s="19" t="s">
        <v>189</v>
      </c>
      <c r="K14" s="20">
        <v>0.04</v>
      </c>
      <c r="L14" s="18"/>
      <c r="M14" s="146"/>
      <c r="N14" s="142"/>
    </row>
    <row r="15" spans="1:14" ht="15.75">
      <c r="A15" s="7"/>
      <c r="B15" s="16" t="s">
        <v>8</v>
      </c>
      <c r="C15" s="16"/>
      <c r="D15" s="19"/>
      <c r="E15" s="20"/>
      <c r="F15" s="19"/>
      <c r="G15" s="20"/>
      <c r="H15" s="19" t="s">
        <v>178</v>
      </c>
      <c r="I15" s="20">
        <v>0.96</v>
      </c>
      <c r="J15" s="19" t="s">
        <v>189</v>
      </c>
      <c r="K15" s="20">
        <v>0.04</v>
      </c>
      <c r="L15" s="18"/>
      <c r="M15" s="146"/>
      <c r="N15" s="142"/>
    </row>
    <row r="16" spans="1:14" ht="15.75">
      <c r="A16" s="7"/>
      <c r="B16" s="16" t="s">
        <v>9</v>
      </c>
      <c r="C16" s="16"/>
      <c r="D16" s="17"/>
      <c r="E16" s="17"/>
      <c r="F16" s="17"/>
      <c r="G16" s="17"/>
      <c r="H16" s="17"/>
      <c r="I16" s="17"/>
      <c r="J16" s="17"/>
      <c r="K16" s="17"/>
      <c r="L16" s="19" t="s">
        <v>201</v>
      </c>
      <c r="M16" s="145"/>
      <c r="N16" s="142"/>
    </row>
    <row r="17" spans="1:13" ht="15.75">
      <c r="A17" s="7"/>
      <c r="B17" s="16" t="s">
        <v>10</v>
      </c>
      <c r="C17" s="16"/>
      <c r="D17" s="17"/>
      <c r="E17" s="17"/>
      <c r="F17" s="17"/>
      <c r="G17" s="17"/>
      <c r="H17" s="17"/>
      <c r="I17" s="17"/>
      <c r="J17" s="17"/>
      <c r="K17" s="17"/>
      <c r="L17" s="21">
        <v>37880</v>
      </c>
      <c r="M17" s="145"/>
    </row>
    <row r="18" spans="1:14" ht="15.75">
      <c r="A18" s="7"/>
      <c r="B18" s="9"/>
      <c r="C18" s="9"/>
      <c r="D18" s="9"/>
      <c r="E18" s="9"/>
      <c r="F18" s="9"/>
      <c r="G18" s="9"/>
      <c r="H18" s="9"/>
      <c r="I18" s="9"/>
      <c r="J18" s="9"/>
      <c r="K18" s="9"/>
      <c r="L18" s="22"/>
      <c r="M18" s="145"/>
      <c r="N18" s="142"/>
    </row>
    <row r="19" spans="1:14" ht="15.75">
      <c r="A19" s="7"/>
      <c r="B19" s="23" t="s">
        <v>11</v>
      </c>
      <c r="C19" s="9"/>
      <c r="D19" s="9"/>
      <c r="E19" s="9"/>
      <c r="F19" s="9"/>
      <c r="G19" s="9"/>
      <c r="H19" s="9"/>
      <c r="I19" s="9"/>
      <c r="J19" s="22"/>
      <c r="K19" s="9"/>
      <c r="L19" s="14"/>
      <c r="M19" s="145"/>
      <c r="N19" s="142"/>
    </row>
    <row r="20" spans="1:14" ht="15.75">
      <c r="A20" s="7"/>
      <c r="B20" s="9"/>
      <c r="C20" s="9"/>
      <c r="D20" s="9"/>
      <c r="E20" s="9"/>
      <c r="F20" s="9"/>
      <c r="G20" s="9"/>
      <c r="H20" s="9"/>
      <c r="I20" s="9"/>
      <c r="J20" s="9"/>
      <c r="K20" s="9"/>
      <c r="L20" s="24"/>
      <c r="M20" s="145"/>
      <c r="N20" s="142"/>
    </row>
    <row r="21" spans="1:14" ht="15.75">
      <c r="A21" s="7"/>
      <c r="B21" s="9"/>
      <c r="C21" s="159" t="s">
        <v>152</v>
      </c>
      <c r="D21" s="161" t="s">
        <v>156</v>
      </c>
      <c r="E21" s="161"/>
      <c r="F21" s="161" t="s">
        <v>168</v>
      </c>
      <c r="G21" s="161"/>
      <c r="H21" s="161" t="s">
        <v>179</v>
      </c>
      <c r="I21" s="25"/>
      <c r="J21" s="26"/>
      <c r="K21" s="14"/>
      <c r="L21" s="14"/>
      <c r="M21" s="145"/>
      <c r="N21" s="142"/>
    </row>
    <row r="22" spans="1:14" ht="15.75">
      <c r="A22" s="27"/>
      <c r="B22" s="28" t="s">
        <v>12</v>
      </c>
      <c r="C22" s="160" t="s">
        <v>153</v>
      </c>
      <c r="D22" s="30" t="s">
        <v>157</v>
      </c>
      <c r="E22" s="30"/>
      <c r="F22" s="30" t="s">
        <v>169</v>
      </c>
      <c r="G22" s="30"/>
      <c r="H22" s="30" t="s">
        <v>180</v>
      </c>
      <c r="I22" s="30"/>
      <c r="J22" s="30"/>
      <c r="K22" s="31"/>
      <c r="L22" s="31"/>
      <c r="M22" s="147"/>
      <c r="N22" s="142"/>
    </row>
    <row r="23" spans="1:14" ht="15.75">
      <c r="A23" s="27"/>
      <c r="B23" s="28" t="s">
        <v>13</v>
      </c>
      <c r="C23" s="29"/>
      <c r="D23" s="30" t="s">
        <v>158</v>
      </c>
      <c r="E23" s="30"/>
      <c r="F23" s="30" t="s">
        <v>170</v>
      </c>
      <c r="G23" s="30"/>
      <c r="H23" s="30" t="s">
        <v>181</v>
      </c>
      <c r="I23" s="30"/>
      <c r="J23" s="30"/>
      <c r="K23" s="31"/>
      <c r="L23" s="31"/>
      <c r="M23" s="147"/>
      <c r="N23" s="142"/>
    </row>
    <row r="24" spans="1:14" ht="15.75">
      <c r="A24" s="27"/>
      <c r="B24" s="28" t="s">
        <v>14</v>
      </c>
      <c r="C24" s="29"/>
      <c r="D24" s="30" t="s">
        <v>158</v>
      </c>
      <c r="E24" s="30"/>
      <c r="F24" s="30" t="s">
        <v>170</v>
      </c>
      <c r="G24" s="30"/>
      <c r="H24" s="30" t="s">
        <v>181</v>
      </c>
      <c r="I24" s="30"/>
      <c r="J24" s="30"/>
      <c r="K24" s="31"/>
      <c r="L24" s="31"/>
      <c r="M24" s="147"/>
      <c r="N24" s="142"/>
    </row>
    <row r="25" spans="1:14" ht="15.75">
      <c r="A25" s="27"/>
      <c r="B25" s="32" t="s">
        <v>15</v>
      </c>
      <c r="C25" s="32"/>
      <c r="D25" s="33" t="s">
        <v>157</v>
      </c>
      <c r="E25" s="30"/>
      <c r="F25" s="33" t="s">
        <v>169</v>
      </c>
      <c r="G25" s="30"/>
      <c r="H25" s="33" t="s">
        <v>180</v>
      </c>
      <c r="I25" s="33"/>
      <c r="J25" s="33"/>
      <c r="K25" s="34"/>
      <c r="L25" s="31"/>
      <c r="M25" s="147"/>
      <c r="N25" s="142"/>
    </row>
    <row r="26" spans="1:14" ht="15.75">
      <c r="A26" s="27"/>
      <c r="B26" s="32" t="s">
        <v>16</v>
      </c>
      <c r="C26" s="32"/>
      <c r="D26" s="33" t="s">
        <v>158</v>
      </c>
      <c r="E26" s="30"/>
      <c r="F26" s="33" t="s">
        <v>170</v>
      </c>
      <c r="G26" s="30"/>
      <c r="H26" s="33" t="s">
        <v>181</v>
      </c>
      <c r="I26" s="33"/>
      <c r="J26" s="33"/>
      <c r="K26" s="34"/>
      <c r="L26" s="31"/>
      <c r="M26" s="147"/>
      <c r="N26" s="142"/>
    </row>
    <row r="27" spans="1:14" ht="15.75">
      <c r="A27" s="27"/>
      <c r="B27" s="32" t="s">
        <v>17</v>
      </c>
      <c r="C27" s="32"/>
      <c r="D27" s="33" t="s">
        <v>158</v>
      </c>
      <c r="E27" s="30"/>
      <c r="F27" s="33" t="s">
        <v>170</v>
      </c>
      <c r="G27" s="30"/>
      <c r="H27" s="33" t="s">
        <v>181</v>
      </c>
      <c r="I27" s="33"/>
      <c r="J27" s="33"/>
      <c r="K27" s="34"/>
      <c r="L27" s="31"/>
      <c r="M27" s="147"/>
      <c r="N27" s="142"/>
    </row>
    <row r="28" spans="1:14" ht="15.75">
      <c r="A28" s="27"/>
      <c r="B28" s="28" t="s">
        <v>18</v>
      </c>
      <c r="C28" s="28"/>
      <c r="D28" s="35" t="s">
        <v>159</v>
      </c>
      <c r="E28" s="30"/>
      <c r="F28" s="35" t="s">
        <v>171</v>
      </c>
      <c r="G28" s="30"/>
      <c r="H28" s="35" t="s">
        <v>182</v>
      </c>
      <c r="I28" s="30"/>
      <c r="J28" s="35"/>
      <c r="K28" s="31"/>
      <c r="L28" s="31"/>
      <c r="M28" s="147"/>
      <c r="N28" s="142"/>
    </row>
    <row r="29" spans="1:14" ht="15.75">
      <c r="A29" s="27"/>
      <c r="B29" s="28"/>
      <c r="C29" s="28"/>
      <c r="D29" s="28"/>
      <c r="E29" s="30"/>
      <c r="F29" s="30"/>
      <c r="G29" s="30"/>
      <c r="H29" s="30"/>
      <c r="I29" s="30"/>
      <c r="J29" s="30"/>
      <c r="K29" s="31"/>
      <c r="L29" s="31"/>
      <c r="M29" s="147"/>
      <c r="N29" s="142"/>
    </row>
    <row r="30" spans="1:14" ht="15.75">
      <c r="A30" s="27"/>
      <c r="B30" s="28" t="s">
        <v>19</v>
      </c>
      <c r="C30" s="28"/>
      <c r="D30" s="36">
        <v>198000</v>
      </c>
      <c r="E30" s="37"/>
      <c r="F30" s="36">
        <v>16500</v>
      </c>
      <c r="G30" s="36"/>
      <c r="H30" s="36">
        <v>5500</v>
      </c>
      <c r="I30" s="36"/>
      <c r="J30" s="36"/>
      <c r="K30" s="38"/>
      <c r="L30" s="36">
        <f>J30+H30+F30+D30</f>
        <v>220000</v>
      </c>
      <c r="M30" s="148"/>
      <c r="N30" s="142"/>
    </row>
    <row r="31" spans="1:14" ht="15.75">
      <c r="A31" s="27"/>
      <c r="B31" s="28" t="s">
        <v>20</v>
      </c>
      <c r="C31" s="43">
        <v>0.688439</v>
      </c>
      <c r="D31" s="36">
        <f>D30*C31</f>
        <v>136310.922</v>
      </c>
      <c r="E31" s="37"/>
      <c r="F31" s="36">
        <f>F30</f>
        <v>16500</v>
      </c>
      <c r="G31" s="36"/>
      <c r="H31" s="36">
        <f>H30</f>
        <v>5500</v>
      </c>
      <c r="I31" s="41"/>
      <c r="J31" s="36"/>
      <c r="K31" s="38"/>
      <c r="L31" s="36">
        <f>J31+H31+F31+D31</f>
        <v>158310.922</v>
      </c>
      <c r="M31" s="148"/>
      <c r="N31" s="142"/>
    </row>
    <row r="32" spans="1:14" ht="15.75">
      <c r="A32" s="42"/>
      <c r="B32" s="32" t="s">
        <v>21</v>
      </c>
      <c r="C32" s="43">
        <v>0.623844</v>
      </c>
      <c r="D32" s="44">
        <f>D30*C32</f>
        <v>123521.112</v>
      </c>
      <c r="E32" s="45"/>
      <c r="F32" s="44">
        <v>16500</v>
      </c>
      <c r="G32" s="44"/>
      <c r="H32" s="44">
        <v>5500</v>
      </c>
      <c r="I32" s="44"/>
      <c r="J32" s="44"/>
      <c r="K32" s="46"/>
      <c r="L32" s="44">
        <f>J32+H32+F32+D32</f>
        <v>145521.112</v>
      </c>
      <c r="M32" s="147"/>
      <c r="N32" s="142"/>
    </row>
    <row r="33" spans="1:14" ht="15.75">
      <c r="A33" s="27"/>
      <c r="B33" s="28" t="s">
        <v>22</v>
      </c>
      <c r="C33" s="47"/>
      <c r="D33" s="35" t="s">
        <v>160</v>
      </c>
      <c r="E33" s="28"/>
      <c r="F33" s="35" t="s">
        <v>172</v>
      </c>
      <c r="G33" s="35"/>
      <c r="H33" s="35" t="s">
        <v>183</v>
      </c>
      <c r="I33" s="35"/>
      <c r="J33" s="35"/>
      <c r="K33" s="31"/>
      <c r="L33" s="31"/>
      <c r="M33" s="147"/>
      <c r="N33" s="142"/>
    </row>
    <row r="34" spans="1:14" ht="15.75">
      <c r="A34" s="27"/>
      <c r="B34" s="28" t="s">
        <v>23</v>
      </c>
      <c r="C34" s="47"/>
      <c r="D34" s="48">
        <v>0.0398625</v>
      </c>
      <c r="E34" s="49"/>
      <c r="F34" s="48">
        <v>0.0453625</v>
      </c>
      <c r="G34" s="48"/>
      <c r="H34" s="48">
        <v>0.0563625</v>
      </c>
      <c r="I34" s="50"/>
      <c r="J34" s="48"/>
      <c r="K34" s="31"/>
      <c r="L34" s="50">
        <f>SUMPRODUCT(D34:J34,D31:J31)/L31</f>
        <v>0.04100897806801353</v>
      </c>
      <c r="M34" s="147"/>
      <c r="N34" s="142"/>
    </row>
    <row r="35" spans="1:14" ht="15.75">
      <c r="A35" s="27"/>
      <c r="B35" s="28" t="s">
        <v>24</v>
      </c>
      <c r="C35" s="47"/>
      <c r="D35" s="48">
        <v>0.0399375</v>
      </c>
      <c r="E35" s="49"/>
      <c r="F35" s="48">
        <v>0.0454375</v>
      </c>
      <c r="G35" s="48"/>
      <c r="H35" s="48">
        <v>0.0564375</v>
      </c>
      <c r="I35" s="50"/>
      <c r="J35" s="48"/>
      <c r="K35" s="31"/>
      <c r="L35" s="31"/>
      <c r="M35" s="147"/>
      <c r="N35" s="142"/>
    </row>
    <row r="36" spans="1:14" ht="15.75">
      <c r="A36" s="27"/>
      <c r="B36" s="28" t="s">
        <v>25</v>
      </c>
      <c r="C36" s="47"/>
      <c r="D36" s="35" t="s">
        <v>161</v>
      </c>
      <c r="E36" s="28"/>
      <c r="F36" s="35" t="s">
        <v>161</v>
      </c>
      <c r="G36" s="35"/>
      <c r="H36" s="35" t="s">
        <v>161</v>
      </c>
      <c r="I36" s="35"/>
      <c r="J36" s="35"/>
      <c r="K36" s="31"/>
      <c r="L36" s="31"/>
      <c r="M36" s="147"/>
      <c r="N36" s="142"/>
    </row>
    <row r="37" spans="1:14" ht="15.75">
      <c r="A37" s="27"/>
      <c r="B37" s="28" t="s">
        <v>26</v>
      </c>
      <c r="C37" s="28"/>
      <c r="D37" s="51" t="s">
        <v>162</v>
      </c>
      <c r="E37" s="28"/>
      <c r="F37" s="51" t="s">
        <v>162</v>
      </c>
      <c r="G37" s="51"/>
      <c r="H37" s="51" t="s">
        <v>162</v>
      </c>
      <c r="I37" s="35"/>
      <c r="J37" s="35"/>
      <c r="K37" s="31"/>
      <c r="L37" s="31"/>
      <c r="M37" s="147"/>
      <c r="N37" s="142"/>
    </row>
    <row r="38" spans="1:14" ht="15.75">
      <c r="A38" s="27"/>
      <c r="B38" s="28" t="s">
        <v>27</v>
      </c>
      <c r="C38" s="28"/>
      <c r="D38" s="35" t="s">
        <v>163</v>
      </c>
      <c r="E38" s="28"/>
      <c r="F38" s="35" t="s">
        <v>173</v>
      </c>
      <c r="G38" s="35"/>
      <c r="H38" s="35" t="s">
        <v>184</v>
      </c>
      <c r="I38" s="35"/>
      <c r="J38" s="35"/>
      <c r="K38" s="31"/>
      <c r="L38" s="31"/>
      <c r="M38" s="147"/>
      <c r="N38" s="142"/>
    </row>
    <row r="39" spans="1:14" ht="15.75">
      <c r="A39" s="27"/>
      <c r="B39" s="28"/>
      <c r="C39" s="28"/>
      <c r="D39" s="52"/>
      <c r="E39" s="52"/>
      <c r="F39" s="28"/>
      <c r="G39" s="52"/>
      <c r="H39" s="52"/>
      <c r="I39" s="52"/>
      <c r="J39" s="52"/>
      <c r="K39" s="52"/>
      <c r="L39" s="52"/>
      <c r="M39" s="147"/>
      <c r="N39" s="142"/>
    </row>
    <row r="40" spans="1:14" ht="15.75">
      <c r="A40" s="27"/>
      <c r="B40" s="28" t="s">
        <v>28</v>
      </c>
      <c r="C40" s="28"/>
      <c r="D40" s="28"/>
      <c r="E40" s="28"/>
      <c r="F40" s="49"/>
      <c r="G40" s="28"/>
      <c r="H40" s="49"/>
      <c r="I40" s="28"/>
      <c r="J40" s="28"/>
      <c r="K40" s="28"/>
      <c r="L40" s="50">
        <f>(H30+F30)/(D30)</f>
        <v>0.1111111111111111</v>
      </c>
      <c r="M40" s="147"/>
      <c r="N40" s="142"/>
    </row>
    <row r="41" spans="1:14" ht="15.75">
      <c r="A41" s="27"/>
      <c r="B41" s="28" t="s">
        <v>29</v>
      </c>
      <c r="C41" s="28"/>
      <c r="D41" s="28"/>
      <c r="E41" s="28"/>
      <c r="F41" s="49"/>
      <c r="G41" s="28"/>
      <c r="H41" s="49"/>
      <c r="I41" s="28"/>
      <c r="J41" s="28"/>
      <c r="K41" s="28"/>
      <c r="L41" s="50">
        <f>(H32+F32)/(D32)</f>
        <v>0.17810720486389406</v>
      </c>
      <c r="M41" s="147"/>
      <c r="N41" s="142"/>
    </row>
    <row r="42" spans="1:14" ht="15.75">
      <c r="A42" s="27"/>
      <c r="B42" s="28" t="s">
        <v>30</v>
      </c>
      <c r="C42" s="28"/>
      <c r="D42" s="49"/>
      <c r="E42" s="28"/>
      <c r="F42" s="49"/>
      <c r="G42" s="28"/>
      <c r="H42" s="49"/>
      <c r="I42" s="28"/>
      <c r="J42" s="35" t="s">
        <v>156</v>
      </c>
      <c r="K42" s="35" t="s">
        <v>198</v>
      </c>
      <c r="L42" s="36">
        <v>66000</v>
      </c>
      <c r="M42" s="147"/>
      <c r="N42" s="142"/>
    </row>
    <row r="43" spans="1:14" ht="15.75">
      <c r="A43" s="27"/>
      <c r="B43" s="28"/>
      <c r="C43" s="28"/>
      <c r="D43" s="28"/>
      <c r="E43" s="28"/>
      <c r="F43" s="28"/>
      <c r="G43" s="28"/>
      <c r="H43" s="28"/>
      <c r="I43" s="28"/>
      <c r="J43" s="28" t="s">
        <v>190</v>
      </c>
      <c r="K43" s="28"/>
      <c r="L43" s="53"/>
      <c r="M43" s="147"/>
      <c r="N43" s="142"/>
    </row>
    <row r="44" spans="1:14" ht="15.75">
      <c r="A44" s="27"/>
      <c r="B44" s="28" t="s">
        <v>31</v>
      </c>
      <c r="C44" s="28"/>
      <c r="D44" s="28"/>
      <c r="E44" s="28"/>
      <c r="F44" s="28"/>
      <c r="G44" s="28"/>
      <c r="H44" s="28"/>
      <c r="I44" s="28"/>
      <c r="J44" s="35"/>
      <c r="K44" s="35"/>
      <c r="L44" s="35" t="s">
        <v>202</v>
      </c>
      <c r="M44" s="147"/>
      <c r="N44" s="142"/>
    </row>
    <row r="45" spans="1:14" ht="15.75">
      <c r="A45" s="42"/>
      <c r="B45" s="32" t="s">
        <v>32</v>
      </c>
      <c r="C45" s="32"/>
      <c r="D45" s="32"/>
      <c r="E45" s="32"/>
      <c r="F45" s="32"/>
      <c r="G45" s="32"/>
      <c r="H45" s="32"/>
      <c r="I45" s="32"/>
      <c r="J45" s="54"/>
      <c r="K45" s="54"/>
      <c r="L45" s="55">
        <v>37879</v>
      </c>
      <c r="M45" s="149"/>
      <c r="N45" s="142"/>
    </row>
    <row r="46" spans="1:14" ht="15.75">
      <c r="A46" s="27"/>
      <c r="B46" s="28" t="s">
        <v>33</v>
      </c>
      <c r="C46" s="28"/>
      <c r="D46" s="28"/>
      <c r="E46" s="28"/>
      <c r="F46" s="28"/>
      <c r="G46" s="28"/>
      <c r="H46" s="31"/>
      <c r="I46" s="28">
        <f>L46-J46+1</f>
        <v>91</v>
      </c>
      <c r="J46" s="57">
        <v>37697</v>
      </c>
      <c r="K46" s="58"/>
      <c r="L46" s="57">
        <v>37787</v>
      </c>
      <c r="M46" s="147"/>
      <c r="N46" s="142"/>
    </row>
    <row r="47" spans="1:14" ht="15.75">
      <c r="A47" s="27"/>
      <c r="B47" s="28" t="s">
        <v>34</v>
      </c>
      <c r="C47" s="28"/>
      <c r="D47" s="28"/>
      <c r="E47" s="28"/>
      <c r="F47" s="28"/>
      <c r="G47" s="28"/>
      <c r="H47" s="31"/>
      <c r="I47" s="28">
        <f>L47-J47+1</f>
        <v>91</v>
      </c>
      <c r="J47" s="57">
        <v>37788</v>
      </c>
      <c r="K47" s="58"/>
      <c r="L47" s="57">
        <v>37878</v>
      </c>
      <c r="M47" s="147"/>
      <c r="N47" s="142"/>
    </row>
    <row r="48" spans="1:14" ht="15.75">
      <c r="A48" s="27"/>
      <c r="B48" s="28" t="s">
        <v>35</v>
      </c>
      <c r="C48" s="28"/>
      <c r="D48" s="28"/>
      <c r="E48" s="28"/>
      <c r="F48" s="28"/>
      <c r="G48" s="28"/>
      <c r="H48" s="28"/>
      <c r="I48" s="28"/>
      <c r="J48" s="57"/>
      <c r="K48" s="58"/>
      <c r="L48" s="57" t="s">
        <v>203</v>
      </c>
      <c r="M48" s="147"/>
      <c r="N48" s="142"/>
    </row>
    <row r="49" spans="1:14" ht="15.75">
      <c r="A49" s="27"/>
      <c r="B49" s="28" t="s">
        <v>36</v>
      </c>
      <c r="C49" s="28"/>
      <c r="D49" s="28"/>
      <c r="E49" s="28"/>
      <c r="F49" s="28"/>
      <c r="G49" s="28"/>
      <c r="H49" s="28"/>
      <c r="I49" s="28"/>
      <c r="J49" s="57"/>
      <c r="K49" s="58"/>
      <c r="L49" s="57">
        <v>37867</v>
      </c>
      <c r="M49" s="147"/>
      <c r="N49" s="142"/>
    </row>
    <row r="50" spans="1:14" ht="15.75">
      <c r="A50" s="27"/>
      <c r="B50" s="28"/>
      <c r="C50" s="28"/>
      <c r="D50" s="28"/>
      <c r="E50" s="28"/>
      <c r="F50" s="28"/>
      <c r="G50" s="28"/>
      <c r="H50" s="28"/>
      <c r="I50" s="28"/>
      <c r="J50" s="28"/>
      <c r="K50" s="28"/>
      <c r="L50" s="59"/>
      <c r="M50" s="147"/>
      <c r="N50" s="142"/>
    </row>
    <row r="51" spans="1:14" ht="15.75">
      <c r="A51" s="7"/>
      <c r="B51" s="9"/>
      <c r="C51" s="9"/>
      <c r="D51" s="9"/>
      <c r="E51" s="9"/>
      <c r="F51" s="9"/>
      <c r="G51" s="9"/>
      <c r="H51" s="9"/>
      <c r="I51" s="9"/>
      <c r="J51" s="9"/>
      <c r="K51" s="9"/>
      <c r="L51" s="60"/>
      <c r="M51" s="145"/>
      <c r="N51" s="142"/>
    </row>
    <row r="52" spans="1:14" ht="16.5" thickBot="1">
      <c r="A52" s="135"/>
      <c r="B52" s="136" t="s">
        <v>212</v>
      </c>
      <c r="C52" s="137"/>
      <c r="D52" s="137"/>
      <c r="E52" s="137"/>
      <c r="F52" s="137"/>
      <c r="G52" s="137"/>
      <c r="H52" s="137"/>
      <c r="I52" s="137"/>
      <c r="J52" s="137"/>
      <c r="K52" s="137"/>
      <c r="L52" s="138"/>
      <c r="M52" s="139"/>
      <c r="N52" s="142"/>
    </row>
    <row r="53" spans="1:14" ht="15.75">
      <c r="A53" s="2"/>
      <c r="B53" s="5"/>
      <c r="C53" s="5"/>
      <c r="D53" s="5"/>
      <c r="E53" s="5"/>
      <c r="F53" s="5"/>
      <c r="G53" s="5"/>
      <c r="H53" s="5"/>
      <c r="I53" s="5"/>
      <c r="J53" s="5"/>
      <c r="K53" s="5"/>
      <c r="L53" s="61"/>
      <c r="M53" s="144"/>
      <c r="N53" s="142"/>
    </row>
    <row r="54" spans="1:14" ht="15.75">
      <c r="A54" s="7"/>
      <c r="B54" s="62" t="s">
        <v>38</v>
      </c>
      <c r="C54" s="15"/>
      <c r="D54" s="9"/>
      <c r="E54" s="9"/>
      <c r="F54" s="9"/>
      <c r="G54" s="9"/>
      <c r="H54" s="9"/>
      <c r="I54" s="9"/>
      <c r="J54" s="9"/>
      <c r="K54" s="9"/>
      <c r="L54" s="63"/>
      <c r="M54" s="145"/>
      <c r="N54" s="142"/>
    </row>
    <row r="55" spans="1:14" ht="15.75">
      <c r="A55" s="7"/>
      <c r="B55" s="15"/>
      <c r="C55" s="15"/>
      <c r="D55" s="9"/>
      <c r="E55" s="9"/>
      <c r="F55" s="9"/>
      <c r="G55" s="9"/>
      <c r="H55" s="9"/>
      <c r="I55" s="9"/>
      <c r="J55" s="9"/>
      <c r="K55" s="9"/>
      <c r="L55" s="63"/>
      <c r="M55" s="145"/>
      <c r="N55" s="142"/>
    </row>
    <row r="56" spans="1:14" ht="47.25">
      <c r="A56" s="7"/>
      <c r="B56" s="162" t="s">
        <v>39</v>
      </c>
      <c r="C56" s="163" t="s">
        <v>154</v>
      </c>
      <c r="D56" s="163" t="s">
        <v>164</v>
      </c>
      <c r="E56" s="163"/>
      <c r="F56" s="163" t="s">
        <v>174</v>
      </c>
      <c r="G56" s="163"/>
      <c r="H56" s="163" t="s">
        <v>185</v>
      </c>
      <c r="I56" s="163"/>
      <c r="J56" s="163" t="s">
        <v>191</v>
      </c>
      <c r="K56" s="163"/>
      <c r="L56" s="164" t="s">
        <v>204</v>
      </c>
      <c r="M56" s="165"/>
      <c r="N56" s="142"/>
    </row>
    <row r="57" spans="1:14" ht="15.75">
      <c r="A57" s="27"/>
      <c r="B57" s="28" t="s">
        <v>40</v>
      </c>
      <c r="C57" s="64">
        <v>218488</v>
      </c>
      <c r="D57" s="64">
        <v>158309</v>
      </c>
      <c r="E57" s="64"/>
      <c r="F57" s="64">
        <v>12788</v>
      </c>
      <c r="G57" s="64"/>
      <c r="H57" s="64">
        <v>0</v>
      </c>
      <c r="I57" s="64"/>
      <c r="J57" s="64">
        <v>0</v>
      </c>
      <c r="K57" s="64"/>
      <c r="L57" s="65">
        <f>D57-F57+H57-J57</f>
        <v>145521</v>
      </c>
      <c r="M57" s="147"/>
      <c r="N57" s="142"/>
    </row>
    <row r="58" spans="1:14" ht="15.75">
      <c r="A58" s="27"/>
      <c r="B58" s="28" t="s">
        <v>41</v>
      </c>
      <c r="C58" s="64">
        <v>31107</v>
      </c>
      <c r="D58" s="64">
        <v>23195</v>
      </c>
      <c r="E58" s="64"/>
      <c r="F58" s="64">
        <f>1264+126</f>
        <v>1390</v>
      </c>
      <c r="G58" s="64"/>
      <c r="H58" s="64">
        <v>0</v>
      </c>
      <c r="I58" s="64"/>
      <c r="J58" s="64">
        <v>0</v>
      </c>
      <c r="K58" s="64"/>
      <c r="L58" s="65">
        <f>D58-F58+H58-J58</f>
        <v>21805</v>
      </c>
      <c r="M58" s="147"/>
      <c r="N58" s="142"/>
    </row>
    <row r="59" spans="1:14" ht="15.75">
      <c r="A59" s="27"/>
      <c r="B59" s="28"/>
      <c r="C59" s="64"/>
      <c r="D59" s="64"/>
      <c r="E59" s="64"/>
      <c r="F59" s="64"/>
      <c r="G59" s="64"/>
      <c r="H59" s="64"/>
      <c r="I59" s="64"/>
      <c r="J59" s="64"/>
      <c r="K59" s="64"/>
      <c r="L59" s="65"/>
      <c r="M59" s="147"/>
      <c r="N59" s="142"/>
    </row>
    <row r="60" spans="1:14" ht="15.75">
      <c r="A60" s="27"/>
      <c r="B60" s="28" t="s">
        <v>42</v>
      </c>
      <c r="C60" s="64">
        <f>SUM(C57:C59)</f>
        <v>249595</v>
      </c>
      <c r="D60" s="64">
        <f>SUM(D57:D59)</f>
        <v>181504</v>
      </c>
      <c r="E60" s="64"/>
      <c r="F60" s="64">
        <f>SUM(F57:F59)</f>
        <v>14178</v>
      </c>
      <c r="G60" s="64"/>
      <c r="H60" s="64">
        <f>SUM(H57:H59)</f>
        <v>0</v>
      </c>
      <c r="I60" s="64"/>
      <c r="J60" s="64">
        <f>SUM(J57:J59)</f>
        <v>0</v>
      </c>
      <c r="K60" s="64"/>
      <c r="L60" s="66">
        <f>SUM(L57:L59)</f>
        <v>167326</v>
      </c>
      <c r="M60" s="147"/>
      <c r="N60" s="142"/>
    </row>
    <row r="61" spans="1:14" ht="15.75">
      <c r="A61" s="27"/>
      <c r="B61" s="28"/>
      <c r="C61" s="64"/>
      <c r="D61" s="64"/>
      <c r="E61" s="64"/>
      <c r="F61" s="64"/>
      <c r="G61" s="64"/>
      <c r="H61" s="64"/>
      <c r="I61" s="64"/>
      <c r="J61" s="64"/>
      <c r="K61" s="64"/>
      <c r="L61" s="66"/>
      <c r="M61" s="147"/>
      <c r="N61" s="142"/>
    </row>
    <row r="62" spans="1:14" ht="15.75">
      <c r="A62" s="7"/>
      <c r="B62" s="158" t="s">
        <v>43</v>
      </c>
      <c r="C62" s="67"/>
      <c r="D62" s="67"/>
      <c r="E62" s="67"/>
      <c r="F62" s="67"/>
      <c r="G62" s="67"/>
      <c r="H62" s="67"/>
      <c r="I62" s="67"/>
      <c r="J62" s="67"/>
      <c r="K62" s="67"/>
      <c r="L62" s="68"/>
      <c r="M62" s="145"/>
      <c r="N62" s="142"/>
    </row>
    <row r="63" spans="1:14" ht="15.75">
      <c r="A63" s="7"/>
      <c r="B63" s="9"/>
      <c r="C63" s="67"/>
      <c r="D63" s="67"/>
      <c r="E63" s="67"/>
      <c r="F63" s="67"/>
      <c r="G63" s="67"/>
      <c r="H63" s="67"/>
      <c r="I63" s="67"/>
      <c r="J63" s="67"/>
      <c r="K63" s="67"/>
      <c r="L63" s="68"/>
      <c r="M63" s="145"/>
      <c r="N63" s="142"/>
    </row>
    <row r="64" spans="1:14" ht="15.75">
      <c r="A64" s="27"/>
      <c r="B64" s="28" t="s">
        <v>40</v>
      </c>
      <c r="C64" s="64"/>
      <c r="D64" s="64"/>
      <c r="E64" s="64"/>
      <c r="F64" s="64"/>
      <c r="G64" s="64"/>
      <c r="H64" s="64"/>
      <c r="I64" s="64"/>
      <c r="J64" s="64"/>
      <c r="K64" s="64"/>
      <c r="L64" s="66"/>
      <c r="M64" s="147"/>
      <c r="N64" s="142"/>
    </row>
    <row r="65" spans="1:14" ht="15.75">
      <c r="A65" s="27"/>
      <c r="B65" s="28" t="s">
        <v>44</v>
      </c>
      <c r="C65" s="64"/>
      <c r="D65" s="64"/>
      <c r="E65" s="64"/>
      <c r="F65" s="64"/>
      <c r="G65" s="64"/>
      <c r="H65" s="64"/>
      <c r="I65" s="64"/>
      <c r="J65" s="64"/>
      <c r="K65" s="64"/>
      <c r="L65" s="66"/>
      <c r="M65" s="147"/>
      <c r="N65" s="142"/>
    </row>
    <row r="66" spans="1:14" ht="15.75">
      <c r="A66" s="27"/>
      <c r="B66" s="28"/>
      <c r="C66" s="64"/>
      <c r="D66" s="64"/>
      <c r="E66" s="64"/>
      <c r="F66" s="64"/>
      <c r="G66" s="64"/>
      <c r="H66" s="64"/>
      <c r="I66" s="64"/>
      <c r="J66" s="64"/>
      <c r="K66" s="64"/>
      <c r="L66" s="66"/>
      <c r="M66" s="147"/>
      <c r="N66" s="142"/>
    </row>
    <row r="67" spans="1:14" ht="15.75">
      <c r="A67" s="27"/>
      <c r="B67" s="28" t="s">
        <v>42</v>
      </c>
      <c r="C67" s="64"/>
      <c r="D67" s="64"/>
      <c r="E67" s="64"/>
      <c r="F67" s="64"/>
      <c r="G67" s="64"/>
      <c r="H67" s="64"/>
      <c r="I67" s="64"/>
      <c r="J67" s="64"/>
      <c r="K67" s="64"/>
      <c r="L67" s="64"/>
      <c r="M67" s="147"/>
      <c r="N67" s="142"/>
    </row>
    <row r="68" spans="1:14" ht="15.75">
      <c r="A68" s="27"/>
      <c r="B68" s="28"/>
      <c r="C68" s="64"/>
      <c r="D68" s="64"/>
      <c r="E68" s="64"/>
      <c r="F68" s="64"/>
      <c r="G68" s="64"/>
      <c r="H68" s="64"/>
      <c r="I68" s="64"/>
      <c r="J68" s="64"/>
      <c r="K68" s="64"/>
      <c r="L68" s="64"/>
      <c r="M68" s="147"/>
      <c r="N68" s="142"/>
    </row>
    <row r="69" spans="1:14" ht="15.75">
      <c r="A69" s="27"/>
      <c r="B69" s="28" t="str">
        <f>B58</f>
        <v>Pre Closing Arrears Sold to Issuer (£'000)</v>
      </c>
      <c r="C69" s="64">
        <f>-C58</f>
        <v>-31107</v>
      </c>
      <c r="D69" s="64">
        <v>-23195</v>
      </c>
      <c r="E69" s="64"/>
      <c r="F69" s="64"/>
      <c r="G69" s="64"/>
      <c r="H69" s="64"/>
      <c r="I69" s="64"/>
      <c r="J69" s="64"/>
      <c r="K69" s="64"/>
      <c r="L69" s="64">
        <f>-L58</f>
        <v>-21805</v>
      </c>
      <c r="M69" s="147"/>
      <c r="N69" s="142"/>
    </row>
    <row r="70" spans="1:14" ht="15.75">
      <c r="A70" s="27"/>
      <c r="B70" s="28" t="s">
        <v>45</v>
      </c>
      <c r="C70" s="64">
        <v>0</v>
      </c>
      <c r="D70" s="64">
        <v>0</v>
      </c>
      <c r="E70" s="64"/>
      <c r="F70" s="64"/>
      <c r="G70" s="64"/>
      <c r="H70" s="64"/>
      <c r="I70" s="64"/>
      <c r="J70" s="64"/>
      <c r="K70" s="64"/>
      <c r="L70" s="65">
        <f>D70-F70+H70-J70</f>
        <v>0</v>
      </c>
      <c r="M70" s="147"/>
      <c r="N70" s="142"/>
    </row>
    <row r="71" spans="1:14" ht="15.75">
      <c r="A71" s="27"/>
      <c r="B71" s="28" t="s">
        <v>46</v>
      </c>
      <c r="C71" s="64">
        <v>1512</v>
      </c>
      <c r="D71" s="64">
        <v>0</v>
      </c>
      <c r="E71" s="64"/>
      <c r="F71" s="64"/>
      <c r="G71" s="64"/>
      <c r="H71" s="64"/>
      <c r="I71" s="64"/>
      <c r="J71" s="64"/>
      <c r="K71" s="64"/>
      <c r="L71" s="66">
        <f>D71+F71</f>
        <v>0</v>
      </c>
      <c r="M71" s="147"/>
      <c r="N71" s="142"/>
    </row>
    <row r="72" spans="1:14" ht="15.75">
      <c r="A72" s="27"/>
      <c r="B72" s="28" t="s">
        <v>47</v>
      </c>
      <c r="C72" s="64">
        <v>0</v>
      </c>
      <c r="D72" s="64">
        <v>2</v>
      </c>
      <c r="E72" s="64"/>
      <c r="F72" s="64"/>
      <c r="G72" s="64"/>
      <c r="H72" s="64"/>
      <c r="I72" s="64"/>
      <c r="J72" s="64"/>
      <c r="K72" s="64"/>
      <c r="L72" s="66">
        <v>0</v>
      </c>
      <c r="M72" s="147"/>
      <c r="N72" s="142"/>
    </row>
    <row r="73" spans="1:14" ht="15.75">
      <c r="A73" s="27"/>
      <c r="B73" s="28" t="s">
        <v>21</v>
      </c>
      <c r="C73" s="66">
        <f>SUM(C60:C72)</f>
        <v>220000</v>
      </c>
      <c r="D73" s="66">
        <f>SUM(D60:D72)</f>
        <v>158311</v>
      </c>
      <c r="E73" s="64"/>
      <c r="F73" s="66"/>
      <c r="G73" s="64"/>
      <c r="H73" s="66"/>
      <c r="I73" s="64"/>
      <c r="J73" s="66"/>
      <c r="K73" s="64"/>
      <c r="L73" s="66">
        <f>SUM(L60:L72)</f>
        <v>145521</v>
      </c>
      <c r="M73" s="147"/>
      <c r="N73" s="142"/>
    </row>
    <row r="74" spans="1:14" ht="15.75">
      <c r="A74" s="7"/>
      <c r="B74" s="9"/>
      <c r="C74" s="9"/>
      <c r="D74" s="9"/>
      <c r="E74" s="9"/>
      <c r="F74" s="9"/>
      <c r="G74" s="9"/>
      <c r="H74" s="9"/>
      <c r="I74" s="9"/>
      <c r="J74" s="9"/>
      <c r="K74" s="9"/>
      <c r="L74" s="9"/>
      <c r="M74" s="145"/>
      <c r="N74" s="142"/>
    </row>
    <row r="75" spans="1:14" ht="15.75">
      <c r="A75" s="7"/>
      <c r="B75" s="62" t="s">
        <v>48</v>
      </c>
      <c r="C75" s="16"/>
      <c r="D75" s="16"/>
      <c r="E75" s="16"/>
      <c r="F75" s="16"/>
      <c r="G75" s="16"/>
      <c r="H75" s="16"/>
      <c r="I75" s="19"/>
      <c r="J75" s="19" t="s">
        <v>192</v>
      </c>
      <c r="K75" s="19"/>
      <c r="L75" s="19" t="s">
        <v>205</v>
      </c>
      <c r="M75" s="145"/>
      <c r="N75" s="142"/>
    </row>
    <row r="76" spans="1:14" ht="15.75">
      <c r="A76" s="27"/>
      <c r="B76" s="28" t="s">
        <v>49</v>
      </c>
      <c r="C76" s="28"/>
      <c r="D76" s="28"/>
      <c r="E76" s="28"/>
      <c r="F76" s="28"/>
      <c r="G76" s="28"/>
      <c r="H76" s="28"/>
      <c r="I76" s="28"/>
      <c r="J76" s="64">
        <v>0</v>
      </c>
      <c r="K76" s="28"/>
      <c r="L76" s="65">
        <v>0</v>
      </c>
      <c r="M76" s="147"/>
      <c r="N76" s="142"/>
    </row>
    <row r="77" spans="1:14" ht="15.75">
      <c r="A77" s="27"/>
      <c r="B77" s="28" t="s">
        <v>50</v>
      </c>
      <c r="C77" s="52" t="s">
        <v>155</v>
      </c>
      <c r="D77" s="56">
        <f>J167</f>
        <v>37864</v>
      </c>
      <c r="E77" s="28"/>
      <c r="F77" s="28"/>
      <c r="G77" s="28"/>
      <c r="H77" s="28"/>
      <c r="I77" s="28"/>
      <c r="J77" s="64">
        <f>12788+2</f>
        <v>12790</v>
      </c>
      <c r="K77" s="28"/>
      <c r="L77" s="65"/>
      <c r="M77" s="147"/>
      <c r="N77" s="142"/>
    </row>
    <row r="78" spans="1:14" ht="15.75">
      <c r="A78" s="27"/>
      <c r="B78" s="28" t="s">
        <v>51</v>
      </c>
      <c r="C78" s="28"/>
      <c r="D78" s="28"/>
      <c r="E78" s="28"/>
      <c r="F78" s="28"/>
      <c r="G78" s="28"/>
      <c r="H78" s="28"/>
      <c r="I78" s="28"/>
      <c r="J78" s="64"/>
      <c r="K78" s="28"/>
      <c r="L78" s="65">
        <f>3491+7</f>
        <v>3498</v>
      </c>
      <c r="M78" s="147"/>
      <c r="N78" s="142"/>
    </row>
    <row r="79" spans="1:14" ht="15.75">
      <c r="A79" s="27"/>
      <c r="B79" s="28" t="s">
        <v>52</v>
      </c>
      <c r="C79" s="28"/>
      <c r="D79" s="28"/>
      <c r="E79" s="28"/>
      <c r="F79" s="28"/>
      <c r="G79" s="28"/>
      <c r="H79" s="28"/>
      <c r="I79" s="28"/>
      <c r="J79" s="64"/>
      <c r="K79" s="28"/>
      <c r="L79" s="65">
        <v>1264</v>
      </c>
      <c r="M79" s="147"/>
      <c r="N79" s="142"/>
    </row>
    <row r="80" spans="1:14" ht="15.75">
      <c r="A80" s="27"/>
      <c r="B80" s="28" t="s">
        <v>53</v>
      </c>
      <c r="C80" s="28"/>
      <c r="D80" s="28"/>
      <c r="E80" s="28"/>
      <c r="F80" s="28"/>
      <c r="G80" s="28"/>
      <c r="H80" s="28"/>
      <c r="I80" s="28"/>
      <c r="J80" s="64"/>
      <c r="K80" s="28"/>
      <c r="L80" s="65">
        <v>0</v>
      </c>
      <c r="M80" s="147"/>
      <c r="N80" s="142"/>
    </row>
    <row r="81" spans="1:14" ht="15.75">
      <c r="A81" s="27"/>
      <c r="B81" s="28" t="s">
        <v>54</v>
      </c>
      <c r="C81" s="28"/>
      <c r="D81" s="28"/>
      <c r="E81" s="28"/>
      <c r="F81" s="28"/>
      <c r="G81" s="28"/>
      <c r="H81" s="28"/>
      <c r="I81" s="28"/>
      <c r="J81" s="64">
        <f>SUM(J76:J80)</f>
        <v>12790</v>
      </c>
      <c r="K81" s="28"/>
      <c r="L81" s="66">
        <f>SUM(L76:L80)</f>
        <v>4762</v>
      </c>
      <c r="M81" s="147"/>
      <c r="N81" s="142"/>
    </row>
    <row r="82" spans="1:14" ht="15.75">
      <c r="A82" s="27"/>
      <c r="B82" s="166" t="s">
        <v>55</v>
      </c>
      <c r="C82" s="70"/>
      <c r="D82" s="28"/>
      <c r="E82" s="28"/>
      <c r="F82" s="28"/>
      <c r="G82" s="28"/>
      <c r="H82" s="28"/>
      <c r="I82" s="28"/>
      <c r="J82" s="64"/>
      <c r="K82" s="28"/>
      <c r="L82" s="65"/>
      <c r="M82" s="147"/>
      <c r="N82" s="142"/>
    </row>
    <row r="83" spans="1:14" ht="15.75">
      <c r="A83" s="27">
        <v>1</v>
      </c>
      <c r="B83" s="28" t="s">
        <v>56</v>
      </c>
      <c r="C83" s="28"/>
      <c r="D83" s="28"/>
      <c r="E83" s="28"/>
      <c r="F83" s="28"/>
      <c r="G83" s="28"/>
      <c r="H83" s="28"/>
      <c r="I83" s="28"/>
      <c r="J83" s="28"/>
      <c r="K83" s="28"/>
      <c r="L83" s="65">
        <v>0</v>
      </c>
      <c r="M83" s="147"/>
      <c r="N83" s="142"/>
    </row>
    <row r="84" spans="1:14" ht="15.75">
      <c r="A84" s="27">
        <f aca="true" t="shared" si="0" ref="A84:A95">A83+1</f>
        <v>2</v>
      </c>
      <c r="B84" s="28" t="s">
        <v>57</v>
      </c>
      <c r="C84" s="28"/>
      <c r="D84" s="28"/>
      <c r="E84" s="28"/>
      <c r="F84" s="28"/>
      <c r="G84" s="28"/>
      <c r="H84" s="28"/>
      <c r="I84" s="28"/>
      <c r="J84" s="28"/>
      <c r="K84" s="28"/>
      <c r="L84" s="65">
        <v>-4</v>
      </c>
      <c r="M84" s="147"/>
      <c r="N84" s="142"/>
    </row>
    <row r="85" spans="1:14" ht="15.75">
      <c r="A85" s="27">
        <f t="shared" si="0"/>
        <v>3</v>
      </c>
      <c r="B85" s="28" t="s">
        <v>58</v>
      </c>
      <c r="C85" s="28"/>
      <c r="D85" s="28"/>
      <c r="E85" s="28"/>
      <c r="F85" s="28"/>
      <c r="G85" s="28"/>
      <c r="H85" s="28"/>
      <c r="I85" s="28"/>
      <c r="J85" s="28"/>
      <c r="K85" s="28"/>
      <c r="L85" s="65">
        <v>-6</v>
      </c>
      <c r="M85" s="147"/>
      <c r="N85" s="142"/>
    </row>
    <row r="86" spans="1:14" ht="15.75">
      <c r="A86" s="27">
        <f t="shared" si="0"/>
        <v>4</v>
      </c>
      <c r="B86" s="28" t="s">
        <v>59</v>
      </c>
      <c r="C86" s="28"/>
      <c r="D86" s="28"/>
      <c r="E86" s="28"/>
      <c r="F86" s="28"/>
      <c r="G86" s="28"/>
      <c r="H86" s="28"/>
      <c r="I86" s="28"/>
      <c r="J86" s="28"/>
      <c r="K86" s="28"/>
      <c r="L86" s="65">
        <v>0</v>
      </c>
      <c r="M86" s="147"/>
      <c r="N86" s="142"/>
    </row>
    <row r="87" spans="1:14" ht="15.75">
      <c r="A87" s="27">
        <f t="shared" si="0"/>
        <v>5</v>
      </c>
      <c r="B87" s="28" t="s">
        <v>60</v>
      </c>
      <c r="C87" s="28"/>
      <c r="D87" s="28"/>
      <c r="E87" s="28"/>
      <c r="F87" s="28"/>
      <c r="G87" s="28"/>
      <c r="H87" s="28"/>
      <c r="I87" s="28"/>
      <c r="J87" s="28"/>
      <c r="K87" s="28"/>
      <c r="L87" s="65">
        <v>-1355</v>
      </c>
      <c r="M87" s="147"/>
      <c r="N87" s="142"/>
    </row>
    <row r="88" spans="1:14" ht="15.75">
      <c r="A88" s="27">
        <f t="shared" si="0"/>
        <v>6</v>
      </c>
      <c r="B88" s="28" t="s">
        <v>61</v>
      </c>
      <c r="C88" s="28"/>
      <c r="D88" s="28"/>
      <c r="E88" s="28"/>
      <c r="F88" s="28"/>
      <c r="G88" s="28"/>
      <c r="H88" s="28"/>
      <c r="I88" s="28"/>
      <c r="J88" s="28"/>
      <c r="K88" s="28"/>
      <c r="L88" s="65">
        <v>-187</v>
      </c>
      <c r="M88" s="147"/>
      <c r="N88" s="142"/>
    </row>
    <row r="89" spans="1:14" ht="15.75">
      <c r="A89" s="27">
        <f t="shared" si="0"/>
        <v>7</v>
      </c>
      <c r="B89" s="28" t="s">
        <v>62</v>
      </c>
      <c r="C89" s="28"/>
      <c r="D89" s="28"/>
      <c r="E89" s="28"/>
      <c r="F89" s="28"/>
      <c r="G89" s="28"/>
      <c r="H89" s="28"/>
      <c r="I89" s="28"/>
      <c r="J89" s="28"/>
      <c r="K89" s="28"/>
      <c r="L89" s="65">
        <v>-77</v>
      </c>
      <c r="M89" s="147"/>
      <c r="N89" s="142"/>
    </row>
    <row r="90" spans="1:14" ht="15.75">
      <c r="A90" s="27">
        <f t="shared" si="0"/>
        <v>8</v>
      </c>
      <c r="B90" s="28" t="s">
        <v>63</v>
      </c>
      <c r="C90" s="28"/>
      <c r="D90" s="28"/>
      <c r="E90" s="28"/>
      <c r="F90" s="28"/>
      <c r="G90" s="28"/>
      <c r="H90" s="28"/>
      <c r="I90" s="28"/>
      <c r="J90" s="28"/>
      <c r="K90" s="28"/>
      <c r="L90" s="65">
        <v>-5</v>
      </c>
      <c r="M90" s="147"/>
      <c r="N90" s="142"/>
    </row>
    <row r="91" spans="1:14" ht="15.75">
      <c r="A91" s="27">
        <f t="shared" si="0"/>
        <v>9</v>
      </c>
      <c r="B91" s="28" t="s">
        <v>64</v>
      </c>
      <c r="C91" s="28"/>
      <c r="D91" s="28"/>
      <c r="E91" s="28"/>
      <c r="F91" s="28"/>
      <c r="G91" s="28"/>
      <c r="H91" s="28"/>
      <c r="I91" s="28"/>
      <c r="J91" s="28"/>
      <c r="K91" s="28"/>
      <c r="L91" s="65">
        <v>0</v>
      </c>
      <c r="M91" s="147"/>
      <c r="N91" s="142"/>
    </row>
    <row r="92" spans="1:14" ht="15.75">
      <c r="A92" s="27">
        <f t="shared" si="0"/>
        <v>10</v>
      </c>
      <c r="B92" s="28" t="s">
        <v>65</v>
      </c>
      <c r="C92" s="28"/>
      <c r="D92" s="28"/>
      <c r="E92" s="28"/>
      <c r="F92" s="28"/>
      <c r="G92" s="28"/>
      <c r="H92" s="28"/>
      <c r="I92" s="28"/>
      <c r="J92" s="28"/>
      <c r="K92" s="28"/>
      <c r="L92" s="65">
        <v>0</v>
      </c>
      <c r="M92" s="147"/>
      <c r="N92" s="142"/>
    </row>
    <row r="93" spans="1:14" ht="15.75">
      <c r="A93" s="27">
        <f t="shared" si="0"/>
        <v>11</v>
      </c>
      <c r="B93" s="28" t="s">
        <v>66</v>
      </c>
      <c r="C93" s="28"/>
      <c r="D93" s="28"/>
      <c r="E93" s="28"/>
      <c r="F93" s="28"/>
      <c r="G93" s="28"/>
      <c r="H93" s="28"/>
      <c r="I93" s="28"/>
      <c r="J93" s="28"/>
      <c r="K93" s="28"/>
      <c r="L93" s="65">
        <v>0</v>
      </c>
      <c r="M93" s="147"/>
      <c r="N93" s="142"/>
    </row>
    <row r="94" spans="1:14" ht="15.75">
      <c r="A94" s="27">
        <f t="shared" si="0"/>
        <v>12</v>
      </c>
      <c r="B94" s="28" t="s">
        <v>67</v>
      </c>
      <c r="C94" s="28"/>
      <c r="D94" s="28"/>
      <c r="E94" s="28"/>
      <c r="F94" s="28"/>
      <c r="G94" s="28"/>
      <c r="H94" s="28"/>
      <c r="I94" s="28"/>
      <c r="J94" s="28"/>
      <c r="K94" s="28"/>
      <c r="L94" s="65">
        <v>0</v>
      </c>
      <c r="M94" s="147"/>
      <c r="N94" s="142"/>
    </row>
    <row r="95" spans="1:14" ht="15.75">
      <c r="A95" s="27">
        <f t="shared" si="0"/>
        <v>13</v>
      </c>
      <c r="B95" s="28" t="s">
        <v>68</v>
      </c>
      <c r="C95" s="28"/>
      <c r="D95" s="28"/>
      <c r="E95" s="28"/>
      <c r="F95" s="28"/>
      <c r="G95" s="28"/>
      <c r="H95" s="28"/>
      <c r="I95" s="28"/>
      <c r="J95" s="28"/>
      <c r="K95" s="28"/>
      <c r="L95" s="65">
        <f>-SUM(L81:L94)</f>
        <v>-3128</v>
      </c>
      <c r="M95" s="147"/>
      <c r="N95" s="142"/>
    </row>
    <row r="96" spans="1:14" ht="15.75">
      <c r="A96" s="27"/>
      <c r="B96" s="28"/>
      <c r="C96" s="28"/>
      <c r="D96" s="28"/>
      <c r="E96" s="28"/>
      <c r="F96" s="28"/>
      <c r="G96" s="28"/>
      <c r="H96" s="28"/>
      <c r="I96" s="28"/>
      <c r="J96" s="28"/>
      <c r="K96" s="28"/>
      <c r="L96" s="65"/>
      <c r="M96" s="147"/>
      <c r="N96" s="142"/>
    </row>
    <row r="97" spans="1:14" ht="15.75">
      <c r="A97" s="27"/>
      <c r="B97" s="166" t="s">
        <v>69</v>
      </c>
      <c r="C97" s="70"/>
      <c r="D97" s="28"/>
      <c r="E97" s="28"/>
      <c r="F97" s="28"/>
      <c r="G97" s="28"/>
      <c r="H97" s="28"/>
      <c r="I97" s="28"/>
      <c r="J97" s="28"/>
      <c r="K97" s="28"/>
      <c r="L97" s="71"/>
      <c r="M97" s="147"/>
      <c r="N97" s="142"/>
    </row>
    <row r="98" spans="1:14" ht="15.75">
      <c r="A98" s="27"/>
      <c r="B98" s="28" t="s">
        <v>70</v>
      </c>
      <c r="C98" s="70"/>
      <c r="D98" s="28"/>
      <c r="E98" s="28"/>
      <c r="F98" s="28"/>
      <c r="G98" s="28"/>
      <c r="H98" s="28"/>
      <c r="I98" s="28"/>
      <c r="J98" s="64">
        <f>-J151</f>
        <v>0</v>
      </c>
      <c r="K98" s="64"/>
      <c r="L98" s="65"/>
      <c r="M98" s="147"/>
      <c r="N98" s="142"/>
    </row>
    <row r="99" spans="1:14" ht="15.75">
      <c r="A99" s="27"/>
      <c r="B99" s="28" t="s">
        <v>71</v>
      </c>
      <c r="C99" s="28"/>
      <c r="D99" s="28"/>
      <c r="E99" s="28"/>
      <c r="F99" s="28"/>
      <c r="G99" s="28"/>
      <c r="H99" s="28"/>
      <c r="I99" s="28"/>
      <c r="J99" s="64">
        <f>-H151</f>
        <v>0</v>
      </c>
      <c r="K99" s="64"/>
      <c r="L99" s="65"/>
      <c r="M99" s="147"/>
      <c r="N99" s="142"/>
    </row>
    <row r="100" spans="1:14" ht="15.75">
      <c r="A100" s="27"/>
      <c r="B100" s="28" t="s">
        <v>72</v>
      </c>
      <c r="C100" s="28"/>
      <c r="D100" s="28"/>
      <c r="E100" s="28"/>
      <c r="F100" s="28"/>
      <c r="G100" s="28"/>
      <c r="H100" s="28"/>
      <c r="I100" s="28"/>
      <c r="J100" s="64">
        <v>-12790</v>
      </c>
      <c r="K100" s="64"/>
      <c r="L100" s="65"/>
      <c r="M100" s="147"/>
      <c r="N100" s="142"/>
    </row>
    <row r="101" spans="1:14" ht="15.75">
      <c r="A101" s="27"/>
      <c r="B101" s="28" t="s">
        <v>73</v>
      </c>
      <c r="C101" s="28"/>
      <c r="D101" s="28"/>
      <c r="E101" s="28"/>
      <c r="F101" s="28"/>
      <c r="G101" s="28"/>
      <c r="H101" s="28"/>
      <c r="I101" s="28"/>
      <c r="J101" s="64">
        <v>0</v>
      </c>
      <c r="K101" s="64"/>
      <c r="L101" s="65"/>
      <c r="M101" s="147"/>
      <c r="N101" s="142"/>
    </row>
    <row r="102" spans="1:14" ht="15.75">
      <c r="A102" s="27"/>
      <c r="B102" s="28" t="s">
        <v>74</v>
      </c>
      <c r="C102" s="28"/>
      <c r="D102" s="28"/>
      <c r="E102" s="28"/>
      <c r="F102" s="28"/>
      <c r="G102" s="28"/>
      <c r="H102" s="28"/>
      <c r="I102" s="28"/>
      <c r="J102" s="64">
        <v>0</v>
      </c>
      <c r="K102" s="64"/>
      <c r="L102" s="65"/>
      <c r="M102" s="147"/>
      <c r="N102" s="142"/>
    </row>
    <row r="103" spans="1:14" ht="15.75">
      <c r="A103" s="27"/>
      <c r="B103" s="28" t="s">
        <v>75</v>
      </c>
      <c r="C103" s="28"/>
      <c r="D103" s="28"/>
      <c r="E103" s="28"/>
      <c r="F103" s="28"/>
      <c r="G103" s="28"/>
      <c r="H103" s="28"/>
      <c r="I103" s="28"/>
      <c r="J103" s="64">
        <f>SUM(J82:J101)</f>
        <v>-12790</v>
      </c>
      <c r="K103" s="64"/>
      <c r="L103" s="64">
        <f>SUM(L83:L95)</f>
        <v>-4762</v>
      </c>
      <c r="M103" s="147"/>
      <c r="N103" s="142"/>
    </row>
    <row r="104" spans="1:14" ht="15.75">
      <c r="A104" s="27"/>
      <c r="B104" s="28" t="s">
        <v>76</v>
      </c>
      <c r="C104" s="28"/>
      <c r="D104" s="28"/>
      <c r="E104" s="28"/>
      <c r="F104" s="28"/>
      <c r="G104" s="28"/>
      <c r="H104" s="28"/>
      <c r="I104" s="28"/>
      <c r="J104" s="64">
        <f>J81+J103</f>
        <v>0</v>
      </c>
      <c r="K104" s="64"/>
      <c r="L104" s="64">
        <f>L81+L103</f>
        <v>0</v>
      </c>
      <c r="M104" s="147"/>
      <c r="N104" s="142"/>
    </row>
    <row r="105" spans="1:14" ht="15.75">
      <c r="A105" s="7"/>
      <c r="B105" s="9"/>
      <c r="C105" s="9"/>
      <c r="D105" s="9"/>
      <c r="E105" s="9"/>
      <c r="F105" s="9"/>
      <c r="G105" s="9"/>
      <c r="H105" s="9"/>
      <c r="I105" s="9"/>
      <c r="J105" s="9"/>
      <c r="K105" s="9"/>
      <c r="L105" s="63"/>
      <c r="M105" s="145"/>
      <c r="N105" s="142"/>
    </row>
    <row r="106" spans="1:14" ht="16.5" thickBot="1">
      <c r="A106" s="135"/>
      <c r="B106" s="136" t="str">
        <f>B52</f>
        <v>HL4 INVESTOR REPORT QUARTER ENDING AUGUST 2003</v>
      </c>
      <c r="C106" s="137"/>
      <c r="D106" s="137"/>
      <c r="E106" s="137"/>
      <c r="F106" s="137"/>
      <c r="G106" s="137"/>
      <c r="H106" s="137"/>
      <c r="I106" s="137"/>
      <c r="J106" s="137"/>
      <c r="K106" s="137"/>
      <c r="L106" s="141"/>
      <c r="M106" s="139"/>
      <c r="N106" s="142"/>
    </row>
    <row r="107" spans="1:14" ht="15.75">
      <c r="A107" s="2"/>
      <c r="B107" s="5"/>
      <c r="C107" s="5"/>
      <c r="D107" s="5"/>
      <c r="E107" s="5"/>
      <c r="F107" s="5"/>
      <c r="G107" s="5"/>
      <c r="H107" s="5"/>
      <c r="I107" s="5"/>
      <c r="J107" s="5"/>
      <c r="K107" s="5"/>
      <c r="L107" s="73"/>
      <c r="M107" s="144"/>
      <c r="N107" s="142"/>
    </row>
    <row r="108" spans="1:14" ht="15.75">
      <c r="A108" s="7"/>
      <c r="B108" s="62" t="s">
        <v>77</v>
      </c>
      <c r="C108" s="15"/>
      <c r="D108" s="9"/>
      <c r="E108" s="9"/>
      <c r="F108" s="9"/>
      <c r="G108" s="9"/>
      <c r="H108" s="9"/>
      <c r="I108" s="9"/>
      <c r="J108" s="9"/>
      <c r="K108" s="9"/>
      <c r="L108" s="63"/>
      <c r="M108" s="145"/>
      <c r="N108" s="142"/>
    </row>
    <row r="109" spans="1:14" ht="15.75">
      <c r="A109" s="7"/>
      <c r="B109" s="23"/>
      <c r="C109" s="15"/>
      <c r="D109" s="9"/>
      <c r="E109" s="9"/>
      <c r="F109" s="9"/>
      <c r="G109" s="9"/>
      <c r="H109" s="9"/>
      <c r="I109" s="9"/>
      <c r="J109" s="9"/>
      <c r="K109" s="9"/>
      <c r="L109" s="63"/>
      <c r="M109" s="145"/>
      <c r="N109" s="142"/>
    </row>
    <row r="110" spans="1:14" ht="15.75">
      <c r="A110" s="7"/>
      <c r="B110" s="167" t="s">
        <v>78</v>
      </c>
      <c r="C110" s="15"/>
      <c r="D110" s="9"/>
      <c r="E110" s="9"/>
      <c r="F110" s="9"/>
      <c r="G110" s="9"/>
      <c r="H110" s="9"/>
      <c r="I110" s="9"/>
      <c r="J110" s="9"/>
      <c r="K110" s="9"/>
      <c r="L110" s="63"/>
      <c r="M110" s="145"/>
      <c r="N110" s="142"/>
    </row>
    <row r="111" spans="1:14" ht="15.75">
      <c r="A111" s="27"/>
      <c r="B111" s="28" t="s">
        <v>79</v>
      </c>
      <c r="C111" s="28"/>
      <c r="D111" s="28"/>
      <c r="E111" s="28"/>
      <c r="F111" s="28"/>
      <c r="G111" s="28"/>
      <c r="H111" s="28"/>
      <c r="I111" s="28"/>
      <c r="J111" s="28"/>
      <c r="K111" s="28"/>
      <c r="L111" s="65">
        <v>4180</v>
      </c>
      <c r="M111" s="147"/>
      <c r="N111" s="142"/>
    </row>
    <row r="112" spans="1:14" ht="15.75">
      <c r="A112" s="27"/>
      <c r="B112" s="28" t="s">
        <v>80</v>
      </c>
      <c r="C112" s="28"/>
      <c r="D112" s="28"/>
      <c r="E112" s="28"/>
      <c r="F112" s="28"/>
      <c r="G112" s="28"/>
      <c r="H112" s="28"/>
      <c r="I112" s="28"/>
      <c r="J112" s="28"/>
      <c r="K112" s="28"/>
      <c r="L112" s="65">
        <f>L111</f>
        <v>4180</v>
      </c>
      <c r="M112" s="147"/>
      <c r="N112" s="142"/>
    </row>
    <row r="113" spans="1:14" ht="15.75">
      <c r="A113" s="27"/>
      <c r="B113" s="28" t="s">
        <v>81</v>
      </c>
      <c r="C113" s="28"/>
      <c r="D113" s="28"/>
      <c r="E113" s="28"/>
      <c r="F113" s="28"/>
      <c r="G113" s="28"/>
      <c r="H113" s="28"/>
      <c r="I113" s="28"/>
      <c r="J113" s="28"/>
      <c r="K113" s="28"/>
      <c r="L113" s="65">
        <v>0</v>
      </c>
      <c r="M113" s="147"/>
      <c r="N113" s="142"/>
    </row>
    <row r="114" spans="1:14" ht="15.75">
      <c r="A114" s="27"/>
      <c r="B114" s="28" t="s">
        <v>82</v>
      </c>
      <c r="C114" s="28"/>
      <c r="D114" s="28"/>
      <c r="E114" s="28"/>
      <c r="F114" s="28"/>
      <c r="G114" s="28"/>
      <c r="H114" s="28"/>
      <c r="I114" s="28"/>
      <c r="J114" s="28"/>
      <c r="K114" s="28"/>
      <c r="L114" s="65">
        <v>0</v>
      </c>
      <c r="M114" s="147"/>
      <c r="N114" s="142"/>
    </row>
    <row r="115" spans="1:14" ht="15.75">
      <c r="A115" s="27"/>
      <c r="B115" s="28" t="s">
        <v>83</v>
      </c>
      <c r="C115" s="28"/>
      <c r="D115" s="28"/>
      <c r="E115" s="28"/>
      <c r="F115" s="28"/>
      <c r="G115" s="28"/>
      <c r="H115" s="28"/>
      <c r="I115" s="28"/>
      <c r="J115" s="28"/>
      <c r="K115" s="28"/>
      <c r="L115" s="65">
        <v>0</v>
      </c>
      <c r="M115" s="147"/>
      <c r="N115" s="142"/>
    </row>
    <row r="116" spans="1:14" ht="15.75">
      <c r="A116" s="27"/>
      <c r="B116" s="28" t="s">
        <v>60</v>
      </c>
      <c r="C116" s="28"/>
      <c r="D116" s="28"/>
      <c r="E116" s="28"/>
      <c r="F116" s="28"/>
      <c r="G116" s="28"/>
      <c r="H116" s="28"/>
      <c r="I116" s="28"/>
      <c r="J116" s="28"/>
      <c r="K116" s="28"/>
      <c r="L116" s="65">
        <v>0</v>
      </c>
      <c r="M116" s="147"/>
      <c r="N116" s="142"/>
    </row>
    <row r="117" spans="1:14" ht="15.75">
      <c r="A117" s="27"/>
      <c r="B117" s="28" t="s">
        <v>61</v>
      </c>
      <c r="C117" s="28"/>
      <c r="D117" s="28"/>
      <c r="E117" s="28"/>
      <c r="F117" s="28"/>
      <c r="G117" s="28"/>
      <c r="H117" s="28"/>
      <c r="I117" s="28"/>
      <c r="J117" s="28"/>
      <c r="K117" s="28"/>
      <c r="L117" s="65">
        <v>0</v>
      </c>
      <c r="M117" s="147"/>
      <c r="N117" s="142"/>
    </row>
    <row r="118" spans="1:14" ht="15.75">
      <c r="A118" s="27"/>
      <c r="B118" s="28" t="s">
        <v>62</v>
      </c>
      <c r="C118" s="28"/>
      <c r="D118" s="28"/>
      <c r="E118" s="28"/>
      <c r="F118" s="28"/>
      <c r="G118" s="28"/>
      <c r="H118" s="28"/>
      <c r="I118" s="28"/>
      <c r="J118" s="28"/>
      <c r="K118" s="28"/>
      <c r="L118" s="65">
        <v>0</v>
      </c>
      <c r="M118" s="147"/>
      <c r="N118" s="142"/>
    </row>
    <row r="119" spans="1:14" ht="15.75">
      <c r="A119" s="27"/>
      <c r="B119" s="28" t="s">
        <v>84</v>
      </c>
      <c r="C119" s="28"/>
      <c r="D119" s="28"/>
      <c r="E119" s="28"/>
      <c r="F119" s="28"/>
      <c r="G119" s="28"/>
      <c r="H119" s="28"/>
      <c r="I119" s="28"/>
      <c r="J119" s="28"/>
      <c r="K119" s="28"/>
      <c r="L119" s="65">
        <f>SUM(L112:L118)</f>
        <v>4180</v>
      </c>
      <c r="M119" s="147"/>
      <c r="N119" s="142"/>
    </row>
    <row r="120" spans="1:14" ht="15.75">
      <c r="A120" s="27"/>
      <c r="B120" s="28"/>
      <c r="C120" s="28"/>
      <c r="D120" s="28"/>
      <c r="E120" s="28"/>
      <c r="F120" s="28"/>
      <c r="G120" s="28"/>
      <c r="H120" s="28"/>
      <c r="I120" s="28"/>
      <c r="J120" s="28"/>
      <c r="K120" s="28"/>
      <c r="L120" s="75"/>
      <c r="M120" s="147"/>
      <c r="N120" s="142"/>
    </row>
    <row r="121" spans="1:14" ht="15.75">
      <c r="A121" s="7"/>
      <c r="B121" s="167" t="s">
        <v>85</v>
      </c>
      <c r="C121" s="9"/>
      <c r="D121" s="9"/>
      <c r="E121" s="9"/>
      <c r="F121" s="9"/>
      <c r="G121" s="9"/>
      <c r="H121" s="9"/>
      <c r="I121" s="9"/>
      <c r="J121" s="9"/>
      <c r="K121" s="9"/>
      <c r="L121" s="63"/>
      <c r="M121" s="145"/>
      <c r="N121" s="142"/>
    </row>
    <row r="122" spans="1:14" ht="15.75">
      <c r="A122" s="27"/>
      <c r="B122" s="28" t="s">
        <v>86</v>
      </c>
      <c r="C122" s="28"/>
      <c r="D122" s="76"/>
      <c r="E122" s="28"/>
      <c r="F122" s="28"/>
      <c r="G122" s="28"/>
      <c r="H122" s="28"/>
      <c r="I122" s="28"/>
      <c r="J122" s="28"/>
      <c r="K122" s="28"/>
      <c r="L122" s="77" t="s">
        <v>206</v>
      </c>
      <c r="M122" s="147"/>
      <c r="N122" s="142"/>
    </row>
    <row r="123" spans="1:14" ht="15.75">
      <c r="A123" s="27"/>
      <c r="B123" s="28" t="s">
        <v>87</v>
      </c>
      <c r="C123" s="78"/>
      <c r="D123" s="78"/>
      <c r="E123" s="78"/>
      <c r="F123" s="78"/>
      <c r="G123" s="78"/>
      <c r="H123" s="78"/>
      <c r="I123" s="78"/>
      <c r="J123" s="78"/>
      <c r="K123" s="78"/>
      <c r="L123" s="77" t="s">
        <v>206</v>
      </c>
      <c r="M123" s="147"/>
      <c r="N123" s="142"/>
    </row>
    <row r="124" spans="1:14" ht="15.75">
      <c r="A124" s="27"/>
      <c r="B124" s="28" t="s">
        <v>88</v>
      </c>
      <c r="C124" s="28"/>
      <c r="D124" s="28"/>
      <c r="E124" s="28"/>
      <c r="F124" s="28"/>
      <c r="G124" s="28"/>
      <c r="H124" s="28"/>
      <c r="I124" s="28"/>
      <c r="J124" s="28"/>
      <c r="K124" s="28"/>
      <c r="L124" s="77" t="s">
        <v>206</v>
      </c>
      <c r="M124" s="147"/>
      <c r="N124" s="142"/>
    </row>
    <row r="125" spans="1:14" ht="15.75">
      <c r="A125" s="27"/>
      <c r="B125" s="28" t="s">
        <v>89</v>
      </c>
      <c r="C125" s="28"/>
      <c r="D125" s="28"/>
      <c r="E125" s="28"/>
      <c r="F125" s="28"/>
      <c r="G125" s="28"/>
      <c r="H125" s="28"/>
      <c r="I125" s="28"/>
      <c r="J125" s="28"/>
      <c r="K125" s="28"/>
      <c r="L125" s="77" t="s">
        <v>206</v>
      </c>
      <c r="M125" s="147"/>
      <c r="N125" s="142"/>
    </row>
    <row r="126" spans="1:14" ht="15.75">
      <c r="A126" s="27"/>
      <c r="B126" s="28"/>
      <c r="C126" s="28"/>
      <c r="D126" s="28"/>
      <c r="E126" s="28"/>
      <c r="F126" s="28"/>
      <c r="G126" s="28"/>
      <c r="H126" s="28"/>
      <c r="I126" s="28"/>
      <c r="J126" s="28"/>
      <c r="K126" s="28"/>
      <c r="L126" s="75"/>
      <c r="M126" s="147"/>
      <c r="N126" s="142"/>
    </row>
    <row r="127" spans="1:14" ht="15.75">
      <c r="A127" s="7"/>
      <c r="B127" s="167" t="s">
        <v>90</v>
      </c>
      <c r="C127" s="15"/>
      <c r="D127" s="9"/>
      <c r="E127" s="9"/>
      <c r="F127" s="9"/>
      <c r="G127" s="9"/>
      <c r="H127" s="9"/>
      <c r="I127" s="9"/>
      <c r="J127" s="9"/>
      <c r="K127" s="9"/>
      <c r="L127" s="79"/>
      <c r="M127" s="145"/>
      <c r="N127" s="142"/>
    </row>
    <row r="128" spans="1:14" ht="15.75">
      <c r="A128" s="27"/>
      <c r="B128" s="28" t="s">
        <v>91</v>
      </c>
      <c r="C128" s="28"/>
      <c r="D128" s="28"/>
      <c r="E128" s="28"/>
      <c r="F128" s="28"/>
      <c r="G128" s="28"/>
      <c r="H128" s="28"/>
      <c r="I128" s="28"/>
      <c r="J128" s="28"/>
      <c r="K128" s="28"/>
      <c r="L128" s="65">
        <v>0</v>
      </c>
      <c r="M128" s="147"/>
      <c r="N128" s="142"/>
    </row>
    <row r="129" spans="1:14" ht="15.75">
      <c r="A129" s="27"/>
      <c r="B129" s="28" t="s">
        <v>92</v>
      </c>
      <c r="C129" s="28"/>
      <c r="D129" s="28"/>
      <c r="E129" s="28"/>
      <c r="F129" s="28"/>
      <c r="G129" s="28"/>
      <c r="H129" s="28"/>
      <c r="I129" s="28"/>
      <c r="J129" s="28"/>
      <c r="K129" s="28"/>
      <c r="L129" s="65">
        <v>0</v>
      </c>
      <c r="M129" s="147"/>
      <c r="N129" s="142"/>
    </row>
    <row r="130" spans="1:14" ht="15.75">
      <c r="A130" s="27"/>
      <c r="B130" s="28" t="s">
        <v>93</v>
      </c>
      <c r="C130" s="28"/>
      <c r="D130" s="28"/>
      <c r="E130" s="28"/>
      <c r="F130" s="28"/>
      <c r="G130" s="28"/>
      <c r="H130" s="28"/>
      <c r="I130" s="28"/>
      <c r="J130" s="28"/>
      <c r="K130" s="28"/>
      <c r="L130" s="65">
        <f>L129+L128</f>
        <v>0</v>
      </c>
      <c r="M130" s="147"/>
      <c r="N130" s="142"/>
    </row>
    <row r="131" spans="1:14" ht="15.75">
      <c r="A131" s="27"/>
      <c r="B131" s="28" t="s">
        <v>94</v>
      </c>
      <c r="C131" s="28"/>
      <c r="D131" s="28"/>
      <c r="E131" s="28"/>
      <c r="F131" s="28"/>
      <c r="G131" s="28"/>
      <c r="H131" s="80"/>
      <c r="I131" s="28"/>
      <c r="J131" s="28"/>
      <c r="K131" s="28"/>
      <c r="L131" s="65">
        <f>L92</f>
        <v>0</v>
      </c>
      <c r="M131" s="147"/>
      <c r="N131" s="142"/>
    </row>
    <row r="132" spans="1:14" ht="15.75">
      <c r="A132" s="27"/>
      <c r="B132" s="28" t="s">
        <v>95</v>
      </c>
      <c r="C132" s="28"/>
      <c r="D132" s="28"/>
      <c r="E132" s="28"/>
      <c r="F132" s="28"/>
      <c r="G132" s="28"/>
      <c r="H132" s="28"/>
      <c r="I132" s="28"/>
      <c r="J132" s="28"/>
      <c r="K132" s="28"/>
      <c r="L132" s="65">
        <f>L130+L131</f>
        <v>0</v>
      </c>
      <c r="M132" s="147"/>
      <c r="N132" s="142"/>
    </row>
    <row r="133" spans="1:14" ht="16.5" thickBot="1">
      <c r="A133" s="27"/>
      <c r="B133" s="28"/>
      <c r="C133" s="28"/>
      <c r="D133" s="28"/>
      <c r="E133" s="28"/>
      <c r="F133" s="28"/>
      <c r="G133" s="28"/>
      <c r="H133" s="28"/>
      <c r="I133" s="28"/>
      <c r="J133" s="28"/>
      <c r="K133" s="28"/>
      <c r="L133" s="75"/>
      <c r="M133" s="147"/>
      <c r="N133" s="142"/>
    </row>
    <row r="134" spans="1:14" ht="15.75">
      <c r="A134" s="2"/>
      <c r="B134" s="5"/>
      <c r="C134" s="5"/>
      <c r="D134" s="5"/>
      <c r="E134" s="5"/>
      <c r="F134" s="5"/>
      <c r="G134" s="5"/>
      <c r="H134" s="5"/>
      <c r="I134" s="5"/>
      <c r="J134" s="5"/>
      <c r="K134" s="5"/>
      <c r="L134" s="73"/>
      <c r="M134" s="144"/>
      <c r="N134" s="142"/>
    </row>
    <row r="135" spans="1:14" ht="15.75">
      <c r="A135" s="7"/>
      <c r="B135" s="167" t="s">
        <v>96</v>
      </c>
      <c r="C135" s="15"/>
      <c r="D135" s="9"/>
      <c r="E135" s="9"/>
      <c r="F135" s="9"/>
      <c r="G135" s="9"/>
      <c r="H135" s="9"/>
      <c r="I135" s="9"/>
      <c r="J135" s="9"/>
      <c r="K135" s="9"/>
      <c r="L135" s="63"/>
      <c r="M135" s="145"/>
      <c r="N135" s="142"/>
    </row>
    <row r="136" spans="1:14" ht="15.75">
      <c r="A136" s="7"/>
      <c r="B136" s="23"/>
      <c r="C136" s="15"/>
      <c r="D136" s="9"/>
      <c r="E136" s="9"/>
      <c r="F136" s="9"/>
      <c r="G136" s="9"/>
      <c r="H136" s="9"/>
      <c r="I136" s="9"/>
      <c r="J136" s="9"/>
      <c r="K136" s="9"/>
      <c r="L136" s="63"/>
      <c r="M136" s="145"/>
      <c r="N136" s="142"/>
    </row>
    <row r="137" spans="1:14" ht="15.75">
      <c r="A137" s="27"/>
      <c r="B137" s="28" t="s">
        <v>97</v>
      </c>
      <c r="C137" s="81"/>
      <c r="D137" s="28"/>
      <c r="E137" s="28"/>
      <c r="F137" s="28"/>
      <c r="G137" s="28"/>
      <c r="H137" s="28"/>
      <c r="I137" s="28"/>
      <c r="J137" s="28"/>
      <c r="K137" s="28"/>
      <c r="L137" s="65">
        <f>L57</f>
        <v>145521</v>
      </c>
      <c r="M137" s="147"/>
      <c r="N137" s="142"/>
    </row>
    <row r="138" spans="1:14" ht="15.75">
      <c r="A138" s="27"/>
      <c r="B138" s="28" t="s">
        <v>98</v>
      </c>
      <c r="C138" s="81"/>
      <c r="D138" s="28"/>
      <c r="E138" s="28"/>
      <c r="F138" s="28"/>
      <c r="G138" s="28"/>
      <c r="H138" s="28"/>
      <c r="I138" s="28"/>
      <c r="J138" s="28"/>
      <c r="K138" s="28"/>
      <c r="L138" s="65">
        <f>L32</f>
        <v>145521.112</v>
      </c>
      <c r="M138" s="147"/>
      <c r="N138" s="142"/>
    </row>
    <row r="139" spans="1:14" ht="16.5" thickBot="1">
      <c r="A139" s="27"/>
      <c r="B139" s="28"/>
      <c r="C139" s="28"/>
      <c r="D139" s="28"/>
      <c r="E139" s="28"/>
      <c r="F139" s="28"/>
      <c r="G139" s="28"/>
      <c r="H139" s="28"/>
      <c r="I139" s="28"/>
      <c r="J139" s="28"/>
      <c r="K139" s="28"/>
      <c r="L139" s="75"/>
      <c r="M139" s="147"/>
      <c r="N139" s="142"/>
    </row>
    <row r="140" spans="1:14" ht="15.75">
      <c r="A140" s="2"/>
      <c r="B140" s="5"/>
      <c r="C140" s="5"/>
      <c r="D140" s="5"/>
      <c r="E140" s="5"/>
      <c r="F140" s="5"/>
      <c r="G140" s="5"/>
      <c r="H140" s="5"/>
      <c r="I140" s="5"/>
      <c r="J140" s="5"/>
      <c r="K140" s="5"/>
      <c r="L140" s="73"/>
      <c r="M140" s="144"/>
      <c r="N140" s="142"/>
    </row>
    <row r="141" spans="1:14" ht="15.75">
      <c r="A141" s="7"/>
      <c r="B141" s="167" t="s">
        <v>99</v>
      </c>
      <c r="C141" s="11"/>
      <c r="D141" s="11"/>
      <c r="E141" s="11"/>
      <c r="F141" s="11"/>
      <c r="G141" s="11"/>
      <c r="H141" s="83"/>
      <c r="I141" s="83"/>
      <c r="J141" s="83"/>
      <c r="K141" s="11"/>
      <c r="L141" s="84"/>
      <c r="M141" s="150"/>
      <c r="N141" s="142"/>
    </row>
    <row r="142" spans="1:14" ht="15.75">
      <c r="A142" s="7"/>
      <c r="B142" s="74"/>
      <c r="C142" s="11"/>
      <c r="D142" s="11"/>
      <c r="E142" s="11"/>
      <c r="F142" s="11"/>
      <c r="G142" s="11"/>
      <c r="H142" s="83"/>
      <c r="I142" s="83"/>
      <c r="J142" s="83"/>
      <c r="K142" s="11"/>
      <c r="L142" s="84"/>
      <c r="M142" s="150"/>
      <c r="N142" s="142"/>
    </row>
    <row r="143" spans="1:14" ht="15.75">
      <c r="A143" s="27"/>
      <c r="B143" s="85" t="s">
        <v>100</v>
      </c>
      <c r="C143" s="86"/>
      <c r="D143" s="86"/>
      <c r="E143" s="86"/>
      <c r="F143" s="86"/>
      <c r="G143" s="86"/>
      <c r="H143" s="87"/>
      <c r="I143" s="87"/>
      <c r="J143" s="87"/>
      <c r="K143" s="86"/>
      <c r="L143" s="65">
        <f>D58</f>
        <v>23195</v>
      </c>
      <c r="M143" s="151"/>
      <c r="N143" s="142"/>
    </row>
    <row r="144" spans="1:14" ht="15.75">
      <c r="A144" s="27"/>
      <c r="B144" s="85" t="s">
        <v>52</v>
      </c>
      <c r="C144" s="86"/>
      <c r="D144" s="86"/>
      <c r="E144" s="86"/>
      <c r="F144" s="86"/>
      <c r="G144" s="86"/>
      <c r="H144" s="87"/>
      <c r="I144" s="87"/>
      <c r="J144" s="87"/>
      <c r="K144" s="86"/>
      <c r="L144" s="65">
        <v>1264</v>
      </c>
      <c r="M144" s="151"/>
      <c r="N144" s="142"/>
    </row>
    <row r="145" spans="1:14" ht="15.75">
      <c r="A145" s="27"/>
      <c r="B145" s="85" t="s">
        <v>101</v>
      </c>
      <c r="C145" s="86"/>
      <c r="D145" s="86"/>
      <c r="E145" s="86"/>
      <c r="F145" s="86"/>
      <c r="G145" s="86"/>
      <c r="H145" s="87"/>
      <c r="I145" s="87"/>
      <c r="J145" s="87"/>
      <c r="K145" s="86"/>
      <c r="L145" s="65">
        <v>126</v>
      </c>
      <c r="M145" s="151"/>
      <c r="N145" s="142"/>
    </row>
    <row r="146" spans="1:14" ht="15.75">
      <c r="A146" s="27"/>
      <c r="B146" s="85" t="s">
        <v>102</v>
      </c>
      <c r="C146" s="86"/>
      <c r="D146" s="86"/>
      <c r="E146" s="86"/>
      <c r="F146" s="86"/>
      <c r="G146" s="86"/>
      <c r="H146" s="87"/>
      <c r="I146" s="87"/>
      <c r="J146" s="87"/>
      <c r="K146" s="86"/>
      <c r="L146" s="65">
        <f>L143-L144-L145</f>
        <v>21805</v>
      </c>
      <c r="M146" s="151"/>
      <c r="N146" s="142"/>
    </row>
    <row r="147" spans="1:14" ht="15.75">
      <c r="A147" s="27"/>
      <c r="B147" s="69"/>
      <c r="C147" s="86"/>
      <c r="D147" s="86"/>
      <c r="E147" s="86"/>
      <c r="F147" s="86"/>
      <c r="G147" s="86"/>
      <c r="H147" s="87"/>
      <c r="I147" s="87"/>
      <c r="J147" s="87"/>
      <c r="K147" s="86"/>
      <c r="L147" s="88"/>
      <c r="M147" s="151"/>
      <c r="N147" s="142"/>
    </row>
    <row r="148" spans="1:14" ht="15.75">
      <c r="A148" s="7"/>
      <c r="B148" s="167" t="s">
        <v>103</v>
      </c>
      <c r="C148" s="158"/>
      <c r="D148" s="158"/>
      <c r="E148" s="158"/>
      <c r="F148" s="158"/>
      <c r="G148" s="158"/>
      <c r="H148" s="168" t="s">
        <v>186</v>
      </c>
      <c r="I148" s="168"/>
      <c r="J148" s="168" t="s">
        <v>193</v>
      </c>
      <c r="K148" s="158"/>
      <c r="L148" s="169" t="s">
        <v>207</v>
      </c>
      <c r="M148" s="150"/>
      <c r="N148" s="142"/>
    </row>
    <row r="149" spans="1:14" ht="15.75">
      <c r="A149" s="27"/>
      <c r="B149" s="28" t="s">
        <v>104</v>
      </c>
      <c r="C149" s="28"/>
      <c r="D149" s="28"/>
      <c r="E149" s="28"/>
      <c r="F149" s="28"/>
      <c r="G149" s="28"/>
      <c r="H149" s="65">
        <v>7000</v>
      </c>
      <c r="I149" s="28"/>
      <c r="J149" s="52"/>
      <c r="K149" s="28"/>
      <c r="L149" s="65"/>
      <c r="M149" s="147"/>
      <c r="N149" s="142"/>
    </row>
    <row r="150" spans="1:14" ht="15.75">
      <c r="A150" s="27"/>
      <c r="B150" s="28" t="s">
        <v>105</v>
      </c>
      <c r="C150" s="28"/>
      <c r="D150" s="28"/>
      <c r="E150" s="28"/>
      <c r="F150" s="28"/>
      <c r="G150" s="28"/>
      <c r="H150" s="65">
        <v>2</v>
      </c>
      <c r="I150" s="28"/>
      <c r="J150" s="65">
        <v>0</v>
      </c>
      <c r="K150" s="28"/>
      <c r="L150" s="65">
        <f>J150+H150</f>
        <v>2</v>
      </c>
      <c r="M150" s="147"/>
      <c r="N150" s="142"/>
    </row>
    <row r="151" spans="1:14" ht="15.75">
      <c r="A151" s="27"/>
      <c r="B151" s="28" t="s">
        <v>106</v>
      </c>
      <c r="C151" s="28"/>
      <c r="D151" s="28"/>
      <c r="E151" s="28"/>
      <c r="F151" s="28"/>
      <c r="G151" s="28"/>
      <c r="H151" s="65">
        <v>0</v>
      </c>
      <c r="I151" s="28"/>
      <c r="J151" s="65">
        <v>0</v>
      </c>
      <c r="K151" s="28"/>
      <c r="L151" s="65">
        <f>J151+H151</f>
        <v>0</v>
      </c>
      <c r="M151" s="147"/>
      <c r="N151" s="142"/>
    </row>
    <row r="152" spans="1:14" ht="15.75">
      <c r="A152" s="27"/>
      <c r="B152" s="28" t="s">
        <v>107</v>
      </c>
      <c r="C152" s="28"/>
      <c r="D152" s="28"/>
      <c r="E152" s="28"/>
      <c r="F152" s="28"/>
      <c r="G152" s="28"/>
      <c r="H152" s="65">
        <f>H151+H150</f>
        <v>2</v>
      </c>
      <c r="I152" s="28"/>
      <c r="J152" s="65">
        <f>J151+J150</f>
        <v>0</v>
      </c>
      <c r="K152" s="28"/>
      <c r="L152" s="65">
        <f>J152+H152</f>
        <v>2</v>
      </c>
      <c r="M152" s="147"/>
      <c r="N152" s="142"/>
    </row>
    <row r="153" spans="1:14" ht="15.75">
      <c r="A153" s="27"/>
      <c r="B153" s="28" t="s">
        <v>108</v>
      </c>
      <c r="C153" s="28"/>
      <c r="D153" s="28"/>
      <c r="E153" s="28"/>
      <c r="F153" s="28"/>
      <c r="G153" s="28"/>
      <c r="H153" s="65">
        <f>H149-H152-J152</f>
        <v>6998</v>
      </c>
      <c r="I153" s="28"/>
      <c r="J153" s="52"/>
      <c r="K153" s="28"/>
      <c r="L153" s="65"/>
      <c r="M153" s="147"/>
      <c r="N153" s="142"/>
    </row>
    <row r="154" spans="1:14" ht="16.5" thickBot="1">
      <c r="A154" s="27"/>
      <c r="B154" s="28"/>
      <c r="C154" s="28"/>
      <c r="D154" s="28"/>
      <c r="E154" s="28"/>
      <c r="F154" s="28"/>
      <c r="G154" s="28"/>
      <c r="H154" s="28"/>
      <c r="I154" s="28"/>
      <c r="J154" s="28"/>
      <c r="K154" s="28"/>
      <c r="L154" s="75"/>
      <c r="M154" s="147"/>
      <c r="N154" s="142"/>
    </row>
    <row r="155" spans="1:14" ht="15.75">
      <c r="A155" s="2"/>
      <c r="B155" s="5"/>
      <c r="C155" s="5"/>
      <c r="D155" s="5"/>
      <c r="E155" s="5"/>
      <c r="F155" s="5"/>
      <c r="G155" s="5"/>
      <c r="H155" s="5"/>
      <c r="I155" s="5"/>
      <c r="J155" s="5"/>
      <c r="K155" s="5"/>
      <c r="L155" s="73"/>
      <c r="M155" s="144"/>
      <c r="N155" s="142"/>
    </row>
    <row r="156" spans="1:14" ht="15.75">
      <c r="A156" s="7"/>
      <c r="B156" s="167" t="s">
        <v>109</v>
      </c>
      <c r="C156" s="15"/>
      <c r="D156" s="9"/>
      <c r="E156" s="9"/>
      <c r="F156" s="9"/>
      <c r="G156" s="9"/>
      <c r="H156" s="9"/>
      <c r="I156" s="9"/>
      <c r="J156" s="9"/>
      <c r="K156" s="9"/>
      <c r="L156" s="89"/>
      <c r="M156" s="145"/>
      <c r="N156" s="142"/>
    </row>
    <row r="157" spans="1:14" ht="15.75">
      <c r="A157" s="27"/>
      <c r="B157" s="28" t="s">
        <v>110</v>
      </c>
      <c r="C157" s="28"/>
      <c r="D157" s="28"/>
      <c r="E157" s="28"/>
      <c r="F157" s="28"/>
      <c r="G157" s="28"/>
      <c r="H157" s="28"/>
      <c r="I157" s="28"/>
      <c r="J157" s="28"/>
      <c r="K157" s="28"/>
      <c r="L157" s="71">
        <f>(L81+L83+L84+L85+L86)/-L87</f>
        <v>3.507011070110701</v>
      </c>
      <c r="M157" s="147" t="s">
        <v>208</v>
      </c>
      <c r="N157" s="142"/>
    </row>
    <row r="158" spans="1:14" ht="15.75">
      <c r="A158" s="27"/>
      <c r="B158" s="28" t="s">
        <v>111</v>
      </c>
      <c r="C158" s="28"/>
      <c r="D158" s="28"/>
      <c r="E158" s="28"/>
      <c r="F158" s="28"/>
      <c r="G158" s="28"/>
      <c r="H158" s="28"/>
      <c r="I158" s="28"/>
      <c r="J158" s="28"/>
      <c r="K158" s="28"/>
      <c r="L158" s="71">
        <v>3.14</v>
      </c>
      <c r="M158" s="147" t="s">
        <v>208</v>
      </c>
      <c r="N158" s="142"/>
    </row>
    <row r="159" spans="1:14" ht="15.75">
      <c r="A159" s="27"/>
      <c r="B159" s="28" t="s">
        <v>112</v>
      </c>
      <c r="C159" s="28"/>
      <c r="D159" s="28"/>
      <c r="E159" s="28"/>
      <c r="F159" s="28"/>
      <c r="G159" s="28"/>
      <c r="H159" s="28"/>
      <c r="I159" s="28"/>
      <c r="J159" s="28"/>
      <c r="K159" s="28"/>
      <c r="L159" s="71">
        <f>(L81+L83+L84+L85+L86+L87)/-L88</f>
        <v>18.165775401069517</v>
      </c>
      <c r="M159" s="147" t="s">
        <v>208</v>
      </c>
      <c r="N159" s="142"/>
    </row>
    <row r="160" spans="1:14" ht="15.75">
      <c r="A160" s="27"/>
      <c r="B160" s="28" t="s">
        <v>113</v>
      </c>
      <c r="C160" s="28"/>
      <c r="D160" s="28"/>
      <c r="E160" s="28"/>
      <c r="F160" s="28"/>
      <c r="G160" s="28"/>
      <c r="H160" s="28"/>
      <c r="I160" s="28"/>
      <c r="J160" s="28"/>
      <c r="K160" s="28"/>
      <c r="L160" s="90">
        <v>19.1</v>
      </c>
      <c r="M160" s="147" t="s">
        <v>208</v>
      </c>
      <c r="N160" s="142"/>
    </row>
    <row r="161" spans="1:14" ht="15.75">
      <c r="A161" s="27"/>
      <c r="B161" s="28" t="s">
        <v>114</v>
      </c>
      <c r="C161" s="28"/>
      <c r="D161" s="28"/>
      <c r="E161" s="28"/>
      <c r="F161" s="28"/>
      <c r="G161" s="28"/>
      <c r="H161" s="28"/>
      <c r="I161" s="28"/>
      <c r="J161" s="28"/>
      <c r="K161" s="28"/>
      <c r="L161" s="71">
        <f>(L81+L83+L84+L85+L86+L87+L88)/-L89</f>
        <v>41.688311688311686</v>
      </c>
      <c r="M161" s="147" t="s">
        <v>208</v>
      </c>
      <c r="N161" s="142"/>
    </row>
    <row r="162" spans="1:14" ht="15.75">
      <c r="A162" s="27"/>
      <c r="B162" s="28" t="s">
        <v>115</v>
      </c>
      <c r="C162" s="28"/>
      <c r="D162" s="28"/>
      <c r="E162" s="28"/>
      <c r="F162" s="28"/>
      <c r="G162" s="28"/>
      <c r="H162" s="28"/>
      <c r="I162" s="28"/>
      <c r="J162" s="28"/>
      <c r="K162" s="28"/>
      <c r="L162" s="90">
        <v>44.38</v>
      </c>
      <c r="M162" s="147" t="s">
        <v>208</v>
      </c>
      <c r="N162" s="142"/>
    </row>
    <row r="163" spans="1:14" ht="15.75">
      <c r="A163" s="27"/>
      <c r="B163" s="28"/>
      <c r="C163" s="28"/>
      <c r="D163" s="28"/>
      <c r="E163" s="28"/>
      <c r="F163" s="28"/>
      <c r="G163" s="28"/>
      <c r="H163" s="28"/>
      <c r="I163" s="28"/>
      <c r="J163" s="28"/>
      <c r="K163" s="28"/>
      <c r="L163" s="28"/>
      <c r="M163" s="147"/>
      <c r="N163" s="142"/>
    </row>
    <row r="164" spans="1:14" ht="15.75">
      <c r="A164" s="7"/>
      <c r="B164" s="9"/>
      <c r="C164" s="9"/>
      <c r="D164" s="9"/>
      <c r="E164" s="9"/>
      <c r="F164" s="9"/>
      <c r="G164" s="9"/>
      <c r="H164" s="9"/>
      <c r="I164" s="9"/>
      <c r="J164" s="9"/>
      <c r="K164" s="9"/>
      <c r="L164" s="9"/>
      <c r="M164" s="145"/>
      <c r="N164" s="142"/>
    </row>
    <row r="165" spans="1:14" ht="16.5" thickBot="1">
      <c r="A165" s="135"/>
      <c r="B165" s="136" t="str">
        <f>B106</f>
        <v>HL4 INVESTOR REPORT QUARTER ENDING AUGUST 2003</v>
      </c>
      <c r="C165" s="137"/>
      <c r="D165" s="137"/>
      <c r="E165" s="137"/>
      <c r="F165" s="137"/>
      <c r="G165" s="137"/>
      <c r="H165" s="137"/>
      <c r="I165" s="137"/>
      <c r="J165" s="137"/>
      <c r="K165" s="137"/>
      <c r="L165" s="137"/>
      <c r="M165" s="139"/>
      <c r="N165" s="142"/>
    </row>
    <row r="166" spans="1:14" ht="15.75">
      <c r="A166" s="2"/>
      <c r="B166" s="91"/>
      <c r="C166" s="91"/>
      <c r="D166" s="91"/>
      <c r="E166" s="91"/>
      <c r="F166" s="91"/>
      <c r="G166" s="91"/>
      <c r="H166" s="91"/>
      <c r="I166" s="91"/>
      <c r="J166" s="91"/>
      <c r="K166" s="91"/>
      <c r="L166" s="91"/>
      <c r="M166" s="152"/>
      <c r="N166" s="142"/>
    </row>
    <row r="167" spans="1:14" ht="15.75">
      <c r="A167" s="92"/>
      <c r="B167" s="62" t="s">
        <v>116</v>
      </c>
      <c r="C167" s="93"/>
      <c r="D167" s="93"/>
      <c r="E167" s="93"/>
      <c r="F167" s="93"/>
      <c r="G167" s="21"/>
      <c r="H167" s="21"/>
      <c r="I167" s="21"/>
      <c r="J167" s="21">
        <v>37864</v>
      </c>
      <c r="K167" s="17"/>
      <c r="L167" s="17"/>
      <c r="M167" s="145"/>
      <c r="N167" s="142"/>
    </row>
    <row r="168" spans="1:14" ht="15.75">
      <c r="A168" s="94"/>
      <c r="B168" s="95"/>
      <c r="C168" s="96"/>
      <c r="D168" s="96"/>
      <c r="E168" s="96"/>
      <c r="F168" s="96"/>
      <c r="G168" s="97"/>
      <c r="H168" s="97"/>
      <c r="I168" s="97"/>
      <c r="J168" s="97"/>
      <c r="K168" s="9"/>
      <c r="L168" s="9"/>
      <c r="M168" s="145"/>
      <c r="N168" s="142"/>
    </row>
    <row r="169" spans="1:14" ht="15.75">
      <c r="A169" s="98"/>
      <c r="B169" s="85" t="s">
        <v>117</v>
      </c>
      <c r="C169" s="99"/>
      <c r="D169" s="99"/>
      <c r="E169" s="99"/>
      <c r="F169" s="99"/>
      <c r="G169" s="80"/>
      <c r="H169" s="80"/>
      <c r="I169" s="80"/>
      <c r="J169" s="100">
        <v>0.09</v>
      </c>
      <c r="K169" s="28"/>
      <c r="L169" s="28"/>
      <c r="M169" s="147"/>
      <c r="N169" s="142"/>
    </row>
    <row r="170" spans="1:14" ht="15.75">
      <c r="A170" s="98"/>
      <c r="B170" s="85" t="s">
        <v>118</v>
      </c>
      <c r="C170" s="99"/>
      <c r="D170" s="99"/>
      <c r="E170" s="99"/>
      <c r="F170" s="99"/>
      <c r="G170" s="80"/>
      <c r="H170" s="80"/>
      <c r="I170" s="80"/>
      <c r="J170" s="50">
        <v>0.046548791045281306</v>
      </c>
      <c r="K170" s="28"/>
      <c r="L170" s="28"/>
      <c r="M170" s="147"/>
      <c r="N170" s="142"/>
    </row>
    <row r="171" spans="1:14" ht="15.75">
      <c r="A171" s="98"/>
      <c r="B171" s="85" t="s">
        <v>119</v>
      </c>
      <c r="C171" s="99"/>
      <c r="D171" s="99"/>
      <c r="E171" s="99"/>
      <c r="F171" s="99"/>
      <c r="G171" s="80"/>
      <c r="H171" s="80"/>
      <c r="I171" s="80"/>
      <c r="J171" s="100">
        <f>J169-J170</f>
        <v>0.04345120895471869</v>
      </c>
      <c r="K171" s="28"/>
      <c r="L171" s="28"/>
      <c r="M171" s="147"/>
      <c r="N171" s="142"/>
    </row>
    <row r="172" spans="1:14" ht="15.75">
      <c r="A172" s="98"/>
      <c r="B172" s="85" t="s">
        <v>120</v>
      </c>
      <c r="C172" s="99"/>
      <c r="D172" s="99"/>
      <c r="E172" s="99"/>
      <c r="F172" s="99"/>
      <c r="G172" s="80"/>
      <c r="H172" s="80"/>
      <c r="I172" s="80"/>
      <c r="J172" s="100">
        <v>0.08619</v>
      </c>
      <c r="K172" s="28"/>
      <c r="L172" s="28"/>
      <c r="M172" s="147"/>
      <c r="N172" s="142"/>
    </row>
    <row r="173" spans="1:14" ht="15.75">
      <c r="A173" s="98"/>
      <c r="B173" s="85" t="s">
        <v>121</v>
      </c>
      <c r="C173" s="99"/>
      <c r="D173" s="99"/>
      <c r="E173" s="99"/>
      <c r="F173" s="99"/>
      <c r="G173" s="80"/>
      <c r="H173" s="80"/>
      <c r="I173" s="80"/>
      <c r="J173" s="100">
        <f>L34</f>
        <v>0.04100897806801353</v>
      </c>
      <c r="K173" s="28"/>
      <c r="L173" s="28"/>
      <c r="M173" s="147"/>
      <c r="N173" s="142"/>
    </row>
    <row r="174" spans="1:14" ht="15.75">
      <c r="A174" s="98"/>
      <c r="B174" s="85" t="s">
        <v>122</v>
      </c>
      <c r="C174" s="99"/>
      <c r="D174" s="99"/>
      <c r="E174" s="99"/>
      <c r="F174" s="99"/>
      <c r="G174" s="80"/>
      <c r="H174" s="80"/>
      <c r="I174" s="80"/>
      <c r="J174" s="100">
        <f>J172-J173</f>
        <v>0.045181021931986476</v>
      </c>
      <c r="K174" s="28"/>
      <c r="L174" s="28"/>
      <c r="M174" s="147"/>
      <c r="N174" s="142"/>
    </row>
    <row r="175" spans="1:14" ht="15.75">
      <c r="A175" s="98"/>
      <c r="B175" s="85" t="s">
        <v>123</v>
      </c>
      <c r="C175" s="99"/>
      <c r="D175" s="99"/>
      <c r="E175" s="99"/>
      <c r="F175" s="99"/>
      <c r="G175" s="80"/>
      <c r="H175" s="80"/>
      <c r="I175" s="80"/>
      <c r="J175" s="101" t="s">
        <v>194</v>
      </c>
      <c r="K175" s="28"/>
      <c r="L175" s="28"/>
      <c r="M175" s="147"/>
      <c r="N175" s="142"/>
    </row>
    <row r="176" spans="1:14" ht="15.75">
      <c r="A176" s="98"/>
      <c r="B176" s="85" t="s">
        <v>124</v>
      </c>
      <c r="C176" s="99"/>
      <c r="D176" s="99"/>
      <c r="E176" s="99"/>
      <c r="F176" s="99"/>
      <c r="G176" s="80"/>
      <c r="H176" s="80"/>
      <c r="I176" s="80"/>
      <c r="J176" s="101" t="s">
        <v>195</v>
      </c>
      <c r="K176" s="28"/>
      <c r="L176" s="28"/>
      <c r="M176" s="147"/>
      <c r="N176" s="142"/>
    </row>
    <row r="177" spans="1:14" ht="15.75">
      <c r="A177" s="98"/>
      <c r="B177" s="85" t="s">
        <v>125</v>
      </c>
      <c r="C177" s="99"/>
      <c r="D177" s="99"/>
      <c r="E177" s="99"/>
      <c r="F177" s="99"/>
      <c r="G177" s="80"/>
      <c r="H177" s="80"/>
      <c r="I177" s="80"/>
      <c r="J177" s="101" t="s">
        <v>195</v>
      </c>
      <c r="K177" s="28"/>
      <c r="L177" s="28"/>
      <c r="M177" s="147"/>
      <c r="N177" s="142"/>
    </row>
    <row r="178" spans="1:14" ht="15.75">
      <c r="A178" s="98"/>
      <c r="B178" s="85" t="s">
        <v>126</v>
      </c>
      <c r="C178" s="99"/>
      <c r="D178" s="99"/>
      <c r="E178" s="99"/>
      <c r="F178" s="99"/>
      <c r="G178" s="80"/>
      <c r="H178" s="80"/>
      <c r="I178" s="80"/>
      <c r="J178" s="102">
        <v>10.6</v>
      </c>
      <c r="K178" s="28" t="s">
        <v>199</v>
      </c>
      <c r="L178" s="28"/>
      <c r="M178" s="147"/>
      <c r="N178" s="142"/>
    </row>
    <row r="179" spans="1:14" ht="15.75">
      <c r="A179" s="98"/>
      <c r="B179" s="85" t="s">
        <v>127</v>
      </c>
      <c r="C179" s="99"/>
      <c r="D179" s="99"/>
      <c r="E179" s="99"/>
      <c r="F179" s="99"/>
      <c r="G179" s="80"/>
      <c r="H179" s="80"/>
      <c r="I179" s="80"/>
      <c r="J179" s="102">
        <v>9.4</v>
      </c>
      <c r="K179" s="28" t="s">
        <v>199</v>
      </c>
      <c r="L179" s="28"/>
      <c r="M179" s="147"/>
      <c r="N179" s="142"/>
    </row>
    <row r="180" spans="1:14" ht="15.75">
      <c r="A180" s="98"/>
      <c r="B180" s="85" t="s">
        <v>128</v>
      </c>
      <c r="C180" s="99"/>
      <c r="D180" s="99"/>
      <c r="E180" s="99"/>
      <c r="F180" s="99"/>
      <c r="G180" s="80"/>
      <c r="H180" s="80"/>
      <c r="I180" s="80"/>
      <c r="J180" s="100">
        <f>F57/'May 03'!L57</f>
        <v>0.08077873020485253</v>
      </c>
      <c r="K180" s="28"/>
      <c r="L180" s="28"/>
      <c r="M180" s="147"/>
      <c r="N180" s="142"/>
    </row>
    <row r="181" spans="1:14" ht="15.75">
      <c r="A181" s="98"/>
      <c r="B181" s="85" t="s">
        <v>129</v>
      </c>
      <c r="C181" s="99"/>
      <c r="D181" s="99"/>
      <c r="E181" s="99"/>
      <c r="F181" s="99"/>
      <c r="G181" s="80"/>
      <c r="H181" s="80"/>
      <c r="I181" s="80"/>
      <c r="J181" s="100">
        <v>0.2773</v>
      </c>
      <c r="K181" s="28"/>
      <c r="L181" s="28"/>
      <c r="M181" s="147"/>
      <c r="N181" s="142"/>
    </row>
    <row r="182" spans="1:14" ht="15.75">
      <c r="A182" s="98"/>
      <c r="B182" s="85"/>
      <c r="C182" s="85"/>
      <c r="D182" s="85"/>
      <c r="E182" s="85"/>
      <c r="F182" s="85"/>
      <c r="G182" s="28"/>
      <c r="H182" s="28"/>
      <c r="I182" s="28"/>
      <c r="J182" s="75"/>
      <c r="K182" s="28"/>
      <c r="L182" s="103"/>
      <c r="M182" s="147"/>
      <c r="N182" s="142"/>
    </row>
    <row r="183" spans="1:14" ht="15.75">
      <c r="A183" s="104"/>
      <c r="B183" s="16" t="s">
        <v>130</v>
      </c>
      <c r="C183" s="105"/>
      <c r="D183" s="106"/>
      <c r="E183" s="105"/>
      <c r="F183" s="106"/>
      <c r="G183" s="105"/>
      <c r="H183" s="106"/>
      <c r="I183" s="19" t="s">
        <v>187</v>
      </c>
      <c r="J183" s="107" t="s">
        <v>196</v>
      </c>
      <c r="K183" s="17"/>
      <c r="L183" s="9"/>
      <c r="M183" s="145"/>
      <c r="N183" s="142"/>
    </row>
    <row r="184" spans="1:14" ht="15.75">
      <c r="A184" s="108"/>
      <c r="B184" s="85" t="s">
        <v>131</v>
      </c>
      <c r="C184" s="66"/>
      <c r="D184" s="66"/>
      <c r="E184" s="66"/>
      <c r="F184" s="28"/>
      <c r="G184" s="28"/>
      <c r="H184" s="28"/>
      <c r="I184" s="35">
        <v>445</v>
      </c>
      <c r="J184" s="109">
        <v>30094</v>
      </c>
      <c r="K184" s="28"/>
      <c r="L184" s="103"/>
      <c r="M184" s="153"/>
      <c r="N184" s="142"/>
    </row>
    <row r="185" spans="1:14" ht="15.75">
      <c r="A185" s="108"/>
      <c r="B185" s="85" t="s">
        <v>132</v>
      </c>
      <c r="C185" s="66"/>
      <c r="D185" s="66"/>
      <c r="E185" s="66"/>
      <c r="F185" s="28"/>
      <c r="G185" s="28"/>
      <c r="H185" s="28"/>
      <c r="I185" s="35">
        <v>10</v>
      </c>
      <c r="J185" s="109">
        <v>1010</v>
      </c>
      <c r="K185" s="28"/>
      <c r="L185" s="103"/>
      <c r="M185" s="153"/>
      <c r="N185" s="142"/>
    </row>
    <row r="186" spans="1:14" ht="15.75">
      <c r="A186" s="108"/>
      <c r="B186" s="170" t="s">
        <v>133</v>
      </c>
      <c r="C186" s="66"/>
      <c r="D186" s="66"/>
      <c r="E186" s="66"/>
      <c r="F186" s="28"/>
      <c r="G186" s="28"/>
      <c r="H186" s="28"/>
      <c r="I186" s="28"/>
      <c r="J186" s="109">
        <v>0</v>
      </c>
      <c r="K186" s="28"/>
      <c r="L186" s="103"/>
      <c r="M186" s="153"/>
      <c r="N186" s="142"/>
    </row>
    <row r="187" spans="1:14" ht="15.75">
      <c r="A187" s="108"/>
      <c r="B187" s="170" t="s">
        <v>134</v>
      </c>
      <c r="C187" s="66"/>
      <c r="D187" s="66"/>
      <c r="E187" s="66"/>
      <c r="F187" s="28"/>
      <c r="G187" s="28"/>
      <c r="H187" s="28"/>
      <c r="I187" s="28"/>
      <c r="J187" s="109">
        <v>0</v>
      </c>
      <c r="K187" s="28"/>
      <c r="L187" s="103"/>
      <c r="M187" s="153"/>
      <c r="N187" s="142"/>
    </row>
    <row r="188" spans="1:14" ht="15.75">
      <c r="A188" s="111"/>
      <c r="B188" s="170" t="s">
        <v>135</v>
      </c>
      <c r="C188" s="66"/>
      <c r="D188" s="85"/>
      <c r="E188" s="85"/>
      <c r="F188" s="85"/>
      <c r="G188" s="28"/>
      <c r="H188" s="28"/>
      <c r="I188" s="28"/>
      <c r="J188" s="109"/>
      <c r="K188" s="28"/>
      <c r="L188" s="103"/>
      <c r="M188" s="154"/>
      <c r="N188" s="142"/>
    </row>
    <row r="189" spans="1:14" ht="15.75">
      <c r="A189" s="108"/>
      <c r="B189" s="85" t="s">
        <v>136</v>
      </c>
      <c r="C189" s="66"/>
      <c r="D189" s="66"/>
      <c r="E189" s="66"/>
      <c r="F189" s="66"/>
      <c r="G189" s="28"/>
      <c r="H189" s="28"/>
      <c r="I189" s="28"/>
      <c r="J189" s="109">
        <f>L129</f>
        <v>0</v>
      </c>
      <c r="K189" s="28"/>
      <c r="L189" s="103"/>
      <c r="M189" s="154"/>
      <c r="N189" s="142"/>
    </row>
    <row r="190" spans="1:14" ht="15.75">
      <c r="A190" s="108"/>
      <c r="B190" s="85" t="s">
        <v>137</v>
      </c>
      <c r="C190" s="66"/>
      <c r="D190" s="66"/>
      <c r="E190" s="66"/>
      <c r="F190" s="66"/>
      <c r="G190" s="28"/>
      <c r="H190" s="28"/>
      <c r="I190" s="28"/>
      <c r="J190" s="109">
        <f>J189+'May 03'!J190</f>
        <v>124</v>
      </c>
      <c r="K190" s="28"/>
      <c r="L190" s="103"/>
      <c r="M190" s="154"/>
      <c r="N190" s="142"/>
    </row>
    <row r="191" spans="1:14" ht="15.75">
      <c r="A191" s="108"/>
      <c r="B191" s="85" t="s">
        <v>138</v>
      </c>
      <c r="C191" s="66"/>
      <c r="D191" s="66"/>
      <c r="E191" s="66"/>
      <c r="F191" s="66"/>
      <c r="G191" s="28"/>
      <c r="H191" s="28"/>
      <c r="I191" s="28"/>
      <c r="J191" s="109">
        <v>0</v>
      </c>
      <c r="K191" s="28"/>
      <c r="L191" s="103"/>
      <c r="M191" s="154"/>
      <c r="N191" s="142"/>
    </row>
    <row r="192" spans="1:14" ht="15.75">
      <c r="A192" s="111"/>
      <c r="B192" s="170" t="s">
        <v>139</v>
      </c>
      <c r="C192" s="66"/>
      <c r="D192" s="85"/>
      <c r="E192" s="85"/>
      <c r="F192" s="85"/>
      <c r="G192" s="28"/>
      <c r="H192" s="28"/>
      <c r="I192" s="28"/>
      <c r="J192" s="109"/>
      <c r="K192" s="28"/>
      <c r="L192" s="103"/>
      <c r="M192" s="154"/>
      <c r="N192" s="142"/>
    </row>
    <row r="193" spans="1:14" ht="15.75">
      <c r="A193" s="111"/>
      <c r="B193" s="85" t="s">
        <v>140</v>
      </c>
      <c r="C193" s="66"/>
      <c r="D193" s="85"/>
      <c r="E193" s="85"/>
      <c r="F193" s="85"/>
      <c r="G193" s="28"/>
      <c r="H193" s="28"/>
      <c r="I193" s="28">
        <v>6</v>
      </c>
      <c r="J193" s="109">
        <v>557</v>
      </c>
      <c r="K193" s="28"/>
      <c r="L193" s="103"/>
      <c r="M193" s="154"/>
      <c r="N193" s="142"/>
    </row>
    <row r="194" spans="1:14" ht="15.75">
      <c r="A194" s="108"/>
      <c r="B194" s="85" t="s">
        <v>141</v>
      </c>
      <c r="C194" s="66"/>
      <c r="D194" s="113"/>
      <c r="E194" s="113"/>
      <c r="F194" s="114"/>
      <c r="G194" s="28"/>
      <c r="H194" s="28"/>
      <c r="I194" s="28"/>
      <c r="J194" s="109">
        <v>42.196</v>
      </c>
      <c r="K194" s="28"/>
      <c r="L194" s="103"/>
      <c r="M194" s="154"/>
      <c r="N194" s="142"/>
    </row>
    <row r="195" spans="1:14" ht="15.75">
      <c r="A195" s="108"/>
      <c r="B195" s="85" t="s">
        <v>142</v>
      </c>
      <c r="C195" s="66"/>
      <c r="D195" s="113"/>
      <c r="E195" s="113"/>
      <c r="F195" s="114"/>
      <c r="G195" s="28"/>
      <c r="H195" s="28"/>
      <c r="I195" s="28"/>
      <c r="J195" s="109">
        <v>6.67</v>
      </c>
      <c r="K195" s="28"/>
      <c r="L195" s="103"/>
      <c r="M195" s="154"/>
      <c r="N195" s="142"/>
    </row>
    <row r="196" spans="1:14" ht="15.75">
      <c r="A196" s="108"/>
      <c r="B196" s="85" t="s">
        <v>143</v>
      </c>
      <c r="C196" s="66"/>
      <c r="D196" s="115"/>
      <c r="E196" s="113"/>
      <c r="F196" s="114"/>
      <c r="G196" s="28"/>
      <c r="H196" s="28"/>
      <c r="I196" s="28"/>
      <c r="J196" s="116">
        <v>1.2827</v>
      </c>
      <c r="K196" s="28"/>
      <c r="L196" s="103"/>
      <c r="M196" s="154"/>
      <c r="N196" s="142"/>
    </row>
    <row r="197" spans="1:14" ht="15.75">
      <c r="A197" s="108"/>
      <c r="B197" s="85"/>
      <c r="C197" s="66"/>
      <c r="D197" s="115"/>
      <c r="E197" s="113"/>
      <c r="F197" s="114"/>
      <c r="G197" s="28"/>
      <c r="H197" s="28"/>
      <c r="I197" s="28"/>
      <c r="J197" s="116"/>
      <c r="K197" s="28"/>
      <c r="L197" s="103"/>
      <c r="M197" s="154"/>
      <c r="N197" s="142"/>
    </row>
    <row r="198" spans="1:14" ht="15.75">
      <c r="A198" s="7"/>
      <c r="B198" s="16" t="s">
        <v>144</v>
      </c>
      <c r="C198" s="19"/>
      <c r="D198" s="107"/>
      <c r="E198" s="19"/>
      <c r="F198" s="107"/>
      <c r="G198" s="19"/>
      <c r="H198" s="107" t="s">
        <v>187</v>
      </c>
      <c r="I198" s="19" t="s">
        <v>188</v>
      </c>
      <c r="J198" s="107" t="s">
        <v>197</v>
      </c>
      <c r="K198" s="19" t="s">
        <v>188</v>
      </c>
      <c r="L198" s="17"/>
      <c r="M198" s="155"/>
      <c r="N198" s="142"/>
    </row>
    <row r="199" spans="1:14" ht="15.75">
      <c r="A199" s="27"/>
      <c r="B199" s="66" t="s">
        <v>145</v>
      </c>
      <c r="C199" s="118"/>
      <c r="D199" s="66"/>
      <c r="E199" s="118"/>
      <c r="F199" s="28"/>
      <c r="G199" s="118"/>
      <c r="H199" s="66">
        <v>2700</v>
      </c>
      <c r="I199" s="120">
        <f>H199/H204</f>
        <v>0.6510730648661683</v>
      </c>
      <c r="J199" s="65">
        <v>78657</v>
      </c>
      <c r="K199" s="194">
        <f>J199/J204</f>
        <v>0.5405199249592842</v>
      </c>
      <c r="L199" s="103"/>
      <c r="M199" s="154"/>
      <c r="N199" s="142"/>
    </row>
    <row r="200" spans="1:14" ht="15.75">
      <c r="A200" s="27"/>
      <c r="B200" s="66" t="s">
        <v>146</v>
      </c>
      <c r="C200" s="118"/>
      <c r="D200" s="66"/>
      <c r="E200" s="118"/>
      <c r="F200" s="28"/>
      <c r="G200" s="120"/>
      <c r="H200" s="66">
        <v>222</v>
      </c>
      <c r="I200" s="120">
        <f>H200/H204</f>
        <v>0.05353267422232939</v>
      </c>
      <c r="J200" s="65">
        <v>7955</v>
      </c>
      <c r="K200" s="194">
        <f>J200/J204</f>
        <v>0.05466564963132469</v>
      </c>
      <c r="L200" s="103"/>
      <c r="M200" s="154"/>
      <c r="N200" s="142"/>
    </row>
    <row r="201" spans="1:14" ht="15.75">
      <c r="A201" s="27"/>
      <c r="B201" s="66" t="s">
        <v>147</v>
      </c>
      <c r="C201" s="118"/>
      <c r="D201" s="66"/>
      <c r="E201" s="118"/>
      <c r="F201" s="28"/>
      <c r="G201" s="120"/>
      <c r="H201" s="66">
        <v>101</v>
      </c>
      <c r="I201" s="120">
        <f>H201/H204</f>
        <v>0.02435495538943815</v>
      </c>
      <c r="J201" s="65">
        <v>3409</v>
      </c>
      <c r="K201" s="194">
        <f>J201/J204</f>
        <v>0.023426172167590933</v>
      </c>
      <c r="L201" s="103"/>
      <c r="M201" s="154"/>
      <c r="N201" s="142"/>
    </row>
    <row r="202" spans="1:14" ht="15.75">
      <c r="A202" s="27"/>
      <c r="B202" s="66" t="s">
        <v>148</v>
      </c>
      <c r="C202" s="118"/>
      <c r="D202" s="66"/>
      <c r="E202" s="118"/>
      <c r="F202" s="28"/>
      <c r="G202" s="120"/>
      <c r="H202" s="66">
        <v>1124</v>
      </c>
      <c r="I202" s="120">
        <f>H202/H204</f>
        <v>0.2710393055220641</v>
      </c>
      <c r="J202" s="65">
        <v>55500</v>
      </c>
      <c r="K202" s="194">
        <f>J202/J204</f>
        <v>0.38138825324180015</v>
      </c>
      <c r="L202" s="103"/>
      <c r="M202" s="153"/>
      <c r="N202" s="142"/>
    </row>
    <row r="203" spans="1:14" ht="15.75">
      <c r="A203" s="27"/>
      <c r="B203" s="66"/>
      <c r="C203" s="121"/>
      <c r="D203" s="110"/>
      <c r="E203" s="121"/>
      <c r="F203" s="28"/>
      <c r="G203" s="121"/>
      <c r="H203" s="110"/>
      <c r="I203" s="121"/>
      <c r="J203" s="65"/>
      <c r="K203" s="119"/>
      <c r="L203" s="103"/>
      <c r="M203" s="153"/>
      <c r="N203" s="142"/>
    </row>
    <row r="204" spans="1:14" ht="15.75">
      <c r="A204" s="27"/>
      <c r="B204" s="28"/>
      <c r="C204" s="28"/>
      <c r="D204" s="28"/>
      <c r="E204" s="28"/>
      <c r="F204" s="28"/>
      <c r="G204" s="28"/>
      <c r="H204" s="64">
        <f>SUM(H199:H202)</f>
        <v>4147</v>
      </c>
      <c r="I204" s="122">
        <f>SUM(I199:I203)</f>
        <v>1</v>
      </c>
      <c r="J204" s="65">
        <f>SUM(J199:J203)</f>
        <v>145521</v>
      </c>
      <c r="K204" s="122">
        <f>SUM(K199:K203)</f>
        <v>1</v>
      </c>
      <c r="L204" s="28"/>
      <c r="M204" s="147"/>
      <c r="N204" s="142"/>
    </row>
    <row r="205" spans="1:14" ht="15.75">
      <c r="A205" s="27"/>
      <c r="B205" s="28"/>
      <c r="C205" s="28"/>
      <c r="D205" s="28"/>
      <c r="E205" s="28"/>
      <c r="F205" s="28"/>
      <c r="G205" s="28"/>
      <c r="H205" s="64"/>
      <c r="I205" s="122"/>
      <c r="J205" s="65"/>
      <c r="K205" s="122"/>
      <c r="L205" s="28"/>
      <c r="M205" s="147"/>
      <c r="N205" s="142"/>
    </row>
    <row r="206" spans="1:14" ht="15.75">
      <c r="A206" s="7"/>
      <c r="B206" s="9"/>
      <c r="C206" s="9"/>
      <c r="D206" s="9"/>
      <c r="E206" s="9"/>
      <c r="F206" s="9"/>
      <c r="G206" s="9"/>
      <c r="H206" s="67"/>
      <c r="I206" s="123"/>
      <c r="J206" s="124"/>
      <c r="K206" s="123"/>
      <c r="L206" s="9"/>
      <c r="M206" s="145"/>
      <c r="N206" s="142"/>
    </row>
    <row r="207" spans="1:14" ht="15.75">
      <c r="A207" s="125"/>
      <c r="B207" s="16" t="s">
        <v>149</v>
      </c>
      <c r="C207" s="126"/>
      <c r="D207" s="19" t="s">
        <v>165</v>
      </c>
      <c r="E207" s="17"/>
      <c r="F207" s="16" t="s">
        <v>175</v>
      </c>
      <c r="G207" s="127"/>
      <c r="H207" s="127"/>
      <c r="I207" s="127"/>
      <c r="J207" s="128"/>
      <c r="K207" s="128"/>
      <c r="L207" s="128"/>
      <c r="M207" s="156"/>
      <c r="N207" s="142"/>
    </row>
    <row r="208" spans="1:14" ht="15.75">
      <c r="A208" s="129"/>
      <c r="B208" s="128"/>
      <c r="C208" s="128"/>
      <c r="D208" s="9"/>
      <c r="E208" s="9"/>
      <c r="F208" s="9"/>
      <c r="G208" s="128"/>
      <c r="H208" s="128"/>
      <c r="I208" s="128"/>
      <c r="J208" s="128"/>
      <c r="K208" s="128"/>
      <c r="L208" s="128"/>
      <c r="M208" s="156"/>
      <c r="N208" s="142"/>
    </row>
    <row r="209" spans="1:14" ht="15.75">
      <c r="A209" s="129"/>
      <c r="B209" s="15" t="s">
        <v>150</v>
      </c>
      <c r="C209" s="130"/>
      <c r="D209" s="131" t="s">
        <v>166</v>
      </c>
      <c r="E209" s="15"/>
      <c r="F209" s="15" t="s">
        <v>176</v>
      </c>
      <c r="G209" s="130"/>
      <c r="H209" s="130"/>
      <c r="I209" s="128"/>
      <c r="J209" s="128"/>
      <c r="K209" s="128"/>
      <c r="L209" s="128"/>
      <c r="M209" s="156"/>
      <c r="N209" s="142"/>
    </row>
    <row r="210" spans="1:14" ht="15.75">
      <c r="A210" s="129"/>
      <c r="B210" s="15" t="s">
        <v>151</v>
      </c>
      <c r="C210" s="130"/>
      <c r="D210" s="131" t="s">
        <v>167</v>
      </c>
      <c r="E210" s="15"/>
      <c r="F210" s="15" t="s">
        <v>177</v>
      </c>
      <c r="G210" s="130"/>
      <c r="H210" s="130"/>
      <c r="I210" s="128"/>
      <c r="J210" s="128"/>
      <c r="K210" s="128"/>
      <c r="L210" s="128"/>
      <c r="M210" s="156"/>
      <c r="N210" s="142"/>
    </row>
    <row r="211" spans="1:14" ht="15.75">
      <c r="A211" s="129"/>
      <c r="B211" s="15"/>
      <c r="C211" s="130"/>
      <c r="D211" s="131"/>
      <c r="E211" s="15"/>
      <c r="F211" s="15"/>
      <c r="G211" s="130"/>
      <c r="H211" s="130"/>
      <c r="I211" s="128"/>
      <c r="J211" s="128"/>
      <c r="K211" s="128"/>
      <c r="L211" s="128"/>
      <c r="M211" s="156"/>
      <c r="N211" s="142"/>
    </row>
    <row r="212" spans="1:14" ht="15.75">
      <c r="A212" s="129"/>
      <c r="B212" s="15"/>
      <c r="C212" s="130"/>
      <c r="D212" s="131"/>
      <c r="E212" s="15"/>
      <c r="F212" s="15"/>
      <c r="G212" s="130"/>
      <c r="H212" s="130"/>
      <c r="I212" s="128"/>
      <c r="J212" s="128"/>
      <c r="K212" s="128"/>
      <c r="L212" s="128"/>
      <c r="M212" s="156"/>
      <c r="N212" s="142"/>
    </row>
    <row r="213" spans="1:14" ht="16.5" thickBot="1">
      <c r="A213" s="129"/>
      <c r="B213" s="15" t="str">
        <f>B165</f>
        <v>HL4 INVESTOR REPORT QUARTER ENDING AUGUST 2003</v>
      </c>
      <c r="C213" s="130"/>
      <c r="D213" s="131"/>
      <c r="E213" s="15"/>
      <c r="F213" s="15"/>
      <c r="G213" s="130"/>
      <c r="H213" s="130"/>
      <c r="I213" s="128"/>
      <c r="J213" s="128"/>
      <c r="K213" s="128"/>
      <c r="L213" s="128"/>
      <c r="M213" s="156"/>
      <c r="N213" s="142"/>
    </row>
    <row r="214" spans="1:14" ht="15">
      <c r="A214" s="157"/>
      <c r="B214" s="157"/>
      <c r="C214" s="157"/>
      <c r="D214" s="157"/>
      <c r="E214" s="157"/>
      <c r="F214" s="157"/>
      <c r="G214" s="157"/>
      <c r="H214" s="157"/>
      <c r="I214" s="157"/>
      <c r="J214" s="157"/>
      <c r="K214" s="157"/>
      <c r="L214" s="157"/>
      <c r="M214" s="157"/>
      <c r="N214" s="142"/>
    </row>
    <row r="215" spans="1:13" ht="15">
      <c r="A215" s="143"/>
      <c r="B215" s="143"/>
      <c r="C215" s="143"/>
      <c r="D215" s="143"/>
      <c r="E215" s="143"/>
      <c r="F215" s="143"/>
      <c r="G215" s="143"/>
      <c r="H215" s="143"/>
      <c r="I215" s="143"/>
      <c r="J215" s="143"/>
      <c r="K215" s="143"/>
      <c r="L215" s="143"/>
      <c r="M215" s="143"/>
    </row>
  </sheetData>
  <printOptions horizontalCentered="1" verticalCentered="1"/>
  <pageMargins left="0.7480314960629921" right="0.7480314960629921" top="0.984251968503937" bottom="0.984251968503937" header="0.5118110236220472" footer="0.5118110236220472"/>
  <pageSetup horizontalDpi="600" verticalDpi="600" orientation="landscape" paperSize="9" scale="46" r:id="rId2"/>
  <rowBreaks count="3" manualBreakCount="3">
    <brk id="52" max="13" man="1"/>
    <brk id="106" max="13" man="1"/>
    <brk id="165" max="13" man="1"/>
  </rowBreaks>
  <drawing r:id="rId1"/>
</worksheet>
</file>

<file path=xl/worksheets/sheet6.xml><?xml version="1.0" encoding="utf-8"?>
<worksheet xmlns="http://schemas.openxmlformats.org/spreadsheetml/2006/main" xmlns:r="http://schemas.openxmlformats.org/officeDocument/2006/relationships">
  <sheetPr>
    <tabColor indexed="54"/>
  </sheetPr>
  <dimension ref="A1:O215"/>
  <sheetViews>
    <sheetView zoomScale="70" zoomScaleNormal="70" workbookViewId="0" topLeftCell="A1">
      <selection activeCell="A1" sqref="A1"/>
    </sheetView>
  </sheetViews>
  <sheetFormatPr defaultColWidth="8.88671875" defaultRowHeight="15"/>
  <cols>
    <col min="1" max="1" width="3.6640625" style="0" customWidth="1"/>
    <col min="2" max="2" width="50.6640625" style="0" customWidth="1"/>
    <col min="3" max="3" width="22.99609375" style="0" customWidth="1"/>
    <col min="4" max="4" width="14.5546875" style="0" customWidth="1"/>
    <col min="5" max="5" width="11.77734375" style="0" customWidth="1"/>
    <col min="6" max="6" width="14.4453125" style="0" customWidth="1"/>
    <col min="7" max="7" width="7.6640625" style="0" customWidth="1"/>
    <col min="8" max="8" width="13.6640625" style="0" customWidth="1"/>
    <col min="9" max="9" width="6.6640625" style="0" customWidth="1"/>
    <col min="10" max="10" width="13.6640625" style="0" customWidth="1"/>
    <col min="11" max="11" width="6.6640625" style="0" customWidth="1"/>
    <col min="12" max="12" width="15.6640625" style="0" customWidth="1"/>
    <col min="13" max="13" width="17.5546875" style="0" customWidth="1"/>
  </cols>
  <sheetData>
    <row r="1" spans="1:14" ht="20.25">
      <c r="A1" s="2"/>
      <c r="B1" s="3" t="s">
        <v>0</v>
      </c>
      <c r="C1" s="4"/>
      <c r="D1" s="5"/>
      <c r="E1" s="5"/>
      <c r="F1" s="5"/>
      <c r="G1" s="5"/>
      <c r="H1" s="5"/>
      <c r="I1" s="5"/>
      <c r="J1" s="5"/>
      <c r="K1" s="5"/>
      <c r="L1" s="5"/>
      <c r="M1" s="144"/>
      <c r="N1" s="142"/>
    </row>
    <row r="2" spans="1:14" ht="15.75">
      <c r="A2" s="7"/>
      <c r="B2" s="8"/>
      <c r="C2" s="8"/>
      <c r="D2" s="9"/>
      <c r="E2" s="9"/>
      <c r="F2" s="9"/>
      <c r="G2" s="9"/>
      <c r="H2" s="9"/>
      <c r="I2" s="9"/>
      <c r="J2" s="9"/>
      <c r="K2" s="9"/>
      <c r="L2" s="9"/>
      <c r="M2" s="145"/>
      <c r="N2" s="142"/>
    </row>
    <row r="3" spans="1:14" ht="15.75">
      <c r="A3" s="10"/>
      <c r="B3" s="158" t="s">
        <v>1</v>
      </c>
      <c r="C3" s="9"/>
      <c r="D3" s="9"/>
      <c r="E3" s="9"/>
      <c r="F3" s="9"/>
      <c r="G3" s="9"/>
      <c r="H3" s="9"/>
      <c r="I3" s="9"/>
      <c r="J3" s="9"/>
      <c r="K3" s="9"/>
      <c r="L3" s="9"/>
      <c r="M3" s="145"/>
      <c r="N3" s="142"/>
    </row>
    <row r="4" spans="1:14" ht="15.75">
      <c r="A4" s="7"/>
      <c r="B4" s="8"/>
      <c r="C4" s="8"/>
      <c r="D4" s="9"/>
      <c r="E4" s="9"/>
      <c r="F4" s="9"/>
      <c r="G4" s="9"/>
      <c r="H4" s="9"/>
      <c r="I4" s="9"/>
      <c r="J4" s="9"/>
      <c r="K4" s="9"/>
      <c r="L4" s="9"/>
      <c r="M4" s="145"/>
      <c r="N4" s="142"/>
    </row>
    <row r="5" spans="1:14" ht="15.75">
      <c r="A5" s="7"/>
      <c r="B5" s="12" t="s">
        <v>2</v>
      </c>
      <c r="C5" s="13"/>
      <c r="D5" s="9"/>
      <c r="E5" s="9"/>
      <c r="F5" s="9"/>
      <c r="G5" s="9"/>
      <c r="H5" s="9"/>
      <c r="I5" s="9"/>
      <c r="J5" s="9"/>
      <c r="K5" s="9"/>
      <c r="L5" s="9"/>
      <c r="M5" s="145"/>
      <c r="N5" s="142"/>
    </row>
    <row r="6" spans="1:14" ht="15.75">
      <c r="A6" s="7"/>
      <c r="B6" s="12" t="s">
        <v>3</v>
      </c>
      <c r="C6" s="13"/>
      <c r="D6" s="9"/>
      <c r="E6" s="9"/>
      <c r="F6" s="9"/>
      <c r="G6" s="9"/>
      <c r="H6" s="9"/>
      <c r="I6" s="9"/>
      <c r="J6" s="9"/>
      <c r="K6" s="9"/>
      <c r="L6" s="9"/>
      <c r="M6" s="145"/>
      <c r="N6" s="142"/>
    </row>
    <row r="7" spans="1:14" ht="15.75">
      <c r="A7" s="7"/>
      <c r="B7" s="12" t="s">
        <v>4</v>
      </c>
      <c r="C7" s="13"/>
      <c r="D7" s="9"/>
      <c r="E7" s="9"/>
      <c r="F7" s="9"/>
      <c r="G7" s="9"/>
      <c r="H7" s="9"/>
      <c r="I7" s="9"/>
      <c r="J7" s="9"/>
      <c r="K7" s="9"/>
      <c r="L7" s="9"/>
      <c r="M7" s="145"/>
      <c r="N7" s="142"/>
    </row>
    <row r="8" spans="1:14" ht="15.75">
      <c r="A8" s="7"/>
      <c r="B8" s="14"/>
      <c r="C8" s="13"/>
      <c r="D8" s="9"/>
      <c r="E8" s="9"/>
      <c r="F8" s="9"/>
      <c r="G8" s="9"/>
      <c r="H8" s="9"/>
      <c r="I8" s="9"/>
      <c r="J8" s="9"/>
      <c r="K8" s="9"/>
      <c r="L8" s="9"/>
      <c r="M8" s="145"/>
      <c r="N8" s="142"/>
    </row>
    <row r="9" spans="1:14" ht="15.75">
      <c r="A9" s="7"/>
      <c r="B9" s="13"/>
      <c r="C9" s="13"/>
      <c r="D9" s="15"/>
      <c r="E9" s="15"/>
      <c r="F9" s="9"/>
      <c r="G9" s="9"/>
      <c r="H9" s="9"/>
      <c r="I9" s="9"/>
      <c r="J9" s="9"/>
      <c r="K9" s="9"/>
      <c r="L9" s="9"/>
      <c r="M9" s="145"/>
      <c r="N9" s="142"/>
    </row>
    <row r="10" spans="1:14" ht="15.75">
      <c r="A10" s="7"/>
      <c r="B10" s="15" t="s">
        <v>5</v>
      </c>
      <c r="C10" s="15"/>
      <c r="D10" s="9"/>
      <c r="E10" s="9"/>
      <c r="F10" s="9"/>
      <c r="G10" s="9"/>
      <c r="H10" s="9"/>
      <c r="I10" s="9"/>
      <c r="J10" s="9"/>
      <c r="K10" s="9"/>
      <c r="L10" s="9"/>
      <c r="M10" s="145"/>
      <c r="N10" s="142"/>
    </row>
    <row r="11" spans="1:14" ht="16.5" thickBot="1">
      <c r="A11" s="7"/>
      <c r="B11" s="15"/>
      <c r="C11" s="15"/>
      <c r="D11" s="9"/>
      <c r="E11" s="9"/>
      <c r="F11" s="9"/>
      <c r="G11" s="9"/>
      <c r="H11" s="9"/>
      <c r="I11" s="9"/>
      <c r="J11" s="9"/>
      <c r="K11" s="9"/>
      <c r="L11" s="9"/>
      <c r="M11" s="145"/>
      <c r="N11" s="142"/>
    </row>
    <row r="12" spans="1:14" ht="15.75">
      <c r="A12" s="2"/>
      <c r="B12" s="5"/>
      <c r="C12" s="5"/>
      <c r="D12" s="5"/>
      <c r="E12" s="5"/>
      <c r="F12" s="5"/>
      <c r="G12" s="5"/>
      <c r="H12" s="5"/>
      <c r="I12" s="5"/>
      <c r="J12" s="5"/>
      <c r="K12" s="5"/>
      <c r="L12" s="5"/>
      <c r="M12" s="144"/>
      <c r="N12" s="142"/>
    </row>
    <row r="13" spans="1:14" ht="15.75">
      <c r="A13" s="7"/>
      <c r="B13" s="16" t="s">
        <v>6</v>
      </c>
      <c r="C13" s="16"/>
      <c r="D13" s="17"/>
      <c r="E13" s="17"/>
      <c r="F13" s="17"/>
      <c r="G13" s="17"/>
      <c r="H13" s="17"/>
      <c r="I13" s="17"/>
      <c r="J13" s="17"/>
      <c r="K13" s="17"/>
      <c r="L13" s="18" t="s">
        <v>200</v>
      </c>
      <c r="M13" s="145"/>
      <c r="N13" s="142"/>
    </row>
    <row r="14" spans="1:14" ht="15.75">
      <c r="A14" s="7"/>
      <c r="B14" s="16" t="s">
        <v>7</v>
      </c>
      <c r="C14" s="16"/>
      <c r="D14" s="19"/>
      <c r="E14" s="20"/>
      <c r="F14" s="19"/>
      <c r="G14" s="20"/>
      <c r="H14" s="19" t="s">
        <v>178</v>
      </c>
      <c r="I14" s="20">
        <v>0.96</v>
      </c>
      <c r="J14" s="19" t="s">
        <v>189</v>
      </c>
      <c r="K14" s="20">
        <v>0.04</v>
      </c>
      <c r="L14" s="18"/>
      <c r="M14" s="146"/>
      <c r="N14" s="142"/>
    </row>
    <row r="15" spans="1:14" ht="15.75">
      <c r="A15" s="7"/>
      <c r="B15" s="16" t="s">
        <v>8</v>
      </c>
      <c r="C15" s="16"/>
      <c r="D15" s="19"/>
      <c r="E15" s="20"/>
      <c r="F15" s="19"/>
      <c r="G15" s="20"/>
      <c r="H15" s="19" t="s">
        <v>178</v>
      </c>
      <c r="I15" s="20">
        <v>0.96</v>
      </c>
      <c r="J15" s="19" t="s">
        <v>189</v>
      </c>
      <c r="K15" s="20">
        <v>0.04</v>
      </c>
      <c r="L15" s="18"/>
      <c r="M15" s="146"/>
      <c r="N15" s="142"/>
    </row>
    <row r="16" spans="1:14" ht="15.75">
      <c r="A16" s="7"/>
      <c r="B16" s="16" t="s">
        <v>9</v>
      </c>
      <c r="C16" s="16"/>
      <c r="D16" s="17"/>
      <c r="E16" s="17"/>
      <c r="F16" s="17"/>
      <c r="G16" s="17"/>
      <c r="H16" s="17"/>
      <c r="I16" s="17"/>
      <c r="J16" s="17"/>
      <c r="K16" s="17"/>
      <c r="L16" s="19" t="s">
        <v>201</v>
      </c>
      <c r="M16" s="145"/>
      <c r="N16" s="142"/>
    </row>
    <row r="17" spans="1:13" ht="15.75">
      <c r="A17" s="7"/>
      <c r="B17" s="16" t="s">
        <v>10</v>
      </c>
      <c r="C17" s="16"/>
      <c r="D17" s="17"/>
      <c r="E17" s="17"/>
      <c r="F17" s="17"/>
      <c r="G17" s="17"/>
      <c r="H17" s="17"/>
      <c r="I17" s="17"/>
      <c r="J17" s="17"/>
      <c r="K17" s="17"/>
      <c r="L17" s="21">
        <v>37971</v>
      </c>
      <c r="M17" s="145"/>
    </row>
    <row r="18" spans="1:14" ht="15.75">
      <c r="A18" s="7"/>
      <c r="B18" s="9"/>
      <c r="C18" s="9"/>
      <c r="D18" s="9"/>
      <c r="E18" s="9"/>
      <c r="F18" s="9"/>
      <c r="G18" s="9"/>
      <c r="H18" s="9"/>
      <c r="I18" s="9"/>
      <c r="J18" s="9"/>
      <c r="K18" s="9"/>
      <c r="L18" s="22"/>
      <c r="M18" s="145"/>
      <c r="N18" s="142"/>
    </row>
    <row r="19" spans="1:14" ht="15.75">
      <c r="A19" s="7"/>
      <c r="B19" s="23" t="s">
        <v>11</v>
      </c>
      <c r="C19" s="9"/>
      <c r="D19" s="9"/>
      <c r="E19" s="9"/>
      <c r="F19" s="9"/>
      <c r="G19" s="9"/>
      <c r="H19" s="9"/>
      <c r="I19" s="9"/>
      <c r="J19" s="22"/>
      <c r="K19" s="9"/>
      <c r="L19" s="14"/>
      <c r="M19" s="145"/>
      <c r="N19" s="142"/>
    </row>
    <row r="20" spans="1:14" ht="15.75">
      <c r="A20" s="7"/>
      <c r="B20" s="9"/>
      <c r="C20" s="9"/>
      <c r="D20" s="9"/>
      <c r="E20" s="9"/>
      <c r="F20" s="9"/>
      <c r="G20" s="9"/>
      <c r="H20" s="9"/>
      <c r="I20" s="9"/>
      <c r="J20" s="9"/>
      <c r="K20" s="9"/>
      <c r="L20" s="24"/>
      <c r="M20" s="145"/>
      <c r="N20" s="142"/>
    </row>
    <row r="21" spans="1:14" ht="15.75">
      <c r="A21" s="7"/>
      <c r="B21" s="9"/>
      <c r="C21" s="159" t="s">
        <v>152</v>
      </c>
      <c r="D21" s="161" t="s">
        <v>156</v>
      </c>
      <c r="E21" s="161"/>
      <c r="F21" s="161" t="s">
        <v>168</v>
      </c>
      <c r="G21" s="161"/>
      <c r="H21" s="161" t="s">
        <v>179</v>
      </c>
      <c r="I21" s="25"/>
      <c r="J21" s="26"/>
      <c r="K21" s="14"/>
      <c r="L21" s="14"/>
      <c r="M21" s="145"/>
      <c r="N21" s="142"/>
    </row>
    <row r="22" spans="1:14" ht="15.75">
      <c r="A22" s="27"/>
      <c r="B22" s="28" t="s">
        <v>12</v>
      </c>
      <c r="C22" s="160" t="s">
        <v>153</v>
      </c>
      <c r="D22" s="30" t="s">
        <v>157</v>
      </c>
      <c r="E22" s="30"/>
      <c r="F22" s="30" t="s">
        <v>169</v>
      </c>
      <c r="G22" s="30"/>
      <c r="H22" s="30" t="s">
        <v>180</v>
      </c>
      <c r="I22" s="30"/>
      <c r="J22" s="30"/>
      <c r="K22" s="31"/>
      <c r="L22" s="31"/>
      <c r="M22" s="147"/>
      <c r="N22" s="142"/>
    </row>
    <row r="23" spans="1:14" ht="15.75">
      <c r="A23" s="27"/>
      <c r="B23" s="28" t="s">
        <v>13</v>
      </c>
      <c r="C23" s="29"/>
      <c r="D23" s="30" t="s">
        <v>158</v>
      </c>
      <c r="E23" s="30"/>
      <c r="F23" s="30" t="s">
        <v>170</v>
      </c>
      <c r="G23" s="30"/>
      <c r="H23" s="30" t="s">
        <v>181</v>
      </c>
      <c r="I23" s="30"/>
      <c r="J23" s="30"/>
      <c r="K23" s="31"/>
      <c r="L23" s="31"/>
      <c r="M23" s="147"/>
      <c r="N23" s="142"/>
    </row>
    <row r="24" spans="1:14" ht="15.75">
      <c r="A24" s="27"/>
      <c r="B24" s="28" t="s">
        <v>14</v>
      </c>
      <c r="C24" s="29"/>
      <c r="D24" s="30" t="s">
        <v>158</v>
      </c>
      <c r="E24" s="30"/>
      <c r="F24" s="30" t="s">
        <v>170</v>
      </c>
      <c r="G24" s="30"/>
      <c r="H24" s="30" t="s">
        <v>181</v>
      </c>
      <c r="I24" s="30"/>
      <c r="J24" s="30"/>
      <c r="K24" s="31"/>
      <c r="L24" s="31"/>
      <c r="M24" s="147"/>
      <c r="N24" s="142"/>
    </row>
    <row r="25" spans="1:14" ht="15.75">
      <c r="A25" s="27"/>
      <c r="B25" s="32" t="s">
        <v>15</v>
      </c>
      <c r="C25" s="32"/>
      <c r="D25" s="33" t="s">
        <v>157</v>
      </c>
      <c r="E25" s="30"/>
      <c r="F25" s="33" t="s">
        <v>169</v>
      </c>
      <c r="G25" s="30"/>
      <c r="H25" s="33" t="s">
        <v>180</v>
      </c>
      <c r="I25" s="33"/>
      <c r="J25" s="33"/>
      <c r="K25" s="34"/>
      <c r="L25" s="31"/>
      <c r="M25" s="147"/>
      <c r="N25" s="142"/>
    </row>
    <row r="26" spans="1:14" ht="15.75">
      <c r="A26" s="27"/>
      <c r="B26" s="32" t="s">
        <v>16</v>
      </c>
      <c r="C26" s="32"/>
      <c r="D26" s="33" t="s">
        <v>158</v>
      </c>
      <c r="E26" s="30"/>
      <c r="F26" s="33" t="s">
        <v>170</v>
      </c>
      <c r="G26" s="30"/>
      <c r="H26" s="33" t="s">
        <v>181</v>
      </c>
      <c r="I26" s="33"/>
      <c r="J26" s="33"/>
      <c r="K26" s="34"/>
      <c r="L26" s="31"/>
      <c r="M26" s="147"/>
      <c r="N26" s="142"/>
    </row>
    <row r="27" spans="1:14" ht="15.75">
      <c r="A27" s="27"/>
      <c r="B27" s="32" t="s">
        <v>17</v>
      </c>
      <c r="C27" s="32"/>
      <c r="D27" s="33" t="s">
        <v>158</v>
      </c>
      <c r="E27" s="30"/>
      <c r="F27" s="33" t="s">
        <v>170</v>
      </c>
      <c r="G27" s="30"/>
      <c r="H27" s="33" t="s">
        <v>181</v>
      </c>
      <c r="I27" s="33"/>
      <c r="J27" s="33"/>
      <c r="K27" s="34"/>
      <c r="L27" s="31"/>
      <c r="M27" s="147"/>
      <c r="N27" s="142"/>
    </row>
    <row r="28" spans="1:14" ht="15.75">
      <c r="A28" s="27"/>
      <c r="B28" s="28" t="s">
        <v>18</v>
      </c>
      <c r="C28" s="28"/>
      <c r="D28" s="35" t="s">
        <v>159</v>
      </c>
      <c r="E28" s="30"/>
      <c r="F28" s="35" t="s">
        <v>171</v>
      </c>
      <c r="G28" s="30"/>
      <c r="H28" s="35" t="s">
        <v>182</v>
      </c>
      <c r="I28" s="30"/>
      <c r="J28" s="35"/>
      <c r="K28" s="31"/>
      <c r="L28" s="31"/>
      <c r="M28" s="147"/>
      <c r="N28" s="142"/>
    </row>
    <row r="29" spans="1:14" ht="15.75">
      <c r="A29" s="27"/>
      <c r="B29" s="28"/>
      <c r="C29" s="28"/>
      <c r="D29" s="28"/>
      <c r="E29" s="30"/>
      <c r="F29" s="30"/>
      <c r="G29" s="30"/>
      <c r="H29" s="30"/>
      <c r="I29" s="30"/>
      <c r="J29" s="30"/>
      <c r="K29" s="31"/>
      <c r="L29" s="31"/>
      <c r="M29" s="147"/>
      <c r="N29" s="142"/>
    </row>
    <row r="30" spans="1:14" ht="15.75">
      <c r="A30" s="27"/>
      <c r="B30" s="28" t="s">
        <v>19</v>
      </c>
      <c r="C30" s="28"/>
      <c r="D30" s="36">
        <v>198000</v>
      </c>
      <c r="E30" s="37"/>
      <c r="F30" s="36">
        <v>16500</v>
      </c>
      <c r="G30" s="36"/>
      <c r="H30" s="36">
        <v>5500</v>
      </c>
      <c r="I30" s="36"/>
      <c r="J30" s="36"/>
      <c r="K30" s="38"/>
      <c r="L30" s="36">
        <f>J30+H30+F30+D30</f>
        <v>220000</v>
      </c>
      <c r="M30" s="148"/>
      <c r="N30" s="142"/>
    </row>
    <row r="31" spans="1:14" ht="15.75">
      <c r="A31" s="27"/>
      <c r="B31" s="28" t="s">
        <v>20</v>
      </c>
      <c r="C31" s="43">
        <v>0.623844</v>
      </c>
      <c r="D31" s="36">
        <f>D30*C31</f>
        <v>123521.112</v>
      </c>
      <c r="E31" s="37"/>
      <c r="F31" s="36">
        <f>F30</f>
        <v>16500</v>
      </c>
      <c r="G31" s="36"/>
      <c r="H31" s="36">
        <f>H30</f>
        <v>5500</v>
      </c>
      <c r="I31" s="41"/>
      <c r="J31" s="36"/>
      <c r="K31" s="38"/>
      <c r="L31" s="36">
        <f>J31+H31+F31+D31</f>
        <v>145521.112</v>
      </c>
      <c r="M31" s="148"/>
      <c r="N31" s="142"/>
    </row>
    <row r="32" spans="1:14" ht="15.75">
      <c r="A32" s="42"/>
      <c r="B32" s="32" t="s">
        <v>21</v>
      </c>
      <c r="C32" s="43">
        <v>0.566733</v>
      </c>
      <c r="D32" s="44">
        <f>D30*C32</f>
        <v>112213.134</v>
      </c>
      <c r="E32" s="45"/>
      <c r="F32" s="44">
        <v>16500</v>
      </c>
      <c r="G32" s="44"/>
      <c r="H32" s="44">
        <v>5500</v>
      </c>
      <c r="I32" s="44"/>
      <c r="J32" s="44"/>
      <c r="K32" s="46"/>
      <c r="L32" s="44">
        <f>J32+H32+F32+D32</f>
        <v>134213.13400000002</v>
      </c>
      <c r="M32" s="147"/>
      <c r="N32" s="142"/>
    </row>
    <row r="33" spans="1:14" ht="15.75">
      <c r="A33" s="27"/>
      <c r="B33" s="28" t="s">
        <v>22</v>
      </c>
      <c r="C33" s="184"/>
      <c r="D33" s="35" t="s">
        <v>160</v>
      </c>
      <c r="E33" s="28"/>
      <c r="F33" s="35" t="s">
        <v>172</v>
      </c>
      <c r="G33" s="35"/>
      <c r="H33" s="35" t="s">
        <v>183</v>
      </c>
      <c r="I33" s="35"/>
      <c r="J33" s="35"/>
      <c r="K33" s="31"/>
      <c r="L33" s="31"/>
      <c r="M33" s="147"/>
      <c r="N33" s="142"/>
    </row>
    <row r="34" spans="1:14" ht="15.75">
      <c r="A34" s="27"/>
      <c r="B34" s="28" t="s">
        <v>23</v>
      </c>
      <c r="C34" s="184"/>
      <c r="D34" s="48">
        <v>0.0403906</v>
      </c>
      <c r="E34" s="49"/>
      <c r="F34" s="48">
        <v>0.0458906</v>
      </c>
      <c r="G34" s="48"/>
      <c r="H34" s="48">
        <v>0.0568906</v>
      </c>
      <c r="I34" s="50"/>
      <c r="J34" s="48"/>
      <c r="K34" s="31"/>
      <c r="L34" s="50">
        <f>SUMPRODUCT(D34:J34,D31:J31)/L31</f>
        <v>0.04163784170606943</v>
      </c>
      <c r="M34" s="147"/>
      <c r="N34" s="142"/>
    </row>
    <row r="35" spans="1:14" ht="15.75">
      <c r="A35" s="27"/>
      <c r="B35" s="28" t="s">
        <v>24</v>
      </c>
      <c r="C35" s="184"/>
      <c r="D35" s="48">
        <v>0.0398625</v>
      </c>
      <c r="E35" s="49"/>
      <c r="F35" s="48">
        <v>0.0453625</v>
      </c>
      <c r="G35" s="48"/>
      <c r="H35" s="48">
        <v>0.0563625</v>
      </c>
      <c r="I35" s="50"/>
      <c r="J35" s="48"/>
      <c r="K35" s="31"/>
      <c r="L35" s="31"/>
      <c r="M35" s="147"/>
      <c r="N35" s="142"/>
    </row>
    <row r="36" spans="1:14" ht="15.75">
      <c r="A36" s="27"/>
      <c r="B36" s="28" t="s">
        <v>25</v>
      </c>
      <c r="C36" s="184"/>
      <c r="D36" s="35" t="s">
        <v>161</v>
      </c>
      <c r="E36" s="28"/>
      <c r="F36" s="35" t="s">
        <v>161</v>
      </c>
      <c r="G36" s="35"/>
      <c r="H36" s="35" t="s">
        <v>161</v>
      </c>
      <c r="I36" s="35"/>
      <c r="J36" s="35"/>
      <c r="K36" s="31"/>
      <c r="L36" s="31"/>
      <c r="M36" s="147"/>
      <c r="N36" s="142"/>
    </row>
    <row r="37" spans="1:14" ht="15.75">
      <c r="A37" s="27"/>
      <c r="B37" s="28" t="s">
        <v>26</v>
      </c>
      <c r="C37" s="28"/>
      <c r="D37" s="51" t="s">
        <v>162</v>
      </c>
      <c r="E37" s="28"/>
      <c r="F37" s="51" t="s">
        <v>162</v>
      </c>
      <c r="G37" s="51"/>
      <c r="H37" s="51" t="s">
        <v>162</v>
      </c>
      <c r="I37" s="35"/>
      <c r="J37" s="35"/>
      <c r="K37" s="31"/>
      <c r="L37" s="31"/>
      <c r="M37" s="147"/>
      <c r="N37" s="142"/>
    </row>
    <row r="38" spans="1:14" ht="15.75">
      <c r="A38" s="27"/>
      <c r="B38" s="28" t="s">
        <v>27</v>
      </c>
      <c r="C38" s="28"/>
      <c r="D38" s="35" t="s">
        <v>163</v>
      </c>
      <c r="E38" s="28"/>
      <c r="F38" s="35" t="s">
        <v>173</v>
      </c>
      <c r="G38" s="35"/>
      <c r="H38" s="35" t="s">
        <v>184</v>
      </c>
      <c r="I38" s="35"/>
      <c r="J38" s="35"/>
      <c r="K38" s="31"/>
      <c r="L38" s="31"/>
      <c r="M38" s="147"/>
      <c r="N38" s="142"/>
    </row>
    <row r="39" spans="1:14" ht="15.75">
      <c r="A39" s="27"/>
      <c r="B39" s="28"/>
      <c r="C39" s="28"/>
      <c r="D39" s="52"/>
      <c r="E39" s="52"/>
      <c r="F39" s="28"/>
      <c r="G39" s="52"/>
      <c r="H39" s="52"/>
      <c r="I39" s="52"/>
      <c r="J39" s="52"/>
      <c r="K39" s="52"/>
      <c r="L39" s="52"/>
      <c r="M39" s="147"/>
      <c r="N39" s="142"/>
    </row>
    <row r="40" spans="1:14" ht="15.75">
      <c r="A40" s="27"/>
      <c r="B40" s="28" t="s">
        <v>28</v>
      </c>
      <c r="C40" s="28"/>
      <c r="D40" s="28"/>
      <c r="E40" s="28"/>
      <c r="F40" s="49"/>
      <c r="G40" s="28"/>
      <c r="H40" s="49"/>
      <c r="I40" s="28"/>
      <c r="J40" s="28"/>
      <c r="K40" s="28"/>
      <c r="L40" s="50">
        <f>(H30+F30)/(D30)</f>
        <v>0.1111111111111111</v>
      </c>
      <c r="M40" s="147"/>
      <c r="N40" s="142"/>
    </row>
    <row r="41" spans="1:14" ht="15.75">
      <c r="A41" s="27"/>
      <c r="B41" s="28" t="s">
        <v>29</v>
      </c>
      <c r="C41" s="28"/>
      <c r="D41" s="28"/>
      <c r="E41" s="28"/>
      <c r="F41" s="49"/>
      <c r="G41" s="28"/>
      <c r="H41" s="49"/>
      <c r="I41" s="28"/>
      <c r="J41" s="28"/>
      <c r="K41" s="28"/>
      <c r="L41" s="50">
        <f>(H32+F32)/(D32)</f>
        <v>0.19605548134855585</v>
      </c>
      <c r="M41" s="147"/>
      <c r="N41" s="142"/>
    </row>
    <row r="42" spans="1:14" ht="15.75">
      <c r="A42" s="27"/>
      <c r="B42" s="28" t="s">
        <v>30</v>
      </c>
      <c r="C42" s="28"/>
      <c r="D42" s="49"/>
      <c r="E42" s="28"/>
      <c r="F42" s="49"/>
      <c r="G42" s="28"/>
      <c r="H42" s="49"/>
      <c r="I42" s="28"/>
      <c r="J42" s="35" t="s">
        <v>156</v>
      </c>
      <c r="K42" s="35" t="s">
        <v>198</v>
      </c>
      <c r="L42" s="36">
        <v>66000</v>
      </c>
      <c r="M42" s="147"/>
      <c r="N42" s="142"/>
    </row>
    <row r="43" spans="1:14" ht="15.75">
      <c r="A43" s="27"/>
      <c r="B43" s="28"/>
      <c r="C43" s="28"/>
      <c r="D43" s="28"/>
      <c r="E43" s="28"/>
      <c r="F43" s="28"/>
      <c r="G43" s="28"/>
      <c r="H43" s="28"/>
      <c r="I43" s="28"/>
      <c r="J43" s="28" t="s">
        <v>190</v>
      </c>
      <c r="K43" s="28"/>
      <c r="L43" s="53"/>
      <c r="M43" s="147"/>
      <c r="N43" s="142"/>
    </row>
    <row r="44" spans="1:14" ht="15.75">
      <c r="A44" s="27"/>
      <c r="B44" s="28" t="s">
        <v>31</v>
      </c>
      <c r="C44" s="28"/>
      <c r="D44" s="28"/>
      <c r="E44" s="28"/>
      <c r="F44" s="28"/>
      <c r="G44" s="28"/>
      <c r="H44" s="28"/>
      <c r="I44" s="28"/>
      <c r="J44" s="35"/>
      <c r="K44" s="35"/>
      <c r="L44" s="35" t="s">
        <v>202</v>
      </c>
      <c r="M44" s="147"/>
      <c r="N44" s="142"/>
    </row>
    <row r="45" spans="1:14" ht="15.75">
      <c r="A45" s="42"/>
      <c r="B45" s="32" t="s">
        <v>32</v>
      </c>
      <c r="C45" s="32"/>
      <c r="D45" s="32"/>
      <c r="E45" s="32"/>
      <c r="F45" s="32"/>
      <c r="G45" s="32"/>
      <c r="H45" s="32"/>
      <c r="I45" s="32"/>
      <c r="J45" s="54"/>
      <c r="K45" s="54"/>
      <c r="L45" s="55">
        <v>37970</v>
      </c>
      <c r="M45" s="149"/>
      <c r="N45" s="142"/>
    </row>
    <row r="46" spans="1:14" ht="15.75">
      <c r="A46" s="27"/>
      <c r="B46" s="28" t="s">
        <v>33</v>
      </c>
      <c r="C46" s="28"/>
      <c r="D46" s="28"/>
      <c r="E46" s="28"/>
      <c r="F46" s="28"/>
      <c r="G46" s="28"/>
      <c r="H46" s="31"/>
      <c r="I46" s="28">
        <f>L46-J46+1</f>
        <v>91</v>
      </c>
      <c r="J46" s="57">
        <v>37788</v>
      </c>
      <c r="K46" s="58"/>
      <c r="L46" s="57">
        <v>37878</v>
      </c>
      <c r="M46" s="147"/>
      <c r="N46" s="142"/>
    </row>
    <row r="47" spans="1:14" ht="15.75">
      <c r="A47" s="27"/>
      <c r="B47" s="28" t="s">
        <v>34</v>
      </c>
      <c r="C47" s="28"/>
      <c r="D47" s="28"/>
      <c r="E47" s="28"/>
      <c r="F47" s="28"/>
      <c r="G47" s="28"/>
      <c r="H47" s="31"/>
      <c r="I47" s="28">
        <f>L47-J47+1</f>
        <v>91</v>
      </c>
      <c r="J47" s="57">
        <v>37879</v>
      </c>
      <c r="K47" s="58"/>
      <c r="L47" s="57">
        <v>37969</v>
      </c>
      <c r="M47" s="147"/>
      <c r="N47" s="142"/>
    </row>
    <row r="48" spans="1:14" ht="15.75">
      <c r="A48" s="27"/>
      <c r="B48" s="28" t="s">
        <v>35</v>
      </c>
      <c r="C48" s="28"/>
      <c r="D48" s="28"/>
      <c r="E48" s="28"/>
      <c r="F48" s="28"/>
      <c r="G48" s="28"/>
      <c r="H48" s="28"/>
      <c r="I48" s="28"/>
      <c r="J48" s="57"/>
      <c r="K48" s="58"/>
      <c r="L48" s="57" t="s">
        <v>203</v>
      </c>
      <c r="M48" s="147"/>
      <c r="N48" s="142"/>
    </row>
    <row r="49" spans="1:14" ht="15.75">
      <c r="A49" s="27"/>
      <c r="B49" s="28" t="s">
        <v>36</v>
      </c>
      <c r="C49" s="28"/>
      <c r="D49" s="28"/>
      <c r="E49" s="28"/>
      <c r="F49" s="28"/>
      <c r="G49" s="28"/>
      <c r="H49" s="28"/>
      <c r="I49" s="28"/>
      <c r="J49" s="57"/>
      <c r="K49" s="58"/>
      <c r="L49" s="57">
        <v>37958</v>
      </c>
      <c r="M49" s="147"/>
      <c r="N49" s="142"/>
    </row>
    <row r="50" spans="1:14" ht="15.75">
      <c r="A50" s="27"/>
      <c r="B50" s="28"/>
      <c r="C50" s="28"/>
      <c r="D50" s="28"/>
      <c r="E50" s="28"/>
      <c r="F50" s="28"/>
      <c r="G50" s="28"/>
      <c r="H50" s="28"/>
      <c r="I50" s="28"/>
      <c r="J50" s="28"/>
      <c r="K50" s="28"/>
      <c r="L50" s="59"/>
      <c r="M50" s="147"/>
      <c r="N50" s="142"/>
    </row>
    <row r="51" spans="1:14" ht="15.75">
      <c r="A51" s="7"/>
      <c r="B51" s="9"/>
      <c r="C51" s="9"/>
      <c r="D51" s="9"/>
      <c r="E51" s="9"/>
      <c r="F51" s="9"/>
      <c r="G51" s="9"/>
      <c r="H51" s="9"/>
      <c r="I51" s="9"/>
      <c r="J51" s="9"/>
      <c r="K51" s="9"/>
      <c r="L51" s="60"/>
      <c r="M51" s="145"/>
      <c r="N51" s="142"/>
    </row>
    <row r="52" spans="1:14" ht="16.5" thickBot="1">
      <c r="A52" s="135"/>
      <c r="B52" s="136" t="s">
        <v>213</v>
      </c>
      <c r="C52" s="137"/>
      <c r="D52" s="137"/>
      <c r="E52" s="137"/>
      <c r="F52" s="137"/>
      <c r="G52" s="137"/>
      <c r="H52" s="137"/>
      <c r="I52" s="137"/>
      <c r="J52" s="137"/>
      <c r="K52" s="137"/>
      <c r="L52" s="138"/>
      <c r="M52" s="139"/>
      <c r="N52" s="142"/>
    </row>
    <row r="53" spans="1:14" ht="15.75">
      <c r="A53" s="2"/>
      <c r="B53" s="5"/>
      <c r="C53" s="5"/>
      <c r="D53" s="5"/>
      <c r="E53" s="5"/>
      <c r="F53" s="5"/>
      <c r="G53" s="5"/>
      <c r="H53" s="5"/>
      <c r="I53" s="5"/>
      <c r="J53" s="5"/>
      <c r="K53" s="5"/>
      <c r="L53" s="61"/>
      <c r="M53" s="144"/>
      <c r="N53" s="142"/>
    </row>
    <row r="54" spans="1:14" ht="15.75">
      <c r="A54" s="7"/>
      <c r="B54" s="62" t="s">
        <v>38</v>
      </c>
      <c r="C54" s="15"/>
      <c r="D54" s="9"/>
      <c r="E54" s="9"/>
      <c r="F54" s="9"/>
      <c r="G54" s="9"/>
      <c r="H54" s="9"/>
      <c r="I54" s="9"/>
      <c r="J54" s="9"/>
      <c r="K54" s="9"/>
      <c r="L54" s="63"/>
      <c r="M54" s="145"/>
      <c r="N54" s="142"/>
    </row>
    <row r="55" spans="1:14" ht="15.75">
      <c r="A55" s="7"/>
      <c r="B55" s="15"/>
      <c r="C55" s="15"/>
      <c r="D55" s="9"/>
      <c r="E55" s="9"/>
      <c r="F55" s="9"/>
      <c r="G55" s="9"/>
      <c r="H55" s="9"/>
      <c r="I55" s="9"/>
      <c r="J55" s="9"/>
      <c r="K55" s="9"/>
      <c r="L55" s="63"/>
      <c r="M55" s="145"/>
      <c r="N55" s="142"/>
    </row>
    <row r="56" spans="1:14" ht="47.25">
      <c r="A56" s="7"/>
      <c r="B56" s="162" t="s">
        <v>39</v>
      </c>
      <c r="C56" s="163" t="s">
        <v>154</v>
      </c>
      <c r="D56" s="163" t="s">
        <v>164</v>
      </c>
      <c r="E56" s="163"/>
      <c r="F56" s="163" t="s">
        <v>174</v>
      </c>
      <c r="G56" s="163"/>
      <c r="H56" s="163" t="s">
        <v>185</v>
      </c>
      <c r="I56" s="163"/>
      <c r="J56" s="163" t="s">
        <v>191</v>
      </c>
      <c r="K56" s="163"/>
      <c r="L56" s="164" t="s">
        <v>204</v>
      </c>
      <c r="M56" s="165"/>
      <c r="N56" s="142"/>
    </row>
    <row r="57" spans="1:14" ht="15.75">
      <c r="A57" s="27"/>
      <c r="B57" s="28" t="s">
        <v>40</v>
      </c>
      <c r="C57" s="64">
        <v>218488</v>
      </c>
      <c r="D57" s="64">
        <v>145521</v>
      </c>
      <c r="E57" s="64"/>
      <c r="F57" s="64">
        <f>11308+19</f>
        <v>11327</v>
      </c>
      <c r="G57" s="64"/>
      <c r="H57" s="64">
        <v>0</v>
      </c>
      <c r="I57" s="64"/>
      <c r="J57" s="64">
        <v>0</v>
      </c>
      <c r="K57" s="64"/>
      <c r="L57" s="65">
        <f>D57-F57+H57-J57</f>
        <v>134194</v>
      </c>
      <c r="M57" s="147"/>
      <c r="N57" s="142"/>
    </row>
    <row r="58" spans="1:14" ht="15.75">
      <c r="A58" s="27"/>
      <c r="B58" s="28" t="s">
        <v>41</v>
      </c>
      <c r="C58" s="64">
        <v>31107</v>
      </c>
      <c r="D58" s="64">
        <v>21805</v>
      </c>
      <c r="E58" s="64"/>
      <c r="F58" s="64">
        <f>1195+66</f>
        <v>1261</v>
      </c>
      <c r="G58" s="64"/>
      <c r="H58" s="64">
        <v>0</v>
      </c>
      <c r="I58" s="64"/>
      <c r="J58" s="64">
        <v>0</v>
      </c>
      <c r="K58" s="64"/>
      <c r="L58" s="65">
        <f>D58-F58+H58-J58</f>
        <v>20544</v>
      </c>
      <c r="M58" s="147"/>
      <c r="N58" s="142"/>
    </row>
    <row r="59" spans="1:14" ht="15.75">
      <c r="A59" s="27"/>
      <c r="B59" s="28"/>
      <c r="C59" s="64"/>
      <c r="D59" s="64"/>
      <c r="E59" s="64"/>
      <c r="F59" s="64"/>
      <c r="G59" s="64"/>
      <c r="H59" s="64"/>
      <c r="I59" s="64"/>
      <c r="J59" s="64"/>
      <c r="K59" s="64"/>
      <c r="L59" s="65"/>
      <c r="M59" s="147"/>
      <c r="N59" s="142"/>
    </row>
    <row r="60" spans="1:14" ht="15.75">
      <c r="A60" s="27"/>
      <c r="B60" s="28" t="s">
        <v>42</v>
      </c>
      <c r="C60" s="64">
        <f>SUM(C57:C59)</f>
        <v>249595</v>
      </c>
      <c r="D60" s="64">
        <f>SUM(D57:D59)</f>
        <v>167326</v>
      </c>
      <c r="E60" s="64"/>
      <c r="F60" s="64">
        <f>SUM(F57:F59)</f>
        <v>12588</v>
      </c>
      <c r="G60" s="64"/>
      <c r="H60" s="64">
        <f>SUM(H57:H59)</f>
        <v>0</v>
      </c>
      <c r="I60" s="64"/>
      <c r="J60" s="64">
        <f>SUM(J57:J59)</f>
        <v>0</v>
      </c>
      <c r="K60" s="64"/>
      <c r="L60" s="66">
        <f>SUM(L57:L59)</f>
        <v>154738</v>
      </c>
      <c r="M60" s="147"/>
      <c r="N60" s="142"/>
    </row>
    <row r="61" spans="1:14" ht="15.75">
      <c r="A61" s="27"/>
      <c r="B61" s="28"/>
      <c r="C61" s="64"/>
      <c r="D61" s="64"/>
      <c r="E61" s="64"/>
      <c r="F61" s="64"/>
      <c r="G61" s="64"/>
      <c r="H61" s="64"/>
      <c r="I61" s="64"/>
      <c r="J61" s="64"/>
      <c r="K61" s="64"/>
      <c r="L61" s="66"/>
      <c r="M61" s="147"/>
      <c r="N61" s="142"/>
    </row>
    <row r="62" spans="1:14" ht="15.75">
      <c r="A62" s="7"/>
      <c r="B62" s="158" t="s">
        <v>43</v>
      </c>
      <c r="C62" s="67"/>
      <c r="D62" s="67"/>
      <c r="E62" s="67"/>
      <c r="F62" s="67"/>
      <c r="G62" s="67"/>
      <c r="H62" s="67"/>
      <c r="I62" s="67"/>
      <c r="J62" s="67"/>
      <c r="K62" s="67"/>
      <c r="L62" s="68"/>
      <c r="M62" s="145"/>
      <c r="N62" s="142"/>
    </row>
    <row r="63" spans="1:14" ht="15.75">
      <c r="A63" s="7"/>
      <c r="B63" s="9"/>
      <c r="C63" s="67"/>
      <c r="D63" s="67"/>
      <c r="E63" s="67"/>
      <c r="F63" s="67"/>
      <c r="G63" s="67"/>
      <c r="H63" s="67"/>
      <c r="I63" s="67"/>
      <c r="J63" s="67"/>
      <c r="K63" s="67"/>
      <c r="L63" s="68"/>
      <c r="M63" s="145"/>
      <c r="N63" s="142"/>
    </row>
    <row r="64" spans="1:14" ht="15.75">
      <c r="A64" s="27"/>
      <c r="B64" s="28" t="s">
        <v>40</v>
      </c>
      <c r="C64" s="64"/>
      <c r="D64" s="64"/>
      <c r="E64" s="64"/>
      <c r="F64" s="64"/>
      <c r="G64" s="64"/>
      <c r="H64" s="64"/>
      <c r="I64" s="64"/>
      <c r="J64" s="64"/>
      <c r="K64" s="64"/>
      <c r="L64" s="66"/>
      <c r="M64" s="147"/>
      <c r="N64" s="142"/>
    </row>
    <row r="65" spans="1:14" ht="15.75">
      <c r="A65" s="27"/>
      <c r="B65" s="28" t="s">
        <v>44</v>
      </c>
      <c r="C65" s="64"/>
      <c r="D65" s="64"/>
      <c r="E65" s="64"/>
      <c r="F65" s="64"/>
      <c r="G65" s="64"/>
      <c r="H65" s="64"/>
      <c r="I65" s="64"/>
      <c r="J65" s="64"/>
      <c r="K65" s="64"/>
      <c r="L65" s="66"/>
      <c r="M65" s="147"/>
      <c r="N65" s="142"/>
    </row>
    <row r="66" spans="1:14" ht="15.75">
      <c r="A66" s="27"/>
      <c r="B66" s="28"/>
      <c r="C66" s="64"/>
      <c r="D66" s="64"/>
      <c r="E66" s="64"/>
      <c r="F66" s="64"/>
      <c r="G66" s="64"/>
      <c r="H66" s="64"/>
      <c r="I66" s="64"/>
      <c r="J66" s="64"/>
      <c r="K66" s="64"/>
      <c r="L66" s="66"/>
      <c r="M66" s="147"/>
      <c r="N66" s="142"/>
    </row>
    <row r="67" spans="1:14" ht="15.75">
      <c r="A67" s="27"/>
      <c r="B67" s="28" t="s">
        <v>42</v>
      </c>
      <c r="C67" s="64"/>
      <c r="D67" s="64"/>
      <c r="E67" s="64"/>
      <c r="F67" s="64"/>
      <c r="G67" s="64"/>
      <c r="H67" s="64"/>
      <c r="I67" s="64"/>
      <c r="J67" s="64"/>
      <c r="K67" s="64"/>
      <c r="L67" s="64"/>
      <c r="M67" s="147"/>
      <c r="N67" s="142"/>
    </row>
    <row r="68" spans="1:14" ht="15.75">
      <c r="A68" s="27"/>
      <c r="B68" s="28"/>
      <c r="C68" s="64"/>
      <c r="D68" s="64"/>
      <c r="E68" s="64"/>
      <c r="F68" s="64"/>
      <c r="G68" s="64"/>
      <c r="H68" s="64"/>
      <c r="I68" s="64"/>
      <c r="J68" s="64"/>
      <c r="K68" s="64"/>
      <c r="L68" s="64"/>
      <c r="M68" s="147"/>
      <c r="N68" s="142"/>
    </row>
    <row r="69" spans="1:14" ht="15.75">
      <c r="A69" s="27"/>
      <c r="B69" s="28" t="str">
        <f>B58</f>
        <v>Pre Closing Arrears Sold to Issuer (£'000)</v>
      </c>
      <c r="C69" s="64">
        <f>-C58</f>
        <v>-31107</v>
      </c>
      <c r="D69" s="64">
        <v>-21805</v>
      </c>
      <c r="E69" s="64"/>
      <c r="F69" s="64"/>
      <c r="G69" s="64"/>
      <c r="H69" s="64"/>
      <c r="I69" s="64"/>
      <c r="J69" s="64"/>
      <c r="K69" s="64"/>
      <c r="L69" s="64">
        <f>-L58</f>
        <v>-20544</v>
      </c>
      <c r="M69" s="147"/>
      <c r="N69" s="142"/>
    </row>
    <row r="70" spans="1:14" ht="15.75">
      <c r="A70" s="27"/>
      <c r="B70" s="28" t="s">
        <v>45</v>
      </c>
      <c r="C70" s="64">
        <v>0</v>
      </c>
      <c r="D70" s="64">
        <v>0</v>
      </c>
      <c r="E70" s="64"/>
      <c r="F70" s="64"/>
      <c r="G70" s="64"/>
      <c r="H70" s="64"/>
      <c r="I70" s="64"/>
      <c r="J70" s="64"/>
      <c r="K70" s="64"/>
      <c r="L70" s="65">
        <f>D70-F70+H70-J70</f>
        <v>0</v>
      </c>
      <c r="M70" s="147"/>
      <c r="N70" s="142"/>
    </row>
    <row r="71" spans="1:14" ht="15.75">
      <c r="A71" s="27"/>
      <c r="B71" s="28" t="s">
        <v>46</v>
      </c>
      <c r="C71" s="64">
        <v>1512</v>
      </c>
      <c r="D71" s="64">
        <v>0</v>
      </c>
      <c r="E71" s="64"/>
      <c r="F71" s="64"/>
      <c r="G71" s="64"/>
      <c r="H71" s="64"/>
      <c r="I71" s="64"/>
      <c r="J71" s="64"/>
      <c r="K71" s="64"/>
      <c r="L71" s="66">
        <f>D71+F71</f>
        <v>0</v>
      </c>
      <c r="M71" s="147"/>
      <c r="N71" s="142"/>
    </row>
    <row r="72" spans="1:14" ht="15.75">
      <c r="A72" s="27"/>
      <c r="B72" s="28" t="s">
        <v>47</v>
      </c>
      <c r="C72" s="64">
        <v>0</v>
      </c>
      <c r="D72" s="64">
        <v>0</v>
      </c>
      <c r="E72" s="64"/>
      <c r="F72" s="64"/>
      <c r="G72" s="64"/>
      <c r="H72" s="64"/>
      <c r="I72" s="64"/>
      <c r="J72" s="64"/>
      <c r="K72" s="64"/>
      <c r="L72" s="66">
        <v>19</v>
      </c>
      <c r="M72" s="147"/>
      <c r="N72" s="142"/>
    </row>
    <row r="73" spans="1:14" ht="15.75">
      <c r="A73" s="27"/>
      <c r="B73" s="28" t="s">
        <v>21</v>
      </c>
      <c r="C73" s="66">
        <f>SUM(C60:C72)</f>
        <v>220000</v>
      </c>
      <c r="D73" s="66">
        <f>SUM(D60:D72)</f>
        <v>145521</v>
      </c>
      <c r="E73" s="64"/>
      <c r="F73" s="66"/>
      <c r="G73" s="64"/>
      <c r="H73" s="66"/>
      <c r="I73" s="64"/>
      <c r="J73" s="66"/>
      <c r="K73" s="64"/>
      <c r="L73" s="66">
        <f>SUM(L60:L72)</f>
        <v>134213</v>
      </c>
      <c r="M73" s="147"/>
      <c r="N73" s="142"/>
    </row>
    <row r="74" spans="1:14" ht="15.75">
      <c r="A74" s="7"/>
      <c r="B74" s="9"/>
      <c r="C74" s="9"/>
      <c r="D74" s="9"/>
      <c r="E74" s="9"/>
      <c r="F74" s="9"/>
      <c r="G74" s="9"/>
      <c r="H74" s="9"/>
      <c r="I74" s="9"/>
      <c r="J74" s="9"/>
      <c r="K74" s="9"/>
      <c r="L74" s="9"/>
      <c r="M74" s="145"/>
      <c r="N74" s="142"/>
    </row>
    <row r="75" spans="1:14" ht="15.75">
      <c r="A75" s="7"/>
      <c r="B75" s="62" t="s">
        <v>48</v>
      </c>
      <c r="C75" s="16"/>
      <c r="D75" s="16"/>
      <c r="E75" s="16"/>
      <c r="F75" s="16"/>
      <c r="G75" s="16"/>
      <c r="H75" s="16"/>
      <c r="I75" s="19"/>
      <c r="J75" s="19" t="s">
        <v>192</v>
      </c>
      <c r="K75" s="19"/>
      <c r="L75" s="19" t="s">
        <v>205</v>
      </c>
      <c r="M75" s="145"/>
      <c r="N75" s="142"/>
    </row>
    <row r="76" spans="1:14" ht="15.75">
      <c r="A76" s="27"/>
      <c r="B76" s="28" t="s">
        <v>49</v>
      </c>
      <c r="C76" s="28"/>
      <c r="D76" s="28"/>
      <c r="E76" s="28"/>
      <c r="F76" s="28"/>
      <c r="G76" s="28"/>
      <c r="H76" s="28"/>
      <c r="I76" s="28"/>
      <c r="J76" s="64">
        <v>0</v>
      </c>
      <c r="K76" s="28"/>
      <c r="L76" s="65">
        <v>0</v>
      </c>
      <c r="M76" s="147"/>
      <c r="N76" s="142"/>
    </row>
    <row r="77" spans="1:14" ht="15.75">
      <c r="A77" s="27"/>
      <c r="B77" s="28" t="s">
        <v>50</v>
      </c>
      <c r="C77" s="52" t="s">
        <v>155</v>
      </c>
      <c r="D77" s="56">
        <f>J167</f>
        <v>37953</v>
      </c>
      <c r="E77" s="28"/>
      <c r="F77" s="28"/>
      <c r="G77" s="28"/>
      <c r="H77" s="28"/>
      <c r="I77" s="28"/>
      <c r="J77" s="64">
        <f>11327-19</f>
        <v>11308</v>
      </c>
      <c r="K77" s="28"/>
      <c r="L77" s="65"/>
      <c r="M77" s="147"/>
      <c r="N77" s="142"/>
    </row>
    <row r="78" spans="1:14" ht="15.75">
      <c r="A78" s="27"/>
      <c r="B78" s="28" t="s">
        <v>51</v>
      </c>
      <c r="C78" s="28"/>
      <c r="D78" s="28"/>
      <c r="E78" s="28"/>
      <c r="F78" s="28"/>
      <c r="G78" s="28"/>
      <c r="H78" s="28"/>
      <c r="I78" s="28"/>
      <c r="J78" s="64"/>
      <c r="K78" s="28"/>
      <c r="L78" s="65">
        <f>3343+20</f>
        <v>3363</v>
      </c>
      <c r="M78" s="147"/>
      <c r="N78" s="142"/>
    </row>
    <row r="79" spans="1:14" ht="15.75">
      <c r="A79" s="27"/>
      <c r="B79" s="28" t="s">
        <v>52</v>
      </c>
      <c r="C79" s="28"/>
      <c r="D79" s="28"/>
      <c r="E79" s="28"/>
      <c r="F79" s="28"/>
      <c r="G79" s="28"/>
      <c r="H79" s="28"/>
      <c r="I79" s="28"/>
      <c r="J79" s="64"/>
      <c r="K79" s="28"/>
      <c r="L79" s="65">
        <v>1195</v>
      </c>
      <c r="M79" s="147"/>
      <c r="N79" s="142"/>
    </row>
    <row r="80" spans="1:14" ht="15.75">
      <c r="A80" s="27"/>
      <c r="B80" s="28" t="s">
        <v>53</v>
      </c>
      <c r="C80" s="28"/>
      <c r="D80" s="28"/>
      <c r="E80" s="28"/>
      <c r="F80" s="28"/>
      <c r="G80" s="28"/>
      <c r="H80" s="28"/>
      <c r="I80" s="28"/>
      <c r="J80" s="64"/>
      <c r="K80" s="28"/>
      <c r="L80" s="65">
        <v>0</v>
      </c>
      <c r="M80" s="147"/>
      <c r="N80" s="142"/>
    </row>
    <row r="81" spans="1:14" ht="15.75">
      <c r="A81" s="27"/>
      <c r="B81" s="28" t="s">
        <v>54</v>
      </c>
      <c r="C81" s="28"/>
      <c r="D81" s="28"/>
      <c r="E81" s="28"/>
      <c r="F81" s="28"/>
      <c r="G81" s="28"/>
      <c r="H81" s="28"/>
      <c r="I81" s="28"/>
      <c r="J81" s="64">
        <f>SUM(J76:J80)</f>
        <v>11308</v>
      </c>
      <c r="K81" s="28"/>
      <c r="L81" s="66">
        <f>SUM(L76:L80)</f>
        <v>4558</v>
      </c>
      <c r="M81" s="147"/>
      <c r="N81" s="142"/>
    </row>
    <row r="82" spans="1:14" ht="15.75">
      <c r="A82" s="27"/>
      <c r="B82" s="166" t="s">
        <v>55</v>
      </c>
      <c r="C82" s="70"/>
      <c r="D82" s="28"/>
      <c r="E82" s="28"/>
      <c r="F82" s="28"/>
      <c r="G82" s="28"/>
      <c r="H82" s="28"/>
      <c r="I82" s="28"/>
      <c r="J82" s="64"/>
      <c r="K82" s="28"/>
      <c r="L82" s="65"/>
      <c r="M82" s="147"/>
      <c r="N82" s="142"/>
    </row>
    <row r="83" spans="1:14" ht="15.75">
      <c r="A83" s="27">
        <v>1</v>
      </c>
      <c r="B83" s="28" t="s">
        <v>56</v>
      </c>
      <c r="C83" s="28"/>
      <c r="D83" s="28"/>
      <c r="E83" s="28"/>
      <c r="F83" s="28"/>
      <c r="G83" s="28"/>
      <c r="H83" s="28"/>
      <c r="I83" s="28"/>
      <c r="J83" s="28"/>
      <c r="K83" s="28"/>
      <c r="L83" s="65">
        <v>0</v>
      </c>
      <c r="M83" s="147"/>
      <c r="N83" s="142"/>
    </row>
    <row r="84" spans="1:14" ht="15.75">
      <c r="A84" s="27">
        <f aca="true" t="shared" si="0" ref="A84:A95">A83+1</f>
        <v>2</v>
      </c>
      <c r="B84" s="28" t="s">
        <v>57</v>
      </c>
      <c r="C84" s="28"/>
      <c r="D84" s="28"/>
      <c r="E84" s="28"/>
      <c r="F84" s="28"/>
      <c r="G84" s="28"/>
      <c r="H84" s="28"/>
      <c r="I84" s="28"/>
      <c r="J84" s="28"/>
      <c r="K84" s="28"/>
      <c r="L84" s="65">
        <v>-4</v>
      </c>
      <c r="M84" s="147"/>
      <c r="N84" s="142"/>
    </row>
    <row r="85" spans="1:14" ht="15.75">
      <c r="A85" s="27">
        <f t="shared" si="0"/>
        <v>3</v>
      </c>
      <c r="B85" s="28" t="s">
        <v>58</v>
      </c>
      <c r="C85" s="28"/>
      <c r="D85" s="28"/>
      <c r="E85" s="28"/>
      <c r="F85" s="28"/>
      <c r="G85" s="28"/>
      <c r="H85" s="28"/>
      <c r="I85" s="28"/>
      <c r="J85" s="28"/>
      <c r="K85" s="28"/>
      <c r="L85" s="65">
        <v>-6</v>
      </c>
      <c r="M85" s="147"/>
      <c r="N85" s="142"/>
    </row>
    <row r="86" spans="1:14" ht="15.75">
      <c r="A86" s="27">
        <f t="shared" si="0"/>
        <v>4</v>
      </c>
      <c r="B86" s="28" t="s">
        <v>59</v>
      </c>
      <c r="C86" s="28"/>
      <c r="D86" s="28"/>
      <c r="E86" s="28"/>
      <c r="F86" s="28"/>
      <c r="G86" s="28"/>
      <c r="H86" s="28"/>
      <c r="I86" s="28"/>
      <c r="J86" s="28"/>
      <c r="K86" s="28"/>
      <c r="L86" s="65">
        <v>0</v>
      </c>
      <c r="M86" s="147"/>
      <c r="N86" s="142"/>
    </row>
    <row r="87" spans="1:14" ht="15.75">
      <c r="A87" s="27">
        <f t="shared" si="0"/>
        <v>5</v>
      </c>
      <c r="B87" s="28" t="s">
        <v>60</v>
      </c>
      <c r="C87" s="28"/>
      <c r="D87" s="28"/>
      <c r="E87" s="28"/>
      <c r="F87" s="28"/>
      <c r="G87" s="28"/>
      <c r="H87" s="28"/>
      <c r="I87" s="28"/>
      <c r="J87" s="28"/>
      <c r="K87" s="28"/>
      <c r="L87" s="65">
        <v>-1244</v>
      </c>
      <c r="M87" s="147"/>
      <c r="N87" s="142"/>
    </row>
    <row r="88" spans="1:14" ht="15.75">
      <c r="A88" s="27">
        <f t="shared" si="0"/>
        <v>6</v>
      </c>
      <c r="B88" s="28" t="s">
        <v>61</v>
      </c>
      <c r="C88" s="28"/>
      <c r="D88" s="28"/>
      <c r="E88" s="28"/>
      <c r="F88" s="28"/>
      <c r="G88" s="28"/>
      <c r="H88" s="28"/>
      <c r="I88" s="28"/>
      <c r="J88" s="28"/>
      <c r="K88" s="28"/>
      <c r="L88" s="65">
        <v>-189</v>
      </c>
      <c r="M88" s="147"/>
      <c r="N88" s="142"/>
    </row>
    <row r="89" spans="1:14" ht="15.75">
      <c r="A89" s="27">
        <f t="shared" si="0"/>
        <v>7</v>
      </c>
      <c r="B89" s="28" t="s">
        <v>62</v>
      </c>
      <c r="C89" s="28"/>
      <c r="D89" s="28"/>
      <c r="E89" s="28"/>
      <c r="F89" s="28"/>
      <c r="G89" s="28"/>
      <c r="H89" s="28"/>
      <c r="I89" s="28"/>
      <c r="J89" s="28"/>
      <c r="K89" s="28"/>
      <c r="L89" s="65">
        <v>-78</v>
      </c>
      <c r="M89" s="147"/>
      <c r="N89" s="142"/>
    </row>
    <row r="90" spans="1:14" ht="15.75">
      <c r="A90" s="27">
        <f t="shared" si="0"/>
        <v>8</v>
      </c>
      <c r="B90" s="28" t="s">
        <v>63</v>
      </c>
      <c r="C90" s="28"/>
      <c r="D90" s="28"/>
      <c r="E90" s="28"/>
      <c r="F90" s="28"/>
      <c r="G90" s="28"/>
      <c r="H90" s="28"/>
      <c r="I90" s="28"/>
      <c r="J90" s="28"/>
      <c r="K90" s="28"/>
      <c r="L90" s="65">
        <v>-5</v>
      </c>
      <c r="M90" s="147"/>
      <c r="N90" s="142"/>
    </row>
    <row r="91" spans="1:14" ht="15.75">
      <c r="A91" s="27">
        <f t="shared" si="0"/>
        <v>9</v>
      </c>
      <c r="B91" s="28" t="s">
        <v>64</v>
      </c>
      <c r="C91" s="28"/>
      <c r="D91" s="28"/>
      <c r="E91" s="28"/>
      <c r="F91" s="28"/>
      <c r="G91" s="28"/>
      <c r="H91" s="28"/>
      <c r="I91" s="28"/>
      <c r="J91" s="28"/>
      <c r="K91" s="28"/>
      <c r="L91" s="65">
        <v>0</v>
      </c>
      <c r="M91" s="147"/>
      <c r="N91" s="142"/>
    </row>
    <row r="92" spans="1:14" ht="15.75">
      <c r="A92" s="27">
        <f t="shared" si="0"/>
        <v>10</v>
      </c>
      <c r="B92" s="28" t="s">
        <v>65</v>
      </c>
      <c r="C92" s="28"/>
      <c r="D92" s="28"/>
      <c r="E92" s="28"/>
      <c r="F92" s="28"/>
      <c r="G92" s="28"/>
      <c r="H92" s="28"/>
      <c r="I92" s="28"/>
      <c r="J92" s="28"/>
      <c r="K92" s="28"/>
      <c r="L92" s="65">
        <v>-19</v>
      </c>
      <c r="M92" s="147"/>
      <c r="N92" s="142"/>
    </row>
    <row r="93" spans="1:14" ht="15.75">
      <c r="A93" s="27">
        <f t="shared" si="0"/>
        <v>11</v>
      </c>
      <c r="B93" s="28" t="s">
        <v>66</v>
      </c>
      <c r="C93" s="28"/>
      <c r="D93" s="28"/>
      <c r="E93" s="28"/>
      <c r="F93" s="28"/>
      <c r="G93" s="28"/>
      <c r="H93" s="28"/>
      <c r="I93" s="28"/>
      <c r="J93" s="28"/>
      <c r="K93" s="28"/>
      <c r="L93" s="65">
        <v>0</v>
      </c>
      <c r="M93" s="147"/>
      <c r="N93" s="142"/>
    </row>
    <row r="94" spans="1:14" ht="15.75">
      <c r="A94" s="27">
        <f t="shared" si="0"/>
        <v>12</v>
      </c>
      <c r="B94" s="28" t="s">
        <v>67</v>
      </c>
      <c r="C94" s="28"/>
      <c r="D94" s="28"/>
      <c r="E94" s="28"/>
      <c r="F94" s="28"/>
      <c r="G94" s="28"/>
      <c r="H94" s="28"/>
      <c r="I94" s="28"/>
      <c r="J94" s="28"/>
      <c r="K94" s="28"/>
      <c r="L94" s="65">
        <v>0</v>
      </c>
      <c r="M94" s="147"/>
      <c r="N94" s="142"/>
    </row>
    <row r="95" spans="1:14" ht="15.75">
      <c r="A95" s="27">
        <f t="shared" si="0"/>
        <v>13</v>
      </c>
      <c r="B95" s="28" t="s">
        <v>68</v>
      </c>
      <c r="C95" s="28"/>
      <c r="D95" s="28"/>
      <c r="E95" s="28"/>
      <c r="F95" s="28"/>
      <c r="G95" s="28"/>
      <c r="H95" s="28"/>
      <c r="I95" s="28"/>
      <c r="J95" s="28"/>
      <c r="K95" s="28"/>
      <c r="L95" s="65">
        <f>-SUM(L81:L94)</f>
        <v>-3013</v>
      </c>
      <c r="M95" s="147"/>
      <c r="N95" s="142"/>
    </row>
    <row r="96" spans="1:14" ht="15.75">
      <c r="A96" s="27"/>
      <c r="B96" s="28"/>
      <c r="C96" s="28"/>
      <c r="D96" s="28"/>
      <c r="E96" s="28"/>
      <c r="F96" s="28"/>
      <c r="G96" s="28"/>
      <c r="H96" s="28"/>
      <c r="I96" s="28"/>
      <c r="J96" s="28"/>
      <c r="K96" s="28"/>
      <c r="L96" s="65"/>
      <c r="M96" s="147"/>
      <c r="N96" s="142"/>
    </row>
    <row r="97" spans="1:14" ht="15.75">
      <c r="A97" s="27"/>
      <c r="B97" s="166" t="s">
        <v>69</v>
      </c>
      <c r="C97" s="70"/>
      <c r="D97" s="28"/>
      <c r="E97" s="28"/>
      <c r="F97" s="28"/>
      <c r="G97" s="28"/>
      <c r="H97" s="28"/>
      <c r="I97" s="28"/>
      <c r="J97" s="28"/>
      <c r="K97" s="28"/>
      <c r="L97" s="71"/>
      <c r="M97" s="147"/>
      <c r="N97" s="142"/>
    </row>
    <row r="98" spans="1:14" ht="15.75">
      <c r="A98" s="27"/>
      <c r="B98" s="28" t="s">
        <v>70</v>
      </c>
      <c r="C98" s="70"/>
      <c r="D98" s="28"/>
      <c r="E98" s="28"/>
      <c r="F98" s="28"/>
      <c r="G98" s="28"/>
      <c r="H98" s="28"/>
      <c r="I98" s="28"/>
      <c r="J98" s="64">
        <f>-J151</f>
        <v>0</v>
      </c>
      <c r="K98" s="64"/>
      <c r="L98" s="65"/>
      <c r="M98" s="147"/>
      <c r="N98" s="142"/>
    </row>
    <row r="99" spans="1:14" ht="15.75">
      <c r="A99" s="27"/>
      <c r="B99" s="28" t="s">
        <v>71</v>
      </c>
      <c r="C99" s="28"/>
      <c r="D99" s="28"/>
      <c r="E99" s="28"/>
      <c r="F99" s="28"/>
      <c r="G99" s="28"/>
      <c r="H99" s="28"/>
      <c r="I99" s="28"/>
      <c r="J99" s="64">
        <f>-H151</f>
        <v>0</v>
      </c>
      <c r="K99" s="64"/>
      <c r="L99" s="65"/>
      <c r="M99" s="147"/>
      <c r="N99" s="142"/>
    </row>
    <row r="100" spans="1:14" ht="15.75">
      <c r="A100" s="27"/>
      <c r="B100" s="28" t="s">
        <v>72</v>
      </c>
      <c r="C100" s="28"/>
      <c r="D100" s="28"/>
      <c r="E100" s="28"/>
      <c r="F100" s="28"/>
      <c r="G100" s="28"/>
      <c r="H100" s="28"/>
      <c r="I100" s="28"/>
      <c r="J100" s="64">
        <v>-11308</v>
      </c>
      <c r="K100" s="64"/>
      <c r="L100" s="65"/>
      <c r="M100" s="147"/>
      <c r="N100" s="142"/>
    </row>
    <row r="101" spans="1:14" ht="15.75">
      <c r="A101" s="27"/>
      <c r="B101" s="28" t="s">
        <v>73</v>
      </c>
      <c r="C101" s="28"/>
      <c r="D101" s="28"/>
      <c r="E101" s="28"/>
      <c r="F101" s="28"/>
      <c r="G101" s="28"/>
      <c r="H101" s="28"/>
      <c r="I101" s="28"/>
      <c r="J101" s="64">
        <v>0</v>
      </c>
      <c r="K101" s="64"/>
      <c r="L101" s="65"/>
      <c r="M101" s="147"/>
      <c r="N101" s="142"/>
    </row>
    <row r="102" spans="1:14" ht="15.75">
      <c r="A102" s="27"/>
      <c r="B102" s="28" t="s">
        <v>74</v>
      </c>
      <c r="C102" s="28"/>
      <c r="D102" s="28"/>
      <c r="E102" s="28"/>
      <c r="F102" s="28"/>
      <c r="G102" s="28"/>
      <c r="H102" s="28"/>
      <c r="I102" s="28"/>
      <c r="J102" s="64">
        <v>0</v>
      </c>
      <c r="K102" s="64"/>
      <c r="L102" s="65"/>
      <c r="M102" s="147"/>
      <c r="N102" s="142"/>
    </row>
    <row r="103" spans="1:14" ht="15.75">
      <c r="A103" s="27"/>
      <c r="B103" s="28" t="s">
        <v>75</v>
      </c>
      <c r="C103" s="28"/>
      <c r="D103" s="28"/>
      <c r="E103" s="28"/>
      <c r="F103" s="28"/>
      <c r="G103" s="28"/>
      <c r="H103" s="28"/>
      <c r="I103" s="28"/>
      <c r="J103" s="64">
        <f>SUM(J82:J101)</f>
        <v>-11308</v>
      </c>
      <c r="K103" s="64"/>
      <c r="L103" s="64">
        <f>SUM(L83:L95)</f>
        <v>-4558</v>
      </c>
      <c r="M103" s="147"/>
      <c r="N103" s="142"/>
    </row>
    <row r="104" spans="1:14" ht="15.75">
      <c r="A104" s="27"/>
      <c r="B104" s="28" t="s">
        <v>76</v>
      </c>
      <c r="C104" s="28"/>
      <c r="D104" s="28"/>
      <c r="E104" s="28"/>
      <c r="F104" s="28"/>
      <c r="G104" s="28"/>
      <c r="H104" s="28"/>
      <c r="I104" s="28"/>
      <c r="J104" s="64">
        <f>J81+J103</f>
        <v>0</v>
      </c>
      <c r="K104" s="64"/>
      <c r="L104" s="64">
        <f>L81+L103</f>
        <v>0</v>
      </c>
      <c r="M104" s="147"/>
      <c r="N104" s="142"/>
    </row>
    <row r="105" spans="1:14" ht="15.75">
      <c r="A105" s="7"/>
      <c r="B105" s="9"/>
      <c r="C105" s="9"/>
      <c r="D105" s="9"/>
      <c r="E105" s="9"/>
      <c r="F105" s="9"/>
      <c r="G105" s="9"/>
      <c r="H105" s="9"/>
      <c r="I105" s="9"/>
      <c r="J105" s="9"/>
      <c r="K105" s="9"/>
      <c r="L105" s="63"/>
      <c r="M105" s="145"/>
      <c r="N105" s="142"/>
    </row>
    <row r="106" spans="1:14" ht="16.5" thickBot="1">
      <c r="A106" s="135"/>
      <c r="B106" s="136" t="str">
        <f>B52</f>
        <v>HL4 INVESTOR REPORT QUARTER ENDING NOVEMBER 2003</v>
      </c>
      <c r="C106" s="137"/>
      <c r="D106" s="137"/>
      <c r="E106" s="137"/>
      <c r="F106" s="137"/>
      <c r="G106" s="137"/>
      <c r="H106" s="137"/>
      <c r="I106" s="137"/>
      <c r="J106" s="137"/>
      <c r="K106" s="137"/>
      <c r="L106" s="141"/>
      <c r="M106" s="139"/>
      <c r="N106" s="142"/>
    </row>
    <row r="107" spans="1:14" ht="15.75">
      <c r="A107" s="2"/>
      <c r="B107" s="5"/>
      <c r="C107" s="5"/>
      <c r="D107" s="5"/>
      <c r="E107" s="5"/>
      <c r="F107" s="5"/>
      <c r="G107" s="5"/>
      <c r="H107" s="5"/>
      <c r="I107" s="5"/>
      <c r="J107" s="5"/>
      <c r="K107" s="5"/>
      <c r="L107" s="73"/>
      <c r="M107" s="144"/>
      <c r="N107" s="142"/>
    </row>
    <row r="108" spans="1:14" ht="15.75">
      <c r="A108" s="7"/>
      <c r="B108" s="62" t="s">
        <v>77</v>
      </c>
      <c r="C108" s="15"/>
      <c r="D108" s="9"/>
      <c r="E108" s="9"/>
      <c r="F108" s="9"/>
      <c r="G108" s="9"/>
      <c r="H108" s="9"/>
      <c r="I108" s="9"/>
      <c r="J108" s="9"/>
      <c r="K108" s="9"/>
      <c r="L108" s="63"/>
      <c r="M108" s="145"/>
      <c r="N108" s="142"/>
    </row>
    <row r="109" spans="1:14" ht="15.75">
      <c r="A109" s="7"/>
      <c r="B109" s="23"/>
      <c r="C109" s="15"/>
      <c r="D109" s="9"/>
      <c r="E109" s="9"/>
      <c r="F109" s="9"/>
      <c r="G109" s="9"/>
      <c r="H109" s="9"/>
      <c r="I109" s="9"/>
      <c r="J109" s="9"/>
      <c r="K109" s="9"/>
      <c r="L109" s="63"/>
      <c r="M109" s="145"/>
      <c r="N109" s="142"/>
    </row>
    <row r="110" spans="1:14" ht="15.75">
      <c r="A110" s="7"/>
      <c r="B110" s="167" t="s">
        <v>78</v>
      </c>
      <c r="C110" s="15"/>
      <c r="D110" s="9"/>
      <c r="E110" s="9"/>
      <c r="F110" s="9"/>
      <c r="G110" s="9"/>
      <c r="H110" s="9"/>
      <c r="I110" s="9"/>
      <c r="J110" s="9"/>
      <c r="K110" s="9"/>
      <c r="L110" s="63"/>
      <c r="M110" s="145"/>
      <c r="N110" s="142"/>
    </row>
    <row r="111" spans="1:14" ht="15.75">
      <c r="A111" s="27"/>
      <c r="B111" s="28" t="s">
        <v>79</v>
      </c>
      <c r="C111" s="28"/>
      <c r="D111" s="28"/>
      <c r="E111" s="28"/>
      <c r="F111" s="28"/>
      <c r="G111" s="28"/>
      <c r="H111" s="28"/>
      <c r="I111" s="28"/>
      <c r="J111" s="28"/>
      <c r="K111" s="28"/>
      <c r="L111" s="65">
        <v>4180</v>
      </c>
      <c r="M111" s="147"/>
      <c r="N111" s="142"/>
    </row>
    <row r="112" spans="1:14" ht="15.75">
      <c r="A112" s="27"/>
      <c r="B112" s="28" t="s">
        <v>80</v>
      </c>
      <c r="C112" s="28"/>
      <c r="D112" s="28"/>
      <c r="E112" s="28"/>
      <c r="F112" s="28"/>
      <c r="G112" s="28"/>
      <c r="H112" s="28"/>
      <c r="I112" s="28"/>
      <c r="J112" s="28"/>
      <c r="K112" s="28"/>
      <c r="L112" s="65">
        <f>L111</f>
        <v>4180</v>
      </c>
      <c r="M112" s="147"/>
      <c r="N112" s="142"/>
    </row>
    <row r="113" spans="1:14" ht="15.75">
      <c r="A113" s="27"/>
      <c r="B113" s="28" t="s">
        <v>81</v>
      </c>
      <c r="C113" s="28"/>
      <c r="D113" s="28"/>
      <c r="E113" s="28"/>
      <c r="F113" s="28"/>
      <c r="G113" s="28"/>
      <c r="H113" s="28"/>
      <c r="I113" s="28"/>
      <c r="J113" s="28"/>
      <c r="K113" s="28"/>
      <c r="L113" s="65">
        <v>0</v>
      </c>
      <c r="M113" s="147"/>
      <c r="N113" s="142"/>
    </row>
    <row r="114" spans="1:14" ht="15.75">
      <c r="A114" s="27"/>
      <c r="B114" s="28" t="s">
        <v>82</v>
      </c>
      <c r="C114" s="28"/>
      <c r="D114" s="28"/>
      <c r="E114" s="28"/>
      <c r="F114" s="28"/>
      <c r="G114" s="28"/>
      <c r="H114" s="28"/>
      <c r="I114" s="28"/>
      <c r="J114" s="28"/>
      <c r="K114" s="28"/>
      <c r="L114" s="65">
        <v>0</v>
      </c>
      <c r="M114" s="147"/>
      <c r="N114" s="142"/>
    </row>
    <row r="115" spans="1:14" ht="15.75">
      <c r="A115" s="27"/>
      <c r="B115" s="28" t="s">
        <v>83</v>
      </c>
      <c r="C115" s="28"/>
      <c r="D115" s="28"/>
      <c r="E115" s="28"/>
      <c r="F115" s="28"/>
      <c r="G115" s="28"/>
      <c r="H115" s="28"/>
      <c r="I115" s="28"/>
      <c r="J115" s="28"/>
      <c r="K115" s="28"/>
      <c r="L115" s="65">
        <v>0</v>
      </c>
      <c r="M115" s="147"/>
      <c r="N115" s="142"/>
    </row>
    <row r="116" spans="1:14" ht="15.75">
      <c r="A116" s="27"/>
      <c r="B116" s="28" t="s">
        <v>60</v>
      </c>
      <c r="C116" s="28"/>
      <c r="D116" s="28"/>
      <c r="E116" s="28"/>
      <c r="F116" s="28"/>
      <c r="G116" s="28"/>
      <c r="H116" s="28"/>
      <c r="I116" s="28"/>
      <c r="J116" s="28"/>
      <c r="K116" s="28"/>
      <c r="L116" s="65">
        <v>0</v>
      </c>
      <c r="M116" s="147"/>
      <c r="N116" s="142"/>
    </row>
    <row r="117" spans="1:14" ht="15.75">
      <c r="A117" s="27"/>
      <c r="B117" s="28" t="s">
        <v>61</v>
      </c>
      <c r="C117" s="28"/>
      <c r="D117" s="28"/>
      <c r="E117" s="28"/>
      <c r="F117" s="28"/>
      <c r="G117" s="28"/>
      <c r="H117" s="28"/>
      <c r="I117" s="28"/>
      <c r="J117" s="28"/>
      <c r="K117" s="28"/>
      <c r="L117" s="65">
        <v>0</v>
      </c>
      <c r="M117" s="147"/>
      <c r="N117" s="142"/>
    </row>
    <row r="118" spans="1:14" ht="15.75">
      <c r="A118" s="27"/>
      <c r="B118" s="28" t="s">
        <v>62</v>
      </c>
      <c r="C118" s="28"/>
      <c r="D118" s="28"/>
      <c r="E118" s="28"/>
      <c r="F118" s="28"/>
      <c r="G118" s="28"/>
      <c r="H118" s="28"/>
      <c r="I118" s="28"/>
      <c r="J118" s="28"/>
      <c r="K118" s="28"/>
      <c r="L118" s="65">
        <v>0</v>
      </c>
      <c r="M118" s="147"/>
      <c r="N118" s="142"/>
    </row>
    <row r="119" spans="1:14" ht="15.75">
      <c r="A119" s="27"/>
      <c r="B119" s="28" t="s">
        <v>84</v>
      </c>
      <c r="C119" s="28"/>
      <c r="D119" s="28"/>
      <c r="E119" s="28"/>
      <c r="F119" s="28"/>
      <c r="G119" s="28"/>
      <c r="H119" s="28"/>
      <c r="I119" s="28"/>
      <c r="J119" s="28"/>
      <c r="K119" s="28"/>
      <c r="L119" s="65">
        <f>SUM(L112:L118)</f>
        <v>4180</v>
      </c>
      <c r="M119" s="147"/>
      <c r="N119" s="142"/>
    </row>
    <row r="120" spans="1:14" ht="15.75">
      <c r="A120" s="27"/>
      <c r="B120" s="28"/>
      <c r="C120" s="28"/>
      <c r="D120" s="28"/>
      <c r="E120" s="28"/>
      <c r="F120" s="28"/>
      <c r="G120" s="28"/>
      <c r="H120" s="28"/>
      <c r="I120" s="28"/>
      <c r="J120" s="28"/>
      <c r="K120" s="28"/>
      <c r="L120" s="75"/>
      <c r="M120" s="147"/>
      <c r="N120" s="142"/>
    </row>
    <row r="121" spans="1:14" ht="15.75">
      <c r="A121" s="7"/>
      <c r="B121" s="167" t="s">
        <v>85</v>
      </c>
      <c r="C121" s="9"/>
      <c r="D121" s="9"/>
      <c r="E121" s="9"/>
      <c r="F121" s="9"/>
      <c r="G121" s="9"/>
      <c r="H121" s="9"/>
      <c r="I121" s="9"/>
      <c r="J121" s="9"/>
      <c r="K121" s="9"/>
      <c r="L121" s="63"/>
      <c r="M121" s="145"/>
      <c r="N121" s="142"/>
    </row>
    <row r="122" spans="1:14" ht="15.75">
      <c r="A122" s="27"/>
      <c r="B122" s="28" t="s">
        <v>86</v>
      </c>
      <c r="C122" s="28"/>
      <c r="D122" s="76"/>
      <c r="E122" s="28"/>
      <c r="F122" s="28"/>
      <c r="G122" s="28"/>
      <c r="H122" s="28"/>
      <c r="I122" s="28"/>
      <c r="J122" s="28"/>
      <c r="K122" s="28"/>
      <c r="L122" s="77" t="s">
        <v>206</v>
      </c>
      <c r="M122" s="147"/>
      <c r="N122" s="142"/>
    </row>
    <row r="123" spans="1:14" ht="15.75">
      <c r="A123" s="27"/>
      <c r="B123" s="28" t="s">
        <v>87</v>
      </c>
      <c r="C123" s="185"/>
      <c r="D123" s="185"/>
      <c r="E123" s="185"/>
      <c r="F123" s="185"/>
      <c r="G123" s="185"/>
      <c r="H123" s="185"/>
      <c r="I123" s="185"/>
      <c r="J123" s="185"/>
      <c r="K123" s="185"/>
      <c r="L123" s="77" t="s">
        <v>206</v>
      </c>
      <c r="M123" s="147"/>
      <c r="N123" s="142"/>
    </row>
    <row r="124" spans="1:14" ht="15.75">
      <c r="A124" s="27"/>
      <c r="B124" s="28" t="s">
        <v>88</v>
      </c>
      <c r="C124" s="28"/>
      <c r="D124" s="28"/>
      <c r="E124" s="28"/>
      <c r="F124" s="28"/>
      <c r="G124" s="28"/>
      <c r="H124" s="28"/>
      <c r="I124" s="28"/>
      <c r="J124" s="28"/>
      <c r="K124" s="28"/>
      <c r="L124" s="77" t="s">
        <v>206</v>
      </c>
      <c r="M124" s="147"/>
      <c r="N124" s="142"/>
    </row>
    <row r="125" spans="1:14" ht="15.75">
      <c r="A125" s="27"/>
      <c r="B125" s="28" t="s">
        <v>89</v>
      </c>
      <c r="C125" s="28"/>
      <c r="D125" s="28"/>
      <c r="E125" s="28"/>
      <c r="F125" s="28"/>
      <c r="G125" s="28"/>
      <c r="H125" s="28"/>
      <c r="I125" s="28"/>
      <c r="J125" s="28"/>
      <c r="K125" s="28"/>
      <c r="L125" s="77" t="s">
        <v>206</v>
      </c>
      <c r="M125" s="147"/>
      <c r="N125" s="142"/>
    </row>
    <row r="126" spans="1:14" ht="15.75">
      <c r="A126" s="27"/>
      <c r="B126" s="28"/>
      <c r="C126" s="28"/>
      <c r="D126" s="28"/>
      <c r="E126" s="28"/>
      <c r="F126" s="28"/>
      <c r="G126" s="28"/>
      <c r="H126" s="28"/>
      <c r="I126" s="28"/>
      <c r="J126" s="28"/>
      <c r="K126" s="28"/>
      <c r="L126" s="75"/>
      <c r="M126" s="147"/>
      <c r="N126" s="142"/>
    </row>
    <row r="127" spans="1:14" ht="15.75">
      <c r="A127" s="7"/>
      <c r="B127" s="167" t="s">
        <v>90</v>
      </c>
      <c r="C127" s="15"/>
      <c r="D127" s="9"/>
      <c r="E127" s="9"/>
      <c r="F127" s="9"/>
      <c r="G127" s="9"/>
      <c r="H127" s="9"/>
      <c r="I127" s="9"/>
      <c r="J127" s="9"/>
      <c r="K127" s="9"/>
      <c r="L127" s="79"/>
      <c r="M127" s="145"/>
      <c r="N127" s="142"/>
    </row>
    <row r="128" spans="1:14" ht="15.75">
      <c r="A128" s="27"/>
      <c r="B128" s="28" t="s">
        <v>91</v>
      </c>
      <c r="C128" s="28"/>
      <c r="D128" s="28"/>
      <c r="E128" s="28"/>
      <c r="F128" s="28"/>
      <c r="G128" s="28"/>
      <c r="H128" s="28"/>
      <c r="I128" s="28"/>
      <c r="J128" s="28"/>
      <c r="K128" s="28"/>
      <c r="L128" s="65">
        <v>0</v>
      </c>
      <c r="M128" s="147"/>
      <c r="N128" s="142"/>
    </row>
    <row r="129" spans="1:14" ht="15.75">
      <c r="A129" s="27"/>
      <c r="B129" s="28" t="s">
        <v>92</v>
      </c>
      <c r="C129" s="28"/>
      <c r="D129" s="28"/>
      <c r="E129" s="28"/>
      <c r="F129" s="28"/>
      <c r="G129" s="28"/>
      <c r="H129" s="28"/>
      <c r="I129" s="28"/>
      <c r="J129" s="28"/>
      <c r="K129" s="28"/>
      <c r="L129" s="65">
        <v>19</v>
      </c>
      <c r="M129" s="147"/>
      <c r="N129" s="142"/>
    </row>
    <row r="130" spans="1:14" ht="15.75">
      <c r="A130" s="27"/>
      <c r="B130" s="28" t="s">
        <v>93</v>
      </c>
      <c r="C130" s="28"/>
      <c r="D130" s="28"/>
      <c r="E130" s="28"/>
      <c r="F130" s="28"/>
      <c r="G130" s="28"/>
      <c r="H130" s="28"/>
      <c r="I130" s="28"/>
      <c r="J130" s="28"/>
      <c r="K130" s="28"/>
      <c r="L130" s="65">
        <f>L129+L128</f>
        <v>19</v>
      </c>
      <c r="M130" s="147"/>
      <c r="N130" s="142"/>
    </row>
    <row r="131" spans="1:14" ht="15.75">
      <c r="A131" s="27"/>
      <c r="B131" s="28" t="s">
        <v>94</v>
      </c>
      <c r="C131" s="28"/>
      <c r="D131" s="28"/>
      <c r="E131" s="28"/>
      <c r="F131" s="28"/>
      <c r="G131" s="28"/>
      <c r="H131" s="80"/>
      <c r="I131" s="28"/>
      <c r="J131" s="28"/>
      <c r="K131" s="28"/>
      <c r="L131" s="65">
        <f>L92</f>
        <v>-19</v>
      </c>
      <c r="M131" s="147"/>
      <c r="N131" s="142"/>
    </row>
    <row r="132" spans="1:14" ht="15.75">
      <c r="A132" s="27"/>
      <c r="B132" s="28" t="s">
        <v>95</v>
      </c>
      <c r="C132" s="28"/>
      <c r="D132" s="28"/>
      <c r="E132" s="28"/>
      <c r="F132" s="28"/>
      <c r="G132" s="28"/>
      <c r="H132" s="28"/>
      <c r="I132" s="28"/>
      <c r="J132" s="28"/>
      <c r="K132" s="28"/>
      <c r="L132" s="65">
        <f>L130+L131</f>
        <v>0</v>
      </c>
      <c r="M132" s="147"/>
      <c r="N132" s="142"/>
    </row>
    <row r="133" spans="1:14" ht="16.5" thickBot="1">
      <c r="A133" s="27"/>
      <c r="B133" s="28"/>
      <c r="C133" s="28"/>
      <c r="D133" s="28"/>
      <c r="E133" s="28"/>
      <c r="F133" s="28"/>
      <c r="G133" s="28"/>
      <c r="H133" s="28"/>
      <c r="I133" s="28"/>
      <c r="J133" s="28"/>
      <c r="K133" s="28"/>
      <c r="L133" s="75"/>
      <c r="M133" s="147"/>
      <c r="N133" s="142"/>
    </row>
    <row r="134" spans="1:14" ht="15.75">
      <c r="A134" s="2"/>
      <c r="B134" s="5"/>
      <c r="C134" s="5"/>
      <c r="D134" s="5"/>
      <c r="E134" s="5"/>
      <c r="F134" s="5"/>
      <c r="G134" s="5"/>
      <c r="H134" s="5"/>
      <c r="I134" s="5"/>
      <c r="J134" s="5"/>
      <c r="K134" s="5"/>
      <c r="L134" s="73"/>
      <c r="M134" s="144"/>
      <c r="N134" s="142"/>
    </row>
    <row r="135" spans="1:14" ht="15.75">
      <c r="A135" s="7"/>
      <c r="B135" s="167" t="s">
        <v>96</v>
      </c>
      <c r="C135" s="15"/>
      <c r="D135" s="9"/>
      <c r="E135" s="9"/>
      <c r="F135" s="9"/>
      <c r="G135" s="9"/>
      <c r="H135" s="9"/>
      <c r="I135" s="9"/>
      <c r="J135" s="9"/>
      <c r="K135" s="9"/>
      <c r="L135" s="63"/>
      <c r="M135" s="145"/>
      <c r="N135" s="142"/>
    </row>
    <row r="136" spans="1:14" ht="15.75">
      <c r="A136" s="7"/>
      <c r="B136" s="23"/>
      <c r="C136" s="15"/>
      <c r="D136" s="9"/>
      <c r="E136" s="9"/>
      <c r="F136" s="9"/>
      <c r="G136" s="9"/>
      <c r="H136" s="9"/>
      <c r="I136" s="9"/>
      <c r="J136" s="9"/>
      <c r="K136" s="9"/>
      <c r="L136" s="63"/>
      <c r="M136" s="145"/>
      <c r="N136" s="142"/>
    </row>
    <row r="137" spans="1:15" ht="15.75">
      <c r="A137" s="27"/>
      <c r="B137" s="28" t="s">
        <v>97</v>
      </c>
      <c r="C137" s="81"/>
      <c r="D137" s="28"/>
      <c r="E137" s="28"/>
      <c r="F137" s="28"/>
      <c r="G137" s="28"/>
      <c r="H137" s="28"/>
      <c r="I137" s="28"/>
      <c r="J137" s="28"/>
      <c r="K137" s="28"/>
      <c r="L137" s="65">
        <f>L57</f>
        <v>134194</v>
      </c>
      <c r="M137" s="147"/>
      <c r="N137" s="142"/>
      <c r="O137" s="191"/>
    </row>
    <row r="138" spans="1:14" ht="15.75">
      <c r="A138" s="27"/>
      <c r="B138" s="28" t="s">
        <v>98</v>
      </c>
      <c r="C138" s="81"/>
      <c r="D138" s="28"/>
      <c r="E138" s="28"/>
      <c r="F138" s="28"/>
      <c r="G138" s="28"/>
      <c r="H138" s="28"/>
      <c r="I138" s="28"/>
      <c r="J138" s="28"/>
      <c r="K138" s="28"/>
      <c r="L138" s="65">
        <f>L32</f>
        <v>134213.13400000002</v>
      </c>
      <c r="M138" s="147"/>
      <c r="N138" s="142"/>
    </row>
    <row r="139" spans="1:14" ht="16.5" thickBot="1">
      <c r="A139" s="27"/>
      <c r="B139" s="28"/>
      <c r="C139" s="28"/>
      <c r="D139" s="28"/>
      <c r="E139" s="28"/>
      <c r="F139" s="28"/>
      <c r="G139" s="28"/>
      <c r="H139" s="28"/>
      <c r="I139" s="28"/>
      <c r="J139" s="28"/>
      <c r="K139" s="28"/>
      <c r="L139" s="75"/>
      <c r="M139" s="147"/>
      <c r="N139" s="142"/>
    </row>
    <row r="140" spans="1:14" ht="15.75">
      <c r="A140" s="2"/>
      <c r="B140" s="5"/>
      <c r="C140" s="5"/>
      <c r="D140" s="5"/>
      <c r="E140" s="5"/>
      <c r="F140" s="5"/>
      <c r="G140" s="5"/>
      <c r="H140" s="5"/>
      <c r="I140" s="5"/>
      <c r="J140" s="5"/>
      <c r="K140" s="5"/>
      <c r="L140" s="73"/>
      <c r="M140" s="144"/>
      <c r="N140" s="142"/>
    </row>
    <row r="141" spans="1:14" ht="15.75">
      <c r="A141" s="7"/>
      <c r="B141" s="167" t="s">
        <v>99</v>
      </c>
      <c r="C141" s="11"/>
      <c r="D141" s="11"/>
      <c r="E141" s="11"/>
      <c r="F141" s="11"/>
      <c r="G141" s="11"/>
      <c r="H141" s="83"/>
      <c r="I141" s="83"/>
      <c r="J141" s="83"/>
      <c r="K141" s="11"/>
      <c r="L141" s="84"/>
      <c r="M141" s="150"/>
      <c r="N141" s="142"/>
    </row>
    <row r="142" spans="1:14" ht="15.75">
      <c r="A142" s="7"/>
      <c r="B142" s="74"/>
      <c r="C142" s="11"/>
      <c r="D142" s="11"/>
      <c r="E142" s="11"/>
      <c r="F142" s="11"/>
      <c r="G142" s="11"/>
      <c r="H142" s="83"/>
      <c r="I142" s="83"/>
      <c r="J142" s="83"/>
      <c r="K142" s="11"/>
      <c r="L142" s="84"/>
      <c r="M142" s="150"/>
      <c r="N142" s="142"/>
    </row>
    <row r="143" spans="1:14" ht="15.75">
      <c r="A143" s="27"/>
      <c r="B143" s="85" t="s">
        <v>100</v>
      </c>
      <c r="C143" s="86"/>
      <c r="D143" s="86"/>
      <c r="E143" s="86"/>
      <c r="F143" s="86"/>
      <c r="G143" s="86"/>
      <c r="H143" s="87"/>
      <c r="I143" s="87"/>
      <c r="J143" s="87"/>
      <c r="K143" s="86"/>
      <c r="L143" s="65">
        <f>D58</f>
        <v>21805</v>
      </c>
      <c r="M143" s="151"/>
      <c r="N143" s="142"/>
    </row>
    <row r="144" spans="1:14" ht="15.75">
      <c r="A144" s="27"/>
      <c r="B144" s="85" t="s">
        <v>52</v>
      </c>
      <c r="C144" s="86"/>
      <c r="D144" s="86"/>
      <c r="E144" s="86"/>
      <c r="F144" s="86"/>
      <c r="G144" s="86"/>
      <c r="H144" s="87"/>
      <c r="I144" s="87"/>
      <c r="J144" s="87"/>
      <c r="K144" s="86"/>
      <c r="L144" s="65">
        <v>1195</v>
      </c>
      <c r="M144" s="151"/>
      <c r="N144" s="142"/>
    </row>
    <row r="145" spans="1:14" ht="15.75">
      <c r="A145" s="27"/>
      <c r="B145" s="85" t="s">
        <v>101</v>
      </c>
      <c r="C145" s="86"/>
      <c r="D145" s="86"/>
      <c r="E145" s="86"/>
      <c r="F145" s="86"/>
      <c r="G145" s="86"/>
      <c r="H145" s="87"/>
      <c r="I145" s="87"/>
      <c r="J145" s="87"/>
      <c r="K145" s="86"/>
      <c r="L145" s="65">
        <v>66</v>
      </c>
      <c r="M145" s="151"/>
      <c r="N145" s="142"/>
    </row>
    <row r="146" spans="1:14" ht="15.75">
      <c r="A146" s="27"/>
      <c r="B146" s="85" t="s">
        <v>102</v>
      </c>
      <c r="C146" s="86"/>
      <c r="D146" s="86"/>
      <c r="E146" s="86"/>
      <c r="F146" s="86"/>
      <c r="G146" s="86"/>
      <c r="H146" s="87"/>
      <c r="I146" s="87"/>
      <c r="J146" s="87"/>
      <c r="K146" s="86"/>
      <c r="L146" s="65">
        <f>L143-L144-L145</f>
        <v>20544</v>
      </c>
      <c r="M146" s="151"/>
      <c r="N146" s="142"/>
    </row>
    <row r="147" spans="1:14" ht="15.75">
      <c r="A147" s="27"/>
      <c r="B147" s="69"/>
      <c r="C147" s="86"/>
      <c r="D147" s="86"/>
      <c r="E147" s="86"/>
      <c r="F147" s="86"/>
      <c r="G147" s="86"/>
      <c r="H147" s="87"/>
      <c r="I147" s="87"/>
      <c r="J147" s="87"/>
      <c r="K147" s="86"/>
      <c r="L147" s="88"/>
      <c r="M147" s="151"/>
      <c r="N147" s="142"/>
    </row>
    <row r="148" spans="1:14" ht="15.75">
      <c r="A148" s="7"/>
      <c r="B148" s="167" t="s">
        <v>103</v>
      </c>
      <c r="C148" s="158"/>
      <c r="D148" s="158"/>
      <c r="E148" s="158"/>
      <c r="F148" s="158"/>
      <c r="G148" s="158"/>
      <c r="H148" s="168" t="s">
        <v>186</v>
      </c>
      <c r="I148" s="168"/>
      <c r="J148" s="168" t="s">
        <v>193</v>
      </c>
      <c r="K148" s="158"/>
      <c r="L148" s="169" t="s">
        <v>207</v>
      </c>
      <c r="M148" s="150"/>
      <c r="N148" s="142"/>
    </row>
    <row r="149" spans="1:14" ht="15.75">
      <c r="A149" s="27"/>
      <c r="B149" s="28" t="s">
        <v>104</v>
      </c>
      <c r="C149" s="28"/>
      <c r="D149" s="28"/>
      <c r="E149" s="28"/>
      <c r="F149" s="28"/>
      <c r="G149" s="28"/>
      <c r="H149" s="65">
        <v>7000</v>
      </c>
      <c r="I149" s="28"/>
      <c r="J149" s="52"/>
      <c r="K149" s="28"/>
      <c r="L149" s="65"/>
      <c r="M149" s="147"/>
      <c r="N149" s="142"/>
    </row>
    <row r="150" spans="1:14" ht="15.75">
      <c r="A150" s="27"/>
      <c r="B150" s="28" t="s">
        <v>105</v>
      </c>
      <c r="C150" s="28"/>
      <c r="D150" s="28"/>
      <c r="E150" s="28"/>
      <c r="F150" s="28"/>
      <c r="G150" s="28"/>
      <c r="H150" s="65">
        <v>2</v>
      </c>
      <c r="I150" s="28"/>
      <c r="J150" s="65">
        <v>0</v>
      </c>
      <c r="K150" s="28"/>
      <c r="L150" s="65">
        <f>J150+H150</f>
        <v>2</v>
      </c>
      <c r="M150" s="147"/>
      <c r="N150" s="142"/>
    </row>
    <row r="151" spans="1:14" ht="15.75">
      <c r="A151" s="27"/>
      <c r="B151" s="28" t="s">
        <v>106</v>
      </c>
      <c r="C151" s="28"/>
      <c r="D151" s="28"/>
      <c r="E151" s="28"/>
      <c r="F151" s="28"/>
      <c r="G151" s="28"/>
      <c r="H151" s="65">
        <v>0</v>
      </c>
      <c r="I151" s="28"/>
      <c r="J151" s="65">
        <v>0</v>
      </c>
      <c r="K151" s="28"/>
      <c r="L151" s="65">
        <f>J151+H151</f>
        <v>0</v>
      </c>
      <c r="M151" s="147"/>
      <c r="N151" s="142"/>
    </row>
    <row r="152" spans="1:14" ht="15.75">
      <c r="A152" s="27"/>
      <c r="B152" s="28" t="s">
        <v>107</v>
      </c>
      <c r="C152" s="28"/>
      <c r="D152" s="28"/>
      <c r="E152" s="28"/>
      <c r="F152" s="28"/>
      <c r="G152" s="28"/>
      <c r="H152" s="65">
        <f>H151+H150</f>
        <v>2</v>
      </c>
      <c r="I152" s="28"/>
      <c r="J152" s="65">
        <f>J151+J150</f>
        <v>0</v>
      </c>
      <c r="K152" s="28"/>
      <c r="L152" s="65">
        <f>J152+H152</f>
        <v>2</v>
      </c>
      <c r="M152" s="147"/>
      <c r="N152" s="142"/>
    </row>
    <row r="153" spans="1:14" ht="15.75">
      <c r="A153" s="27"/>
      <c r="B153" s="28" t="s">
        <v>108</v>
      </c>
      <c r="C153" s="28"/>
      <c r="D153" s="28"/>
      <c r="E153" s="28"/>
      <c r="F153" s="28"/>
      <c r="G153" s="28"/>
      <c r="H153" s="65">
        <f>H149-H152-J152</f>
        <v>6998</v>
      </c>
      <c r="I153" s="28"/>
      <c r="J153" s="52"/>
      <c r="K153" s="28"/>
      <c r="L153" s="65"/>
      <c r="M153" s="147"/>
      <c r="N153" s="142"/>
    </row>
    <row r="154" spans="1:14" ht="16.5" thickBot="1">
      <c r="A154" s="27"/>
      <c r="B154" s="28"/>
      <c r="C154" s="28"/>
      <c r="D154" s="28"/>
      <c r="E154" s="28"/>
      <c r="F154" s="28"/>
      <c r="G154" s="28"/>
      <c r="H154" s="28"/>
      <c r="I154" s="28"/>
      <c r="J154" s="28"/>
      <c r="K154" s="28"/>
      <c r="L154" s="75"/>
      <c r="M154" s="147"/>
      <c r="N154" s="142"/>
    </row>
    <row r="155" spans="1:14" ht="15.75">
      <c r="A155" s="2"/>
      <c r="B155" s="5"/>
      <c r="C155" s="5"/>
      <c r="D155" s="5"/>
      <c r="E155" s="5"/>
      <c r="F155" s="5"/>
      <c r="G155" s="5"/>
      <c r="H155" s="5"/>
      <c r="I155" s="5"/>
      <c r="J155" s="5"/>
      <c r="K155" s="5"/>
      <c r="L155" s="73"/>
      <c r="M155" s="144"/>
      <c r="N155" s="142"/>
    </row>
    <row r="156" spans="1:14" ht="15.75">
      <c r="A156" s="7"/>
      <c r="B156" s="167" t="s">
        <v>109</v>
      </c>
      <c r="C156" s="15"/>
      <c r="D156" s="9"/>
      <c r="E156" s="9"/>
      <c r="F156" s="9"/>
      <c r="G156" s="9"/>
      <c r="H156" s="9"/>
      <c r="I156" s="9"/>
      <c r="J156" s="9"/>
      <c r="K156" s="9"/>
      <c r="L156" s="89"/>
      <c r="M156" s="145"/>
      <c r="N156" s="142"/>
    </row>
    <row r="157" spans="1:14" ht="15.75">
      <c r="A157" s="27"/>
      <c r="B157" s="28" t="s">
        <v>110</v>
      </c>
      <c r="C157" s="28"/>
      <c r="D157" s="28"/>
      <c r="E157" s="28"/>
      <c r="F157" s="28"/>
      <c r="G157" s="28"/>
      <c r="H157" s="28"/>
      <c r="I157" s="28"/>
      <c r="J157" s="28"/>
      <c r="K157" s="28"/>
      <c r="L157" s="71">
        <f>(L81+L83+L84+L85+L86)/-L87</f>
        <v>3.6559485530546625</v>
      </c>
      <c r="M157" s="147" t="s">
        <v>208</v>
      </c>
      <c r="N157" s="142"/>
    </row>
    <row r="158" spans="1:14" ht="15.75">
      <c r="A158" s="27"/>
      <c r="B158" s="28" t="s">
        <v>111</v>
      </c>
      <c r="C158" s="28"/>
      <c r="D158" s="28"/>
      <c r="E158" s="28"/>
      <c r="F158" s="28"/>
      <c r="G158" s="28"/>
      <c r="H158" s="28"/>
      <c r="I158" s="28"/>
      <c r="J158" s="28"/>
      <c r="K158" s="28"/>
      <c r="L158" s="71">
        <v>3.2</v>
      </c>
      <c r="M158" s="147" t="s">
        <v>208</v>
      </c>
      <c r="N158" s="142"/>
    </row>
    <row r="159" spans="1:14" ht="15.75">
      <c r="A159" s="27"/>
      <c r="B159" s="28" t="s">
        <v>112</v>
      </c>
      <c r="C159" s="28"/>
      <c r="D159" s="28"/>
      <c r="E159" s="28"/>
      <c r="F159" s="28"/>
      <c r="G159" s="28"/>
      <c r="H159" s="28"/>
      <c r="I159" s="28"/>
      <c r="J159" s="28"/>
      <c r="K159" s="28"/>
      <c r="L159" s="71">
        <f>(L81+L83+L84+L85+L86+L87)/-L88</f>
        <v>17.48148148148148</v>
      </c>
      <c r="M159" s="147" t="s">
        <v>208</v>
      </c>
      <c r="N159" s="142"/>
    </row>
    <row r="160" spans="1:14" ht="15.75">
      <c r="A160" s="27"/>
      <c r="B160" s="28" t="s">
        <v>113</v>
      </c>
      <c r="C160" s="28"/>
      <c r="D160" s="28"/>
      <c r="E160" s="28"/>
      <c r="F160" s="28"/>
      <c r="G160" s="28"/>
      <c r="H160" s="28"/>
      <c r="I160" s="28"/>
      <c r="J160" s="28"/>
      <c r="K160" s="28"/>
      <c r="L160" s="90">
        <v>18.85</v>
      </c>
      <c r="M160" s="147" t="s">
        <v>208</v>
      </c>
      <c r="N160" s="142"/>
    </row>
    <row r="161" spans="1:14" ht="15.75">
      <c r="A161" s="27"/>
      <c r="B161" s="28" t="s">
        <v>114</v>
      </c>
      <c r="C161" s="28"/>
      <c r="D161" s="28"/>
      <c r="E161" s="28"/>
      <c r="F161" s="28"/>
      <c r="G161" s="28"/>
      <c r="H161" s="28"/>
      <c r="I161" s="28"/>
      <c r="J161" s="28"/>
      <c r="K161" s="28"/>
      <c r="L161" s="71">
        <f>(L81+L83+L84+L85+L86+L87+L88)/-L89</f>
        <v>39.93589743589744</v>
      </c>
      <c r="M161" s="147" t="s">
        <v>208</v>
      </c>
      <c r="N161" s="142"/>
    </row>
    <row r="162" spans="1:14" ht="15.75">
      <c r="A162" s="27"/>
      <c r="B162" s="28" t="s">
        <v>115</v>
      </c>
      <c r="C162" s="28"/>
      <c r="D162" s="28"/>
      <c r="E162" s="28"/>
      <c r="F162" s="28"/>
      <c r="G162" s="28"/>
      <c r="H162" s="28"/>
      <c r="I162" s="28"/>
      <c r="J162" s="28"/>
      <c r="K162" s="28"/>
      <c r="L162" s="90">
        <v>43.68</v>
      </c>
      <c r="M162" s="147" t="s">
        <v>208</v>
      </c>
      <c r="N162" s="142"/>
    </row>
    <row r="163" spans="1:14" ht="15.75">
      <c r="A163" s="27"/>
      <c r="B163" s="28"/>
      <c r="C163" s="28"/>
      <c r="D163" s="28"/>
      <c r="E163" s="28"/>
      <c r="F163" s="28"/>
      <c r="G163" s="28"/>
      <c r="H163" s="28"/>
      <c r="I163" s="28"/>
      <c r="J163" s="28"/>
      <c r="K163" s="28"/>
      <c r="L163" s="28"/>
      <c r="M163" s="147"/>
      <c r="N163" s="142"/>
    </row>
    <row r="164" spans="1:14" ht="15.75">
      <c r="A164" s="7"/>
      <c r="B164" s="9"/>
      <c r="C164" s="9"/>
      <c r="D164" s="9"/>
      <c r="E164" s="9"/>
      <c r="F164" s="9"/>
      <c r="G164" s="9"/>
      <c r="H164" s="9"/>
      <c r="I164" s="9"/>
      <c r="J164" s="9"/>
      <c r="K164" s="9"/>
      <c r="L164" s="9"/>
      <c r="M164" s="145"/>
      <c r="N164" s="142"/>
    </row>
    <row r="165" spans="1:14" ht="16.5" thickBot="1">
      <c r="A165" s="135"/>
      <c r="B165" s="136" t="str">
        <f>B106</f>
        <v>HL4 INVESTOR REPORT QUARTER ENDING NOVEMBER 2003</v>
      </c>
      <c r="C165" s="137"/>
      <c r="D165" s="137"/>
      <c r="E165" s="137"/>
      <c r="F165" s="137"/>
      <c r="G165" s="137"/>
      <c r="H165" s="137"/>
      <c r="I165" s="137"/>
      <c r="J165" s="137"/>
      <c r="K165" s="137"/>
      <c r="L165" s="137"/>
      <c r="M165" s="139"/>
      <c r="N165" s="142"/>
    </row>
    <row r="166" spans="1:14" ht="15.75">
      <c r="A166" s="2"/>
      <c r="B166" s="186"/>
      <c r="C166" s="186"/>
      <c r="D166" s="186"/>
      <c r="E166" s="186"/>
      <c r="F166" s="186"/>
      <c r="G166" s="186"/>
      <c r="H166" s="186"/>
      <c r="I166" s="186"/>
      <c r="J166" s="186"/>
      <c r="K166" s="186"/>
      <c r="L166" s="186"/>
      <c r="M166" s="187"/>
      <c r="N166" s="142"/>
    </row>
    <row r="167" spans="1:14" ht="15.75">
      <c r="A167" s="92"/>
      <c r="B167" s="62" t="s">
        <v>116</v>
      </c>
      <c r="C167" s="93"/>
      <c r="D167" s="93"/>
      <c r="E167" s="93"/>
      <c r="F167" s="93"/>
      <c r="G167" s="21"/>
      <c r="H167" s="21"/>
      <c r="I167" s="21"/>
      <c r="J167" s="21">
        <v>37953</v>
      </c>
      <c r="K167" s="17"/>
      <c r="L167" s="17"/>
      <c r="M167" s="145"/>
      <c r="N167" s="142"/>
    </row>
    <row r="168" spans="1:14" ht="15.75">
      <c r="A168" s="94"/>
      <c r="B168" s="95"/>
      <c r="C168" s="96"/>
      <c r="D168" s="96"/>
      <c r="E168" s="96"/>
      <c r="F168" s="96"/>
      <c r="G168" s="97"/>
      <c r="H168" s="97"/>
      <c r="I168" s="97"/>
      <c r="J168" s="97"/>
      <c r="K168" s="9"/>
      <c r="L168" s="9"/>
      <c r="M168" s="145"/>
      <c r="N168" s="142"/>
    </row>
    <row r="169" spans="1:14" ht="15.75">
      <c r="A169" s="98"/>
      <c r="B169" s="85" t="s">
        <v>117</v>
      </c>
      <c r="C169" s="99"/>
      <c r="D169" s="99"/>
      <c r="E169" s="99"/>
      <c r="F169" s="99"/>
      <c r="G169" s="80"/>
      <c r="H169" s="80"/>
      <c r="I169" s="80"/>
      <c r="J169" s="100">
        <v>0.09</v>
      </c>
      <c r="K169" s="28"/>
      <c r="L169" s="28"/>
      <c r="M169" s="147"/>
      <c r="N169" s="142"/>
    </row>
    <row r="170" spans="1:14" ht="15.75">
      <c r="A170" s="98"/>
      <c r="B170" s="85" t="s">
        <v>118</v>
      </c>
      <c r="C170" s="99"/>
      <c r="D170" s="99"/>
      <c r="E170" s="99"/>
      <c r="F170" s="99"/>
      <c r="G170" s="80"/>
      <c r="H170" s="80"/>
      <c r="I170" s="80"/>
      <c r="J170" s="50">
        <v>0.046548791045281306</v>
      </c>
      <c r="K170" s="28"/>
      <c r="L170" s="28"/>
      <c r="M170" s="147"/>
      <c r="N170" s="142"/>
    </row>
    <row r="171" spans="1:14" ht="15.75">
      <c r="A171" s="98"/>
      <c r="B171" s="85" t="s">
        <v>119</v>
      </c>
      <c r="C171" s="99"/>
      <c r="D171" s="99"/>
      <c r="E171" s="99"/>
      <c r="F171" s="99"/>
      <c r="G171" s="80"/>
      <c r="H171" s="80"/>
      <c r="I171" s="80"/>
      <c r="J171" s="100">
        <f>J169-J170</f>
        <v>0.04345120895471869</v>
      </c>
      <c r="K171" s="28"/>
      <c r="L171" s="28"/>
      <c r="M171" s="147"/>
      <c r="N171" s="142"/>
    </row>
    <row r="172" spans="1:14" ht="15.75">
      <c r="A172" s="98"/>
      <c r="B172" s="85" t="s">
        <v>120</v>
      </c>
      <c r="C172" s="99"/>
      <c r="D172" s="99"/>
      <c r="E172" s="99"/>
      <c r="F172" s="99"/>
      <c r="G172" s="80"/>
      <c r="H172" s="80"/>
      <c r="I172" s="80"/>
      <c r="J172" s="100">
        <v>0.08787</v>
      </c>
      <c r="K172" s="28"/>
      <c r="L172" s="28"/>
      <c r="M172" s="147"/>
      <c r="N172" s="142"/>
    </row>
    <row r="173" spans="1:14" ht="15.75">
      <c r="A173" s="98"/>
      <c r="B173" s="85" t="s">
        <v>121</v>
      </c>
      <c r="C173" s="99"/>
      <c r="D173" s="99"/>
      <c r="E173" s="99"/>
      <c r="F173" s="99"/>
      <c r="G173" s="80"/>
      <c r="H173" s="80"/>
      <c r="I173" s="80"/>
      <c r="J173" s="100">
        <f>L34</f>
        <v>0.04163784170606943</v>
      </c>
      <c r="K173" s="28"/>
      <c r="L173" s="28"/>
      <c r="M173" s="147"/>
      <c r="N173" s="142"/>
    </row>
    <row r="174" spans="1:14" ht="15.75">
      <c r="A174" s="98"/>
      <c r="B174" s="85" t="s">
        <v>122</v>
      </c>
      <c r="C174" s="99"/>
      <c r="D174" s="99"/>
      <c r="E174" s="99"/>
      <c r="F174" s="99"/>
      <c r="G174" s="80"/>
      <c r="H174" s="80"/>
      <c r="I174" s="80"/>
      <c r="J174" s="100">
        <f>J172-J173</f>
        <v>0.04623215829393058</v>
      </c>
      <c r="K174" s="28"/>
      <c r="L174" s="28"/>
      <c r="M174" s="147"/>
      <c r="N174" s="142"/>
    </row>
    <row r="175" spans="1:14" ht="15.75">
      <c r="A175" s="98"/>
      <c r="B175" s="85" t="s">
        <v>123</v>
      </c>
      <c r="C175" s="99"/>
      <c r="D175" s="99"/>
      <c r="E175" s="99"/>
      <c r="F175" s="99"/>
      <c r="G175" s="80"/>
      <c r="H175" s="80"/>
      <c r="I175" s="80"/>
      <c r="J175" s="101" t="s">
        <v>194</v>
      </c>
      <c r="K175" s="28"/>
      <c r="L175" s="28"/>
      <c r="M175" s="147"/>
      <c r="N175" s="142"/>
    </row>
    <row r="176" spans="1:14" ht="15.75">
      <c r="A176" s="98"/>
      <c r="B176" s="85" t="s">
        <v>124</v>
      </c>
      <c r="C176" s="99"/>
      <c r="D176" s="99"/>
      <c r="E176" s="99"/>
      <c r="F176" s="99"/>
      <c r="G176" s="80"/>
      <c r="H176" s="80"/>
      <c r="I176" s="80"/>
      <c r="J176" s="101" t="s">
        <v>195</v>
      </c>
      <c r="K176" s="28"/>
      <c r="L176" s="28"/>
      <c r="M176" s="147"/>
      <c r="N176" s="142"/>
    </row>
    <row r="177" spans="1:14" ht="15.75">
      <c r="A177" s="98"/>
      <c r="B177" s="85" t="s">
        <v>125</v>
      </c>
      <c r="C177" s="99"/>
      <c r="D177" s="99"/>
      <c r="E177" s="99"/>
      <c r="F177" s="99"/>
      <c r="G177" s="80"/>
      <c r="H177" s="80"/>
      <c r="I177" s="80"/>
      <c r="J177" s="101" t="s">
        <v>195</v>
      </c>
      <c r="K177" s="28"/>
      <c r="L177" s="28"/>
      <c r="M177" s="147"/>
      <c r="N177" s="142"/>
    </row>
    <row r="178" spans="1:14" ht="15.75">
      <c r="A178" s="98"/>
      <c r="B178" s="85" t="s">
        <v>126</v>
      </c>
      <c r="C178" s="99"/>
      <c r="D178" s="99"/>
      <c r="E178" s="99"/>
      <c r="F178" s="99"/>
      <c r="G178" s="80"/>
      <c r="H178" s="80"/>
      <c r="I178" s="80"/>
      <c r="J178" s="102">
        <v>10.6</v>
      </c>
      <c r="K178" s="28" t="s">
        <v>199</v>
      </c>
      <c r="L178" s="28"/>
      <c r="M178" s="147"/>
      <c r="N178" s="142"/>
    </row>
    <row r="179" spans="1:14" ht="15.75">
      <c r="A179" s="98"/>
      <c r="B179" s="85" t="s">
        <v>127</v>
      </c>
      <c r="C179" s="99"/>
      <c r="D179" s="99"/>
      <c r="E179" s="99"/>
      <c r="F179" s="99"/>
      <c r="G179" s="80"/>
      <c r="H179" s="80"/>
      <c r="I179" s="80"/>
      <c r="J179" s="102">
        <v>9.18</v>
      </c>
      <c r="K179" s="28" t="s">
        <v>199</v>
      </c>
      <c r="L179" s="28"/>
      <c r="M179" s="147"/>
      <c r="N179" s="142"/>
    </row>
    <row r="180" spans="1:14" ht="15.75">
      <c r="A180" s="98"/>
      <c r="B180" s="85" t="s">
        <v>128</v>
      </c>
      <c r="C180" s="99"/>
      <c r="D180" s="99"/>
      <c r="E180" s="99"/>
      <c r="F180" s="99"/>
      <c r="G180" s="80"/>
      <c r="H180" s="80"/>
      <c r="I180" s="80"/>
      <c r="J180" s="100">
        <f>F57/'Aug 03'!L57</f>
        <v>0.07783756296342109</v>
      </c>
      <c r="K180" s="28"/>
      <c r="L180" s="28"/>
      <c r="M180" s="147"/>
      <c r="N180" s="142"/>
    </row>
    <row r="181" spans="1:14" ht="15.75">
      <c r="A181" s="98"/>
      <c r="B181" s="85" t="s">
        <v>129</v>
      </c>
      <c r="C181" s="99"/>
      <c r="D181" s="99"/>
      <c r="E181" s="99"/>
      <c r="F181" s="99"/>
      <c r="G181" s="80"/>
      <c r="H181" s="80"/>
      <c r="I181" s="80"/>
      <c r="J181" s="100">
        <v>0.2772</v>
      </c>
      <c r="K181" s="28"/>
      <c r="L181" s="28"/>
      <c r="M181" s="147"/>
      <c r="N181" s="142"/>
    </row>
    <row r="182" spans="1:14" ht="15.75">
      <c r="A182" s="98"/>
      <c r="B182" s="85"/>
      <c r="C182" s="85"/>
      <c r="D182" s="85"/>
      <c r="E182" s="85"/>
      <c r="F182" s="85"/>
      <c r="G182" s="28"/>
      <c r="H182" s="28"/>
      <c r="I182" s="28"/>
      <c r="J182" s="75"/>
      <c r="K182" s="28"/>
      <c r="L182" s="103"/>
      <c r="M182" s="147"/>
      <c r="N182" s="142"/>
    </row>
    <row r="183" spans="1:14" ht="15.75">
      <c r="A183" s="104"/>
      <c r="B183" s="16" t="s">
        <v>130</v>
      </c>
      <c r="C183" s="105"/>
      <c r="D183" s="106"/>
      <c r="E183" s="105"/>
      <c r="F183" s="106"/>
      <c r="G183" s="105"/>
      <c r="H183" s="106"/>
      <c r="I183" s="19" t="s">
        <v>187</v>
      </c>
      <c r="J183" s="107" t="s">
        <v>196</v>
      </c>
      <c r="K183" s="17"/>
      <c r="L183" s="9"/>
      <c r="M183" s="145"/>
      <c r="N183" s="142"/>
    </row>
    <row r="184" spans="1:14" ht="15.75">
      <c r="A184" s="108"/>
      <c r="B184" s="85" t="s">
        <v>131</v>
      </c>
      <c r="C184" s="66"/>
      <c r="D184" s="66"/>
      <c r="E184" s="66"/>
      <c r="F184" s="28"/>
      <c r="G184" s="28"/>
      <c r="H184" s="28"/>
      <c r="I184" s="35">
        <v>395</v>
      </c>
      <c r="J184" s="109">
        <v>27272</v>
      </c>
      <c r="K184" s="28"/>
      <c r="L184" s="103"/>
      <c r="M184" s="153"/>
      <c r="N184" s="142"/>
    </row>
    <row r="185" spans="1:14" ht="15.75">
      <c r="A185" s="108"/>
      <c r="B185" s="85" t="s">
        <v>132</v>
      </c>
      <c r="C185" s="66"/>
      <c r="D185" s="66"/>
      <c r="E185" s="66"/>
      <c r="F185" s="28"/>
      <c r="G185" s="28"/>
      <c r="H185" s="28"/>
      <c r="I185" s="35">
        <v>13</v>
      </c>
      <c r="J185" s="109">
        <v>1042</v>
      </c>
      <c r="K185" s="28"/>
      <c r="L185" s="103"/>
      <c r="M185" s="153"/>
      <c r="N185" s="142"/>
    </row>
    <row r="186" spans="1:14" ht="15.75">
      <c r="A186" s="108"/>
      <c r="B186" s="170" t="s">
        <v>133</v>
      </c>
      <c r="C186" s="66"/>
      <c r="D186" s="66"/>
      <c r="E186" s="66"/>
      <c r="F186" s="28"/>
      <c r="G186" s="28"/>
      <c r="H186" s="28"/>
      <c r="I186" s="28"/>
      <c r="J186" s="109">
        <v>0</v>
      </c>
      <c r="K186" s="28"/>
      <c r="L186" s="103"/>
      <c r="M186" s="153"/>
      <c r="N186" s="142"/>
    </row>
    <row r="187" spans="1:14" ht="15.75">
      <c r="A187" s="108"/>
      <c r="B187" s="170" t="s">
        <v>134</v>
      </c>
      <c r="C187" s="66"/>
      <c r="D187" s="66"/>
      <c r="E187" s="66"/>
      <c r="F187" s="28"/>
      <c r="G187" s="28"/>
      <c r="H187" s="28"/>
      <c r="I187" s="28"/>
      <c r="J187" s="109">
        <v>0</v>
      </c>
      <c r="K187" s="28"/>
      <c r="L187" s="103"/>
      <c r="M187" s="153"/>
      <c r="N187" s="142"/>
    </row>
    <row r="188" spans="1:14" ht="15.75">
      <c r="A188" s="111"/>
      <c r="B188" s="170" t="s">
        <v>135</v>
      </c>
      <c r="C188" s="66"/>
      <c r="D188" s="85"/>
      <c r="E188" s="85"/>
      <c r="F188" s="85"/>
      <c r="G188" s="28"/>
      <c r="H188" s="28"/>
      <c r="I188" s="28"/>
      <c r="J188" s="109"/>
      <c r="K188" s="28"/>
      <c r="L188" s="103"/>
      <c r="M188" s="154"/>
      <c r="N188" s="142"/>
    </row>
    <row r="189" spans="1:14" ht="15.75">
      <c r="A189" s="108"/>
      <c r="B189" s="85" t="s">
        <v>136</v>
      </c>
      <c r="C189" s="66"/>
      <c r="D189" s="66"/>
      <c r="E189" s="66"/>
      <c r="F189" s="66"/>
      <c r="G189" s="28"/>
      <c r="H189" s="28"/>
      <c r="I189" s="28"/>
      <c r="J189" s="109">
        <f>L129</f>
        <v>19</v>
      </c>
      <c r="K189" s="28"/>
      <c r="L189" s="103"/>
      <c r="M189" s="154"/>
      <c r="N189" s="142"/>
    </row>
    <row r="190" spans="1:14" ht="15.75">
      <c r="A190" s="108"/>
      <c r="B190" s="85" t="s">
        <v>137</v>
      </c>
      <c r="C190" s="66"/>
      <c r="D190" s="66"/>
      <c r="E190" s="66"/>
      <c r="F190" s="66"/>
      <c r="G190" s="28"/>
      <c r="H190" s="28"/>
      <c r="I190" s="28"/>
      <c r="J190" s="109">
        <f>J189+'Aug 03'!J190</f>
        <v>143</v>
      </c>
      <c r="K190" s="28"/>
      <c r="L190" s="103"/>
      <c r="M190" s="154"/>
      <c r="N190" s="142"/>
    </row>
    <row r="191" spans="1:14" ht="15.75">
      <c r="A191" s="108"/>
      <c r="B191" s="85" t="s">
        <v>138</v>
      </c>
      <c r="C191" s="66"/>
      <c r="D191" s="66"/>
      <c r="E191" s="66"/>
      <c r="F191" s="66"/>
      <c r="G191" s="28"/>
      <c r="H191" s="28"/>
      <c r="I191" s="28"/>
      <c r="J191" s="109">
        <v>0</v>
      </c>
      <c r="K191" s="28"/>
      <c r="L191" s="103"/>
      <c r="M191" s="154"/>
      <c r="N191" s="142"/>
    </row>
    <row r="192" spans="1:14" ht="15.75">
      <c r="A192" s="111"/>
      <c r="B192" s="170" t="s">
        <v>139</v>
      </c>
      <c r="C192" s="66"/>
      <c r="D192" s="85"/>
      <c r="E192" s="85"/>
      <c r="F192" s="85"/>
      <c r="G192" s="28"/>
      <c r="H192" s="28"/>
      <c r="I192" s="28"/>
      <c r="J192" s="109"/>
      <c r="K192" s="28"/>
      <c r="L192" s="103"/>
      <c r="M192" s="154"/>
      <c r="N192" s="142"/>
    </row>
    <row r="193" spans="1:14" ht="15.75">
      <c r="A193" s="111"/>
      <c r="B193" s="85" t="s">
        <v>140</v>
      </c>
      <c r="C193" s="66"/>
      <c r="D193" s="85"/>
      <c r="E193" s="85"/>
      <c r="F193" s="85"/>
      <c r="G193" s="28"/>
      <c r="H193" s="28"/>
      <c r="I193" s="28">
        <v>6</v>
      </c>
      <c r="J193" s="109">
        <v>564</v>
      </c>
      <c r="K193" s="28"/>
      <c r="L193" s="103"/>
      <c r="M193" s="154"/>
      <c r="N193" s="142"/>
    </row>
    <row r="194" spans="1:14" ht="15.75">
      <c r="A194" s="108"/>
      <c r="B194" s="85" t="s">
        <v>141</v>
      </c>
      <c r="C194" s="66"/>
      <c r="D194" s="113"/>
      <c r="E194" s="113"/>
      <c r="F194" s="114"/>
      <c r="G194" s="28"/>
      <c r="H194" s="28"/>
      <c r="I194" s="28"/>
      <c r="J194" s="109">
        <v>39.455</v>
      </c>
      <c r="K194" s="28"/>
      <c r="L194" s="103"/>
      <c r="M194" s="154"/>
      <c r="N194" s="142"/>
    </row>
    <row r="195" spans="1:14" ht="15.75">
      <c r="A195" s="108"/>
      <c r="B195" s="85" t="s">
        <v>142</v>
      </c>
      <c r="C195" s="66"/>
      <c r="D195" s="113"/>
      <c r="E195" s="113"/>
      <c r="F195" s="114"/>
      <c r="G195" s="28"/>
      <c r="H195" s="28"/>
      <c r="I195" s="28"/>
      <c r="J195" s="109">
        <v>5.83</v>
      </c>
      <c r="K195" s="28"/>
      <c r="L195" s="103"/>
      <c r="M195" s="154"/>
      <c r="N195" s="142"/>
    </row>
    <row r="196" spans="1:14" ht="15.75">
      <c r="A196" s="108"/>
      <c r="B196" s="85" t="s">
        <v>143</v>
      </c>
      <c r="C196" s="66"/>
      <c r="D196" s="115"/>
      <c r="E196" s="113"/>
      <c r="F196" s="114"/>
      <c r="G196" s="28"/>
      <c r="H196" s="28"/>
      <c r="I196" s="28"/>
      <c r="J196" s="116">
        <v>1.5285</v>
      </c>
      <c r="K196" s="28"/>
      <c r="L196" s="103"/>
      <c r="M196" s="154"/>
      <c r="N196" s="142"/>
    </row>
    <row r="197" spans="1:14" ht="15.75">
      <c r="A197" s="108"/>
      <c r="B197" s="85"/>
      <c r="C197" s="66"/>
      <c r="D197" s="115"/>
      <c r="E197" s="113"/>
      <c r="F197" s="114"/>
      <c r="G197" s="28"/>
      <c r="H197" s="28"/>
      <c r="I197" s="28"/>
      <c r="J197" s="116"/>
      <c r="K197" s="28"/>
      <c r="L197" s="103"/>
      <c r="M197" s="154"/>
      <c r="N197" s="142"/>
    </row>
    <row r="198" spans="1:14" ht="15.75">
      <c r="A198" s="7"/>
      <c r="B198" s="16" t="s">
        <v>144</v>
      </c>
      <c r="C198" s="19"/>
      <c r="D198" s="107"/>
      <c r="E198" s="19"/>
      <c r="F198" s="107"/>
      <c r="G198" s="19"/>
      <c r="H198" s="107" t="s">
        <v>187</v>
      </c>
      <c r="I198" s="19" t="s">
        <v>188</v>
      </c>
      <c r="J198" s="107" t="s">
        <v>197</v>
      </c>
      <c r="K198" s="19" t="s">
        <v>188</v>
      </c>
      <c r="L198" s="17"/>
      <c r="M198" s="155"/>
      <c r="N198" s="142"/>
    </row>
    <row r="199" spans="1:14" ht="15.75">
      <c r="A199" s="27"/>
      <c r="B199" s="66" t="s">
        <v>145</v>
      </c>
      <c r="C199" s="118"/>
      <c r="D199" s="66"/>
      <c r="E199" s="118"/>
      <c r="F199" s="28"/>
      <c r="G199" s="118"/>
      <c r="H199" s="66">
        <v>2483</v>
      </c>
      <c r="I199" s="120">
        <f>H199/H204</f>
        <v>0.6570521301931728</v>
      </c>
      <c r="J199" s="65">
        <v>74396</v>
      </c>
      <c r="K199" s="194">
        <f>J199/J204</f>
        <v>0.554391403490469</v>
      </c>
      <c r="L199" s="103"/>
      <c r="M199" s="154"/>
      <c r="N199" s="142"/>
    </row>
    <row r="200" spans="1:14" ht="15.75">
      <c r="A200" s="27"/>
      <c r="B200" s="66" t="s">
        <v>146</v>
      </c>
      <c r="C200" s="118"/>
      <c r="D200" s="66"/>
      <c r="E200" s="118"/>
      <c r="F200" s="28"/>
      <c r="G200" s="120"/>
      <c r="H200" s="66">
        <v>189</v>
      </c>
      <c r="I200" s="120">
        <f>H200/H204</f>
        <v>0.05001323101349563</v>
      </c>
      <c r="J200" s="65">
        <v>6471</v>
      </c>
      <c r="K200" s="194">
        <f>J200/J204</f>
        <v>0.048221231947777096</v>
      </c>
      <c r="L200" s="103"/>
      <c r="M200" s="154"/>
      <c r="N200" s="142"/>
    </row>
    <row r="201" spans="1:14" ht="15.75">
      <c r="A201" s="27"/>
      <c r="B201" s="66" t="s">
        <v>147</v>
      </c>
      <c r="C201" s="118"/>
      <c r="D201" s="66"/>
      <c r="E201" s="118"/>
      <c r="F201" s="28"/>
      <c r="G201" s="120"/>
      <c r="H201" s="66">
        <v>79</v>
      </c>
      <c r="I201" s="120">
        <f>H201/H204</f>
        <v>0.02090500132310135</v>
      </c>
      <c r="J201" s="65">
        <v>2848</v>
      </c>
      <c r="K201" s="194">
        <f>J201/J204</f>
        <v>0.02122300549950072</v>
      </c>
      <c r="L201" s="103"/>
      <c r="M201" s="154"/>
      <c r="N201" s="142"/>
    </row>
    <row r="202" spans="1:14" ht="15.75">
      <c r="A202" s="27"/>
      <c r="B202" s="66" t="s">
        <v>148</v>
      </c>
      <c r="C202" s="118"/>
      <c r="D202" s="66"/>
      <c r="E202" s="118"/>
      <c r="F202" s="28"/>
      <c r="G202" s="120"/>
      <c r="H202" s="66">
        <v>1028</v>
      </c>
      <c r="I202" s="120">
        <f>H202/H204</f>
        <v>0.27202963747023023</v>
      </c>
      <c r="J202" s="65">
        <v>50479</v>
      </c>
      <c r="K202" s="194">
        <f>J202/J204</f>
        <v>0.37616435906225315</v>
      </c>
      <c r="L202" s="103"/>
      <c r="M202" s="153"/>
      <c r="N202" s="142"/>
    </row>
    <row r="203" spans="1:14" ht="15.75">
      <c r="A203" s="27"/>
      <c r="B203" s="66"/>
      <c r="C203" s="121"/>
      <c r="D203" s="110"/>
      <c r="E203" s="121"/>
      <c r="F203" s="28"/>
      <c r="G203" s="121"/>
      <c r="H203" s="110"/>
      <c r="I203" s="121"/>
      <c r="J203" s="65"/>
      <c r="K203" s="119"/>
      <c r="L203" s="103"/>
      <c r="M203" s="153"/>
      <c r="N203" s="142"/>
    </row>
    <row r="204" spans="1:14" ht="15.75">
      <c r="A204" s="27"/>
      <c r="B204" s="28"/>
      <c r="C204" s="28"/>
      <c r="D204" s="28"/>
      <c r="E204" s="28"/>
      <c r="F204" s="28"/>
      <c r="G204" s="28"/>
      <c r="H204" s="64">
        <f>SUM(H199:H202)</f>
        <v>3779</v>
      </c>
      <c r="I204" s="122">
        <f>SUM(I199:I203)</f>
        <v>1</v>
      </c>
      <c r="J204" s="65">
        <f>SUM(J199:J203)</f>
        <v>134194</v>
      </c>
      <c r="K204" s="122">
        <f>SUM(K199:K203)</f>
        <v>1</v>
      </c>
      <c r="L204" s="28"/>
      <c r="M204" s="147"/>
      <c r="N204" s="142"/>
    </row>
    <row r="205" spans="1:14" ht="15.75">
      <c r="A205" s="27"/>
      <c r="B205" s="28"/>
      <c r="C205" s="28"/>
      <c r="D205" s="28"/>
      <c r="E205" s="28"/>
      <c r="F205" s="28"/>
      <c r="G205" s="28"/>
      <c r="H205" s="64"/>
      <c r="I205" s="122"/>
      <c r="J205" s="65"/>
      <c r="K205" s="122"/>
      <c r="L205" s="28"/>
      <c r="M205" s="147"/>
      <c r="N205" s="142"/>
    </row>
    <row r="206" spans="1:14" ht="15.75">
      <c r="A206" s="7"/>
      <c r="B206" s="9"/>
      <c r="C206" s="9"/>
      <c r="D206" s="9"/>
      <c r="E206" s="9"/>
      <c r="F206" s="9"/>
      <c r="G206" s="9"/>
      <c r="H206" s="67"/>
      <c r="I206" s="123"/>
      <c r="J206" s="124"/>
      <c r="K206" s="123"/>
      <c r="L206" s="9"/>
      <c r="M206" s="145"/>
      <c r="N206" s="142"/>
    </row>
    <row r="207" spans="1:14" ht="15.75">
      <c r="A207" s="125"/>
      <c r="B207" s="16" t="s">
        <v>149</v>
      </c>
      <c r="C207" s="126"/>
      <c r="D207" s="19" t="s">
        <v>165</v>
      </c>
      <c r="E207" s="17"/>
      <c r="F207" s="16" t="s">
        <v>175</v>
      </c>
      <c r="G207" s="127"/>
      <c r="H207" s="127"/>
      <c r="I207" s="127"/>
      <c r="J207" s="188"/>
      <c r="K207" s="188"/>
      <c r="L207" s="188"/>
      <c r="M207" s="189"/>
      <c r="N207" s="142"/>
    </row>
    <row r="208" spans="1:14" ht="15.75">
      <c r="A208" s="190"/>
      <c r="B208" s="188"/>
      <c r="C208" s="188"/>
      <c r="D208" s="9"/>
      <c r="E208" s="9"/>
      <c r="F208" s="9"/>
      <c r="G208" s="188"/>
      <c r="H208" s="188"/>
      <c r="I208" s="188"/>
      <c r="J208" s="188"/>
      <c r="K208" s="188"/>
      <c r="L208" s="188"/>
      <c r="M208" s="189"/>
      <c r="N208" s="142"/>
    </row>
    <row r="209" spans="1:14" ht="15.75">
      <c r="A209" s="190"/>
      <c r="B209" s="15" t="s">
        <v>150</v>
      </c>
      <c r="C209" s="130"/>
      <c r="D209" s="131" t="s">
        <v>166</v>
      </c>
      <c r="E209" s="15"/>
      <c r="F209" s="15" t="s">
        <v>176</v>
      </c>
      <c r="G209" s="130"/>
      <c r="H209" s="130"/>
      <c r="I209" s="188"/>
      <c r="J209" s="188"/>
      <c r="K209" s="188"/>
      <c r="L209" s="188"/>
      <c r="M209" s="189"/>
      <c r="N209" s="142"/>
    </row>
    <row r="210" spans="1:14" ht="15.75">
      <c r="A210" s="190"/>
      <c r="B210" s="15" t="s">
        <v>151</v>
      </c>
      <c r="C210" s="130"/>
      <c r="D210" s="131" t="s">
        <v>167</v>
      </c>
      <c r="E210" s="15"/>
      <c r="F210" s="15" t="s">
        <v>177</v>
      </c>
      <c r="G210" s="130"/>
      <c r="H210" s="130"/>
      <c r="I210" s="188"/>
      <c r="J210" s="188"/>
      <c r="K210" s="188"/>
      <c r="L210" s="188"/>
      <c r="M210" s="189"/>
      <c r="N210" s="142"/>
    </row>
    <row r="211" spans="1:14" ht="15.75">
      <c r="A211" s="190"/>
      <c r="B211" s="15"/>
      <c r="C211" s="130"/>
      <c r="D211" s="131"/>
      <c r="E211" s="15"/>
      <c r="F211" s="15"/>
      <c r="G211" s="130"/>
      <c r="H211" s="130"/>
      <c r="I211" s="188"/>
      <c r="J211" s="188"/>
      <c r="K211" s="188"/>
      <c r="L211" s="188"/>
      <c r="M211" s="189"/>
      <c r="N211" s="142"/>
    </row>
    <row r="212" spans="1:14" ht="15.75">
      <c r="A212" s="190"/>
      <c r="B212" s="15"/>
      <c r="C212" s="130"/>
      <c r="D212" s="131"/>
      <c r="E212" s="15"/>
      <c r="F212" s="15"/>
      <c r="G212" s="130"/>
      <c r="H212" s="130"/>
      <c r="I212" s="188"/>
      <c r="J212" s="188"/>
      <c r="K212" s="188"/>
      <c r="L212" s="188"/>
      <c r="M212" s="189"/>
      <c r="N212" s="142"/>
    </row>
    <row r="213" spans="1:14" ht="16.5" thickBot="1">
      <c r="A213" s="190"/>
      <c r="B213" s="15" t="str">
        <f>B165</f>
        <v>HL4 INVESTOR REPORT QUARTER ENDING NOVEMBER 2003</v>
      </c>
      <c r="C213" s="130"/>
      <c r="D213" s="131"/>
      <c r="E213" s="15"/>
      <c r="F213" s="15"/>
      <c r="G213" s="130"/>
      <c r="H213" s="130"/>
      <c r="I213" s="188"/>
      <c r="J213" s="188"/>
      <c r="K213" s="188"/>
      <c r="L213" s="188"/>
      <c r="M213" s="189"/>
      <c r="N213" s="142"/>
    </row>
    <row r="214" spans="1:14" ht="15">
      <c r="A214" s="157"/>
      <c r="B214" s="157"/>
      <c r="C214" s="157"/>
      <c r="D214" s="157"/>
      <c r="E214" s="157"/>
      <c r="F214" s="157"/>
      <c r="G214" s="157"/>
      <c r="H214" s="157"/>
      <c r="I214" s="157"/>
      <c r="J214" s="157"/>
      <c r="K214" s="157"/>
      <c r="L214" s="157"/>
      <c r="M214" s="157"/>
      <c r="N214" s="142"/>
    </row>
    <row r="215" spans="1:13" ht="15">
      <c r="A215" s="143"/>
      <c r="B215" s="143"/>
      <c r="C215" s="143"/>
      <c r="D215" s="143"/>
      <c r="E215" s="143"/>
      <c r="F215" s="143"/>
      <c r="G215" s="143"/>
      <c r="H215" s="143"/>
      <c r="I215" s="143"/>
      <c r="J215" s="143"/>
      <c r="K215" s="143"/>
      <c r="L215" s="143"/>
      <c r="M215" s="143"/>
    </row>
  </sheetData>
  <printOptions horizontalCentered="1" verticalCentered="1"/>
  <pageMargins left="0.7480314960629921" right="0.7480314960629921" top="0.984251968503937" bottom="0.984251968503937" header="0.5118110236220472" footer="0.5118110236220472"/>
  <pageSetup horizontalDpi="600" verticalDpi="600" orientation="landscape" paperSize="9" scale="46" r:id="rId2"/>
  <rowBreaks count="3" manualBreakCount="3">
    <brk id="52" max="13" man="1"/>
    <brk id="106" max="13" man="1"/>
    <brk id="165" max="13" man="1"/>
  </rowBreaks>
  <drawing r:id="rId1"/>
</worksheet>
</file>

<file path=xl/worksheets/sheet7.xml><?xml version="1.0" encoding="utf-8"?>
<worksheet xmlns="http://schemas.openxmlformats.org/spreadsheetml/2006/main" xmlns:r="http://schemas.openxmlformats.org/officeDocument/2006/relationships">
  <sheetPr>
    <tabColor indexed="52"/>
  </sheetPr>
  <dimension ref="A1:O215"/>
  <sheetViews>
    <sheetView zoomScale="70" zoomScaleNormal="70" workbookViewId="0" topLeftCell="A1">
      <selection activeCell="A1" sqref="A1"/>
    </sheetView>
  </sheetViews>
  <sheetFormatPr defaultColWidth="8.88671875" defaultRowHeight="15"/>
  <cols>
    <col min="1" max="1" width="3.6640625" style="0" customWidth="1"/>
    <col min="2" max="2" width="50.6640625" style="0" customWidth="1"/>
    <col min="3" max="3" width="22.99609375" style="0" customWidth="1"/>
    <col min="4" max="4" width="14.5546875" style="0" customWidth="1"/>
    <col min="5" max="5" width="11.77734375" style="0" customWidth="1"/>
    <col min="6" max="6" width="14.4453125" style="0" customWidth="1"/>
    <col min="7" max="7" width="7.6640625" style="0" customWidth="1"/>
    <col min="8" max="8" width="13.6640625" style="0" customWidth="1"/>
    <col min="9" max="9" width="6.6640625" style="0" customWidth="1"/>
    <col min="10" max="10" width="13.6640625" style="0" customWidth="1"/>
    <col min="11" max="11" width="6.6640625" style="0" customWidth="1"/>
    <col min="12" max="12" width="15.6640625" style="0" customWidth="1"/>
    <col min="13" max="13" width="17.5546875" style="0" customWidth="1"/>
  </cols>
  <sheetData>
    <row r="1" spans="1:14" ht="20.25">
      <c r="A1" s="2"/>
      <c r="B1" s="3" t="s">
        <v>0</v>
      </c>
      <c r="C1" s="4"/>
      <c r="D1" s="5"/>
      <c r="E1" s="5"/>
      <c r="F1" s="5"/>
      <c r="G1" s="5"/>
      <c r="H1" s="5"/>
      <c r="I1" s="5"/>
      <c r="J1" s="5"/>
      <c r="K1" s="5"/>
      <c r="L1" s="5"/>
      <c r="M1" s="144"/>
      <c r="N1" s="142"/>
    </row>
    <row r="2" spans="1:14" ht="15.75">
      <c r="A2" s="7"/>
      <c r="B2" s="8"/>
      <c r="C2" s="8"/>
      <c r="D2" s="9"/>
      <c r="E2" s="9"/>
      <c r="F2" s="9"/>
      <c r="G2" s="9"/>
      <c r="H2" s="9"/>
      <c r="I2" s="9"/>
      <c r="J2" s="9"/>
      <c r="K2" s="9"/>
      <c r="L2" s="9"/>
      <c r="M2" s="145"/>
      <c r="N2" s="142"/>
    </row>
    <row r="3" spans="1:14" ht="15.75">
      <c r="A3" s="10"/>
      <c r="B3" s="158" t="s">
        <v>1</v>
      </c>
      <c r="C3" s="9"/>
      <c r="D3" s="9"/>
      <c r="E3" s="9"/>
      <c r="F3" s="9"/>
      <c r="G3" s="9"/>
      <c r="H3" s="9"/>
      <c r="I3" s="9"/>
      <c r="J3" s="9"/>
      <c r="K3" s="9"/>
      <c r="L3" s="9"/>
      <c r="M3" s="145"/>
      <c r="N3" s="142"/>
    </row>
    <row r="4" spans="1:14" ht="15.75">
      <c r="A4" s="7"/>
      <c r="B4" s="8"/>
      <c r="C4" s="8"/>
      <c r="D4" s="9"/>
      <c r="E4" s="9"/>
      <c r="F4" s="9"/>
      <c r="G4" s="9"/>
      <c r="H4" s="9"/>
      <c r="I4" s="9"/>
      <c r="J4" s="9"/>
      <c r="K4" s="9"/>
      <c r="L4" s="9"/>
      <c r="M4" s="145"/>
      <c r="N4" s="142"/>
    </row>
    <row r="5" spans="1:14" ht="15.75">
      <c r="A5" s="7"/>
      <c r="B5" s="12" t="s">
        <v>2</v>
      </c>
      <c r="C5" s="13"/>
      <c r="D5" s="9"/>
      <c r="E5" s="9"/>
      <c r="F5" s="9"/>
      <c r="G5" s="9"/>
      <c r="H5" s="9"/>
      <c r="I5" s="9"/>
      <c r="J5" s="9"/>
      <c r="K5" s="9"/>
      <c r="L5" s="9"/>
      <c r="M5" s="145"/>
      <c r="N5" s="142"/>
    </row>
    <row r="6" spans="1:14" ht="15.75">
      <c r="A6" s="7"/>
      <c r="B6" s="12" t="s">
        <v>3</v>
      </c>
      <c r="C6" s="13"/>
      <c r="D6" s="9"/>
      <c r="E6" s="9"/>
      <c r="F6" s="9"/>
      <c r="G6" s="9"/>
      <c r="H6" s="9"/>
      <c r="I6" s="9"/>
      <c r="J6" s="9"/>
      <c r="K6" s="9"/>
      <c r="L6" s="9"/>
      <c r="M6" s="145"/>
      <c r="N6" s="142"/>
    </row>
    <row r="7" spans="1:14" ht="15.75">
      <c r="A7" s="7"/>
      <c r="B7" s="12" t="s">
        <v>4</v>
      </c>
      <c r="C7" s="13"/>
      <c r="D7" s="9"/>
      <c r="E7" s="9"/>
      <c r="F7" s="9"/>
      <c r="G7" s="9"/>
      <c r="H7" s="9"/>
      <c r="I7" s="9"/>
      <c r="J7" s="9"/>
      <c r="K7" s="9"/>
      <c r="L7" s="9"/>
      <c r="M7" s="145"/>
      <c r="N7" s="142"/>
    </row>
    <row r="8" spans="1:14" ht="15.75">
      <c r="A8" s="7"/>
      <c r="B8" s="14"/>
      <c r="C8" s="13"/>
      <c r="D8" s="9"/>
      <c r="E8" s="9"/>
      <c r="F8" s="9"/>
      <c r="G8" s="9"/>
      <c r="H8" s="9"/>
      <c r="I8" s="9"/>
      <c r="J8" s="9"/>
      <c r="K8" s="9"/>
      <c r="L8" s="9"/>
      <c r="M8" s="145"/>
      <c r="N8" s="142"/>
    </row>
    <row r="9" spans="1:14" ht="15.75">
      <c r="A9" s="7"/>
      <c r="B9" s="13"/>
      <c r="C9" s="13"/>
      <c r="D9" s="15"/>
      <c r="E9" s="15"/>
      <c r="F9" s="9"/>
      <c r="G9" s="9"/>
      <c r="H9" s="9"/>
      <c r="I9" s="9"/>
      <c r="J9" s="9"/>
      <c r="K9" s="9"/>
      <c r="L9" s="9"/>
      <c r="M9" s="145"/>
      <c r="N9" s="142"/>
    </row>
    <row r="10" spans="1:14" ht="15.75">
      <c r="A10" s="7"/>
      <c r="B10" s="15" t="s">
        <v>5</v>
      </c>
      <c r="C10" s="15"/>
      <c r="D10" s="9"/>
      <c r="E10" s="9"/>
      <c r="F10" s="9"/>
      <c r="G10" s="9"/>
      <c r="H10" s="9"/>
      <c r="I10" s="9"/>
      <c r="J10" s="9"/>
      <c r="K10" s="9"/>
      <c r="L10" s="9"/>
      <c r="M10" s="145"/>
      <c r="N10" s="142"/>
    </row>
    <row r="11" spans="1:14" ht="16.5" thickBot="1">
      <c r="A11" s="7"/>
      <c r="B11" s="15"/>
      <c r="C11" s="15"/>
      <c r="D11" s="9"/>
      <c r="E11" s="9"/>
      <c r="F11" s="9"/>
      <c r="G11" s="9"/>
      <c r="H11" s="9"/>
      <c r="I11" s="9"/>
      <c r="J11" s="9"/>
      <c r="K11" s="9"/>
      <c r="L11" s="9"/>
      <c r="M11" s="145"/>
      <c r="N11" s="142"/>
    </row>
    <row r="12" spans="1:14" ht="15.75">
      <c r="A12" s="2"/>
      <c r="B12" s="5"/>
      <c r="C12" s="5"/>
      <c r="D12" s="5"/>
      <c r="E12" s="5"/>
      <c r="F12" s="5"/>
      <c r="G12" s="5"/>
      <c r="H12" s="5"/>
      <c r="I12" s="5"/>
      <c r="J12" s="5"/>
      <c r="K12" s="5"/>
      <c r="L12" s="5"/>
      <c r="M12" s="144"/>
      <c r="N12" s="142"/>
    </row>
    <row r="13" spans="1:14" ht="15.75">
      <c r="A13" s="7"/>
      <c r="B13" s="16" t="s">
        <v>6</v>
      </c>
      <c r="C13" s="16"/>
      <c r="D13" s="17"/>
      <c r="E13" s="17"/>
      <c r="F13" s="17"/>
      <c r="G13" s="17"/>
      <c r="H13" s="17"/>
      <c r="I13" s="17"/>
      <c r="J13" s="17"/>
      <c r="K13" s="17"/>
      <c r="L13" s="18" t="s">
        <v>200</v>
      </c>
      <c r="M13" s="145"/>
      <c r="N13" s="142"/>
    </row>
    <row r="14" spans="1:14" ht="15.75">
      <c r="A14" s="7"/>
      <c r="B14" s="16" t="s">
        <v>7</v>
      </c>
      <c r="C14" s="16"/>
      <c r="D14" s="19"/>
      <c r="E14" s="20"/>
      <c r="F14" s="19"/>
      <c r="G14" s="20"/>
      <c r="H14" s="19" t="s">
        <v>178</v>
      </c>
      <c r="I14" s="20">
        <v>0.96</v>
      </c>
      <c r="J14" s="19" t="s">
        <v>189</v>
      </c>
      <c r="K14" s="20">
        <v>0.04</v>
      </c>
      <c r="L14" s="18"/>
      <c r="M14" s="146"/>
      <c r="N14" s="142"/>
    </row>
    <row r="15" spans="1:14" ht="15.75">
      <c r="A15" s="7"/>
      <c r="B15" s="16" t="s">
        <v>8</v>
      </c>
      <c r="C15" s="16"/>
      <c r="D15" s="19"/>
      <c r="E15" s="20"/>
      <c r="F15" s="19"/>
      <c r="G15" s="20"/>
      <c r="H15" s="19" t="s">
        <v>178</v>
      </c>
      <c r="I15" s="20">
        <v>0.96</v>
      </c>
      <c r="J15" s="19" t="s">
        <v>189</v>
      </c>
      <c r="K15" s="20">
        <v>0.04</v>
      </c>
      <c r="L15" s="18"/>
      <c r="M15" s="146"/>
      <c r="N15" s="142"/>
    </row>
    <row r="16" spans="1:14" ht="15.75">
      <c r="A16" s="7"/>
      <c r="B16" s="16" t="s">
        <v>9</v>
      </c>
      <c r="C16" s="16"/>
      <c r="D16" s="17"/>
      <c r="E16" s="17"/>
      <c r="F16" s="17"/>
      <c r="G16" s="17"/>
      <c r="H16" s="17"/>
      <c r="I16" s="17"/>
      <c r="J16" s="17"/>
      <c r="K16" s="17"/>
      <c r="L16" s="19" t="s">
        <v>201</v>
      </c>
      <c r="M16" s="145"/>
      <c r="N16" s="142"/>
    </row>
    <row r="17" spans="1:13" ht="15.75">
      <c r="A17" s="7"/>
      <c r="B17" s="16" t="s">
        <v>10</v>
      </c>
      <c r="C17" s="16"/>
      <c r="D17" s="17"/>
      <c r="E17" s="17"/>
      <c r="F17" s="17"/>
      <c r="G17" s="17"/>
      <c r="H17" s="17"/>
      <c r="I17" s="17"/>
      <c r="J17" s="17"/>
      <c r="K17" s="17"/>
      <c r="L17" s="21">
        <v>38062</v>
      </c>
      <c r="M17" s="145"/>
    </row>
    <row r="18" spans="1:14" ht="15.75">
      <c r="A18" s="7"/>
      <c r="B18" s="9"/>
      <c r="C18" s="9"/>
      <c r="D18" s="9"/>
      <c r="E18" s="9"/>
      <c r="F18" s="9"/>
      <c r="G18" s="9"/>
      <c r="H18" s="9"/>
      <c r="I18" s="9"/>
      <c r="J18" s="9"/>
      <c r="K18" s="9"/>
      <c r="L18" s="22"/>
      <c r="M18" s="145"/>
      <c r="N18" s="142"/>
    </row>
    <row r="19" spans="1:14" ht="15.75">
      <c r="A19" s="7"/>
      <c r="B19" s="23" t="s">
        <v>11</v>
      </c>
      <c r="C19" s="9"/>
      <c r="D19" s="9"/>
      <c r="E19" s="9"/>
      <c r="F19" s="9"/>
      <c r="G19" s="9"/>
      <c r="H19" s="9"/>
      <c r="I19" s="9"/>
      <c r="J19" s="22"/>
      <c r="K19" s="9"/>
      <c r="L19" s="14"/>
      <c r="M19" s="145"/>
      <c r="N19" s="142"/>
    </row>
    <row r="20" spans="1:14" ht="15.75">
      <c r="A20" s="7"/>
      <c r="B20" s="9"/>
      <c r="C20" s="9"/>
      <c r="D20" s="9"/>
      <c r="E20" s="9"/>
      <c r="F20" s="9"/>
      <c r="G20" s="9"/>
      <c r="H20" s="9"/>
      <c r="I20" s="9"/>
      <c r="J20" s="9"/>
      <c r="K20" s="9"/>
      <c r="L20" s="24"/>
      <c r="M20" s="145"/>
      <c r="N20" s="142"/>
    </row>
    <row r="21" spans="1:14" ht="15.75">
      <c r="A21" s="7"/>
      <c r="B21" s="9"/>
      <c r="C21" s="159" t="s">
        <v>152</v>
      </c>
      <c r="D21" s="161" t="s">
        <v>156</v>
      </c>
      <c r="E21" s="161"/>
      <c r="F21" s="161" t="s">
        <v>168</v>
      </c>
      <c r="G21" s="161"/>
      <c r="H21" s="161" t="s">
        <v>179</v>
      </c>
      <c r="I21" s="25"/>
      <c r="J21" s="26"/>
      <c r="K21" s="14"/>
      <c r="L21" s="14"/>
      <c r="M21" s="145"/>
      <c r="N21" s="142"/>
    </row>
    <row r="22" spans="1:14" ht="15.75">
      <c r="A22" s="27"/>
      <c r="B22" s="28" t="s">
        <v>12</v>
      </c>
      <c r="C22" s="160" t="s">
        <v>153</v>
      </c>
      <c r="D22" s="30" t="s">
        <v>157</v>
      </c>
      <c r="E22" s="30"/>
      <c r="F22" s="30" t="s">
        <v>169</v>
      </c>
      <c r="G22" s="30"/>
      <c r="H22" s="30" t="s">
        <v>180</v>
      </c>
      <c r="I22" s="30"/>
      <c r="J22" s="30"/>
      <c r="K22" s="31"/>
      <c r="L22" s="31"/>
      <c r="M22" s="147"/>
      <c r="N22" s="142"/>
    </row>
    <row r="23" spans="1:14" ht="15.75">
      <c r="A23" s="27"/>
      <c r="B23" s="28" t="s">
        <v>13</v>
      </c>
      <c r="C23" s="29"/>
      <c r="D23" s="30" t="s">
        <v>158</v>
      </c>
      <c r="E23" s="30"/>
      <c r="F23" s="30" t="s">
        <v>170</v>
      </c>
      <c r="G23" s="30"/>
      <c r="H23" s="30" t="s">
        <v>181</v>
      </c>
      <c r="I23" s="30"/>
      <c r="J23" s="30"/>
      <c r="K23" s="31"/>
      <c r="L23" s="31"/>
      <c r="M23" s="147"/>
      <c r="N23" s="142"/>
    </row>
    <row r="24" spans="1:14" ht="15.75">
      <c r="A24" s="27"/>
      <c r="B24" s="28" t="s">
        <v>14</v>
      </c>
      <c r="C24" s="29"/>
      <c r="D24" s="30" t="s">
        <v>158</v>
      </c>
      <c r="E24" s="30"/>
      <c r="F24" s="30" t="s">
        <v>170</v>
      </c>
      <c r="G24" s="30"/>
      <c r="H24" s="30" t="s">
        <v>181</v>
      </c>
      <c r="I24" s="30"/>
      <c r="J24" s="30"/>
      <c r="K24" s="31"/>
      <c r="L24" s="31"/>
      <c r="M24" s="147"/>
      <c r="N24" s="142"/>
    </row>
    <row r="25" spans="1:14" ht="15.75">
      <c r="A25" s="27"/>
      <c r="B25" s="32" t="s">
        <v>15</v>
      </c>
      <c r="C25" s="32"/>
      <c r="D25" s="33" t="s">
        <v>157</v>
      </c>
      <c r="E25" s="30"/>
      <c r="F25" s="33" t="s">
        <v>169</v>
      </c>
      <c r="G25" s="30"/>
      <c r="H25" s="33" t="s">
        <v>180</v>
      </c>
      <c r="I25" s="33"/>
      <c r="J25" s="33"/>
      <c r="K25" s="34"/>
      <c r="L25" s="31"/>
      <c r="M25" s="147"/>
      <c r="N25" s="142"/>
    </row>
    <row r="26" spans="1:14" ht="15.75">
      <c r="A26" s="27"/>
      <c r="B26" s="32" t="s">
        <v>16</v>
      </c>
      <c r="C26" s="32"/>
      <c r="D26" s="33" t="s">
        <v>158</v>
      </c>
      <c r="E26" s="30"/>
      <c r="F26" s="33" t="s">
        <v>170</v>
      </c>
      <c r="G26" s="30"/>
      <c r="H26" s="33" t="s">
        <v>181</v>
      </c>
      <c r="I26" s="33"/>
      <c r="J26" s="33"/>
      <c r="K26" s="34"/>
      <c r="L26" s="31"/>
      <c r="M26" s="147"/>
      <c r="N26" s="142"/>
    </row>
    <row r="27" spans="1:14" ht="15.75">
      <c r="A27" s="27"/>
      <c r="B27" s="32" t="s">
        <v>17</v>
      </c>
      <c r="C27" s="32"/>
      <c r="D27" s="33" t="s">
        <v>158</v>
      </c>
      <c r="E27" s="30"/>
      <c r="F27" s="33" t="s">
        <v>170</v>
      </c>
      <c r="G27" s="30"/>
      <c r="H27" s="33" t="s">
        <v>181</v>
      </c>
      <c r="I27" s="33"/>
      <c r="J27" s="33"/>
      <c r="K27" s="34"/>
      <c r="L27" s="31"/>
      <c r="M27" s="147"/>
      <c r="N27" s="142"/>
    </row>
    <row r="28" spans="1:14" ht="15.75">
      <c r="A28" s="27"/>
      <c r="B28" s="28" t="s">
        <v>18</v>
      </c>
      <c r="C28" s="28"/>
      <c r="D28" s="35" t="s">
        <v>159</v>
      </c>
      <c r="E28" s="30"/>
      <c r="F28" s="35" t="s">
        <v>171</v>
      </c>
      <c r="G28" s="30"/>
      <c r="H28" s="35" t="s">
        <v>182</v>
      </c>
      <c r="I28" s="30"/>
      <c r="J28" s="35"/>
      <c r="K28" s="31"/>
      <c r="L28" s="31"/>
      <c r="M28" s="147"/>
      <c r="N28" s="142"/>
    </row>
    <row r="29" spans="1:14" ht="15.75">
      <c r="A29" s="27"/>
      <c r="B29" s="28"/>
      <c r="C29" s="28"/>
      <c r="D29" s="28"/>
      <c r="E29" s="30"/>
      <c r="F29" s="30"/>
      <c r="G29" s="30"/>
      <c r="H29" s="30"/>
      <c r="I29" s="30"/>
      <c r="J29" s="30"/>
      <c r="K29" s="31"/>
      <c r="L29" s="31"/>
      <c r="M29" s="147"/>
      <c r="N29" s="142"/>
    </row>
    <row r="30" spans="1:14" ht="15.75">
      <c r="A30" s="27"/>
      <c r="B30" s="28" t="s">
        <v>19</v>
      </c>
      <c r="C30" s="28"/>
      <c r="D30" s="36">
        <v>198000</v>
      </c>
      <c r="E30" s="37"/>
      <c r="F30" s="36">
        <v>16500</v>
      </c>
      <c r="G30" s="36"/>
      <c r="H30" s="36">
        <v>5500</v>
      </c>
      <c r="I30" s="36"/>
      <c r="J30" s="36"/>
      <c r="K30" s="38"/>
      <c r="L30" s="36">
        <f>J30+H30+F30+D30</f>
        <v>220000</v>
      </c>
      <c r="M30" s="148"/>
      <c r="N30" s="142"/>
    </row>
    <row r="31" spans="1:14" ht="15.75">
      <c r="A31" s="27"/>
      <c r="B31" s="28" t="s">
        <v>20</v>
      </c>
      <c r="C31" s="43">
        <v>0.566733</v>
      </c>
      <c r="D31" s="36">
        <f>D30*C31</f>
        <v>112213.134</v>
      </c>
      <c r="E31" s="37"/>
      <c r="F31" s="36">
        <f>F30</f>
        <v>16500</v>
      </c>
      <c r="G31" s="36"/>
      <c r="H31" s="36">
        <f>H30</f>
        <v>5500</v>
      </c>
      <c r="I31" s="41"/>
      <c r="J31" s="36"/>
      <c r="K31" s="38"/>
      <c r="L31" s="36">
        <f>J31+H31+F31+D31</f>
        <v>134213.13400000002</v>
      </c>
      <c r="M31" s="148"/>
      <c r="N31" s="142"/>
    </row>
    <row r="32" spans="1:14" ht="15.75">
      <c r="A32" s="42"/>
      <c r="B32" s="32" t="s">
        <v>21</v>
      </c>
      <c r="C32" s="43">
        <v>0.51233</v>
      </c>
      <c r="D32" s="44">
        <f>D30*C32</f>
        <v>101441.34</v>
      </c>
      <c r="E32" s="45"/>
      <c r="F32" s="44">
        <v>16500</v>
      </c>
      <c r="G32" s="44"/>
      <c r="H32" s="44">
        <v>5500</v>
      </c>
      <c r="I32" s="44"/>
      <c r="J32" s="44"/>
      <c r="K32" s="46"/>
      <c r="L32" s="44">
        <f>J32+H32+F32+D32</f>
        <v>123441.34</v>
      </c>
      <c r="M32" s="147"/>
      <c r="N32" s="142"/>
    </row>
    <row r="33" spans="1:14" ht="15.75">
      <c r="A33" s="27"/>
      <c r="B33" s="28" t="s">
        <v>22</v>
      </c>
      <c r="C33" s="184"/>
      <c r="D33" s="35" t="s">
        <v>160</v>
      </c>
      <c r="E33" s="28"/>
      <c r="F33" s="35" t="s">
        <v>172</v>
      </c>
      <c r="G33" s="35"/>
      <c r="H33" s="35" t="s">
        <v>183</v>
      </c>
      <c r="I33" s="35"/>
      <c r="J33" s="35"/>
      <c r="K33" s="31"/>
      <c r="L33" s="31"/>
      <c r="M33" s="147"/>
      <c r="N33" s="142"/>
    </row>
    <row r="34" spans="1:14" ht="15.75">
      <c r="A34" s="27"/>
      <c r="B34" s="28" t="s">
        <v>23</v>
      </c>
      <c r="C34" s="184"/>
      <c r="D34" s="48">
        <v>0.0437125</v>
      </c>
      <c r="E34" s="49"/>
      <c r="F34" s="48">
        <v>0.0492125</v>
      </c>
      <c r="G34" s="48"/>
      <c r="H34" s="48">
        <v>0.0602125</v>
      </c>
      <c r="I34" s="50"/>
      <c r="J34" s="48"/>
      <c r="K34" s="31"/>
      <c r="L34" s="50">
        <f>SUMPRODUCT(D34:J34,D31:J31)/L31</f>
        <v>0.04506482666573452</v>
      </c>
      <c r="M34" s="147"/>
      <c r="N34" s="142"/>
    </row>
    <row r="35" spans="1:14" ht="15.75">
      <c r="A35" s="27"/>
      <c r="B35" s="28" t="s">
        <v>24</v>
      </c>
      <c r="C35" s="184"/>
      <c r="D35" s="48">
        <v>0.0403906</v>
      </c>
      <c r="E35" s="49"/>
      <c r="F35" s="48">
        <v>0.0458906</v>
      </c>
      <c r="G35" s="48"/>
      <c r="H35" s="48">
        <v>0.0568906</v>
      </c>
      <c r="I35" s="50"/>
      <c r="J35" s="48"/>
      <c r="K35" s="31"/>
      <c r="L35" s="31"/>
      <c r="M35" s="147"/>
      <c r="N35" s="142"/>
    </row>
    <row r="36" spans="1:14" ht="15.75">
      <c r="A36" s="27"/>
      <c r="B36" s="28" t="s">
        <v>25</v>
      </c>
      <c r="C36" s="184"/>
      <c r="D36" s="35" t="s">
        <v>161</v>
      </c>
      <c r="E36" s="28"/>
      <c r="F36" s="35" t="s">
        <v>161</v>
      </c>
      <c r="G36" s="35"/>
      <c r="H36" s="35" t="s">
        <v>161</v>
      </c>
      <c r="I36" s="35"/>
      <c r="J36" s="35"/>
      <c r="K36" s="31"/>
      <c r="L36" s="31"/>
      <c r="M36" s="147"/>
      <c r="N36" s="142"/>
    </row>
    <row r="37" spans="1:14" ht="15.75">
      <c r="A37" s="27"/>
      <c r="B37" s="28" t="s">
        <v>26</v>
      </c>
      <c r="C37" s="28"/>
      <c r="D37" s="51" t="s">
        <v>162</v>
      </c>
      <c r="E37" s="28"/>
      <c r="F37" s="51" t="s">
        <v>162</v>
      </c>
      <c r="G37" s="51"/>
      <c r="H37" s="51" t="s">
        <v>162</v>
      </c>
      <c r="I37" s="35"/>
      <c r="J37" s="35"/>
      <c r="K37" s="31"/>
      <c r="L37" s="31"/>
      <c r="M37" s="147"/>
      <c r="N37" s="142"/>
    </row>
    <row r="38" spans="1:14" ht="15.75">
      <c r="A38" s="27"/>
      <c r="B38" s="28" t="s">
        <v>27</v>
      </c>
      <c r="C38" s="28"/>
      <c r="D38" s="35" t="s">
        <v>163</v>
      </c>
      <c r="E38" s="28"/>
      <c r="F38" s="35" t="s">
        <v>173</v>
      </c>
      <c r="G38" s="35"/>
      <c r="H38" s="35" t="s">
        <v>184</v>
      </c>
      <c r="I38" s="35"/>
      <c r="J38" s="35"/>
      <c r="K38" s="31"/>
      <c r="L38" s="31"/>
      <c r="M38" s="147"/>
      <c r="N38" s="142"/>
    </row>
    <row r="39" spans="1:14" ht="15.75">
      <c r="A39" s="27"/>
      <c r="B39" s="28"/>
      <c r="C39" s="28"/>
      <c r="D39" s="52"/>
      <c r="E39" s="52"/>
      <c r="F39" s="49"/>
      <c r="G39" s="52"/>
      <c r="H39" s="192"/>
      <c r="I39" s="52"/>
      <c r="J39" s="52"/>
      <c r="K39" s="52"/>
      <c r="L39" s="52"/>
      <c r="M39" s="147"/>
      <c r="N39" s="142"/>
    </row>
    <row r="40" spans="1:14" ht="15.75">
      <c r="A40" s="27"/>
      <c r="B40" s="28" t="s">
        <v>28</v>
      </c>
      <c r="C40" s="28"/>
      <c r="D40" s="28"/>
      <c r="E40" s="28"/>
      <c r="F40" s="49"/>
      <c r="G40" s="28"/>
      <c r="H40" s="49"/>
      <c r="I40" s="28"/>
      <c r="J40" s="28"/>
      <c r="K40" s="28"/>
      <c r="L40" s="50">
        <f>(H30+F30)/(D30)</f>
        <v>0.1111111111111111</v>
      </c>
      <c r="M40" s="147"/>
      <c r="N40" s="142"/>
    </row>
    <row r="41" spans="1:14" ht="15.75">
      <c r="A41" s="27"/>
      <c r="B41" s="28" t="s">
        <v>29</v>
      </c>
      <c r="C41" s="28"/>
      <c r="D41" s="28"/>
      <c r="E41" s="28"/>
      <c r="F41" s="49"/>
      <c r="G41" s="28"/>
      <c r="H41" s="49"/>
      <c r="I41" s="28"/>
      <c r="J41" s="28"/>
      <c r="K41" s="28"/>
      <c r="L41" s="50">
        <f>(H32+F32)/(D32)</f>
        <v>0.21687410674977284</v>
      </c>
      <c r="M41" s="147"/>
      <c r="N41" s="142"/>
    </row>
    <row r="42" spans="1:14" ht="15.75">
      <c r="A42" s="27"/>
      <c r="B42" s="28" t="s">
        <v>30</v>
      </c>
      <c r="C42" s="28"/>
      <c r="D42" s="49"/>
      <c r="E42" s="28"/>
      <c r="F42" s="49"/>
      <c r="G42" s="28"/>
      <c r="H42" s="49"/>
      <c r="I42" s="28"/>
      <c r="J42" s="35" t="s">
        <v>156</v>
      </c>
      <c r="K42" s="35" t="s">
        <v>198</v>
      </c>
      <c r="L42" s="36">
        <v>66000</v>
      </c>
      <c r="M42" s="147"/>
      <c r="N42" s="142"/>
    </row>
    <row r="43" spans="1:14" ht="15.75">
      <c r="A43" s="27"/>
      <c r="B43" s="28"/>
      <c r="C43" s="28"/>
      <c r="D43" s="28"/>
      <c r="E43" s="28"/>
      <c r="F43" s="28"/>
      <c r="G43" s="28"/>
      <c r="H43" s="28"/>
      <c r="I43" s="28"/>
      <c r="J43" s="28" t="s">
        <v>190</v>
      </c>
      <c r="K43" s="28"/>
      <c r="L43" s="53"/>
      <c r="M43" s="147"/>
      <c r="N43" s="142"/>
    </row>
    <row r="44" spans="1:14" ht="15.75">
      <c r="A44" s="27"/>
      <c r="B44" s="28" t="s">
        <v>31</v>
      </c>
      <c r="C44" s="28"/>
      <c r="D44" s="28"/>
      <c r="E44" s="28"/>
      <c r="F44" s="28"/>
      <c r="G44" s="28"/>
      <c r="H44" s="28"/>
      <c r="I44" s="28"/>
      <c r="J44" s="35"/>
      <c r="K44" s="35"/>
      <c r="L44" s="35" t="s">
        <v>202</v>
      </c>
      <c r="M44" s="147"/>
      <c r="N44" s="142"/>
    </row>
    <row r="45" spans="1:14" ht="15.75">
      <c r="A45" s="42"/>
      <c r="B45" s="32" t="s">
        <v>32</v>
      </c>
      <c r="C45" s="32"/>
      <c r="D45" s="32"/>
      <c r="E45" s="32"/>
      <c r="F45" s="32"/>
      <c r="G45" s="32"/>
      <c r="H45" s="32"/>
      <c r="I45" s="32"/>
      <c r="J45" s="54"/>
      <c r="K45" s="54"/>
      <c r="L45" s="55">
        <v>38061</v>
      </c>
      <c r="M45" s="149"/>
      <c r="N45" s="142"/>
    </row>
    <row r="46" spans="1:14" ht="15.75">
      <c r="A46" s="27"/>
      <c r="B46" s="28" t="s">
        <v>33</v>
      </c>
      <c r="C46" s="28"/>
      <c r="D46" s="28"/>
      <c r="E46" s="28"/>
      <c r="F46" s="28"/>
      <c r="G46" s="28"/>
      <c r="H46" s="31"/>
      <c r="I46" s="28">
        <f>L46-J46+1</f>
        <v>91</v>
      </c>
      <c r="J46" s="57">
        <v>37879</v>
      </c>
      <c r="K46" s="58"/>
      <c r="L46" s="57">
        <v>37969</v>
      </c>
      <c r="M46" s="147"/>
      <c r="N46" s="142"/>
    </row>
    <row r="47" spans="1:14" ht="15.75">
      <c r="A47" s="27"/>
      <c r="B47" s="28" t="s">
        <v>34</v>
      </c>
      <c r="C47" s="28"/>
      <c r="D47" s="28"/>
      <c r="E47" s="28"/>
      <c r="F47" s="28"/>
      <c r="G47" s="28"/>
      <c r="H47" s="31"/>
      <c r="I47" s="28">
        <f>L47-J47+1</f>
        <v>91</v>
      </c>
      <c r="J47" s="57">
        <v>37970</v>
      </c>
      <c r="K47" s="58"/>
      <c r="L47" s="57">
        <v>38060</v>
      </c>
      <c r="M47" s="147"/>
      <c r="N47" s="142"/>
    </row>
    <row r="48" spans="1:14" ht="15.75">
      <c r="A48" s="27"/>
      <c r="B48" s="28" t="s">
        <v>35</v>
      </c>
      <c r="C48" s="28"/>
      <c r="D48" s="28"/>
      <c r="E48" s="28"/>
      <c r="F48" s="28"/>
      <c r="G48" s="28"/>
      <c r="H48" s="28"/>
      <c r="I48" s="28"/>
      <c r="J48" s="57"/>
      <c r="K48" s="58"/>
      <c r="L48" s="57" t="s">
        <v>215</v>
      </c>
      <c r="M48" s="147"/>
      <c r="N48" s="142"/>
    </row>
    <row r="49" spans="1:14" ht="15.75">
      <c r="A49" s="27"/>
      <c r="B49" s="28" t="s">
        <v>36</v>
      </c>
      <c r="C49" s="28"/>
      <c r="D49" s="28"/>
      <c r="E49" s="28"/>
      <c r="F49" s="28"/>
      <c r="G49" s="28"/>
      <c r="H49" s="28"/>
      <c r="I49" s="28"/>
      <c r="J49" s="57"/>
      <c r="K49" s="58"/>
      <c r="L49" s="57">
        <v>38049</v>
      </c>
      <c r="M49" s="147"/>
      <c r="N49" s="142"/>
    </row>
    <row r="50" spans="1:14" ht="15.75">
      <c r="A50" s="27"/>
      <c r="B50" s="28"/>
      <c r="C50" s="28"/>
      <c r="D50" s="28"/>
      <c r="E50" s="28"/>
      <c r="F50" s="28"/>
      <c r="G50" s="28"/>
      <c r="H50" s="28"/>
      <c r="I50" s="28"/>
      <c r="J50" s="28"/>
      <c r="K50" s="28"/>
      <c r="L50" s="59"/>
      <c r="M50" s="147"/>
      <c r="N50" s="142"/>
    </row>
    <row r="51" spans="1:14" ht="15.75">
      <c r="A51" s="7"/>
      <c r="B51" s="9"/>
      <c r="C51" s="9"/>
      <c r="D51" s="9"/>
      <c r="E51" s="9"/>
      <c r="F51" s="9"/>
      <c r="G51" s="9"/>
      <c r="H51" s="9"/>
      <c r="I51" s="9"/>
      <c r="J51" s="9"/>
      <c r="K51" s="9"/>
      <c r="L51" s="60"/>
      <c r="M51" s="145"/>
      <c r="N51" s="142"/>
    </row>
    <row r="52" spans="1:14" ht="16.5" thickBot="1">
      <c r="A52" s="135"/>
      <c r="B52" s="136" t="s">
        <v>214</v>
      </c>
      <c r="C52" s="137"/>
      <c r="D52" s="137"/>
      <c r="E52" s="137"/>
      <c r="F52" s="137"/>
      <c r="G52" s="137"/>
      <c r="H52" s="137"/>
      <c r="I52" s="137"/>
      <c r="J52" s="137"/>
      <c r="K52" s="137"/>
      <c r="L52" s="138"/>
      <c r="M52" s="139"/>
      <c r="N52" s="142"/>
    </row>
    <row r="53" spans="1:14" ht="15.75">
      <c r="A53" s="2"/>
      <c r="B53" s="5"/>
      <c r="C53" s="5"/>
      <c r="D53" s="5"/>
      <c r="E53" s="5"/>
      <c r="F53" s="5"/>
      <c r="G53" s="5"/>
      <c r="H53" s="5"/>
      <c r="I53" s="5"/>
      <c r="J53" s="5"/>
      <c r="K53" s="5"/>
      <c r="L53" s="61"/>
      <c r="M53" s="144"/>
      <c r="N53" s="142"/>
    </row>
    <row r="54" spans="1:14" ht="15.75">
      <c r="A54" s="7"/>
      <c r="B54" s="62" t="s">
        <v>38</v>
      </c>
      <c r="C54" s="15"/>
      <c r="D54" s="9"/>
      <c r="E54" s="9"/>
      <c r="F54" s="9"/>
      <c r="G54" s="9"/>
      <c r="H54" s="9"/>
      <c r="I54" s="9"/>
      <c r="J54" s="9"/>
      <c r="K54" s="9"/>
      <c r="L54" s="63"/>
      <c r="M54" s="145"/>
      <c r="N54" s="142"/>
    </row>
    <row r="55" spans="1:14" ht="15.75">
      <c r="A55" s="7"/>
      <c r="B55" s="15"/>
      <c r="C55" s="15"/>
      <c r="D55" s="9"/>
      <c r="E55" s="9"/>
      <c r="F55" s="9"/>
      <c r="G55" s="9"/>
      <c r="H55" s="9"/>
      <c r="I55" s="9"/>
      <c r="J55" s="9"/>
      <c r="K55" s="9"/>
      <c r="L55" s="63"/>
      <c r="M55" s="145"/>
      <c r="N55" s="142"/>
    </row>
    <row r="56" spans="1:14" ht="47.25">
      <c r="A56" s="7"/>
      <c r="B56" s="162" t="s">
        <v>39</v>
      </c>
      <c r="C56" s="163" t="s">
        <v>154</v>
      </c>
      <c r="D56" s="163" t="s">
        <v>164</v>
      </c>
      <c r="E56" s="163"/>
      <c r="F56" s="163" t="s">
        <v>174</v>
      </c>
      <c r="G56" s="163"/>
      <c r="H56" s="163" t="s">
        <v>185</v>
      </c>
      <c r="I56" s="163"/>
      <c r="J56" s="163" t="s">
        <v>191</v>
      </c>
      <c r="K56" s="163"/>
      <c r="L56" s="164" t="s">
        <v>204</v>
      </c>
      <c r="M56" s="165"/>
      <c r="N56" s="142"/>
    </row>
    <row r="57" spans="1:14" ht="15.75">
      <c r="A57" s="27"/>
      <c r="B57" s="28" t="s">
        <v>40</v>
      </c>
      <c r="C57" s="64">
        <v>218488</v>
      </c>
      <c r="D57" s="64">
        <v>134194</v>
      </c>
      <c r="E57" s="64"/>
      <c r="F57" s="64">
        <f>10752+46+15+1</f>
        <v>10814</v>
      </c>
      <c r="G57" s="64"/>
      <c r="H57" s="64">
        <v>15</v>
      </c>
      <c r="I57" s="64"/>
      <c r="J57" s="64">
        <v>0</v>
      </c>
      <c r="K57" s="64"/>
      <c r="L57" s="65">
        <f>D57-F57+H57-J57</f>
        <v>123395</v>
      </c>
      <c r="M57" s="147"/>
      <c r="N57" s="142"/>
    </row>
    <row r="58" spans="1:14" ht="15.75">
      <c r="A58" s="27"/>
      <c r="B58" s="28" t="s">
        <v>41</v>
      </c>
      <c r="C58" s="64">
        <v>31107</v>
      </c>
      <c r="D58" s="64">
        <v>20544</v>
      </c>
      <c r="E58" s="64"/>
      <c r="F58" s="64">
        <f>969+162</f>
        <v>1131</v>
      </c>
      <c r="G58" s="64"/>
      <c r="H58" s="64">
        <v>0</v>
      </c>
      <c r="I58" s="64"/>
      <c r="J58" s="64">
        <v>0</v>
      </c>
      <c r="K58" s="64"/>
      <c r="L58" s="65">
        <f>D58-F58+H58-J58</f>
        <v>19413</v>
      </c>
      <c r="M58" s="147"/>
      <c r="N58" s="142"/>
    </row>
    <row r="59" spans="1:14" ht="15.75">
      <c r="A59" s="27"/>
      <c r="B59" s="28"/>
      <c r="C59" s="64"/>
      <c r="D59" s="64"/>
      <c r="E59" s="64"/>
      <c r="F59" s="64"/>
      <c r="G59" s="64"/>
      <c r="H59" s="64"/>
      <c r="I59" s="64"/>
      <c r="J59" s="64"/>
      <c r="K59" s="64"/>
      <c r="L59" s="65"/>
      <c r="M59" s="147"/>
      <c r="N59" s="142"/>
    </row>
    <row r="60" spans="1:14" ht="15.75">
      <c r="A60" s="27"/>
      <c r="B60" s="28" t="s">
        <v>42</v>
      </c>
      <c r="C60" s="64">
        <f>SUM(C57:C59)</f>
        <v>249595</v>
      </c>
      <c r="D60" s="64">
        <f>SUM(D57:D59)</f>
        <v>154738</v>
      </c>
      <c r="E60" s="64"/>
      <c r="F60" s="64">
        <f>SUM(F57:F59)</f>
        <v>11945</v>
      </c>
      <c r="G60" s="64"/>
      <c r="H60" s="64">
        <f>SUM(H57:H59)</f>
        <v>15</v>
      </c>
      <c r="I60" s="64"/>
      <c r="J60" s="64">
        <f>SUM(J57:J59)</f>
        <v>0</v>
      </c>
      <c r="K60" s="64"/>
      <c r="L60" s="66">
        <f>SUM(L57:L59)</f>
        <v>142808</v>
      </c>
      <c r="M60" s="147"/>
      <c r="N60" s="142"/>
    </row>
    <row r="61" spans="1:14" ht="15.75">
      <c r="A61" s="27"/>
      <c r="B61" s="28"/>
      <c r="C61" s="64"/>
      <c r="D61" s="64"/>
      <c r="E61" s="64"/>
      <c r="F61" s="64"/>
      <c r="G61" s="64"/>
      <c r="H61" s="64"/>
      <c r="I61" s="64"/>
      <c r="J61" s="64"/>
      <c r="K61" s="64"/>
      <c r="L61" s="66"/>
      <c r="M61" s="147"/>
      <c r="N61" s="142"/>
    </row>
    <row r="62" spans="1:14" ht="15.75">
      <c r="A62" s="7"/>
      <c r="B62" s="158" t="s">
        <v>43</v>
      </c>
      <c r="C62" s="67"/>
      <c r="D62" s="67"/>
      <c r="E62" s="67"/>
      <c r="F62" s="67"/>
      <c r="G62" s="67"/>
      <c r="H62" s="67"/>
      <c r="I62" s="67"/>
      <c r="J62" s="67"/>
      <c r="K62" s="67"/>
      <c r="L62" s="68"/>
      <c r="M62" s="145"/>
      <c r="N62" s="142"/>
    </row>
    <row r="63" spans="1:14" ht="15.75">
      <c r="A63" s="7"/>
      <c r="B63" s="9"/>
      <c r="C63" s="67"/>
      <c r="D63" s="67"/>
      <c r="E63" s="67"/>
      <c r="F63" s="67"/>
      <c r="G63" s="67"/>
      <c r="H63" s="67"/>
      <c r="I63" s="67"/>
      <c r="J63" s="67"/>
      <c r="K63" s="67"/>
      <c r="L63" s="68"/>
      <c r="M63" s="145"/>
      <c r="N63" s="142"/>
    </row>
    <row r="64" spans="1:14" ht="15.75">
      <c r="A64" s="27"/>
      <c r="B64" s="28" t="s">
        <v>40</v>
      </c>
      <c r="C64" s="64"/>
      <c r="D64" s="64"/>
      <c r="E64" s="64"/>
      <c r="F64" s="64"/>
      <c r="G64" s="64"/>
      <c r="H64" s="64"/>
      <c r="I64" s="64"/>
      <c r="J64" s="64"/>
      <c r="K64" s="64"/>
      <c r="L64" s="66"/>
      <c r="M64" s="147"/>
      <c r="N64" s="142"/>
    </row>
    <row r="65" spans="1:14" ht="15.75">
      <c r="A65" s="27"/>
      <c r="B65" s="28" t="s">
        <v>44</v>
      </c>
      <c r="C65" s="64"/>
      <c r="D65" s="64"/>
      <c r="E65" s="64"/>
      <c r="F65" s="64"/>
      <c r="G65" s="64"/>
      <c r="H65" s="64"/>
      <c r="I65" s="64"/>
      <c r="J65" s="64"/>
      <c r="K65" s="64"/>
      <c r="L65" s="66"/>
      <c r="M65" s="147"/>
      <c r="N65" s="142"/>
    </row>
    <row r="66" spans="1:14" ht="15.75">
      <c r="A66" s="27"/>
      <c r="B66" s="28"/>
      <c r="C66" s="64"/>
      <c r="D66" s="64"/>
      <c r="E66" s="64"/>
      <c r="F66" s="64"/>
      <c r="G66" s="64"/>
      <c r="H66" s="64"/>
      <c r="I66" s="64"/>
      <c r="J66" s="64"/>
      <c r="K66" s="64"/>
      <c r="L66" s="66"/>
      <c r="M66" s="147"/>
      <c r="N66" s="142"/>
    </row>
    <row r="67" spans="1:14" ht="15.75">
      <c r="A67" s="27"/>
      <c r="B67" s="28" t="s">
        <v>42</v>
      </c>
      <c r="C67" s="64"/>
      <c r="D67" s="64"/>
      <c r="E67" s="64"/>
      <c r="F67" s="64"/>
      <c r="G67" s="64"/>
      <c r="H67" s="64"/>
      <c r="I67" s="64"/>
      <c r="J67" s="64"/>
      <c r="K67" s="64"/>
      <c r="L67" s="64"/>
      <c r="M67" s="147"/>
      <c r="N67" s="142"/>
    </row>
    <row r="68" spans="1:14" ht="15.75">
      <c r="A68" s="27"/>
      <c r="B68" s="28"/>
      <c r="C68" s="64"/>
      <c r="D68" s="64"/>
      <c r="E68" s="64"/>
      <c r="F68" s="64"/>
      <c r="G68" s="64"/>
      <c r="H68" s="64"/>
      <c r="I68" s="64"/>
      <c r="J68" s="64"/>
      <c r="K68" s="64"/>
      <c r="L68" s="64"/>
      <c r="M68" s="147"/>
      <c r="N68" s="142"/>
    </row>
    <row r="69" spans="1:14" ht="15.75">
      <c r="A69" s="27"/>
      <c r="B69" s="28" t="str">
        <f>B58</f>
        <v>Pre Closing Arrears Sold to Issuer (£'000)</v>
      </c>
      <c r="C69" s="64">
        <f>-C58</f>
        <v>-31107</v>
      </c>
      <c r="D69" s="64">
        <v>-20544</v>
      </c>
      <c r="E69" s="64"/>
      <c r="F69" s="64"/>
      <c r="G69" s="64"/>
      <c r="H69" s="64"/>
      <c r="I69" s="64"/>
      <c r="J69" s="64"/>
      <c r="K69" s="64"/>
      <c r="L69" s="64">
        <f>-L58</f>
        <v>-19413</v>
      </c>
      <c r="M69" s="147"/>
      <c r="N69" s="142"/>
    </row>
    <row r="70" spans="1:14" ht="15.75">
      <c r="A70" s="27"/>
      <c r="B70" s="28" t="s">
        <v>45</v>
      </c>
      <c r="C70" s="64">
        <v>0</v>
      </c>
      <c r="D70" s="64">
        <v>0</v>
      </c>
      <c r="E70" s="64"/>
      <c r="F70" s="64"/>
      <c r="G70" s="64"/>
      <c r="H70" s="64"/>
      <c r="I70" s="64"/>
      <c r="J70" s="64"/>
      <c r="K70" s="64"/>
      <c r="L70" s="65">
        <f>D70-F70+H70-J70</f>
        <v>0</v>
      </c>
      <c r="M70" s="147"/>
      <c r="N70" s="142"/>
    </row>
    <row r="71" spans="1:14" ht="15.75">
      <c r="A71" s="27"/>
      <c r="B71" s="28" t="s">
        <v>46</v>
      </c>
      <c r="C71" s="64">
        <v>1512</v>
      </c>
      <c r="D71" s="64">
        <v>0</v>
      </c>
      <c r="E71" s="64"/>
      <c r="F71" s="64"/>
      <c r="G71" s="64"/>
      <c r="H71" s="64"/>
      <c r="I71" s="64"/>
      <c r="J71" s="64"/>
      <c r="K71" s="64"/>
      <c r="L71" s="66">
        <f>D71+F71</f>
        <v>0</v>
      </c>
      <c r="M71" s="147"/>
      <c r="N71" s="142"/>
    </row>
    <row r="72" spans="1:14" ht="15.75">
      <c r="A72" s="27"/>
      <c r="B72" s="28" t="s">
        <v>47</v>
      </c>
      <c r="C72" s="64">
        <v>0</v>
      </c>
      <c r="D72" s="64">
        <v>19</v>
      </c>
      <c r="E72" s="64"/>
      <c r="F72" s="64"/>
      <c r="G72" s="64"/>
      <c r="H72" s="64"/>
      <c r="I72" s="64"/>
      <c r="J72" s="64"/>
      <c r="K72" s="64"/>
      <c r="L72" s="66">
        <v>46</v>
      </c>
      <c r="M72" s="147"/>
      <c r="N72" s="142"/>
    </row>
    <row r="73" spans="1:14" ht="15.75">
      <c r="A73" s="27"/>
      <c r="B73" s="28" t="s">
        <v>21</v>
      </c>
      <c r="C73" s="66">
        <f>SUM(C60:C72)</f>
        <v>220000</v>
      </c>
      <c r="D73" s="66">
        <f>SUM(D60:D72)</f>
        <v>134213</v>
      </c>
      <c r="E73" s="64"/>
      <c r="F73" s="66"/>
      <c r="G73" s="64"/>
      <c r="H73" s="66"/>
      <c r="I73" s="64"/>
      <c r="J73" s="66"/>
      <c r="K73" s="64"/>
      <c r="L73" s="66">
        <f>SUM(L60:L72)</f>
        <v>123441</v>
      </c>
      <c r="M73" s="147"/>
      <c r="N73" s="142"/>
    </row>
    <row r="74" spans="1:14" ht="15.75">
      <c r="A74" s="7"/>
      <c r="B74" s="9"/>
      <c r="C74" s="9"/>
      <c r="D74" s="9"/>
      <c r="E74" s="9"/>
      <c r="F74" s="9"/>
      <c r="G74" s="9"/>
      <c r="H74" s="9"/>
      <c r="I74" s="9"/>
      <c r="J74" s="9"/>
      <c r="K74" s="9"/>
      <c r="L74" s="9"/>
      <c r="M74" s="145"/>
      <c r="N74" s="142"/>
    </row>
    <row r="75" spans="1:14" ht="15.75">
      <c r="A75" s="7"/>
      <c r="B75" s="62" t="s">
        <v>48</v>
      </c>
      <c r="C75" s="16"/>
      <c r="D75" s="16"/>
      <c r="E75" s="16"/>
      <c r="F75" s="16"/>
      <c r="G75" s="16"/>
      <c r="H75" s="16"/>
      <c r="I75" s="19"/>
      <c r="J75" s="19" t="s">
        <v>192</v>
      </c>
      <c r="K75" s="19"/>
      <c r="L75" s="19" t="s">
        <v>205</v>
      </c>
      <c r="M75" s="145"/>
      <c r="N75" s="142"/>
    </row>
    <row r="76" spans="1:14" ht="15.75">
      <c r="A76" s="27"/>
      <c r="B76" s="28" t="s">
        <v>49</v>
      </c>
      <c r="C76" s="28"/>
      <c r="D76" s="28"/>
      <c r="E76" s="28"/>
      <c r="F76" s="28"/>
      <c r="G76" s="28"/>
      <c r="H76" s="28"/>
      <c r="I76" s="28"/>
      <c r="J76" s="64">
        <v>0</v>
      </c>
      <c r="K76" s="28"/>
      <c r="L76" s="65">
        <v>0</v>
      </c>
      <c r="M76" s="147"/>
      <c r="N76" s="142"/>
    </row>
    <row r="77" spans="1:14" ht="15.75">
      <c r="A77" s="27"/>
      <c r="B77" s="28" t="s">
        <v>50</v>
      </c>
      <c r="C77" s="52" t="s">
        <v>155</v>
      </c>
      <c r="D77" s="56">
        <f>J167</f>
        <v>38044</v>
      </c>
      <c r="E77" s="28"/>
      <c r="F77" s="28"/>
      <c r="G77" s="28"/>
      <c r="H77" s="28"/>
      <c r="I77" s="28"/>
      <c r="J77" s="64">
        <f>10814+20-47</f>
        <v>10787</v>
      </c>
      <c r="K77" s="28"/>
      <c r="L77" s="65"/>
      <c r="M77" s="147"/>
      <c r="N77" s="142"/>
    </row>
    <row r="78" spans="1:14" ht="15.75">
      <c r="A78" s="27"/>
      <c r="B78" s="28" t="s">
        <v>51</v>
      </c>
      <c r="C78" s="28"/>
      <c r="D78" s="28"/>
      <c r="E78" s="28"/>
      <c r="F78" s="28"/>
      <c r="G78" s="28"/>
      <c r="H78" s="28"/>
      <c r="I78" s="28"/>
      <c r="J78" s="64"/>
      <c r="K78" s="28"/>
      <c r="L78" s="65">
        <f>2935+91</f>
        <v>3026</v>
      </c>
      <c r="M78" s="147"/>
      <c r="N78" s="142"/>
    </row>
    <row r="79" spans="1:14" ht="15.75">
      <c r="A79" s="27"/>
      <c r="B79" s="28" t="s">
        <v>52</v>
      </c>
      <c r="C79" s="28"/>
      <c r="D79" s="28"/>
      <c r="E79" s="28"/>
      <c r="F79" s="28"/>
      <c r="G79" s="28"/>
      <c r="H79" s="28"/>
      <c r="I79" s="28"/>
      <c r="J79" s="64"/>
      <c r="K79" s="28"/>
      <c r="L79" s="65">
        <v>969</v>
      </c>
      <c r="M79" s="147"/>
      <c r="N79" s="142"/>
    </row>
    <row r="80" spans="1:14" ht="15.75">
      <c r="A80" s="27"/>
      <c r="B80" s="28" t="s">
        <v>53</v>
      </c>
      <c r="C80" s="28"/>
      <c r="D80" s="28"/>
      <c r="E80" s="28"/>
      <c r="F80" s="28"/>
      <c r="G80" s="28"/>
      <c r="H80" s="28"/>
      <c r="I80" s="28"/>
      <c r="J80" s="64"/>
      <c r="K80" s="28"/>
      <c r="L80" s="65">
        <v>0</v>
      </c>
      <c r="M80" s="147"/>
      <c r="N80" s="142"/>
    </row>
    <row r="81" spans="1:14" ht="15.75">
      <c r="A81" s="27"/>
      <c r="B81" s="28" t="s">
        <v>54</v>
      </c>
      <c r="C81" s="28"/>
      <c r="D81" s="28"/>
      <c r="E81" s="28"/>
      <c r="F81" s="28"/>
      <c r="G81" s="28"/>
      <c r="H81" s="28"/>
      <c r="I81" s="28"/>
      <c r="J81" s="64">
        <f>SUM(J76:J80)</f>
        <v>10787</v>
      </c>
      <c r="K81" s="28"/>
      <c r="L81" s="66">
        <f>SUM(L76:L80)</f>
        <v>3995</v>
      </c>
      <c r="M81" s="147"/>
      <c r="N81" s="142"/>
    </row>
    <row r="82" spans="1:14" ht="15.75">
      <c r="A82" s="27"/>
      <c r="B82" s="166" t="s">
        <v>55</v>
      </c>
      <c r="C82" s="70"/>
      <c r="D82" s="28"/>
      <c r="E82" s="28"/>
      <c r="F82" s="28"/>
      <c r="G82" s="28"/>
      <c r="H82" s="28"/>
      <c r="I82" s="28"/>
      <c r="J82" s="64"/>
      <c r="K82" s="28"/>
      <c r="L82" s="65"/>
      <c r="M82" s="147"/>
      <c r="N82" s="142"/>
    </row>
    <row r="83" spans="1:14" ht="15.75">
      <c r="A83" s="27">
        <v>1</v>
      </c>
      <c r="B83" s="28" t="s">
        <v>56</v>
      </c>
      <c r="C83" s="28"/>
      <c r="D83" s="28"/>
      <c r="E83" s="28"/>
      <c r="F83" s="28"/>
      <c r="G83" s="28"/>
      <c r="H83" s="28"/>
      <c r="I83" s="28"/>
      <c r="J83" s="28"/>
      <c r="K83" s="28"/>
      <c r="L83" s="65">
        <v>0</v>
      </c>
      <c r="M83" s="147"/>
      <c r="N83" s="142"/>
    </row>
    <row r="84" spans="1:14" ht="15.75">
      <c r="A84" s="27">
        <f aca="true" t="shared" si="0" ref="A84:A95">A83+1</f>
        <v>2</v>
      </c>
      <c r="B84" s="28" t="s">
        <v>57</v>
      </c>
      <c r="C84" s="28"/>
      <c r="D84" s="28"/>
      <c r="E84" s="28"/>
      <c r="F84" s="28"/>
      <c r="G84" s="28"/>
      <c r="H84" s="28"/>
      <c r="I84" s="28"/>
      <c r="J84" s="28"/>
      <c r="K84" s="28"/>
      <c r="L84" s="65">
        <v>-4</v>
      </c>
      <c r="M84" s="147"/>
      <c r="N84" s="142"/>
    </row>
    <row r="85" spans="1:14" ht="15.75">
      <c r="A85" s="27">
        <f t="shared" si="0"/>
        <v>3</v>
      </c>
      <c r="B85" s="28" t="s">
        <v>58</v>
      </c>
      <c r="C85" s="28"/>
      <c r="D85" s="28"/>
      <c r="E85" s="28"/>
      <c r="F85" s="28"/>
      <c r="G85" s="28"/>
      <c r="H85" s="28"/>
      <c r="I85" s="28"/>
      <c r="J85" s="28"/>
      <c r="K85" s="28"/>
      <c r="L85" s="65">
        <f>-6-120-90</f>
        <v>-216</v>
      </c>
      <c r="M85" s="147"/>
      <c r="N85" s="142"/>
    </row>
    <row r="86" spans="1:14" ht="15.75">
      <c r="A86" s="27">
        <f t="shared" si="0"/>
        <v>4</v>
      </c>
      <c r="B86" s="28" t="s">
        <v>59</v>
      </c>
      <c r="C86" s="28"/>
      <c r="D86" s="28"/>
      <c r="E86" s="28"/>
      <c r="F86" s="28"/>
      <c r="G86" s="28"/>
      <c r="H86" s="28"/>
      <c r="I86" s="28"/>
      <c r="J86" s="28"/>
      <c r="K86" s="28"/>
      <c r="L86" s="65">
        <v>0</v>
      </c>
      <c r="M86" s="147"/>
      <c r="N86" s="142"/>
    </row>
    <row r="87" spans="1:14" ht="15.75">
      <c r="A87" s="27">
        <f t="shared" si="0"/>
        <v>5</v>
      </c>
      <c r="B87" s="28" t="s">
        <v>60</v>
      </c>
      <c r="C87" s="28"/>
      <c r="D87" s="28"/>
      <c r="E87" s="28"/>
      <c r="F87" s="28"/>
      <c r="G87" s="28"/>
      <c r="H87" s="28"/>
      <c r="I87" s="28"/>
      <c r="J87" s="28"/>
      <c r="K87" s="28"/>
      <c r="L87" s="65">
        <v>-1219</v>
      </c>
      <c r="M87" s="147"/>
      <c r="N87" s="142"/>
    </row>
    <row r="88" spans="1:14" ht="15.75">
      <c r="A88" s="27">
        <f t="shared" si="0"/>
        <v>6</v>
      </c>
      <c r="B88" s="28" t="s">
        <v>61</v>
      </c>
      <c r="C88" s="28"/>
      <c r="D88" s="28"/>
      <c r="E88" s="28"/>
      <c r="F88" s="28"/>
      <c r="G88" s="28"/>
      <c r="H88" s="28"/>
      <c r="I88" s="28"/>
      <c r="J88" s="28"/>
      <c r="K88" s="28"/>
      <c r="L88" s="65">
        <v>-202</v>
      </c>
      <c r="M88" s="147"/>
      <c r="N88" s="142"/>
    </row>
    <row r="89" spans="1:14" ht="15.75">
      <c r="A89" s="27">
        <f t="shared" si="0"/>
        <v>7</v>
      </c>
      <c r="B89" s="28" t="s">
        <v>62</v>
      </c>
      <c r="C89" s="28"/>
      <c r="D89" s="28"/>
      <c r="E89" s="28"/>
      <c r="F89" s="28"/>
      <c r="G89" s="28"/>
      <c r="H89" s="28"/>
      <c r="I89" s="28"/>
      <c r="J89" s="28"/>
      <c r="K89" s="28"/>
      <c r="L89" s="65">
        <v>-82</v>
      </c>
      <c r="M89" s="147"/>
      <c r="N89" s="142"/>
    </row>
    <row r="90" spans="1:14" ht="15.75">
      <c r="A90" s="27">
        <f t="shared" si="0"/>
        <v>8</v>
      </c>
      <c r="B90" s="28" t="s">
        <v>63</v>
      </c>
      <c r="C90" s="28"/>
      <c r="D90" s="28"/>
      <c r="E90" s="28"/>
      <c r="F90" s="28"/>
      <c r="G90" s="28"/>
      <c r="H90" s="28"/>
      <c r="I90" s="28"/>
      <c r="J90" s="28"/>
      <c r="K90" s="28"/>
      <c r="L90" s="65">
        <v>-5</v>
      </c>
      <c r="M90" s="147"/>
      <c r="N90" s="142"/>
    </row>
    <row r="91" spans="1:14" ht="15.75">
      <c r="A91" s="27">
        <f t="shared" si="0"/>
        <v>9</v>
      </c>
      <c r="B91" s="28" t="s">
        <v>64</v>
      </c>
      <c r="C91" s="28"/>
      <c r="D91" s="28"/>
      <c r="E91" s="28"/>
      <c r="F91" s="28"/>
      <c r="G91" s="28"/>
      <c r="H91" s="28"/>
      <c r="I91" s="28"/>
      <c r="J91" s="28"/>
      <c r="K91" s="28"/>
      <c r="L91" s="65">
        <v>0</v>
      </c>
      <c r="M91" s="147"/>
      <c r="N91" s="142"/>
    </row>
    <row r="92" spans="1:14" ht="15.75">
      <c r="A92" s="27">
        <f t="shared" si="0"/>
        <v>10</v>
      </c>
      <c r="B92" s="28" t="s">
        <v>65</v>
      </c>
      <c r="C92" s="28"/>
      <c r="D92" s="28"/>
      <c r="E92" s="28"/>
      <c r="F92" s="28"/>
      <c r="G92" s="28"/>
      <c r="H92" s="28"/>
      <c r="I92" s="28"/>
      <c r="J92" s="28"/>
      <c r="K92" s="28"/>
      <c r="L92" s="65">
        <v>-46</v>
      </c>
      <c r="M92" s="147"/>
      <c r="N92" s="142"/>
    </row>
    <row r="93" spans="1:14" ht="15.75">
      <c r="A93" s="27">
        <f t="shared" si="0"/>
        <v>11</v>
      </c>
      <c r="B93" s="28" t="s">
        <v>66</v>
      </c>
      <c r="C93" s="28"/>
      <c r="D93" s="28"/>
      <c r="E93" s="28"/>
      <c r="F93" s="28"/>
      <c r="G93" s="28"/>
      <c r="H93" s="28"/>
      <c r="I93" s="28"/>
      <c r="J93" s="28"/>
      <c r="K93" s="28"/>
      <c r="L93" s="65">
        <v>0</v>
      </c>
      <c r="M93" s="147"/>
      <c r="N93" s="142"/>
    </row>
    <row r="94" spans="1:14" ht="15.75">
      <c r="A94" s="27">
        <f t="shared" si="0"/>
        <v>12</v>
      </c>
      <c r="B94" s="28" t="s">
        <v>67</v>
      </c>
      <c r="C94" s="28"/>
      <c r="D94" s="28"/>
      <c r="E94" s="28"/>
      <c r="F94" s="28"/>
      <c r="G94" s="28"/>
      <c r="H94" s="28"/>
      <c r="I94" s="28"/>
      <c r="J94" s="28"/>
      <c r="K94" s="28"/>
      <c r="L94" s="65">
        <v>0</v>
      </c>
      <c r="M94" s="147"/>
      <c r="N94" s="142"/>
    </row>
    <row r="95" spans="1:14" ht="15.75">
      <c r="A95" s="27">
        <f t="shared" si="0"/>
        <v>13</v>
      </c>
      <c r="B95" s="28" t="s">
        <v>68</v>
      </c>
      <c r="C95" s="28"/>
      <c r="D95" s="28"/>
      <c r="E95" s="28"/>
      <c r="F95" s="28"/>
      <c r="G95" s="28"/>
      <c r="H95" s="28"/>
      <c r="I95" s="28"/>
      <c r="J95" s="28"/>
      <c r="K95" s="28"/>
      <c r="L95" s="65">
        <f>-SUM(L81:L94)</f>
        <v>-2221</v>
      </c>
      <c r="M95" s="147"/>
      <c r="N95" s="142"/>
    </row>
    <row r="96" spans="1:14" ht="15.75">
      <c r="A96" s="27"/>
      <c r="B96" s="28"/>
      <c r="C96" s="28"/>
      <c r="D96" s="28"/>
      <c r="E96" s="28"/>
      <c r="F96" s="28"/>
      <c r="G96" s="28"/>
      <c r="H96" s="28"/>
      <c r="I96" s="28"/>
      <c r="J96" s="28"/>
      <c r="K96" s="28"/>
      <c r="L96" s="65"/>
      <c r="M96" s="147"/>
      <c r="N96" s="142"/>
    </row>
    <row r="97" spans="1:14" ht="15.75">
      <c r="A97" s="27"/>
      <c r="B97" s="166" t="s">
        <v>69</v>
      </c>
      <c r="C97" s="70"/>
      <c r="D97" s="28"/>
      <c r="E97" s="28"/>
      <c r="F97" s="28"/>
      <c r="G97" s="28"/>
      <c r="H97" s="28"/>
      <c r="I97" s="28"/>
      <c r="J97" s="28"/>
      <c r="K97" s="28"/>
      <c r="L97" s="71"/>
      <c r="M97" s="147"/>
      <c r="N97" s="142"/>
    </row>
    <row r="98" spans="1:14" ht="15.75">
      <c r="A98" s="27"/>
      <c r="B98" s="28" t="s">
        <v>70</v>
      </c>
      <c r="C98" s="70"/>
      <c r="D98" s="28"/>
      <c r="E98" s="28"/>
      <c r="F98" s="28"/>
      <c r="G98" s="28"/>
      <c r="H98" s="28"/>
      <c r="I98" s="28"/>
      <c r="J98" s="64">
        <f>-J151</f>
        <v>0</v>
      </c>
      <c r="K98" s="64"/>
      <c r="L98" s="65"/>
      <c r="M98" s="147"/>
      <c r="N98" s="142"/>
    </row>
    <row r="99" spans="1:14" ht="15.75">
      <c r="A99" s="27"/>
      <c r="B99" s="28" t="s">
        <v>71</v>
      </c>
      <c r="C99" s="28"/>
      <c r="D99" s="28"/>
      <c r="E99" s="28"/>
      <c r="F99" s="28"/>
      <c r="G99" s="28"/>
      <c r="H99" s="28"/>
      <c r="I99" s="28"/>
      <c r="J99" s="64">
        <f>-H151</f>
        <v>-15</v>
      </c>
      <c r="K99" s="64"/>
      <c r="L99" s="65"/>
      <c r="M99" s="147"/>
      <c r="N99" s="142"/>
    </row>
    <row r="100" spans="1:14" ht="15.75">
      <c r="A100" s="27"/>
      <c r="B100" s="28" t="s">
        <v>72</v>
      </c>
      <c r="C100" s="28"/>
      <c r="D100" s="28"/>
      <c r="E100" s="28"/>
      <c r="F100" s="28"/>
      <c r="G100" s="28"/>
      <c r="H100" s="28"/>
      <c r="I100" s="28"/>
      <c r="J100" s="64">
        <v>-10772</v>
      </c>
      <c r="K100" s="64"/>
      <c r="L100" s="65"/>
      <c r="M100" s="147"/>
      <c r="N100" s="142"/>
    </row>
    <row r="101" spans="1:14" ht="15.75">
      <c r="A101" s="27"/>
      <c r="B101" s="28" t="s">
        <v>73</v>
      </c>
      <c r="C101" s="28"/>
      <c r="D101" s="28"/>
      <c r="E101" s="28"/>
      <c r="F101" s="28"/>
      <c r="G101" s="28"/>
      <c r="H101" s="28"/>
      <c r="I101" s="28"/>
      <c r="J101" s="64">
        <v>0</v>
      </c>
      <c r="K101" s="64"/>
      <c r="L101" s="65"/>
      <c r="M101" s="147"/>
      <c r="N101" s="142"/>
    </row>
    <row r="102" spans="1:14" ht="15.75">
      <c r="A102" s="27"/>
      <c r="B102" s="28" t="s">
        <v>74</v>
      </c>
      <c r="C102" s="28"/>
      <c r="D102" s="28"/>
      <c r="E102" s="28"/>
      <c r="F102" s="28"/>
      <c r="G102" s="28"/>
      <c r="H102" s="28"/>
      <c r="I102" s="28"/>
      <c r="J102" s="64">
        <v>0</v>
      </c>
      <c r="K102" s="64"/>
      <c r="L102" s="65"/>
      <c r="M102" s="147"/>
      <c r="N102" s="142"/>
    </row>
    <row r="103" spans="1:14" ht="15.75">
      <c r="A103" s="27"/>
      <c r="B103" s="28" t="s">
        <v>75</v>
      </c>
      <c r="C103" s="28"/>
      <c r="D103" s="28"/>
      <c r="E103" s="28"/>
      <c r="F103" s="28"/>
      <c r="G103" s="28"/>
      <c r="H103" s="28"/>
      <c r="I103" s="28"/>
      <c r="J103" s="64">
        <f>SUM(J82:J101)</f>
        <v>-10787</v>
      </c>
      <c r="K103" s="64"/>
      <c r="L103" s="64">
        <f>SUM(L83:L95)</f>
        <v>-3995</v>
      </c>
      <c r="M103" s="147"/>
      <c r="N103" s="142"/>
    </row>
    <row r="104" spans="1:14" ht="15.75">
      <c r="A104" s="27"/>
      <c r="B104" s="28" t="s">
        <v>76</v>
      </c>
      <c r="C104" s="28"/>
      <c r="D104" s="28"/>
      <c r="E104" s="28"/>
      <c r="F104" s="28"/>
      <c r="G104" s="28"/>
      <c r="H104" s="28"/>
      <c r="I104" s="28"/>
      <c r="J104" s="64">
        <f>J81+J103</f>
        <v>0</v>
      </c>
      <c r="K104" s="64"/>
      <c r="L104" s="64">
        <f>L81+L103</f>
        <v>0</v>
      </c>
      <c r="M104" s="147"/>
      <c r="N104" s="142"/>
    </row>
    <row r="105" spans="1:14" ht="15.75">
      <c r="A105" s="7"/>
      <c r="B105" s="9"/>
      <c r="C105" s="9"/>
      <c r="D105" s="9"/>
      <c r="E105" s="9"/>
      <c r="F105" s="9"/>
      <c r="G105" s="9"/>
      <c r="H105" s="9"/>
      <c r="I105" s="9"/>
      <c r="J105" s="9"/>
      <c r="K105" s="9"/>
      <c r="L105" s="63"/>
      <c r="M105" s="145"/>
      <c r="N105" s="142"/>
    </row>
    <row r="106" spans="1:14" ht="16.5" thickBot="1">
      <c r="A106" s="135"/>
      <c r="B106" s="136" t="str">
        <f>B52</f>
        <v>HL4 INVESTOR REPORT QUARTER ENDING FEBRUARY 2004</v>
      </c>
      <c r="C106" s="137"/>
      <c r="D106" s="137"/>
      <c r="E106" s="137"/>
      <c r="F106" s="137"/>
      <c r="G106" s="137"/>
      <c r="H106" s="137"/>
      <c r="I106" s="137"/>
      <c r="J106" s="137"/>
      <c r="K106" s="137"/>
      <c r="L106" s="141"/>
      <c r="M106" s="139"/>
      <c r="N106" s="142"/>
    </row>
    <row r="107" spans="1:14" ht="15.75">
      <c r="A107" s="2"/>
      <c r="B107" s="5"/>
      <c r="C107" s="5"/>
      <c r="D107" s="5"/>
      <c r="E107" s="5"/>
      <c r="F107" s="5"/>
      <c r="G107" s="5"/>
      <c r="H107" s="5"/>
      <c r="I107" s="5"/>
      <c r="J107" s="5"/>
      <c r="K107" s="5"/>
      <c r="L107" s="73"/>
      <c r="M107" s="144"/>
      <c r="N107" s="142"/>
    </row>
    <row r="108" spans="1:14" ht="15.75">
      <c r="A108" s="7"/>
      <c r="B108" s="62" t="s">
        <v>77</v>
      </c>
      <c r="C108" s="15"/>
      <c r="D108" s="9"/>
      <c r="E108" s="9"/>
      <c r="F108" s="9"/>
      <c r="G108" s="9"/>
      <c r="H108" s="9"/>
      <c r="I108" s="9"/>
      <c r="J108" s="9"/>
      <c r="K108" s="9"/>
      <c r="L108" s="63"/>
      <c r="M108" s="145"/>
      <c r="N108" s="142"/>
    </row>
    <row r="109" spans="1:14" ht="15.75">
      <c r="A109" s="7"/>
      <c r="B109" s="23"/>
      <c r="C109" s="15"/>
      <c r="D109" s="9"/>
      <c r="E109" s="9"/>
      <c r="F109" s="9"/>
      <c r="G109" s="9"/>
      <c r="H109" s="9"/>
      <c r="I109" s="9"/>
      <c r="J109" s="9"/>
      <c r="K109" s="9"/>
      <c r="L109" s="63"/>
      <c r="M109" s="145"/>
      <c r="N109" s="142"/>
    </row>
    <row r="110" spans="1:14" ht="15.75">
      <c r="A110" s="7"/>
      <c r="B110" s="167" t="s">
        <v>78</v>
      </c>
      <c r="C110" s="15"/>
      <c r="D110" s="9"/>
      <c r="E110" s="9"/>
      <c r="F110" s="9"/>
      <c r="G110" s="9"/>
      <c r="H110" s="9"/>
      <c r="I110" s="9"/>
      <c r="J110" s="9"/>
      <c r="K110" s="9"/>
      <c r="L110" s="63"/>
      <c r="M110" s="145"/>
      <c r="N110" s="142"/>
    </row>
    <row r="111" spans="1:14" ht="15.75">
      <c r="A111" s="27"/>
      <c r="B111" s="28" t="s">
        <v>79</v>
      </c>
      <c r="C111" s="28"/>
      <c r="D111" s="28"/>
      <c r="E111" s="28"/>
      <c r="F111" s="28"/>
      <c r="G111" s="28"/>
      <c r="H111" s="28"/>
      <c r="I111" s="28"/>
      <c r="J111" s="28"/>
      <c r="K111" s="28"/>
      <c r="L111" s="65">
        <v>4180</v>
      </c>
      <c r="M111" s="147"/>
      <c r="N111" s="142"/>
    </row>
    <row r="112" spans="1:14" ht="15.75">
      <c r="A112" s="27"/>
      <c r="B112" s="28" t="s">
        <v>80</v>
      </c>
      <c r="C112" s="28"/>
      <c r="D112" s="28"/>
      <c r="E112" s="28"/>
      <c r="F112" s="28"/>
      <c r="G112" s="28"/>
      <c r="H112" s="28"/>
      <c r="I112" s="28"/>
      <c r="J112" s="28"/>
      <c r="K112" s="28"/>
      <c r="L112" s="65">
        <f>L111</f>
        <v>4180</v>
      </c>
      <c r="M112" s="147"/>
      <c r="N112" s="142"/>
    </row>
    <row r="113" spans="1:14" ht="15.75">
      <c r="A113" s="27"/>
      <c r="B113" s="28" t="s">
        <v>81</v>
      </c>
      <c r="C113" s="28"/>
      <c r="D113" s="28"/>
      <c r="E113" s="28"/>
      <c r="F113" s="28"/>
      <c r="G113" s="28"/>
      <c r="H113" s="28"/>
      <c r="I113" s="28"/>
      <c r="J113" s="28"/>
      <c r="K113" s="28"/>
      <c r="L113" s="65">
        <v>0</v>
      </c>
      <c r="M113" s="147"/>
      <c r="N113" s="142"/>
    </row>
    <row r="114" spans="1:14" ht="15.75">
      <c r="A114" s="27"/>
      <c r="B114" s="28" t="s">
        <v>82</v>
      </c>
      <c r="C114" s="28"/>
      <c r="D114" s="28"/>
      <c r="E114" s="28"/>
      <c r="F114" s="28"/>
      <c r="G114" s="28"/>
      <c r="H114" s="28"/>
      <c r="I114" s="28"/>
      <c r="J114" s="28"/>
      <c r="K114" s="28"/>
      <c r="L114" s="65">
        <v>0</v>
      </c>
      <c r="M114" s="147"/>
      <c r="N114" s="142"/>
    </row>
    <row r="115" spans="1:14" ht="15.75">
      <c r="A115" s="27"/>
      <c r="B115" s="28" t="s">
        <v>83</v>
      </c>
      <c r="C115" s="28"/>
      <c r="D115" s="28"/>
      <c r="E115" s="28"/>
      <c r="F115" s="28"/>
      <c r="G115" s="28"/>
      <c r="H115" s="28"/>
      <c r="I115" s="28"/>
      <c r="J115" s="28"/>
      <c r="K115" s="28"/>
      <c r="L115" s="65">
        <v>0</v>
      </c>
      <c r="M115" s="147"/>
      <c r="N115" s="142"/>
    </row>
    <row r="116" spans="1:14" ht="15.75">
      <c r="A116" s="27"/>
      <c r="B116" s="28" t="s">
        <v>60</v>
      </c>
      <c r="C116" s="28"/>
      <c r="D116" s="28"/>
      <c r="E116" s="28"/>
      <c r="F116" s="28"/>
      <c r="G116" s="28"/>
      <c r="H116" s="28"/>
      <c r="I116" s="28"/>
      <c r="J116" s="28"/>
      <c r="K116" s="28"/>
      <c r="L116" s="65">
        <v>0</v>
      </c>
      <c r="M116" s="147"/>
      <c r="N116" s="142"/>
    </row>
    <row r="117" spans="1:14" ht="15.75">
      <c r="A117" s="27"/>
      <c r="B117" s="28" t="s">
        <v>61</v>
      </c>
      <c r="C117" s="28"/>
      <c r="D117" s="28"/>
      <c r="E117" s="28"/>
      <c r="F117" s="28"/>
      <c r="G117" s="28"/>
      <c r="H117" s="28"/>
      <c r="I117" s="28"/>
      <c r="J117" s="28"/>
      <c r="K117" s="28"/>
      <c r="L117" s="65">
        <v>0</v>
      </c>
      <c r="M117" s="147"/>
      <c r="N117" s="142"/>
    </row>
    <row r="118" spans="1:14" ht="15.75">
      <c r="A118" s="27"/>
      <c r="B118" s="28" t="s">
        <v>62</v>
      </c>
      <c r="C118" s="28"/>
      <c r="D118" s="28"/>
      <c r="E118" s="28"/>
      <c r="F118" s="28"/>
      <c r="G118" s="28"/>
      <c r="H118" s="28"/>
      <c r="I118" s="28"/>
      <c r="J118" s="28"/>
      <c r="K118" s="28"/>
      <c r="L118" s="65">
        <v>0</v>
      </c>
      <c r="M118" s="147"/>
      <c r="N118" s="142"/>
    </row>
    <row r="119" spans="1:14" ht="15.75">
      <c r="A119" s="27"/>
      <c r="B119" s="28" t="s">
        <v>84</v>
      </c>
      <c r="C119" s="28"/>
      <c r="D119" s="28"/>
      <c r="E119" s="28"/>
      <c r="F119" s="28"/>
      <c r="G119" s="28"/>
      <c r="H119" s="28"/>
      <c r="I119" s="28"/>
      <c r="J119" s="28"/>
      <c r="K119" s="28"/>
      <c r="L119" s="65">
        <f>SUM(L112:L118)</f>
        <v>4180</v>
      </c>
      <c r="M119" s="147"/>
      <c r="N119" s="142"/>
    </row>
    <row r="120" spans="1:14" ht="15.75">
      <c r="A120" s="27"/>
      <c r="B120" s="28"/>
      <c r="C120" s="28"/>
      <c r="D120" s="28"/>
      <c r="E120" s="28"/>
      <c r="F120" s="28"/>
      <c r="G120" s="28"/>
      <c r="H120" s="28"/>
      <c r="I120" s="28"/>
      <c r="J120" s="28"/>
      <c r="K120" s="28"/>
      <c r="L120" s="75"/>
      <c r="M120" s="147"/>
      <c r="N120" s="142"/>
    </row>
    <row r="121" spans="1:14" ht="15.75">
      <c r="A121" s="7"/>
      <c r="B121" s="167" t="s">
        <v>85</v>
      </c>
      <c r="C121" s="9"/>
      <c r="D121" s="9"/>
      <c r="E121" s="9"/>
      <c r="F121" s="9"/>
      <c r="G121" s="9"/>
      <c r="H121" s="9"/>
      <c r="I121" s="9"/>
      <c r="J121" s="9"/>
      <c r="K121" s="9"/>
      <c r="L121" s="63"/>
      <c r="M121" s="145"/>
      <c r="N121" s="142"/>
    </row>
    <row r="122" spans="1:14" ht="15.75">
      <c r="A122" s="27"/>
      <c r="B122" s="28" t="s">
        <v>86</v>
      </c>
      <c r="C122" s="28"/>
      <c r="D122" s="76"/>
      <c r="E122" s="28"/>
      <c r="F122" s="28"/>
      <c r="G122" s="28"/>
      <c r="H122" s="28"/>
      <c r="I122" s="28"/>
      <c r="J122" s="28"/>
      <c r="K122" s="28"/>
      <c r="L122" s="77" t="s">
        <v>206</v>
      </c>
      <c r="M122" s="147"/>
      <c r="N122" s="142"/>
    </row>
    <row r="123" spans="1:14" ht="15.75">
      <c r="A123" s="27"/>
      <c r="B123" s="28" t="s">
        <v>87</v>
      </c>
      <c r="C123" s="185"/>
      <c r="D123" s="185"/>
      <c r="E123" s="185"/>
      <c r="F123" s="185"/>
      <c r="G123" s="185"/>
      <c r="H123" s="185"/>
      <c r="I123" s="185"/>
      <c r="J123" s="185"/>
      <c r="K123" s="185"/>
      <c r="L123" s="77" t="s">
        <v>206</v>
      </c>
      <c r="M123" s="147"/>
      <c r="N123" s="142"/>
    </row>
    <row r="124" spans="1:14" ht="15.75">
      <c r="A124" s="27"/>
      <c r="B124" s="28" t="s">
        <v>88</v>
      </c>
      <c r="C124" s="28"/>
      <c r="D124" s="28"/>
      <c r="E124" s="28"/>
      <c r="F124" s="28"/>
      <c r="G124" s="28"/>
      <c r="H124" s="28"/>
      <c r="I124" s="28"/>
      <c r="J124" s="28"/>
      <c r="K124" s="28"/>
      <c r="L124" s="77" t="s">
        <v>206</v>
      </c>
      <c r="M124" s="147"/>
      <c r="N124" s="142"/>
    </row>
    <row r="125" spans="1:14" ht="15.75">
      <c r="A125" s="27"/>
      <c r="B125" s="28" t="s">
        <v>89</v>
      </c>
      <c r="C125" s="28"/>
      <c r="D125" s="28"/>
      <c r="E125" s="28"/>
      <c r="F125" s="28"/>
      <c r="G125" s="28"/>
      <c r="H125" s="28"/>
      <c r="I125" s="28"/>
      <c r="J125" s="28"/>
      <c r="K125" s="28"/>
      <c r="L125" s="77" t="s">
        <v>206</v>
      </c>
      <c r="M125" s="147"/>
      <c r="N125" s="142"/>
    </row>
    <row r="126" spans="1:14" ht="15.75">
      <c r="A126" s="27"/>
      <c r="B126" s="28"/>
      <c r="C126" s="28"/>
      <c r="D126" s="28"/>
      <c r="E126" s="28"/>
      <c r="F126" s="28"/>
      <c r="G126" s="28"/>
      <c r="H126" s="28"/>
      <c r="I126" s="28"/>
      <c r="J126" s="28"/>
      <c r="K126" s="28"/>
      <c r="L126" s="75"/>
      <c r="M126" s="147"/>
      <c r="N126" s="142"/>
    </row>
    <row r="127" spans="1:14" ht="15.75">
      <c r="A127" s="7"/>
      <c r="B127" s="167" t="s">
        <v>90</v>
      </c>
      <c r="C127" s="15"/>
      <c r="D127" s="9"/>
      <c r="E127" s="9"/>
      <c r="F127" s="9"/>
      <c r="G127" s="9"/>
      <c r="H127" s="9"/>
      <c r="I127" s="9"/>
      <c r="J127" s="9"/>
      <c r="K127" s="9"/>
      <c r="L127" s="79"/>
      <c r="M127" s="145"/>
      <c r="N127" s="142"/>
    </row>
    <row r="128" spans="1:14" ht="15.75">
      <c r="A128" s="27"/>
      <c r="B128" s="28" t="s">
        <v>91</v>
      </c>
      <c r="C128" s="28"/>
      <c r="D128" s="28"/>
      <c r="E128" s="28"/>
      <c r="F128" s="28"/>
      <c r="G128" s="28"/>
      <c r="H128" s="28"/>
      <c r="I128" s="28"/>
      <c r="J128" s="28"/>
      <c r="K128" s="28"/>
      <c r="L128" s="65">
        <v>0</v>
      </c>
      <c r="M128" s="147"/>
      <c r="N128" s="142"/>
    </row>
    <row r="129" spans="1:14" ht="15.75">
      <c r="A129" s="27"/>
      <c r="B129" s="28" t="s">
        <v>92</v>
      </c>
      <c r="C129" s="28"/>
      <c r="D129" s="28"/>
      <c r="E129" s="28"/>
      <c r="F129" s="28"/>
      <c r="G129" s="28"/>
      <c r="H129" s="28"/>
      <c r="I129" s="28"/>
      <c r="J129" s="28"/>
      <c r="K129" s="28"/>
      <c r="L129" s="65">
        <v>46</v>
      </c>
      <c r="M129" s="147"/>
      <c r="N129" s="142"/>
    </row>
    <row r="130" spans="1:14" ht="15.75">
      <c r="A130" s="27"/>
      <c r="B130" s="28" t="s">
        <v>93</v>
      </c>
      <c r="C130" s="28"/>
      <c r="D130" s="28"/>
      <c r="E130" s="28"/>
      <c r="F130" s="28"/>
      <c r="G130" s="28"/>
      <c r="H130" s="28"/>
      <c r="I130" s="28"/>
      <c r="J130" s="28"/>
      <c r="K130" s="28"/>
      <c r="L130" s="65">
        <f>L129+L128</f>
        <v>46</v>
      </c>
      <c r="M130" s="147"/>
      <c r="N130" s="142"/>
    </row>
    <row r="131" spans="1:14" ht="15.75">
      <c r="A131" s="27"/>
      <c r="B131" s="28" t="s">
        <v>94</v>
      </c>
      <c r="C131" s="28"/>
      <c r="D131" s="28"/>
      <c r="E131" s="28"/>
      <c r="F131" s="28"/>
      <c r="G131" s="28"/>
      <c r="H131" s="80"/>
      <c r="I131" s="28"/>
      <c r="J131" s="28"/>
      <c r="K131" s="28"/>
      <c r="L131" s="65">
        <f>L92</f>
        <v>-46</v>
      </c>
      <c r="M131" s="147"/>
      <c r="N131" s="142"/>
    </row>
    <row r="132" spans="1:14" ht="15.75">
      <c r="A132" s="27"/>
      <c r="B132" s="28" t="s">
        <v>95</v>
      </c>
      <c r="C132" s="28"/>
      <c r="D132" s="28"/>
      <c r="E132" s="28"/>
      <c r="F132" s="28"/>
      <c r="G132" s="28"/>
      <c r="H132" s="28"/>
      <c r="I132" s="28"/>
      <c r="J132" s="28"/>
      <c r="K132" s="28"/>
      <c r="L132" s="65">
        <f>L130+L131</f>
        <v>0</v>
      </c>
      <c r="M132" s="147"/>
      <c r="N132" s="142"/>
    </row>
    <row r="133" spans="1:14" ht="16.5" thickBot="1">
      <c r="A133" s="27"/>
      <c r="B133" s="28"/>
      <c r="C133" s="28"/>
      <c r="D133" s="28"/>
      <c r="E133" s="28"/>
      <c r="F133" s="28"/>
      <c r="G133" s="28"/>
      <c r="H133" s="28"/>
      <c r="I133" s="28"/>
      <c r="J133" s="28"/>
      <c r="K133" s="28"/>
      <c r="L133" s="75"/>
      <c r="M133" s="147"/>
      <c r="N133" s="142"/>
    </row>
    <row r="134" spans="1:14" ht="15.75">
      <c r="A134" s="2"/>
      <c r="B134" s="5"/>
      <c r="C134" s="5"/>
      <c r="D134" s="5"/>
      <c r="E134" s="5"/>
      <c r="F134" s="5"/>
      <c r="G134" s="5"/>
      <c r="H134" s="5"/>
      <c r="I134" s="5"/>
      <c r="J134" s="5"/>
      <c r="K134" s="5"/>
      <c r="L134" s="73"/>
      <c r="M134" s="144"/>
      <c r="N134" s="142"/>
    </row>
    <row r="135" spans="1:14" ht="15.75">
      <c r="A135" s="7"/>
      <c r="B135" s="167" t="s">
        <v>96</v>
      </c>
      <c r="C135" s="15"/>
      <c r="D135" s="9"/>
      <c r="E135" s="9"/>
      <c r="F135" s="9"/>
      <c r="G135" s="9"/>
      <c r="H135" s="9"/>
      <c r="I135" s="9"/>
      <c r="J135" s="9"/>
      <c r="K135" s="9"/>
      <c r="L135" s="63"/>
      <c r="M135" s="145"/>
      <c r="N135" s="142"/>
    </row>
    <row r="136" spans="1:14" ht="15.75">
      <c r="A136" s="7"/>
      <c r="B136" s="23"/>
      <c r="C136" s="15"/>
      <c r="D136" s="9"/>
      <c r="E136" s="9"/>
      <c r="F136" s="9"/>
      <c r="G136" s="9"/>
      <c r="H136" s="9"/>
      <c r="I136" s="9"/>
      <c r="J136" s="9"/>
      <c r="K136" s="9"/>
      <c r="L136" s="63"/>
      <c r="M136" s="145"/>
      <c r="N136" s="142"/>
    </row>
    <row r="137" spans="1:15" ht="15.75">
      <c r="A137" s="27"/>
      <c r="B137" s="28" t="s">
        <v>97</v>
      </c>
      <c r="C137" s="81"/>
      <c r="D137" s="28"/>
      <c r="E137" s="28"/>
      <c r="F137" s="28"/>
      <c r="G137" s="28"/>
      <c r="H137" s="28"/>
      <c r="I137" s="28"/>
      <c r="J137" s="28"/>
      <c r="K137" s="28"/>
      <c r="L137" s="65">
        <f>L57</f>
        <v>123395</v>
      </c>
      <c r="M137" s="147"/>
      <c r="N137" s="142"/>
      <c r="O137" s="191"/>
    </row>
    <row r="138" spans="1:14" ht="15.75">
      <c r="A138" s="27"/>
      <c r="B138" s="28" t="s">
        <v>98</v>
      </c>
      <c r="C138" s="81"/>
      <c r="D138" s="28"/>
      <c r="E138" s="28"/>
      <c r="F138" s="28"/>
      <c r="G138" s="28"/>
      <c r="H138" s="28"/>
      <c r="I138" s="28"/>
      <c r="J138" s="28"/>
      <c r="K138" s="28"/>
      <c r="L138" s="65">
        <f>L32</f>
        <v>123441.34</v>
      </c>
      <c r="M138" s="147"/>
      <c r="N138" s="193"/>
    </row>
    <row r="139" spans="1:14" ht="16.5" thickBot="1">
      <c r="A139" s="27"/>
      <c r="B139" s="28"/>
      <c r="C139" s="28"/>
      <c r="D139" s="28"/>
      <c r="E139" s="28"/>
      <c r="F139" s="28"/>
      <c r="G139" s="28"/>
      <c r="H139" s="28"/>
      <c r="I139" s="28"/>
      <c r="J139" s="28"/>
      <c r="K139" s="28"/>
      <c r="L139" s="75"/>
      <c r="M139" s="147"/>
      <c r="N139" s="142"/>
    </row>
    <row r="140" spans="1:14" ht="15.75">
      <c r="A140" s="2"/>
      <c r="B140" s="5"/>
      <c r="C140" s="5"/>
      <c r="D140" s="5"/>
      <c r="E140" s="5"/>
      <c r="F140" s="5"/>
      <c r="G140" s="5"/>
      <c r="H140" s="5"/>
      <c r="I140" s="5"/>
      <c r="J140" s="5"/>
      <c r="K140" s="5"/>
      <c r="L140" s="73"/>
      <c r="M140" s="144"/>
      <c r="N140" s="142"/>
    </row>
    <row r="141" spans="1:14" ht="15.75">
      <c r="A141" s="7"/>
      <c r="B141" s="167" t="s">
        <v>99</v>
      </c>
      <c r="C141" s="11"/>
      <c r="D141" s="11"/>
      <c r="E141" s="11"/>
      <c r="F141" s="11"/>
      <c r="G141" s="11"/>
      <c r="H141" s="83"/>
      <c r="I141" s="83"/>
      <c r="J141" s="83"/>
      <c r="K141" s="11"/>
      <c r="L141" s="84"/>
      <c r="M141" s="150"/>
      <c r="N141" s="142"/>
    </row>
    <row r="142" spans="1:14" ht="15.75">
      <c r="A142" s="7"/>
      <c r="B142" s="74"/>
      <c r="C142" s="11"/>
      <c r="D142" s="11"/>
      <c r="E142" s="11"/>
      <c r="F142" s="11"/>
      <c r="G142" s="11"/>
      <c r="H142" s="83"/>
      <c r="I142" s="83"/>
      <c r="J142" s="83"/>
      <c r="K142" s="11"/>
      <c r="L142" s="84"/>
      <c r="M142" s="150"/>
      <c r="N142" s="142"/>
    </row>
    <row r="143" spans="1:14" ht="15.75">
      <c r="A143" s="27"/>
      <c r="B143" s="85" t="s">
        <v>100</v>
      </c>
      <c r="C143" s="86"/>
      <c r="D143" s="86"/>
      <c r="E143" s="86"/>
      <c r="F143" s="86"/>
      <c r="G143" s="86"/>
      <c r="H143" s="87"/>
      <c r="I143" s="87"/>
      <c r="J143" s="87"/>
      <c r="K143" s="86"/>
      <c r="L143" s="65">
        <f>D58</f>
        <v>20544</v>
      </c>
      <c r="M143" s="151"/>
      <c r="N143" s="142"/>
    </row>
    <row r="144" spans="1:14" ht="15.75">
      <c r="A144" s="27"/>
      <c r="B144" s="85" t="s">
        <v>52</v>
      </c>
      <c r="C144" s="86"/>
      <c r="D144" s="86"/>
      <c r="E144" s="86"/>
      <c r="F144" s="86"/>
      <c r="G144" s="86"/>
      <c r="H144" s="87"/>
      <c r="I144" s="87"/>
      <c r="J144" s="87"/>
      <c r="K144" s="86"/>
      <c r="L144" s="65">
        <v>969</v>
      </c>
      <c r="M144" s="151"/>
      <c r="N144" s="142"/>
    </row>
    <row r="145" spans="1:15" ht="15.75">
      <c r="A145" s="27"/>
      <c r="B145" s="85" t="s">
        <v>101</v>
      </c>
      <c r="C145" s="86"/>
      <c r="D145" s="86"/>
      <c r="E145" s="86"/>
      <c r="F145" s="86"/>
      <c r="G145" s="86"/>
      <c r="H145" s="87"/>
      <c r="I145" s="87"/>
      <c r="J145" s="87"/>
      <c r="K145" s="86"/>
      <c r="L145" s="65">
        <v>162</v>
      </c>
      <c r="M145" s="151"/>
      <c r="N145" s="142"/>
      <c r="O145" s="191"/>
    </row>
    <row r="146" spans="1:14" ht="15.75">
      <c r="A146" s="27"/>
      <c r="B146" s="85" t="s">
        <v>102</v>
      </c>
      <c r="C146" s="86"/>
      <c r="D146" s="86"/>
      <c r="E146" s="86"/>
      <c r="F146" s="86"/>
      <c r="G146" s="86"/>
      <c r="H146" s="87"/>
      <c r="I146" s="87"/>
      <c r="J146" s="87"/>
      <c r="K146" s="86"/>
      <c r="L146" s="65">
        <f>L143-L144-L145</f>
        <v>19413</v>
      </c>
      <c r="M146" s="151"/>
      <c r="N146" s="142"/>
    </row>
    <row r="147" spans="1:14" ht="15.75">
      <c r="A147" s="27"/>
      <c r="B147" s="69"/>
      <c r="C147" s="86"/>
      <c r="D147" s="86"/>
      <c r="E147" s="86"/>
      <c r="F147" s="86"/>
      <c r="G147" s="86"/>
      <c r="H147" s="87"/>
      <c r="I147" s="87"/>
      <c r="J147" s="87"/>
      <c r="K147" s="86"/>
      <c r="L147" s="88"/>
      <c r="M147" s="151"/>
      <c r="N147" s="142"/>
    </row>
    <row r="148" spans="1:14" ht="15.75">
      <c r="A148" s="7"/>
      <c r="B148" s="167" t="s">
        <v>103</v>
      </c>
      <c r="C148" s="158"/>
      <c r="D148" s="158"/>
      <c r="E148" s="158"/>
      <c r="F148" s="158"/>
      <c r="G148" s="158"/>
      <c r="H148" s="168" t="s">
        <v>186</v>
      </c>
      <c r="I148" s="168"/>
      <c r="J148" s="168" t="s">
        <v>193</v>
      </c>
      <c r="K148" s="158"/>
      <c r="L148" s="169" t="s">
        <v>207</v>
      </c>
      <c r="M148" s="150"/>
      <c r="N148" s="142"/>
    </row>
    <row r="149" spans="1:14" ht="15.75">
      <c r="A149" s="27"/>
      <c r="B149" s="28" t="s">
        <v>104</v>
      </c>
      <c r="C149" s="28"/>
      <c r="D149" s="28"/>
      <c r="E149" s="28"/>
      <c r="F149" s="28"/>
      <c r="G149" s="28"/>
      <c r="H149" s="65">
        <v>7000</v>
      </c>
      <c r="I149" s="28"/>
      <c r="J149" s="52"/>
      <c r="K149" s="28"/>
      <c r="L149" s="65"/>
      <c r="M149" s="147"/>
      <c r="N149" s="142"/>
    </row>
    <row r="150" spans="1:14" ht="15.75">
      <c r="A150" s="27"/>
      <c r="B150" s="28" t="s">
        <v>105</v>
      </c>
      <c r="C150" s="28"/>
      <c r="D150" s="28"/>
      <c r="E150" s="28"/>
      <c r="F150" s="28"/>
      <c r="G150" s="28"/>
      <c r="H150" s="65">
        <v>2</v>
      </c>
      <c r="I150" s="28"/>
      <c r="J150" s="65">
        <v>0</v>
      </c>
      <c r="K150" s="28"/>
      <c r="L150" s="65">
        <f>J150+H150</f>
        <v>2</v>
      </c>
      <c r="M150" s="147"/>
      <c r="N150" s="142"/>
    </row>
    <row r="151" spans="1:14" ht="15.75">
      <c r="A151" s="27"/>
      <c r="B151" s="28" t="s">
        <v>106</v>
      </c>
      <c r="C151" s="28"/>
      <c r="D151" s="28"/>
      <c r="E151" s="28"/>
      <c r="F151" s="28"/>
      <c r="G151" s="28"/>
      <c r="H151" s="65">
        <v>15</v>
      </c>
      <c r="I151" s="28"/>
      <c r="J151" s="65">
        <v>0</v>
      </c>
      <c r="K151" s="28"/>
      <c r="L151" s="65">
        <f>J151+H151</f>
        <v>15</v>
      </c>
      <c r="M151" s="147"/>
      <c r="N151" s="142"/>
    </row>
    <row r="152" spans="1:14" ht="15.75">
      <c r="A152" s="27"/>
      <c r="B152" s="28" t="s">
        <v>107</v>
      </c>
      <c r="C152" s="28"/>
      <c r="D152" s="28"/>
      <c r="E152" s="28"/>
      <c r="F152" s="28"/>
      <c r="G152" s="28"/>
      <c r="H152" s="65">
        <f>H151+H150</f>
        <v>17</v>
      </c>
      <c r="I152" s="28"/>
      <c r="J152" s="65">
        <f>J151+J150</f>
        <v>0</v>
      </c>
      <c r="K152" s="28"/>
      <c r="L152" s="65">
        <f>J152+H152</f>
        <v>17</v>
      </c>
      <c r="M152" s="147"/>
      <c r="N152" s="142"/>
    </row>
    <row r="153" spans="1:14" ht="15.75">
      <c r="A153" s="27"/>
      <c r="B153" s="28" t="s">
        <v>108</v>
      </c>
      <c r="C153" s="28"/>
      <c r="D153" s="28"/>
      <c r="E153" s="28"/>
      <c r="F153" s="28"/>
      <c r="G153" s="28"/>
      <c r="H153" s="65">
        <f>H149-H152-J152</f>
        <v>6983</v>
      </c>
      <c r="I153" s="28"/>
      <c r="J153" s="52"/>
      <c r="K153" s="28"/>
      <c r="L153" s="65"/>
      <c r="M153" s="147"/>
      <c r="N153" s="142"/>
    </row>
    <row r="154" spans="1:14" ht="16.5" thickBot="1">
      <c r="A154" s="27"/>
      <c r="B154" s="28"/>
      <c r="C154" s="28"/>
      <c r="D154" s="28"/>
      <c r="E154" s="28"/>
      <c r="F154" s="28"/>
      <c r="G154" s="28"/>
      <c r="H154" s="28"/>
      <c r="I154" s="28"/>
      <c r="J154" s="28"/>
      <c r="K154" s="28"/>
      <c r="L154" s="75"/>
      <c r="M154" s="147"/>
      <c r="N154" s="142"/>
    </row>
    <row r="155" spans="1:14" ht="15.75">
      <c r="A155" s="2"/>
      <c r="B155" s="5"/>
      <c r="C155" s="5"/>
      <c r="D155" s="5"/>
      <c r="E155" s="5"/>
      <c r="F155" s="5"/>
      <c r="G155" s="5"/>
      <c r="H155" s="5"/>
      <c r="I155" s="5"/>
      <c r="J155" s="5"/>
      <c r="K155" s="5"/>
      <c r="L155" s="73"/>
      <c r="M155" s="144"/>
      <c r="N155" s="142"/>
    </row>
    <row r="156" spans="1:14" ht="15.75">
      <c r="A156" s="7"/>
      <c r="B156" s="167" t="s">
        <v>109</v>
      </c>
      <c r="C156" s="15"/>
      <c r="D156" s="9"/>
      <c r="E156" s="9"/>
      <c r="F156" s="9"/>
      <c r="G156" s="9"/>
      <c r="H156" s="9"/>
      <c r="I156" s="9"/>
      <c r="J156" s="9"/>
      <c r="K156" s="9"/>
      <c r="L156" s="89"/>
      <c r="M156" s="145"/>
      <c r="N156" s="142"/>
    </row>
    <row r="157" spans="1:14" ht="15.75">
      <c r="A157" s="27"/>
      <c r="B157" s="28" t="s">
        <v>110</v>
      </c>
      <c r="C157" s="28"/>
      <c r="D157" s="28"/>
      <c r="E157" s="28"/>
      <c r="F157" s="28"/>
      <c r="G157" s="28"/>
      <c r="H157" s="28"/>
      <c r="I157" s="28"/>
      <c r="J157" s="28"/>
      <c r="K157" s="28"/>
      <c r="L157" s="71">
        <f>(L81+L83+L84+L85+L86)/-L87</f>
        <v>3.0968006562756356</v>
      </c>
      <c r="M157" s="147" t="s">
        <v>208</v>
      </c>
      <c r="N157" s="142"/>
    </row>
    <row r="158" spans="1:14" ht="15.75">
      <c r="A158" s="27"/>
      <c r="B158" s="28" t="s">
        <v>111</v>
      </c>
      <c r="C158" s="28"/>
      <c r="D158" s="28"/>
      <c r="E158" s="28"/>
      <c r="F158" s="28"/>
      <c r="G158" s="28"/>
      <c r="H158" s="28"/>
      <c r="I158" s="28"/>
      <c r="J158" s="28"/>
      <c r="K158" s="28"/>
      <c r="L158" s="71">
        <v>3.19</v>
      </c>
      <c r="M158" s="147" t="s">
        <v>208</v>
      </c>
      <c r="N158" s="142"/>
    </row>
    <row r="159" spans="1:14" ht="15.75">
      <c r="A159" s="27"/>
      <c r="B159" s="28" t="s">
        <v>112</v>
      </c>
      <c r="C159" s="28"/>
      <c r="D159" s="28"/>
      <c r="E159" s="28"/>
      <c r="F159" s="28"/>
      <c r="G159" s="28"/>
      <c r="H159" s="28"/>
      <c r="I159" s="28"/>
      <c r="J159" s="28"/>
      <c r="K159" s="28"/>
      <c r="L159" s="71">
        <f>(L81+L83+L84+L85+L86+L87)/-L88</f>
        <v>12.653465346534654</v>
      </c>
      <c r="M159" s="147" t="s">
        <v>208</v>
      </c>
      <c r="N159" s="142"/>
    </row>
    <row r="160" spans="1:14" ht="15.75">
      <c r="A160" s="27"/>
      <c r="B160" s="28" t="s">
        <v>113</v>
      </c>
      <c r="C160" s="28"/>
      <c r="D160" s="28"/>
      <c r="E160" s="28"/>
      <c r="F160" s="28"/>
      <c r="G160" s="28"/>
      <c r="H160" s="28"/>
      <c r="I160" s="28"/>
      <c r="J160" s="28"/>
      <c r="K160" s="28"/>
      <c r="L160" s="90">
        <v>17.97</v>
      </c>
      <c r="M160" s="147" t="s">
        <v>208</v>
      </c>
      <c r="N160" s="142"/>
    </row>
    <row r="161" spans="1:14" ht="15.75">
      <c r="A161" s="27"/>
      <c r="B161" s="28" t="s">
        <v>114</v>
      </c>
      <c r="C161" s="28"/>
      <c r="D161" s="28"/>
      <c r="E161" s="28"/>
      <c r="F161" s="28"/>
      <c r="G161" s="28"/>
      <c r="H161" s="28"/>
      <c r="I161" s="28"/>
      <c r="J161" s="28"/>
      <c r="K161" s="28"/>
      <c r="L161" s="71">
        <f>(L81+L83+L84+L85+L86+L87+L88)/-L89</f>
        <v>28.70731707317073</v>
      </c>
      <c r="M161" s="147" t="s">
        <v>208</v>
      </c>
      <c r="N161" s="142"/>
    </row>
    <row r="162" spans="1:14" ht="15.75">
      <c r="A162" s="27"/>
      <c r="B162" s="28" t="s">
        <v>115</v>
      </c>
      <c r="C162" s="28"/>
      <c r="D162" s="28"/>
      <c r="E162" s="28"/>
      <c r="F162" s="28"/>
      <c r="G162" s="28"/>
      <c r="H162" s="28"/>
      <c r="I162" s="28"/>
      <c r="J162" s="28"/>
      <c r="K162" s="28"/>
      <c r="L162" s="90">
        <v>41.57</v>
      </c>
      <c r="M162" s="147" t="s">
        <v>208</v>
      </c>
      <c r="N162" s="142"/>
    </row>
    <row r="163" spans="1:14" ht="15.75">
      <c r="A163" s="27"/>
      <c r="B163" s="28"/>
      <c r="C163" s="28"/>
      <c r="D163" s="28"/>
      <c r="E163" s="28"/>
      <c r="F163" s="28"/>
      <c r="G163" s="28"/>
      <c r="H163" s="28"/>
      <c r="I163" s="28"/>
      <c r="J163" s="28"/>
      <c r="K163" s="28"/>
      <c r="L163" s="28"/>
      <c r="M163" s="147"/>
      <c r="N163" s="142"/>
    </row>
    <row r="164" spans="1:14" ht="15.75">
      <c r="A164" s="7"/>
      <c r="B164" s="9"/>
      <c r="C164" s="9"/>
      <c r="D164" s="9"/>
      <c r="E164" s="9"/>
      <c r="F164" s="9"/>
      <c r="G164" s="9"/>
      <c r="H164" s="9"/>
      <c r="I164" s="9"/>
      <c r="J164" s="9"/>
      <c r="K164" s="9"/>
      <c r="L164" s="9"/>
      <c r="M164" s="145"/>
      <c r="N164" s="142"/>
    </row>
    <row r="165" spans="1:14" ht="16.5" thickBot="1">
      <c r="A165" s="135"/>
      <c r="B165" s="136" t="str">
        <f>B106</f>
        <v>HL4 INVESTOR REPORT QUARTER ENDING FEBRUARY 2004</v>
      </c>
      <c r="C165" s="137"/>
      <c r="D165" s="137"/>
      <c r="E165" s="137"/>
      <c r="F165" s="137"/>
      <c r="G165" s="137"/>
      <c r="H165" s="137"/>
      <c r="I165" s="137"/>
      <c r="J165" s="137"/>
      <c r="K165" s="137"/>
      <c r="L165" s="137"/>
      <c r="M165" s="139"/>
      <c r="N165" s="142"/>
    </row>
    <row r="166" spans="1:14" ht="15.75">
      <c r="A166" s="2"/>
      <c r="B166" s="186"/>
      <c r="C166" s="186"/>
      <c r="D166" s="186"/>
      <c r="E166" s="186"/>
      <c r="F166" s="186"/>
      <c r="G166" s="186"/>
      <c r="H166" s="186"/>
      <c r="I166" s="186"/>
      <c r="J166" s="186"/>
      <c r="K166" s="186"/>
      <c r="L166" s="186"/>
      <c r="M166" s="187"/>
      <c r="N166" s="142"/>
    </row>
    <row r="167" spans="1:14" ht="15.75">
      <c r="A167" s="92"/>
      <c r="B167" s="62" t="s">
        <v>116</v>
      </c>
      <c r="C167" s="93"/>
      <c r="D167" s="93"/>
      <c r="E167" s="93"/>
      <c r="F167" s="93"/>
      <c r="G167" s="21"/>
      <c r="H167" s="21"/>
      <c r="I167" s="21"/>
      <c r="J167" s="21">
        <v>38044</v>
      </c>
      <c r="K167" s="17"/>
      <c r="L167" s="17"/>
      <c r="M167" s="145"/>
      <c r="N167" s="142"/>
    </row>
    <row r="168" spans="1:14" ht="15.75">
      <c r="A168" s="94"/>
      <c r="B168" s="95"/>
      <c r="C168" s="96"/>
      <c r="D168" s="96"/>
      <c r="E168" s="96"/>
      <c r="F168" s="96"/>
      <c r="G168" s="97"/>
      <c r="H168" s="97"/>
      <c r="I168" s="97"/>
      <c r="J168" s="97"/>
      <c r="K168" s="9"/>
      <c r="L168" s="9"/>
      <c r="M168" s="145"/>
      <c r="N168" s="142"/>
    </row>
    <row r="169" spans="1:14" ht="15.75">
      <c r="A169" s="98"/>
      <c r="B169" s="85" t="s">
        <v>117</v>
      </c>
      <c r="C169" s="99"/>
      <c r="D169" s="99"/>
      <c r="E169" s="99"/>
      <c r="F169" s="99"/>
      <c r="G169" s="80"/>
      <c r="H169" s="80"/>
      <c r="I169" s="80"/>
      <c r="J169" s="100">
        <v>0.09</v>
      </c>
      <c r="K169" s="28"/>
      <c r="L169" s="28"/>
      <c r="M169" s="147"/>
      <c r="N169" s="142"/>
    </row>
    <row r="170" spans="1:14" ht="15.75">
      <c r="A170" s="98"/>
      <c r="B170" s="85" t="s">
        <v>118</v>
      </c>
      <c r="C170" s="99"/>
      <c r="D170" s="99"/>
      <c r="E170" s="99"/>
      <c r="F170" s="99"/>
      <c r="G170" s="80"/>
      <c r="H170" s="80"/>
      <c r="I170" s="80"/>
      <c r="J170" s="50">
        <v>0.046548791045281306</v>
      </c>
      <c r="K170" s="28"/>
      <c r="L170" s="28"/>
      <c r="M170" s="147"/>
      <c r="N170" s="142"/>
    </row>
    <row r="171" spans="1:14" ht="15.75">
      <c r="A171" s="98"/>
      <c r="B171" s="85" t="s">
        <v>119</v>
      </c>
      <c r="C171" s="99"/>
      <c r="D171" s="99"/>
      <c r="E171" s="99"/>
      <c r="F171" s="99"/>
      <c r="G171" s="80"/>
      <c r="H171" s="80"/>
      <c r="I171" s="80"/>
      <c r="J171" s="100">
        <f>J169-J170</f>
        <v>0.04345120895471869</v>
      </c>
      <c r="K171" s="28"/>
      <c r="L171" s="28"/>
      <c r="M171" s="147"/>
      <c r="N171" s="142"/>
    </row>
    <row r="172" spans="1:14" ht="15.75">
      <c r="A172" s="98"/>
      <c r="B172" s="85" t="s">
        <v>120</v>
      </c>
      <c r="C172" s="99"/>
      <c r="D172" s="99"/>
      <c r="E172" s="99"/>
      <c r="F172" s="99"/>
      <c r="G172" s="80"/>
      <c r="H172" s="80"/>
      <c r="I172" s="80"/>
      <c r="J172" s="100">
        <v>0.090421</v>
      </c>
      <c r="K172" s="28"/>
      <c r="L172" s="28"/>
      <c r="M172" s="147"/>
      <c r="N172" s="142"/>
    </row>
    <row r="173" spans="1:14" ht="15.75">
      <c r="A173" s="98"/>
      <c r="B173" s="85" t="s">
        <v>121</v>
      </c>
      <c r="C173" s="99"/>
      <c r="D173" s="99"/>
      <c r="E173" s="99"/>
      <c r="F173" s="99"/>
      <c r="G173" s="80"/>
      <c r="H173" s="80"/>
      <c r="I173" s="80"/>
      <c r="J173" s="100">
        <f>L34</f>
        <v>0.04506482666573452</v>
      </c>
      <c r="K173" s="28"/>
      <c r="L173" s="28"/>
      <c r="M173" s="147"/>
      <c r="N173" s="142"/>
    </row>
    <row r="174" spans="1:14" ht="15.75">
      <c r="A174" s="98"/>
      <c r="B174" s="85" t="s">
        <v>122</v>
      </c>
      <c r="C174" s="99"/>
      <c r="D174" s="99"/>
      <c r="E174" s="99"/>
      <c r="F174" s="99"/>
      <c r="G174" s="80"/>
      <c r="H174" s="80"/>
      <c r="I174" s="80"/>
      <c r="J174" s="100">
        <f>J172-J173</f>
        <v>0.04535617333426548</v>
      </c>
      <c r="K174" s="28"/>
      <c r="L174" s="28"/>
      <c r="M174" s="147"/>
      <c r="N174" s="142"/>
    </row>
    <row r="175" spans="1:14" ht="15.75">
      <c r="A175" s="98"/>
      <c r="B175" s="85" t="s">
        <v>123</v>
      </c>
      <c r="C175" s="99"/>
      <c r="D175" s="99"/>
      <c r="E175" s="99"/>
      <c r="F175" s="99"/>
      <c r="G175" s="80"/>
      <c r="H175" s="80"/>
      <c r="I175" s="80"/>
      <c r="J175" s="101" t="s">
        <v>194</v>
      </c>
      <c r="K175" s="28"/>
      <c r="L175" s="28"/>
      <c r="M175" s="147"/>
      <c r="N175" s="142"/>
    </row>
    <row r="176" spans="1:14" ht="15.75">
      <c r="A176" s="98"/>
      <c r="B176" s="85" t="s">
        <v>124</v>
      </c>
      <c r="C176" s="99"/>
      <c r="D176" s="99"/>
      <c r="E176" s="99"/>
      <c r="F176" s="99"/>
      <c r="G176" s="80"/>
      <c r="H176" s="80"/>
      <c r="I176" s="80"/>
      <c r="J176" s="101" t="s">
        <v>195</v>
      </c>
      <c r="K176" s="28"/>
      <c r="L176" s="28"/>
      <c r="M176" s="147"/>
      <c r="N176" s="142"/>
    </row>
    <row r="177" spans="1:14" ht="15.75">
      <c r="A177" s="98"/>
      <c r="B177" s="85" t="s">
        <v>125</v>
      </c>
      <c r="C177" s="99"/>
      <c r="D177" s="99"/>
      <c r="E177" s="99"/>
      <c r="F177" s="99"/>
      <c r="G177" s="80"/>
      <c r="H177" s="80"/>
      <c r="I177" s="80"/>
      <c r="J177" s="101" t="s">
        <v>195</v>
      </c>
      <c r="K177" s="28"/>
      <c r="L177" s="28"/>
      <c r="M177" s="147"/>
      <c r="N177" s="142"/>
    </row>
    <row r="178" spans="1:14" ht="15.75">
      <c r="A178" s="98"/>
      <c r="B178" s="85" t="s">
        <v>126</v>
      </c>
      <c r="C178" s="99"/>
      <c r="D178" s="99"/>
      <c r="E178" s="99"/>
      <c r="F178" s="99"/>
      <c r="G178" s="80"/>
      <c r="H178" s="80"/>
      <c r="I178" s="80"/>
      <c r="J178" s="102">
        <v>10.6</v>
      </c>
      <c r="K178" s="28" t="s">
        <v>199</v>
      </c>
      <c r="L178" s="28"/>
      <c r="M178" s="147"/>
      <c r="N178" s="142"/>
    </row>
    <row r="179" spans="1:14" ht="15.75">
      <c r="A179" s="98"/>
      <c r="B179" s="85" t="s">
        <v>127</v>
      </c>
      <c r="C179" s="99"/>
      <c r="D179" s="99"/>
      <c r="E179" s="99"/>
      <c r="F179" s="99"/>
      <c r="G179" s="80"/>
      <c r="H179" s="80"/>
      <c r="I179" s="80"/>
      <c r="J179" s="102">
        <v>8.95</v>
      </c>
      <c r="K179" s="28" t="s">
        <v>199</v>
      </c>
      <c r="L179" s="28"/>
      <c r="M179" s="147"/>
      <c r="N179" s="142"/>
    </row>
    <row r="180" spans="1:14" ht="15.75">
      <c r="A180" s="98"/>
      <c r="B180" s="85" t="s">
        <v>128</v>
      </c>
      <c r="C180" s="99"/>
      <c r="D180" s="99"/>
      <c r="E180" s="99"/>
      <c r="F180" s="99"/>
      <c r="G180" s="80"/>
      <c r="H180" s="80"/>
      <c r="I180" s="80"/>
      <c r="J180" s="100">
        <f>F57/'Nov 03'!L57</f>
        <v>0.08058482495491602</v>
      </c>
      <c r="K180" s="28"/>
      <c r="L180" s="28"/>
      <c r="M180" s="147"/>
      <c r="N180" s="142"/>
    </row>
    <row r="181" spans="1:14" ht="15.75">
      <c r="A181" s="98"/>
      <c r="B181" s="85" t="s">
        <v>129</v>
      </c>
      <c r="C181" s="99"/>
      <c r="D181" s="99"/>
      <c r="E181" s="99"/>
      <c r="F181" s="99"/>
      <c r="G181" s="80"/>
      <c r="H181" s="80"/>
      <c r="I181" s="80"/>
      <c r="J181" s="100">
        <v>0.2781</v>
      </c>
      <c r="K181" s="28"/>
      <c r="L181" s="28"/>
      <c r="M181" s="147"/>
      <c r="N181" s="142"/>
    </row>
    <row r="182" spans="1:14" ht="15.75">
      <c r="A182" s="98"/>
      <c r="B182" s="85"/>
      <c r="C182" s="85"/>
      <c r="D182" s="85"/>
      <c r="E182" s="85"/>
      <c r="F182" s="85"/>
      <c r="G182" s="28"/>
      <c r="H182" s="28"/>
      <c r="I182" s="28"/>
      <c r="J182" s="75"/>
      <c r="K182" s="28"/>
      <c r="L182" s="103"/>
      <c r="M182" s="147"/>
      <c r="N182" s="142"/>
    </row>
    <row r="183" spans="1:14" ht="15.75">
      <c r="A183" s="104"/>
      <c r="B183" s="16" t="s">
        <v>130</v>
      </c>
      <c r="C183" s="105"/>
      <c r="D183" s="106"/>
      <c r="E183" s="105"/>
      <c r="F183" s="106"/>
      <c r="G183" s="105"/>
      <c r="H183" s="106"/>
      <c r="I183" s="19" t="s">
        <v>187</v>
      </c>
      <c r="J183" s="107" t="s">
        <v>196</v>
      </c>
      <c r="K183" s="17"/>
      <c r="L183" s="9"/>
      <c r="M183" s="145"/>
      <c r="N183" s="142"/>
    </row>
    <row r="184" spans="1:14" ht="15.75">
      <c r="A184" s="108"/>
      <c r="B184" s="85" t="s">
        <v>131</v>
      </c>
      <c r="C184" s="66"/>
      <c r="D184" s="66"/>
      <c r="E184" s="66"/>
      <c r="F184" s="28"/>
      <c r="G184" s="28"/>
      <c r="H184" s="28"/>
      <c r="I184" s="35">
        <v>355</v>
      </c>
      <c r="J184" s="109">
        <v>24903</v>
      </c>
      <c r="K184" s="28"/>
      <c r="L184" s="103"/>
      <c r="M184" s="153"/>
      <c r="N184" s="142"/>
    </row>
    <row r="185" spans="1:14" ht="15.75">
      <c r="A185" s="108"/>
      <c r="B185" s="85" t="s">
        <v>132</v>
      </c>
      <c r="C185" s="66"/>
      <c r="D185" s="66"/>
      <c r="E185" s="66"/>
      <c r="F185" s="28"/>
      <c r="G185" s="28"/>
      <c r="H185" s="28"/>
      <c r="I185" s="35">
        <v>10</v>
      </c>
      <c r="J185" s="109">
        <v>1000</v>
      </c>
      <c r="K185" s="28"/>
      <c r="L185" s="103"/>
      <c r="M185" s="153"/>
      <c r="N185" s="142"/>
    </row>
    <row r="186" spans="1:14" ht="15.75">
      <c r="A186" s="108"/>
      <c r="B186" s="170" t="s">
        <v>133</v>
      </c>
      <c r="C186" s="66"/>
      <c r="D186" s="66"/>
      <c r="E186" s="66"/>
      <c r="F186" s="28"/>
      <c r="G186" s="28"/>
      <c r="H186" s="28"/>
      <c r="I186" s="28"/>
      <c r="J186" s="109">
        <v>0</v>
      </c>
      <c r="K186" s="28"/>
      <c r="L186" s="103"/>
      <c r="M186" s="153"/>
      <c r="N186" s="142"/>
    </row>
    <row r="187" spans="1:14" ht="15.75">
      <c r="A187" s="108"/>
      <c r="B187" s="170" t="s">
        <v>134</v>
      </c>
      <c r="C187" s="66"/>
      <c r="D187" s="66"/>
      <c r="E187" s="66"/>
      <c r="F187" s="28"/>
      <c r="G187" s="28"/>
      <c r="H187" s="28"/>
      <c r="I187" s="28"/>
      <c r="J187" s="109">
        <v>0</v>
      </c>
      <c r="K187" s="28"/>
      <c r="L187" s="103"/>
      <c r="M187" s="153"/>
      <c r="N187" s="142"/>
    </row>
    <row r="188" spans="1:14" ht="15.75">
      <c r="A188" s="111"/>
      <c r="B188" s="170" t="s">
        <v>135</v>
      </c>
      <c r="C188" s="66"/>
      <c r="D188" s="85"/>
      <c r="E188" s="85"/>
      <c r="F188" s="85"/>
      <c r="G188" s="28"/>
      <c r="H188" s="28"/>
      <c r="I188" s="28"/>
      <c r="J188" s="109"/>
      <c r="K188" s="28"/>
      <c r="L188" s="103"/>
      <c r="M188" s="154"/>
      <c r="N188" s="142"/>
    </row>
    <row r="189" spans="1:14" ht="15.75">
      <c r="A189" s="108"/>
      <c r="B189" s="85" t="s">
        <v>136</v>
      </c>
      <c r="C189" s="66"/>
      <c r="D189" s="66"/>
      <c r="E189" s="66"/>
      <c r="F189" s="66"/>
      <c r="G189" s="28"/>
      <c r="H189" s="28"/>
      <c r="I189" s="28"/>
      <c r="J189" s="109">
        <f>L129</f>
        <v>46</v>
      </c>
      <c r="K189" s="28"/>
      <c r="L189" s="103"/>
      <c r="M189" s="154"/>
      <c r="N189" s="142"/>
    </row>
    <row r="190" spans="1:14" ht="15.75">
      <c r="A190" s="108"/>
      <c r="B190" s="85" t="s">
        <v>137</v>
      </c>
      <c r="C190" s="66"/>
      <c r="D190" s="66"/>
      <c r="E190" s="66"/>
      <c r="F190" s="66"/>
      <c r="G190" s="28"/>
      <c r="H190" s="28"/>
      <c r="I190" s="28"/>
      <c r="J190" s="109">
        <f>J189+'Nov 03'!J190</f>
        <v>189</v>
      </c>
      <c r="K190" s="28"/>
      <c r="L190" s="103"/>
      <c r="M190" s="154"/>
      <c r="N190" s="142"/>
    </row>
    <row r="191" spans="1:14" ht="15.75">
      <c r="A191" s="108"/>
      <c r="B191" s="85" t="s">
        <v>138</v>
      </c>
      <c r="C191" s="66"/>
      <c r="D191" s="66"/>
      <c r="E191" s="66"/>
      <c r="F191" s="66"/>
      <c r="G191" s="28"/>
      <c r="H191" s="28"/>
      <c r="I191" s="28"/>
      <c r="J191" s="109">
        <v>0</v>
      </c>
      <c r="K191" s="28"/>
      <c r="L191" s="103"/>
      <c r="M191" s="154"/>
      <c r="N191" s="142"/>
    </row>
    <row r="192" spans="1:14" ht="15.75">
      <c r="A192" s="111"/>
      <c r="B192" s="170" t="s">
        <v>139</v>
      </c>
      <c r="C192" s="66"/>
      <c r="D192" s="85"/>
      <c r="E192" s="85"/>
      <c r="F192" s="85"/>
      <c r="G192" s="28"/>
      <c r="H192" s="28"/>
      <c r="I192" s="28"/>
      <c r="J192" s="109"/>
      <c r="K192" s="28"/>
      <c r="L192" s="103"/>
      <c r="M192" s="154"/>
      <c r="N192" s="142"/>
    </row>
    <row r="193" spans="1:14" ht="15.75">
      <c r="A193" s="111"/>
      <c r="B193" s="85" t="s">
        <v>140</v>
      </c>
      <c r="C193" s="66"/>
      <c r="D193" s="85"/>
      <c r="E193" s="85"/>
      <c r="F193" s="85"/>
      <c r="G193" s="28"/>
      <c r="H193" s="28"/>
      <c r="I193" s="28">
        <v>5</v>
      </c>
      <c r="J193" s="109">
        <v>673</v>
      </c>
      <c r="K193" s="28"/>
      <c r="L193" s="103"/>
      <c r="M193" s="154"/>
      <c r="N193" s="142"/>
    </row>
    <row r="194" spans="1:14" ht="15.75">
      <c r="A194" s="108"/>
      <c r="B194" s="85" t="s">
        <v>141</v>
      </c>
      <c r="C194" s="66"/>
      <c r="D194" s="113"/>
      <c r="E194" s="113"/>
      <c r="F194" s="114"/>
      <c r="G194" s="28"/>
      <c r="H194" s="28"/>
      <c r="I194" s="28"/>
      <c r="J194" s="109">
        <v>41</v>
      </c>
      <c r="K194" s="28"/>
      <c r="L194" s="103"/>
      <c r="M194" s="154"/>
      <c r="N194" s="142"/>
    </row>
    <row r="195" spans="1:14" ht="15.75">
      <c r="A195" s="108"/>
      <c r="B195" s="85" t="s">
        <v>142</v>
      </c>
      <c r="C195" s="66"/>
      <c r="D195" s="113"/>
      <c r="E195" s="113"/>
      <c r="F195" s="114"/>
      <c r="G195" s="28"/>
      <c r="H195" s="28"/>
      <c r="I195" s="28"/>
      <c r="J195" s="109">
        <v>4</v>
      </c>
      <c r="K195" s="28"/>
      <c r="L195" s="103"/>
      <c r="M195" s="154"/>
      <c r="N195" s="142"/>
    </row>
    <row r="196" spans="1:14" ht="15.75">
      <c r="A196" s="108"/>
      <c r="B196" s="85" t="s">
        <v>143</v>
      </c>
      <c r="C196" s="66"/>
      <c r="D196" s="115"/>
      <c r="E196" s="113"/>
      <c r="F196" s="114"/>
      <c r="G196" s="28"/>
      <c r="H196" s="28"/>
      <c r="I196" s="28"/>
      <c r="J196" s="116">
        <v>1.8012</v>
      </c>
      <c r="K196" s="28"/>
      <c r="L196" s="103"/>
      <c r="M196" s="154"/>
      <c r="N196" s="142"/>
    </row>
    <row r="197" spans="1:14" ht="15.75">
      <c r="A197" s="108"/>
      <c r="B197" s="85"/>
      <c r="C197" s="66"/>
      <c r="D197" s="115"/>
      <c r="E197" s="113"/>
      <c r="F197" s="114"/>
      <c r="G197" s="28"/>
      <c r="H197" s="28"/>
      <c r="I197" s="28"/>
      <c r="J197" s="116"/>
      <c r="K197" s="28"/>
      <c r="L197" s="103"/>
      <c r="M197" s="154"/>
      <c r="N197" s="142"/>
    </row>
    <row r="198" spans="1:14" ht="15.75">
      <c r="A198" s="7"/>
      <c r="B198" s="16" t="s">
        <v>144</v>
      </c>
      <c r="C198" s="19"/>
      <c r="D198" s="107"/>
      <c r="E198" s="19"/>
      <c r="F198" s="107"/>
      <c r="G198" s="19"/>
      <c r="H198" s="107" t="s">
        <v>187</v>
      </c>
      <c r="I198" s="19" t="s">
        <v>188</v>
      </c>
      <c r="J198" s="107" t="s">
        <v>197</v>
      </c>
      <c r="K198" s="19" t="s">
        <v>188</v>
      </c>
      <c r="L198" s="17"/>
      <c r="M198" s="155"/>
      <c r="N198" s="142"/>
    </row>
    <row r="199" spans="1:14" ht="15.75">
      <c r="A199" s="27"/>
      <c r="B199" s="66" t="s">
        <v>145</v>
      </c>
      <c r="C199" s="118"/>
      <c r="D199" s="66"/>
      <c r="E199" s="118"/>
      <c r="F199" s="28"/>
      <c r="G199" s="118"/>
      <c r="H199" s="66">
        <v>2310</v>
      </c>
      <c r="I199" s="120">
        <f>H199/H204</f>
        <v>0.6564364876385337</v>
      </c>
      <c r="J199" s="65">
        <v>67400</v>
      </c>
      <c r="K199" s="194">
        <f>J199/J204</f>
        <v>0.5462133797965882</v>
      </c>
      <c r="L199" s="103"/>
      <c r="M199" s="154"/>
      <c r="N199" s="142"/>
    </row>
    <row r="200" spans="1:14" ht="15.75">
      <c r="A200" s="27"/>
      <c r="B200" s="66" t="s">
        <v>146</v>
      </c>
      <c r="C200" s="118"/>
      <c r="D200" s="66"/>
      <c r="E200" s="118"/>
      <c r="F200" s="28"/>
      <c r="G200" s="120"/>
      <c r="H200" s="66">
        <v>184</v>
      </c>
      <c r="I200" s="120">
        <f>H200/H204</f>
        <v>0.05228758169934641</v>
      </c>
      <c r="J200" s="65">
        <v>6081</v>
      </c>
      <c r="K200" s="194">
        <f>J200/J204</f>
        <v>0.04928076502289396</v>
      </c>
      <c r="L200" s="103"/>
      <c r="M200" s="154"/>
      <c r="N200" s="142"/>
    </row>
    <row r="201" spans="1:14" ht="15.75">
      <c r="A201" s="27"/>
      <c r="B201" s="66" t="s">
        <v>147</v>
      </c>
      <c r="C201" s="118"/>
      <c r="D201" s="66"/>
      <c r="E201" s="118"/>
      <c r="F201" s="28"/>
      <c r="G201" s="120"/>
      <c r="H201" s="66">
        <v>75</v>
      </c>
      <c r="I201" s="120">
        <f>H201/H204</f>
        <v>0.021312872975277068</v>
      </c>
      <c r="J201" s="65">
        <v>2517</v>
      </c>
      <c r="K201" s="194">
        <f>J201/J204</f>
        <v>0.020397909153531343</v>
      </c>
      <c r="L201" s="103"/>
      <c r="M201" s="154"/>
      <c r="N201" s="142"/>
    </row>
    <row r="202" spans="1:14" ht="15.75">
      <c r="A202" s="27"/>
      <c r="B202" s="66" t="s">
        <v>148</v>
      </c>
      <c r="C202" s="118"/>
      <c r="D202" s="66"/>
      <c r="E202" s="118"/>
      <c r="F202" s="28"/>
      <c r="G202" s="120"/>
      <c r="H202" s="66">
        <v>950</v>
      </c>
      <c r="I202" s="120">
        <f>H202/H204</f>
        <v>0.26996305768684287</v>
      </c>
      <c r="J202" s="65">
        <v>47397</v>
      </c>
      <c r="K202" s="194">
        <f>J202/J204</f>
        <v>0.3841079460269865</v>
      </c>
      <c r="L202" s="103"/>
      <c r="M202" s="153"/>
      <c r="N202" s="142"/>
    </row>
    <row r="203" spans="1:14" ht="15.75">
      <c r="A203" s="27"/>
      <c r="B203" s="66"/>
      <c r="C203" s="121"/>
      <c r="D203" s="110"/>
      <c r="E203" s="121"/>
      <c r="F203" s="28"/>
      <c r="G203" s="121"/>
      <c r="H203" s="110"/>
      <c r="I203" s="121"/>
      <c r="J203" s="65"/>
      <c r="K203" s="119"/>
      <c r="L203" s="103"/>
      <c r="M203" s="153"/>
      <c r="N203" s="142"/>
    </row>
    <row r="204" spans="1:14" ht="15.75">
      <c r="A204" s="27"/>
      <c r="B204" s="28"/>
      <c r="C204" s="28"/>
      <c r="D204" s="28"/>
      <c r="E204" s="28"/>
      <c r="F204" s="28"/>
      <c r="G204" s="28"/>
      <c r="H204" s="64">
        <f>SUM(H199:H202)</f>
        <v>3519</v>
      </c>
      <c r="I204" s="122">
        <f>SUM(I199:I203)</f>
        <v>1</v>
      </c>
      <c r="J204" s="65">
        <f>SUM(J199:J203)</f>
        <v>123395</v>
      </c>
      <c r="K204" s="122">
        <f>SUM(K199:K203)</f>
        <v>1</v>
      </c>
      <c r="L204" s="28"/>
      <c r="M204" s="147"/>
      <c r="N204" s="142"/>
    </row>
    <row r="205" spans="1:14" ht="15.75">
      <c r="A205" s="27"/>
      <c r="B205" s="28"/>
      <c r="C205" s="28"/>
      <c r="D205" s="28"/>
      <c r="E205" s="28"/>
      <c r="F205" s="28"/>
      <c r="G205" s="28"/>
      <c r="H205" s="64"/>
      <c r="I205" s="122"/>
      <c r="J205" s="65"/>
      <c r="K205" s="122"/>
      <c r="L205" s="28"/>
      <c r="M205" s="147"/>
      <c r="N205" s="142"/>
    </row>
    <row r="206" spans="1:14" ht="15.75">
      <c r="A206" s="7"/>
      <c r="B206" s="9"/>
      <c r="C206" s="9"/>
      <c r="D206" s="9"/>
      <c r="E206" s="9"/>
      <c r="F206" s="9"/>
      <c r="G206" s="9"/>
      <c r="H206" s="67"/>
      <c r="I206" s="123"/>
      <c r="J206" s="124"/>
      <c r="K206" s="123"/>
      <c r="L206" s="9"/>
      <c r="M206" s="145"/>
      <c r="N206" s="142"/>
    </row>
    <row r="207" spans="1:14" ht="15.75">
      <c r="A207" s="125"/>
      <c r="B207" s="16" t="s">
        <v>149</v>
      </c>
      <c r="C207" s="126"/>
      <c r="D207" s="19" t="s">
        <v>165</v>
      </c>
      <c r="E207" s="17"/>
      <c r="F207" s="16" t="s">
        <v>175</v>
      </c>
      <c r="G207" s="127"/>
      <c r="H207" s="127"/>
      <c r="I207" s="127"/>
      <c r="J207" s="188"/>
      <c r="K207" s="188"/>
      <c r="L207" s="188"/>
      <c r="M207" s="189"/>
      <c r="N207" s="142"/>
    </row>
    <row r="208" spans="1:14" ht="15.75">
      <c r="A208" s="190"/>
      <c r="B208" s="188"/>
      <c r="C208" s="188"/>
      <c r="D208" s="9"/>
      <c r="E208" s="9"/>
      <c r="F208" s="9"/>
      <c r="G208" s="188"/>
      <c r="H208" s="188"/>
      <c r="I208" s="188"/>
      <c r="J208" s="188"/>
      <c r="K208" s="188"/>
      <c r="L208" s="188"/>
      <c r="M208" s="189"/>
      <c r="N208" s="142"/>
    </row>
    <row r="209" spans="1:14" ht="15.75">
      <c r="A209" s="190"/>
      <c r="B209" s="15" t="s">
        <v>150</v>
      </c>
      <c r="C209" s="130"/>
      <c r="D209" s="131" t="s">
        <v>166</v>
      </c>
      <c r="E209" s="15"/>
      <c r="F209" s="15" t="s">
        <v>176</v>
      </c>
      <c r="G209" s="130"/>
      <c r="H209" s="130"/>
      <c r="I209" s="188"/>
      <c r="J209" s="188"/>
      <c r="K209" s="188"/>
      <c r="L209" s="188"/>
      <c r="M209" s="189"/>
      <c r="N209" s="142"/>
    </row>
    <row r="210" spans="1:14" ht="15.75">
      <c r="A210" s="190"/>
      <c r="B210" s="15" t="s">
        <v>151</v>
      </c>
      <c r="C210" s="130"/>
      <c r="D210" s="131" t="s">
        <v>167</v>
      </c>
      <c r="E210" s="15"/>
      <c r="F210" s="15" t="s">
        <v>177</v>
      </c>
      <c r="G210" s="130"/>
      <c r="H210" s="130"/>
      <c r="I210" s="188"/>
      <c r="J210" s="188"/>
      <c r="K210" s="188"/>
      <c r="L210" s="188"/>
      <c r="M210" s="189"/>
      <c r="N210" s="142"/>
    </row>
    <row r="211" spans="1:14" ht="15.75">
      <c r="A211" s="190"/>
      <c r="B211" s="15"/>
      <c r="C211" s="130"/>
      <c r="D211" s="131"/>
      <c r="E211" s="15"/>
      <c r="F211" s="15"/>
      <c r="G211" s="130"/>
      <c r="H211" s="130"/>
      <c r="I211" s="188"/>
      <c r="J211" s="188"/>
      <c r="K211" s="188"/>
      <c r="L211" s="188"/>
      <c r="M211" s="189"/>
      <c r="N211" s="142"/>
    </row>
    <row r="212" spans="1:14" ht="15.75">
      <c r="A212" s="190"/>
      <c r="B212" s="15"/>
      <c r="C212" s="130"/>
      <c r="D212" s="131"/>
      <c r="E212" s="15"/>
      <c r="F212" s="15"/>
      <c r="G212" s="130"/>
      <c r="H212" s="130"/>
      <c r="I212" s="188"/>
      <c r="J212" s="188"/>
      <c r="K212" s="188"/>
      <c r="L212" s="188"/>
      <c r="M212" s="189"/>
      <c r="N212" s="142"/>
    </row>
    <row r="213" spans="1:14" ht="16.5" thickBot="1">
      <c r="A213" s="190"/>
      <c r="B213" s="15" t="str">
        <f>B165</f>
        <v>HL4 INVESTOR REPORT QUARTER ENDING FEBRUARY 2004</v>
      </c>
      <c r="C213" s="130"/>
      <c r="D213" s="131"/>
      <c r="E213" s="15"/>
      <c r="F213" s="15"/>
      <c r="G213" s="130"/>
      <c r="H213" s="130"/>
      <c r="I213" s="188"/>
      <c r="J213" s="188"/>
      <c r="K213" s="188"/>
      <c r="L213" s="188"/>
      <c r="M213" s="189"/>
      <c r="N213" s="142"/>
    </row>
    <row r="214" spans="1:14" ht="15">
      <c r="A214" s="157"/>
      <c r="B214" s="157"/>
      <c r="C214" s="157"/>
      <c r="D214" s="157"/>
      <c r="E214" s="157"/>
      <c r="F214" s="157"/>
      <c r="G214" s="157"/>
      <c r="H214" s="157"/>
      <c r="I214" s="157"/>
      <c r="J214" s="157"/>
      <c r="K214" s="157"/>
      <c r="L214" s="157"/>
      <c r="M214" s="157"/>
      <c r="N214" s="142"/>
    </row>
    <row r="215" spans="1:13" ht="15">
      <c r="A215" s="143"/>
      <c r="B215" s="143"/>
      <c r="C215" s="143"/>
      <c r="D215" s="143"/>
      <c r="E215" s="143"/>
      <c r="F215" s="143"/>
      <c r="G215" s="143"/>
      <c r="H215" s="143"/>
      <c r="I215" s="143"/>
      <c r="J215" s="143"/>
      <c r="K215" s="143"/>
      <c r="L215" s="143"/>
      <c r="M215" s="143"/>
    </row>
  </sheetData>
  <printOptions horizontalCentered="1" verticalCentered="1"/>
  <pageMargins left="0.7480314960629921" right="0.7480314960629921" top="0.984251968503937" bottom="0.984251968503937" header="0.5118110236220472" footer="0.5118110236220472"/>
  <pageSetup horizontalDpi="600" verticalDpi="600" orientation="landscape" paperSize="9" scale="46" r:id="rId2"/>
  <rowBreaks count="3" manualBreakCount="3">
    <brk id="52" max="13" man="1"/>
    <brk id="106" max="13" man="1"/>
    <brk id="165" max="13" man="1"/>
  </rowBreaks>
  <drawing r:id="rId1"/>
</worksheet>
</file>

<file path=xl/worksheets/sheet8.xml><?xml version="1.0" encoding="utf-8"?>
<worksheet xmlns="http://schemas.openxmlformats.org/spreadsheetml/2006/main" xmlns:r="http://schemas.openxmlformats.org/officeDocument/2006/relationships">
  <sheetPr>
    <tabColor indexed="54"/>
  </sheetPr>
  <dimension ref="A1:O216"/>
  <sheetViews>
    <sheetView zoomScale="70" zoomScaleNormal="70" workbookViewId="0" topLeftCell="A1">
      <selection activeCell="A1" sqref="A1"/>
    </sheetView>
  </sheetViews>
  <sheetFormatPr defaultColWidth="8.88671875" defaultRowHeight="15"/>
  <cols>
    <col min="1" max="1" width="3.6640625" style="0" customWidth="1"/>
    <col min="2" max="2" width="50.6640625" style="0" customWidth="1"/>
    <col min="3" max="3" width="22.99609375" style="0" customWidth="1"/>
    <col min="4" max="4" width="14.5546875" style="0" customWidth="1"/>
    <col min="5" max="5" width="11.77734375" style="0" customWidth="1"/>
    <col min="6" max="6" width="14.4453125" style="0" customWidth="1"/>
    <col min="7" max="7" width="7.6640625" style="0" customWidth="1"/>
    <col min="8" max="8" width="13.6640625" style="0" customWidth="1"/>
    <col min="9" max="9" width="6.6640625" style="0" customWidth="1"/>
    <col min="10" max="10" width="13.6640625" style="0" customWidth="1"/>
    <col min="11" max="11" width="6.6640625" style="0" customWidth="1"/>
    <col min="12" max="12" width="15.6640625" style="0" customWidth="1"/>
    <col min="13" max="13" width="17.5546875" style="0" customWidth="1"/>
  </cols>
  <sheetData>
    <row r="1" spans="1:14" ht="20.25">
      <c r="A1" s="2"/>
      <c r="B1" s="3" t="s">
        <v>0</v>
      </c>
      <c r="C1" s="4"/>
      <c r="D1" s="5"/>
      <c r="E1" s="5"/>
      <c r="F1" s="5"/>
      <c r="G1" s="5"/>
      <c r="H1" s="5"/>
      <c r="I1" s="5"/>
      <c r="J1" s="5"/>
      <c r="K1" s="5"/>
      <c r="L1" s="5"/>
      <c r="M1" s="144"/>
      <c r="N1" s="142"/>
    </row>
    <row r="2" spans="1:14" ht="15.75">
      <c r="A2" s="7"/>
      <c r="B2" s="8"/>
      <c r="C2" s="8"/>
      <c r="D2" s="9"/>
      <c r="E2" s="9"/>
      <c r="F2" s="9"/>
      <c r="G2" s="9"/>
      <c r="H2" s="9"/>
      <c r="I2" s="9"/>
      <c r="J2" s="9"/>
      <c r="K2" s="9"/>
      <c r="L2" s="9"/>
      <c r="M2" s="145"/>
      <c r="N2" s="142"/>
    </row>
    <row r="3" spans="1:14" ht="15.75">
      <c r="A3" s="10"/>
      <c r="B3" s="158" t="s">
        <v>1</v>
      </c>
      <c r="C3" s="9"/>
      <c r="D3" s="9"/>
      <c r="E3" s="9"/>
      <c r="F3" s="9"/>
      <c r="G3" s="9"/>
      <c r="H3" s="9"/>
      <c r="I3" s="9"/>
      <c r="J3" s="9"/>
      <c r="K3" s="9"/>
      <c r="L3" s="9"/>
      <c r="M3" s="145"/>
      <c r="N3" s="142"/>
    </row>
    <row r="4" spans="1:14" ht="15.75">
      <c r="A4" s="7"/>
      <c r="B4" s="8"/>
      <c r="C4" s="8"/>
      <c r="D4" s="9"/>
      <c r="E4" s="9"/>
      <c r="F4" s="9"/>
      <c r="G4" s="9"/>
      <c r="H4" s="9"/>
      <c r="I4" s="9"/>
      <c r="J4" s="9"/>
      <c r="K4" s="9"/>
      <c r="L4" s="9"/>
      <c r="M4" s="145"/>
      <c r="N4" s="142"/>
    </row>
    <row r="5" spans="1:14" ht="15.75">
      <c r="A5" s="7"/>
      <c r="B5" s="12" t="s">
        <v>2</v>
      </c>
      <c r="C5" s="13"/>
      <c r="D5" s="9"/>
      <c r="E5" s="9"/>
      <c r="F5" s="9"/>
      <c r="G5" s="9"/>
      <c r="H5" s="9"/>
      <c r="I5" s="9"/>
      <c r="J5" s="9"/>
      <c r="K5" s="9"/>
      <c r="L5" s="9"/>
      <c r="M5" s="145"/>
      <c r="N5" s="142"/>
    </row>
    <row r="6" spans="1:14" ht="15.75">
      <c r="A6" s="7"/>
      <c r="B6" s="12" t="s">
        <v>3</v>
      </c>
      <c r="C6" s="13"/>
      <c r="D6" s="9"/>
      <c r="E6" s="9"/>
      <c r="F6" s="9"/>
      <c r="G6" s="9"/>
      <c r="H6" s="9"/>
      <c r="I6" s="9"/>
      <c r="J6" s="9"/>
      <c r="K6" s="9"/>
      <c r="L6" s="9"/>
      <c r="M6" s="145"/>
      <c r="N6" s="142"/>
    </row>
    <row r="7" spans="1:14" ht="15.75">
      <c r="A7" s="7"/>
      <c r="B7" s="12" t="s">
        <v>4</v>
      </c>
      <c r="C7" s="13"/>
      <c r="D7" s="9"/>
      <c r="E7" s="9"/>
      <c r="F7" s="9"/>
      <c r="G7" s="9"/>
      <c r="H7" s="9"/>
      <c r="I7" s="9"/>
      <c r="J7" s="9"/>
      <c r="K7" s="9"/>
      <c r="L7" s="9"/>
      <c r="M7" s="145"/>
      <c r="N7" s="142"/>
    </row>
    <row r="8" spans="1:14" ht="15.75">
      <c r="A8" s="7"/>
      <c r="B8" s="14"/>
      <c r="C8" s="13"/>
      <c r="D8" s="9"/>
      <c r="E8" s="9"/>
      <c r="F8" s="9"/>
      <c r="G8" s="9"/>
      <c r="H8" s="9"/>
      <c r="I8" s="9"/>
      <c r="J8" s="9"/>
      <c r="K8" s="9"/>
      <c r="L8" s="9"/>
      <c r="M8" s="145"/>
      <c r="N8" s="142"/>
    </row>
    <row r="9" spans="1:14" ht="15.75">
      <c r="A9" s="7"/>
      <c r="B9" s="13"/>
      <c r="C9" s="13"/>
      <c r="D9" s="15"/>
      <c r="E9" s="15"/>
      <c r="F9" s="9"/>
      <c r="G9" s="9"/>
      <c r="H9" s="9"/>
      <c r="I9" s="9"/>
      <c r="J9" s="9"/>
      <c r="K9" s="9"/>
      <c r="L9" s="9"/>
      <c r="M9" s="145"/>
      <c r="N9" s="142"/>
    </row>
    <row r="10" spans="1:14" ht="15.75">
      <c r="A10" s="7"/>
      <c r="B10" s="15" t="s">
        <v>5</v>
      </c>
      <c r="C10" s="15"/>
      <c r="D10" s="9"/>
      <c r="E10" s="9"/>
      <c r="F10" s="9"/>
      <c r="G10" s="9"/>
      <c r="H10" s="9"/>
      <c r="I10" s="9"/>
      <c r="J10" s="9"/>
      <c r="K10" s="9"/>
      <c r="L10" s="9"/>
      <c r="M10" s="145"/>
      <c r="N10" s="142"/>
    </row>
    <row r="11" spans="1:14" ht="16.5" thickBot="1">
      <c r="A11" s="7"/>
      <c r="B11" s="15"/>
      <c r="C11" s="15"/>
      <c r="D11" s="9"/>
      <c r="E11" s="9"/>
      <c r="F11" s="9"/>
      <c r="G11" s="9"/>
      <c r="H11" s="9"/>
      <c r="I11" s="9"/>
      <c r="J11" s="9"/>
      <c r="K11" s="9"/>
      <c r="L11" s="9"/>
      <c r="M11" s="145"/>
      <c r="N11" s="142"/>
    </row>
    <row r="12" spans="1:14" ht="15.75">
      <c r="A12" s="2"/>
      <c r="B12" s="5"/>
      <c r="C12" s="5"/>
      <c r="D12" s="5"/>
      <c r="E12" s="5"/>
      <c r="F12" s="5"/>
      <c r="G12" s="5"/>
      <c r="H12" s="5"/>
      <c r="I12" s="5"/>
      <c r="J12" s="5"/>
      <c r="K12" s="5"/>
      <c r="L12" s="5"/>
      <c r="M12" s="144"/>
      <c r="N12" s="142"/>
    </row>
    <row r="13" spans="1:14" ht="15.75">
      <c r="A13" s="7"/>
      <c r="B13" s="16" t="s">
        <v>6</v>
      </c>
      <c r="C13" s="16"/>
      <c r="D13" s="17"/>
      <c r="E13" s="17"/>
      <c r="F13" s="17"/>
      <c r="G13" s="17"/>
      <c r="H13" s="17"/>
      <c r="I13" s="17"/>
      <c r="J13" s="17"/>
      <c r="K13" s="17"/>
      <c r="L13" s="18" t="s">
        <v>200</v>
      </c>
      <c r="M13" s="145"/>
      <c r="N13" s="142"/>
    </row>
    <row r="14" spans="1:14" ht="15.75">
      <c r="A14" s="7"/>
      <c r="B14" s="16" t="s">
        <v>7</v>
      </c>
      <c r="C14" s="16"/>
      <c r="D14" s="19"/>
      <c r="E14" s="20"/>
      <c r="F14" s="19"/>
      <c r="G14" s="20"/>
      <c r="H14" s="19" t="s">
        <v>178</v>
      </c>
      <c r="I14" s="20">
        <v>0.96</v>
      </c>
      <c r="J14" s="19" t="s">
        <v>189</v>
      </c>
      <c r="K14" s="20">
        <v>0.04</v>
      </c>
      <c r="L14" s="18"/>
      <c r="M14" s="146"/>
      <c r="N14" s="142"/>
    </row>
    <row r="15" spans="1:14" ht="15.75">
      <c r="A15" s="7"/>
      <c r="B15" s="16" t="s">
        <v>8</v>
      </c>
      <c r="C15" s="16"/>
      <c r="D15" s="19"/>
      <c r="E15" s="20"/>
      <c r="F15" s="19"/>
      <c r="G15" s="20"/>
      <c r="H15" s="19" t="s">
        <v>178</v>
      </c>
      <c r="I15" s="20">
        <v>0.96</v>
      </c>
      <c r="J15" s="19" t="s">
        <v>189</v>
      </c>
      <c r="K15" s="20">
        <v>0.04</v>
      </c>
      <c r="L15" s="18"/>
      <c r="M15" s="146"/>
      <c r="N15" s="142"/>
    </row>
    <row r="16" spans="1:14" ht="15.75">
      <c r="A16" s="7"/>
      <c r="B16" s="16" t="s">
        <v>9</v>
      </c>
      <c r="C16" s="16"/>
      <c r="D16" s="17"/>
      <c r="E16" s="17"/>
      <c r="F16" s="17"/>
      <c r="G16" s="17"/>
      <c r="H16" s="17"/>
      <c r="I16" s="17"/>
      <c r="J16" s="17"/>
      <c r="K16" s="17"/>
      <c r="L16" s="19" t="s">
        <v>201</v>
      </c>
      <c r="M16" s="145"/>
      <c r="N16" s="142"/>
    </row>
    <row r="17" spans="1:13" ht="15.75">
      <c r="A17" s="7"/>
      <c r="B17" s="16" t="s">
        <v>10</v>
      </c>
      <c r="C17" s="16"/>
      <c r="D17" s="17"/>
      <c r="E17" s="17"/>
      <c r="F17" s="17"/>
      <c r="G17" s="17"/>
      <c r="H17" s="17"/>
      <c r="I17" s="17"/>
      <c r="J17" s="17"/>
      <c r="K17" s="17"/>
      <c r="L17" s="21">
        <v>38159</v>
      </c>
      <c r="M17" s="145"/>
    </row>
    <row r="18" spans="1:14" ht="15.75">
      <c r="A18" s="7"/>
      <c r="B18" s="9"/>
      <c r="C18" s="9"/>
      <c r="D18" s="9"/>
      <c r="E18" s="9"/>
      <c r="F18" s="9"/>
      <c r="G18" s="9"/>
      <c r="H18" s="9"/>
      <c r="I18" s="9"/>
      <c r="J18" s="9"/>
      <c r="K18" s="9"/>
      <c r="L18" s="22"/>
      <c r="M18" s="145"/>
      <c r="N18" s="142"/>
    </row>
    <row r="19" spans="1:14" ht="15.75">
      <c r="A19" s="7"/>
      <c r="B19" s="23" t="s">
        <v>11</v>
      </c>
      <c r="C19" s="9"/>
      <c r="D19" s="9"/>
      <c r="E19" s="9"/>
      <c r="F19" s="9"/>
      <c r="G19" s="9"/>
      <c r="H19" s="9"/>
      <c r="I19" s="9"/>
      <c r="J19" s="22"/>
      <c r="K19" s="9"/>
      <c r="L19" s="14"/>
      <c r="M19" s="145"/>
      <c r="N19" s="142"/>
    </row>
    <row r="20" spans="1:14" ht="15.75">
      <c r="A20" s="7"/>
      <c r="B20" s="9"/>
      <c r="C20" s="9"/>
      <c r="D20" s="9"/>
      <c r="E20" s="9"/>
      <c r="F20" s="9"/>
      <c r="G20" s="9"/>
      <c r="H20" s="9"/>
      <c r="I20" s="9"/>
      <c r="J20" s="9"/>
      <c r="K20" s="9"/>
      <c r="L20" s="24"/>
      <c r="M20" s="145"/>
      <c r="N20" s="142"/>
    </row>
    <row r="21" spans="1:14" ht="15.75">
      <c r="A21" s="7"/>
      <c r="B21" s="9"/>
      <c r="C21" s="159" t="s">
        <v>152</v>
      </c>
      <c r="D21" s="161" t="s">
        <v>156</v>
      </c>
      <c r="E21" s="161"/>
      <c r="F21" s="161" t="s">
        <v>168</v>
      </c>
      <c r="G21" s="161"/>
      <c r="H21" s="161" t="s">
        <v>179</v>
      </c>
      <c r="I21" s="25"/>
      <c r="J21" s="26"/>
      <c r="K21" s="14"/>
      <c r="L21" s="14"/>
      <c r="M21" s="145"/>
      <c r="N21" s="142"/>
    </row>
    <row r="22" spans="1:14" ht="15.75">
      <c r="A22" s="27"/>
      <c r="B22" s="28" t="s">
        <v>12</v>
      </c>
      <c r="C22" s="160" t="s">
        <v>153</v>
      </c>
      <c r="D22" s="30" t="s">
        <v>157</v>
      </c>
      <c r="E22" s="30"/>
      <c r="F22" s="30" t="s">
        <v>169</v>
      </c>
      <c r="G22" s="30"/>
      <c r="H22" s="30" t="s">
        <v>180</v>
      </c>
      <c r="I22" s="30"/>
      <c r="J22" s="30"/>
      <c r="K22" s="31"/>
      <c r="L22" s="31"/>
      <c r="M22" s="147"/>
      <c r="N22" s="142"/>
    </row>
    <row r="23" spans="1:14" ht="15.75">
      <c r="A23" s="27"/>
      <c r="B23" s="28" t="s">
        <v>13</v>
      </c>
      <c r="C23" s="29"/>
      <c r="D23" s="30" t="s">
        <v>158</v>
      </c>
      <c r="E23" s="30"/>
      <c r="F23" s="30" t="s">
        <v>170</v>
      </c>
      <c r="G23" s="30"/>
      <c r="H23" s="30" t="s">
        <v>181</v>
      </c>
      <c r="I23" s="30"/>
      <c r="J23" s="30"/>
      <c r="K23" s="31"/>
      <c r="L23" s="31"/>
      <c r="M23" s="147"/>
      <c r="N23" s="142"/>
    </row>
    <row r="24" spans="1:14" ht="15.75">
      <c r="A24" s="27"/>
      <c r="B24" s="28" t="s">
        <v>14</v>
      </c>
      <c r="C24" s="29"/>
      <c r="D24" s="30" t="s">
        <v>158</v>
      </c>
      <c r="E24" s="30"/>
      <c r="F24" s="30" t="s">
        <v>170</v>
      </c>
      <c r="G24" s="30"/>
      <c r="H24" s="30" t="s">
        <v>181</v>
      </c>
      <c r="I24" s="30"/>
      <c r="J24" s="30"/>
      <c r="K24" s="31"/>
      <c r="L24" s="31"/>
      <c r="M24" s="147"/>
      <c r="N24" s="142"/>
    </row>
    <row r="25" spans="1:14" ht="15.75">
      <c r="A25" s="27"/>
      <c r="B25" s="32" t="s">
        <v>15</v>
      </c>
      <c r="C25" s="32"/>
      <c r="D25" s="33" t="s">
        <v>157</v>
      </c>
      <c r="E25" s="30"/>
      <c r="F25" s="33" t="s">
        <v>169</v>
      </c>
      <c r="G25" s="30"/>
      <c r="H25" s="33" t="s">
        <v>180</v>
      </c>
      <c r="I25" s="33"/>
      <c r="J25" s="33"/>
      <c r="K25" s="34"/>
      <c r="L25" s="31"/>
      <c r="M25" s="147"/>
      <c r="N25" s="142"/>
    </row>
    <row r="26" spans="1:14" ht="15.75">
      <c r="A26" s="27"/>
      <c r="B26" s="32" t="s">
        <v>16</v>
      </c>
      <c r="C26" s="32"/>
      <c r="D26" s="33" t="s">
        <v>158</v>
      </c>
      <c r="E26" s="30"/>
      <c r="F26" s="33" t="s">
        <v>170</v>
      </c>
      <c r="G26" s="30"/>
      <c r="H26" s="33" t="s">
        <v>181</v>
      </c>
      <c r="I26" s="33"/>
      <c r="J26" s="33"/>
      <c r="K26" s="34"/>
      <c r="L26" s="31"/>
      <c r="M26" s="147"/>
      <c r="N26" s="142"/>
    </row>
    <row r="27" spans="1:14" ht="15.75">
      <c r="A27" s="27"/>
      <c r="B27" s="32" t="s">
        <v>17</v>
      </c>
      <c r="C27" s="32"/>
      <c r="D27" s="33" t="s">
        <v>158</v>
      </c>
      <c r="E27" s="30"/>
      <c r="F27" s="33" t="s">
        <v>170</v>
      </c>
      <c r="G27" s="30"/>
      <c r="H27" s="33" t="s">
        <v>181</v>
      </c>
      <c r="I27" s="33"/>
      <c r="J27" s="33"/>
      <c r="K27" s="34"/>
      <c r="L27" s="31"/>
      <c r="M27" s="147"/>
      <c r="N27" s="142"/>
    </row>
    <row r="28" spans="1:14" ht="15.75">
      <c r="A28" s="27"/>
      <c r="B28" s="28" t="s">
        <v>18</v>
      </c>
      <c r="C28" s="28"/>
      <c r="D28" s="35" t="s">
        <v>159</v>
      </c>
      <c r="E28" s="30"/>
      <c r="F28" s="35" t="s">
        <v>171</v>
      </c>
      <c r="G28" s="30"/>
      <c r="H28" s="35" t="s">
        <v>182</v>
      </c>
      <c r="I28" s="30"/>
      <c r="J28" s="35"/>
      <c r="K28" s="31"/>
      <c r="L28" s="31"/>
      <c r="M28" s="147"/>
      <c r="N28" s="142"/>
    </row>
    <row r="29" spans="1:14" ht="15.75">
      <c r="A29" s="27"/>
      <c r="B29" s="28"/>
      <c r="C29" s="28"/>
      <c r="D29" s="28"/>
      <c r="E29" s="30"/>
      <c r="F29" s="30"/>
      <c r="G29" s="30"/>
      <c r="H29" s="30"/>
      <c r="I29" s="30"/>
      <c r="J29" s="30"/>
      <c r="K29" s="31"/>
      <c r="L29" s="31"/>
      <c r="M29" s="147"/>
      <c r="N29" s="142"/>
    </row>
    <row r="30" spans="1:14" ht="15.75">
      <c r="A30" s="27"/>
      <c r="B30" s="28" t="s">
        <v>19</v>
      </c>
      <c r="C30" s="28"/>
      <c r="D30" s="36">
        <v>198000</v>
      </c>
      <c r="E30" s="37"/>
      <c r="F30" s="36">
        <v>16500</v>
      </c>
      <c r="G30" s="36"/>
      <c r="H30" s="36">
        <v>5500</v>
      </c>
      <c r="I30" s="36"/>
      <c r="J30" s="36"/>
      <c r="K30" s="38"/>
      <c r="L30" s="36">
        <f>J30+H30+F30+D30</f>
        <v>220000</v>
      </c>
      <c r="M30" s="148"/>
      <c r="N30" s="142"/>
    </row>
    <row r="31" spans="1:14" ht="15.75">
      <c r="A31" s="27"/>
      <c r="B31" s="28" t="s">
        <v>20</v>
      </c>
      <c r="C31" s="43">
        <v>0.51233</v>
      </c>
      <c r="D31" s="36">
        <f>D30*C31</f>
        <v>101441.34</v>
      </c>
      <c r="E31" s="37"/>
      <c r="F31" s="36">
        <f>F30</f>
        <v>16500</v>
      </c>
      <c r="G31" s="36"/>
      <c r="H31" s="36">
        <f>H30</f>
        <v>5500</v>
      </c>
      <c r="I31" s="41"/>
      <c r="J31" s="36"/>
      <c r="K31" s="38"/>
      <c r="L31" s="36">
        <f>J31+H31+F31+D31</f>
        <v>123441.34</v>
      </c>
      <c r="M31" s="148"/>
      <c r="N31" s="142"/>
    </row>
    <row r="32" spans="1:14" ht="15.75">
      <c r="A32" s="42"/>
      <c r="B32" s="32" t="s">
        <v>21</v>
      </c>
      <c r="C32" s="43">
        <v>0.462585</v>
      </c>
      <c r="D32" s="44">
        <f>D30*C32</f>
        <v>91591.83</v>
      </c>
      <c r="E32" s="45"/>
      <c r="F32" s="44">
        <v>16500</v>
      </c>
      <c r="G32" s="44"/>
      <c r="H32" s="44">
        <v>5500</v>
      </c>
      <c r="I32" s="44"/>
      <c r="J32" s="44"/>
      <c r="K32" s="46"/>
      <c r="L32" s="44">
        <f>J32+H32+F32+D32</f>
        <v>113591.83</v>
      </c>
      <c r="M32" s="147"/>
      <c r="N32" s="142"/>
    </row>
    <row r="33" spans="1:14" ht="15.75">
      <c r="A33" s="27"/>
      <c r="B33" s="28" t="s">
        <v>22</v>
      </c>
      <c r="C33" s="184"/>
      <c r="D33" s="35" t="s">
        <v>160</v>
      </c>
      <c r="E33" s="28"/>
      <c r="F33" s="35" t="s">
        <v>172</v>
      </c>
      <c r="G33" s="35"/>
      <c r="H33" s="35" t="s">
        <v>183</v>
      </c>
      <c r="I33" s="35"/>
      <c r="J33" s="35"/>
      <c r="K33" s="31"/>
      <c r="L33" s="31"/>
      <c r="M33" s="147"/>
      <c r="N33" s="142"/>
    </row>
    <row r="34" spans="1:14" ht="15.75">
      <c r="A34" s="27"/>
      <c r="B34" s="28" t="s">
        <v>23</v>
      </c>
      <c r="C34" s="184"/>
      <c r="D34" s="48">
        <v>0.0462125</v>
      </c>
      <c r="E34" s="49"/>
      <c r="F34" s="48">
        <v>0.0517125</v>
      </c>
      <c r="G34" s="48"/>
      <c r="H34" s="48">
        <v>0.0627125</v>
      </c>
      <c r="I34" s="50"/>
      <c r="J34" s="48"/>
      <c r="K34" s="31"/>
      <c r="L34" s="50">
        <f>SUMPRODUCT(D34:J34,D31:J31)/L31</f>
        <v>0.04768283400641957</v>
      </c>
      <c r="M34" s="147"/>
      <c r="N34" s="142"/>
    </row>
    <row r="35" spans="1:14" ht="15.75">
      <c r="A35" s="27"/>
      <c r="B35" s="28" t="s">
        <v>24</v>
      </c>
      <c r="C35" s="184"/>
      <c r="D35" s="48">
        <v>0.0437125</v>
      </c>
      <c r="E35" s="49"/>
      <c r="F35" s="48">
        <v>0.0492125</v>
      </c>
      <c r="G35" s="48"/>
      <c r="H35" s="48">
        <v>0.0602125</v>
      </c>
      <c r="I35" s="50"/>
      <c r="J35" s="48"/>
      <c r="K35" s="31"/>
      <c r="L35" s="31"/>
      <c r="M35" s="147"/>
      <c r="N35" s="142"/>
    </row>
    <row r="36" spans="1:14" ht="15.75">
      <c r="A36" s="27"/>
      <c r="B36" s="28" t="s">
        <v>25</v>
      </c>
      <c r="C36" s="184"/>
      <c r="D36" s="35" t="s">
        <v>161</v>
      </c>
      <c r="E36" s="28"/>
      <c r="F36" s="35" t="s">
        <v>161</v>
      </c>
      <c r="G36" s="35"/>
      <c r="H36" s="35" t="s">
        <v>161</v>
      </c>
      <c r="I36" s="35"/>
      <c r="J36" s="35"/>
      <c r="K36" s="31"/>
      <c r="L36" s="31"/>
      <c r="M36" s="147"/>
      <c r="N36" s="142"/>
    </row>
    <row r="37" spans="1:14" ht="15.75">
      <c r="A37" s="27"/>
      <c r="B37" s="28" t="s">
        <v>26</v>
      </c>
      <c r="C37" s="28"/>
      <c r="D37" s="51" t="s">
        <v>162</v>
      </c>
      <c r="E37" s="28"/>
      <c r="F37" s="51" t="s">
        <v>162</v>
      </c>
      <c r="G37" s="51"/>
      <c r="H37" s="51" t="s">
        <v>162</v>
      </c>
      <c r="I37" s="35"/>
      <c r="J37" s="35"/>
      <c r="K37" s="31"/>
      <c r="L37" s="31"/>
      <c r="M37" s="147"/>
      <c r="N37" s="142"/>
    </row>
    <row r="38" spans="1:14" ht="15.75">
      <c r="A38" s="27"/>
      <c r="B38" s="28" t="s">
        <v>27</v>
      </c>
      <c r="C38" s="28"/>
      <c r="D38" s="35" t="s">
        <v>163</v>
      </c>
      <c r="E38" s="28"/>
      <c r="F38" s="35" t="s">
        <v>173</v>
      </c>
      <c r="G38" s="35"/>
      <c r="H38" s="35" t="s">
        <v>184</v>
      </c>
      <c r="I38" s="35"/>
      <c r="J38" s="35"/>
      <c r="K38" s="31"/>
      <c r="L38" s="31"/>
      <c r="M38" s="147"/>
      <c r="N38" s="142"/>
    </row>
    <row r="39" spans="1:14" ht="15.75">
      <c r="A39" s="27"/>
      <c r="B39" s="28"/>
      <c r="C39" s="28"/>
      <c r="D39" s="52"/>
      <c r="E39" s="52"/>
      <c r="F39" s="49"/>
      <c r="G39" s="52"/>
      <c r="H39" s="192"/>
      <c r="I39" s="52"/>
      <c r="J39" s="52"/>
      <c r="K39" s="52"/>
      <c r="L39" s="52"/>
      <c r="M39" s="147"/>
      <c r="N39" s="142"/>
    </row>
    <row r="40" spans="1:14" ht="15.75">
      <c r="A40" s="27"/>
      <c r="B40" s="28" t="s">
        <v>28</v>
      </c>
      <c r="C40" s="28"/>
      <c r="D40" s="28"/>
      <c r="E40" s="28"/>
      <c r="F40" s="49"/>
      <c r="G40" s="28"/>
      <c r="H40" s="49"/>
      <c r="I40" s="28"/>
      <c r="J40" s="28"/>
      <c r="K40" s="28"/>
      <c r="L40" s="50">
        <f>(H30+F30)/(D30)</f>
        <v>0.1111111111111111</v>
      </c>
      <c r="M40" s="147"/>
      <c r="N40" s="142"/>
    </row>
    <row r="41" spans="1:14" ht="15.75">
      <c r="A41" s="27"/>
      <c r="B41" s="28" t="s">
        <v>29</v>
      </c>
      <c r="C41" s="28"/>
      <c r="D41" s="28"/>
      <c r="E41" s="28"/>
      <c r="F41" s="49"/>
      <c r="G41" s="28"/>
      <c r="H41" s="49"/>
      <c r="I41" s="28"/>
      <c r="J41" s="28"/>
      <c r="K41" s="28"/>
      <c r="L41" s="50">
        <f>(H32+F32)/(D32)</f>
        <v>0.2401960960928502</v>
      </c>
      <c r="M41" s="147"/>
      <c r="N41" s="142"/>
    </row>
    <row r="42" spans="1:14" ht="15.75">
      <c r="A42" s="27"/>
      <c r="B42" s="28" t="s">
        <v>30</v>
      </c>
      <c r="C42" s="28"/>
      <c r="D42" s="49"/>
      <c r="E42" s="28"/>
      <c r="F42" s="49"/>
      <c r="G42" s="28"/>
      <c r="H42" s="49"/>
      <c r="I42" s="28"/>
      <c r="J42" s="35" t="s">
        <v>156</v>
      </c>
      <c r="K42" s="35" t="s">
        <v>198</v>
      </c>
      <c r="L42" s="36">
        <v>66000</v>
      </c>
      <c r="M42" s="147"/>
      <c r="N42" s="142"/>
    </row>
    <row r="43" spans="1:14" ht="15.75">
      <c r="A43" s="27"/>
      <c r="B43" s="28"/>
      <c r="C43" s="28"/>
      <c r="D43" s="28"/>
      <c r="E43" s="28"/>
      <c r="F43" s="28"/>
      <c r="G43" s="28"/>
      <c r="H43" s="28"/>
      <c r="I43" s="28"/>
      <c r="J43" s="28" t="s">
        <v>190</v>
      </c>
      <c r="K43" s="28"/>
      <c r="L43" s="53"/>
      <c r="M43" s="147"/>
      <c r="N43" s="142"/>
    </row>
    <row r="44" spans="1:14" ht="15.75">
      <c r="A44" s="27"/>
      <c r="B44" s="28" t="s">
        <v>31</v>
      </c>
      <c r="C44" s="28"/>
      <c r="D44" s="28"/>
      <c r="E44" s="28"/>
      <c r="F44" s="28"/>
      <c r="G44" s="28"/>
      <c r="H44" s="28"/>
      <c r="I44" s="28"/>
      <c r="J44" s="35"/>
      <c r="K44" s="35"/>
      <c r="L44" s="35" t="s">
        <v>202</v>
      </c>
      <c r="M44" s="147"/>
      <c r="N44" s="142"/>
    </row>
    <row r="45" spans="1:14" ht="15.75">
      <c r="A45" s="42"/>
      <c r="B45" s="32" t="s">
        <v>32</v>
      </c>
      <c r="C45" s="32"/>
      <c r="D45" s="32"/>
      <c r="E45" s="32"/>
      <c r="F45" s="32"/>
      <c r="G45" s="32"/>
      <c r="H45" s="32"/>
      <c r="I45" s="32"/>
      <c r="J45" s="54"/>
      <c r="K45" s="54"/>
      <c r="L45" s="55">
        <v>38153</v>
      </c>
      <c r="M45" s="149"/>
      <c r="N45" s="142"/>
    </row>
    <row r="46" spans="1:14" ht="15.75">
      <c r="A46" s="27"/>
      <c r="B46" s="28" t="s">
        <v>33</v>
      </c>
      <c r="C46" s="28"/>
      <c r="D46" s="28"/>
      <c r="E46" s="28"/>
      <c r="F46" s="28"/>
      <c r="G46" s="28"/>
      <c r="H46" s="31"/>
      <c r="I46" s="28">
        <f>L46-J46+1</f>
        <v>91</v>
      </c>
      <c r="J46" s="57">
        <v>37970</v>
      </c>
      <c r="K46" s="58"/>
      <c r="L46" s="57">
        <v>38060</v>
      </c>
      <c r="M46" s="147"/>
      <c r="N46" s="142"/>
    </row>
    <row r="47" spans="1:14" ht="15.75">
      <c r="A47" s="27"/>
      <c r="B47" s="28" t="s">
        <v>34</v>
      </c>
      <c r="C47" s="28"/>
      <c r="D47" s="28"/>
      <c r="E47" s="28"/>
      <c r="F47" s="28"/>
      <c r="G47" s="28"/>
      <c r="H47" s="31"/>
      <c r="I47" s="28">
        <f>L47-J47+1</f>
        <v>92</v>
      </c>
      <c r="J47" s="57">
        <v>38061</v>
      </c>
      <c r="K47" s="58"/>
      <c r="L47" s="57">
        <v>38152</v>
      </c>
      <c r="M47" s="147"/>
      <c r="N47" s="142"/>
    </row>
    <row r="48" spans="1:14" ht="15.75">
      <c r="A48" s="27"/>
      <c r="B48" s="28" t="s">
        <v>35</v>
      </c>
      <c r="C48" s="28"/>
      <c r="D48" s="28"/>
      <c r="E48" s="28"/>
      <c r="F48" s="28"/>
      <c r="G48" s="28"/>
      <c r="H48" s="28"/>
      <c r="I48" s="28"/>
      <c r="J48" s="57"/>
      <c r="K48" s="58"/>
      <c r="L48" s="57" t="s">
        <v>215</v>
      </c>
      <c r="M48" s="147"/>
      <c r="N48" s="142"/>
    </row>
    <row r="49" spans="1:14" ht="15.75">
      <c r="A49" s="27"/>
      <c r="B49" s="28" t="s">
        <v>36</v>
      </c>
      <c r="C49" s="28"/>
      <c r="D49" s="28"/>
      <c r="E49" s="28"/>
      <c r="F49" s="28"/>
      <c r="G49" s="28"/>
      <c r="H49" s="28"/>
      <c r="I49" s="28"/>
      <c r="J49" s="57"/>
      <c r="K49" s="58"/>
      <c r="L49" s="57">
        <v>38140</v>
      </c>
      <c r="M49" s="147"/>
      <c r="N49" s="142"/>
    </row>
    <row r="50" spans="1:14" ht="15.75">
      <c r="A50" s="27"/>
      <c r="B50" s="28"/>
      <c r="C50" s="28"/>
      <c r="D50" s="28"/>
      <c r="E50" s="28"/>
      <c r="F50" s="28"/>
      <c r="G50" s="28"/>
      <c r="H50" s="28"/>
      <c r="I50" s="28"/>
      <c r="J50" s="28"/>
      <c r="K50" s="28"/>
      <c r="L50" s="59"/>
      <c r="M50" s="147"/>
      <c r="N50" s="142"/>
    </row>
    <row r="51" spans="1:14" ht="15.75">
      <c r="A51" s="7"/>
      <c r="B51" s="9"/>
      <c r="C51" s="9"/>
      <c r="D51" s="9"/>
      <c r="E51" s="9"/>
      <c r="F51" s="9"/>
      <c r="G51" s="9"/>
      <c r="H51" s="9"/>
      <c r="I51" s="9"/>
      <c r="J51" s="9"/>
      <c r="K51" s="9"/>
      <c r="L51" s="60"/>
      <c r="M51" s="145"/>
      <c r="N51" s="142"/>
    </row>
    <row r="52" spans="1:14" ht="16.5" thickBot="1">
      <c r="A52" s="135"/>
      <c r="B52" s="136" t="s">
        <v>216</v>
      </c>
      <c r="C52" s="137"/>
      <c r="D52" s="137"/>
      <c r="E52" s="137"/>
      <c r="F52" s="137"/>
      <c r="G52" s="137"/>
      <c r="H52" s="137"/>
      <c r="I52" s="137"/>
      <c r="J52" s="137"/>
      <c r="K52" s="137"/>
      <c r="L52" s="138"/>
      <c r="M52" s="139"/>
      <c r="N52" s="142"/>
    </row>
    <row r="53" spans="1:14" ht="15.75">
      <c r="A53" s="2"/>
      <c r="B53" s="5"/>
      <c r="C53" s="5"/>
      <c r="D53" s="5"/>
      <c r="E53" s="5"/>
      <c r="F53" s="5"/>
      <c r="G53" s="5"/>
      <c r="H53" s="5"/>
      <c r="I53" s="5"/>
      <c r="J53" s="5"/>
      <c r="K53" s="5"/>
      <c r="L53" s="61"/>
      <c r="M53" s="144"/>
      <c r="N53" s="142"/>
    </row>
    <row r="54" spans="1:14" ht="15.75">
      <c r="A54" s="7"/>
      <c r="B54" s="62" t="s">
        <v>38</v>
      </c>
      <c r="C54" s="15"/>
      <c r="D54" s="9"/>
      <c r="E54" s="9"/>
      <c r="F54" s="9"/>
      <c r="G54" s="9"/>
      <c r="H54" s="9"/>
      <c r="I54" s="9"/>
      <c r="J54" s="9"/>
      <c r="K54" s="9"/>
      <c r="L54" s="63"/>
      <c r="M54" s="145"/>
      <c r="N54" s="142"/>
    </row>
    <row r="55" spans="1:14" ht="15.75">
      <c r="A55" s="7"/>
      <c r="B55" s="15"/>
      <c r="C55" s="15"/>
      <c r="D55" s="9"/>
      <c r="E55" s="9"/>
      <c r="F55" s="9"/>
      <c r="G55" s="9"/>
      <c r="H55" s="9"/>
      <c r="I55" s="9"/>
      <c r="J55" s="9"/>
      <c r="K55" s="9"/>
      <c r="L55" s="63"/>
      <c r="M55" s="145"/>
      <c r="N55" s="142"/>
    </row>
    <row r="56" spans="1:14" ht="47.25">
      <c r="A56" s="7"/>
      <c r="B56" s="162" t="s">
        <v>39</v>
      </c>
      <c r="C56" s="163" t="s">
        <v>154</v>
      </c>
      <c r="D56" s="163" t="s">
        <v>164</v>
      </c>
      <c r="E56" s="163"/>
      <c r="F56" s="163" t="s">
        <v>174</v>
      </c>
      <c r="G56" s="163"/>
      <c r="H56" s="163" t="s">
        <v>185</v>
      </c>
      <c r="I56" s="163"/>
      <c r="J56" s="163" t="s">
        <v>191</v>
      </c>
      <c r="K56" s="163"/>
      <c r="L56" s="164" t="s">
        <v>204</v>
      </c>
      <c r="M56" s="165"/>
      <c r="N56" s="142"/>
    </row>
    <row r="57" spans="1:14" ht="15.75">
      <c r="A57" s="27"/>
      <c r="B57" s="28" t="s">
        <v>40</v>
      </c>
      <c r="C57" s="64">
        <v>218488</v>
      </c>
      <c r="D57" s="64">
        <v>123395</v>
      </c>
      <c r="E57" s="64"/>
      <c r="F57" s="64">
        <v>9803</v>
      </c>
      <c r="G57" s="64"/>
      <c r="H57" s="64">
        <v>0</v>
      </c>
      <c r="I57" s="64"/>
      <c r="J57" s="64">
        <v>0</v>
      </c>
      <c r="K57" s="64"/>
      <c r="L57" s="65">
        <f>D57-F57+H57-J57</f>
        <v>113592</v>
      </c>
      <c r="M57" s="147"/>
      <c r="N57" s="142"/>
    </row>
    <row r="58" spans="1:14" ht="15.75">
      <c r="A58" s="27"/>
      <c r="B58" s="28" t="s">
        <v>41</v>
      </c>
      <c r="C58" s="64">
        <v>31107</v>
      </c>
      <c r="D58" s="64">
        <v>19413</v>
      </c>
      <c r="E58" s="64"/>
      <c r="F58" s="64">
        <f>1225+36</f>
        <v>1261</v>
      </c>
      <c r="G58" s="64"/>
      <c r="H58" s="64">
        <v>0</v>
      </c>
      <c r="I58" s="64"/>
      <c r="J58" s="64">
        <v>0</v>
      </c>
      <c r="K58" s="64"/>
      <c r="L58" s="65">
        <f>D58-F58+H58-J58</f>
        <v>18152</v>
      </c>
      <c r="M58" s="147"/>
      <c r="N58" s="142"/>
    </row>
    <row r="59" spans="1:14" ht="15.75">
      <c r="A59" s="27"/>
      <c r="B59" s="28"/>
      <c r="C59" s="64"/>
      <c r="D59" s="64"/>
      <c r="E59" s="64"/>
      <c r="F59" s="64"/>
      <c r="G59" s="64"/>
      <c r="H59" s="64"/>
      <c r="I59" s="64"/>
      <c r="J59" s="64"/>
      <c r="K59" s="64"/>
      <c r="L59" s="65"/>
      <c r="M59" s="147"/>
      <c r="N59" s="142"/>
    </row>
    <row r="60" spans="1:14" ht="15.75">
      <c r="A60" s="27"/>
      <c r="B60" s="28" t="s">
        <v>42</v>
      </c>
      <c r="C60" s="64">
        <f>SUM(C57:C59)</f>
        <v>249595</v>
      </c>
      <c r="D60" s="64">
        <f>SUM(D57:D59)</f>
        <v>142808</v>
      </c>
      <c r="E60" s="64"/>
      <c r="F60" s="64">
        <f>SUM(F57:F59)</f>
        <v>11064</v>
      </c>
      <c r="G60" s="64"/>
      <c r="H60" s="64">
        <f>SUM(H57:H59)</f>
        <v>0</v>
      </c>
      <c r="I60" s="64"/>
      <c r="J60" s="64">
        <f>SUM(J57:J59)</f>
        <v>0</v>
      </c>
      <c r="K60" s="64"/>
      <c r="L60" s="66">
        <f>SUM(L57:L59)</f>
        <v>131744</v>
      </c>
      <c r="M60" s="147"/>
      <c r="N60" s="142"/>
    </row>
    <row r="61" spans="1:14" ht="15.75">
      <c r="A61" s="27"/>
      <c r="B61" s="28"/>
      <c r="C61" s="64"/>
      <c r="D61" s="64"/>
      <c r="E61" s="64"/>
      <c r="F61" s="64"/>
      <c r="G61" s="64"/>
      <c r="H61" s="64"/>
      <c r="I61" s="64"/>
      <c r="J61" s="64"/>
      <c r="K61" s="64"/>
      <c r="L61" s="66"/>
      <c r="M61" s="147"/>
      <c r="N61" s="142"/>
    </row>
    <row r="62" spans="1:14" ht="15.75">
      <c r="A62" s="7"/>
      <c r="B62" s="158" t="s">
        <v>43</v>
      </c>
      <c r="C62" s="67"/>
      <c r="D62" s="67"/>
      <c r="E62" s="67"/>
      <c r="F62" s="67"/>
      <c r="G62" s="67"/>
      <c r="H62" s="67"/>
      <c r="I62" s="67"/>
      <c r="J62" s="67"/>
      <c r="K62" s="67"/>
      <c r="L62" s="68"/>
      <c r="M62" s="145"/>
      <c r="N62" s="142"/>
    </row>
    <row r="63" spans="1:14" ht="15.75">
      <c r="A63" s="7"/>
      <c r="B63" s="9"/>
      <c r="C63" s="67"/>
      <c r="D63" s="67"/>
      <c r="E63" s="67"/>
      <c r="F63" s="67"/>
      <c r="G63" s="67"/>
      <c r="H63" s="67"/>
      <c r="I63" s="67"/>
      <c r="J63" s="67"/>
      <c r="K63" s="67"/>
      <c r="L63" s="68"/>
      <c r="M63" s="145"/>
      <c r="N63" s="142"/>
    </row>
    <row r="64" spans="1:14" ht="15.75">
      <c r="A64" s="27"/>
      <c r="B64" s="28" t="s">
        <v>40</v>
      </c>
      <c r="C64" s="64"/>
      <c r="D64" s="64"/>
      <c r="E64" s="64"/>
      <c r="F64" s="64"/>
      <c r="G64" s="64"/>
      <c r="H64" s="64"/>
      <c r="I64" s="64"/>
      <c r="J64" s="64"/>
      <c r="K64" s="64"/>
      <c r="L64" s="66"/>
      <c r="M64" s="147"/>
      <c r="N64" s="142"/>
    </row>
    <row r="65" spans="1:14" ht="15.75">
      <c r="A65" s="27"/>
      <c r="B65" s="28" t="s">
        <v>44</v>
      </c>
      <c r="C65" s="64"/>
      <c r="D65" s="64"/>
      <c r="E65" s="64"/>
      <c r="F65" s="64"/>
      <c r="G65" s="64"/>
      <c r="H65" s="64"/>
      <c r="I65" s="64"/>
      <c r="J65" s="64"/>
      <c r="K65" s="64"/>
      <c r="L65" s="66"/>
      <c r="M65" s="147"/>
      <c r="N65" s="142"/>
    </row>
    <row r="66" spans="1:14" ht="15.75">
      <c r="A66" s="27"/>
      <c r="B66" s="28"/>
      <c r="C66" s="64"/>
      <c r="D66" s="64"/>
      <c r="E66" s="64"/>
      <c r="F66" s="64"/>
      <c r="G66" s="64"/>
      <c r="H66" s="64"/>
      <c r="I66" s="64"/>
      <c r="J66" s="64"/>
      <c r="K66" s="64"/>
      <c r="L66" s="66"/>
      <c r="M66" s="147"/>
      <c r="N66" s="142"/>
    </row>
    <row r="67" spans="1:14" ht="15.75">
      <c r="A67" s="27"/>
      <c r="B67" s="28" t="s">
        <v>42</v>
      </c>
      <c r="C67" s="64"/>
      <c r="D67" s="64"/>
      <c r="E67" s="64"/>
      <c r="F67" s="64"/>
      <c r="G67" s="64"/>
      <c r="H67" s="64"/>
      <c r="I67" s="64"/>
      <c r="J67" s="64"/>
      <c r="K67" s="64"/>
      <c r="L67" s="64"/>
      <c r="M67" s="147"/>
      <c r="N67" s="142"/>
    </row>
    <row r="68" spans="1:14" ht="15.75">
      <c r="A68" s="27"/>
      <c r="B68" s="28"/>
      <c r="C68" s="64"/>
      <c r="D68" s="64"/>
      <c r="E68" s="64"/>
      <c r="F68" s="64"/>
      <c r="G68" s="64"/>
      <c r="H68" s="64"/>
      <c r="I68" s="64"/>
      <c r="J68" s="64"/>
      <c r="K68" s="64"/>
      <c r="L68" s="64"/>
      <c r="M68" s="147"/>
      <c r="N68" s="142"/>
    </row>
    <row r="69" spans="1:14" ht="15.75">
      <c r="A69" s="27"/>
      <c r="B69" s="28" t="str">
        <f>B58</f>
        <v>Pre Closing Arrears Sold to Issuer (£'000)</v>
      </c>
      <c r="C69" s="64">
        <f>-C58</f>
        <v>-31107</v>
      </c>
      <c r="D69" s="64">
        <v>-19413</v>
      </c>
      <c r="E69" s="64"/>
      <c r="F69" s="64"/>
      <c r="G69" s="64"/>
      <c r="H69" s="64"/>
      <c r="I69" s="64"/>
      <c r="J69" s="64"/>
      <c r="K69" s="64"/>
      <c r="L69" s="64">
        <f>-L58</f>
        <v>-18152</v>
      </c>
      <c r="M69" s="147"/>
      <c r="N69" s="142"/>
    </row>
    <row r="70" spans="1:14" ht="15.75">
      <c r="A70" s="27"/>
      <c r="B70" s="28" t="s">
        <v>45</v>
      </c>
      <c r="C70" s="64">
        <v>0</v>
      </c>
      <c r="D70" s="64">
        <v>0</v>
      </c>
      <c r="E70" s="64"/>
      <c r="F70" s="64"/>
      <c r="G70" s="64"/>
      <c r="H70" s="64"/>
      <c r="I70" s="64"/>
      <c r="J70" s="64"/>
      <c r="K70" s="64"/>
      <c r="L70" s="65">
        <f>D70-F70+H70-J70</f>
        <v>0</v>
      </c>
      <c r="M70" s="147"/>
      <c r="N70" s="142"/>
    </row>
    <row r="71" spans="1:14" ht="15.75">
      <c r="A71" s="27"/>
      <c r="B71" s="28" t="s">
        <v>46</v>
      </c>
      <c r="C71" s="64">
        <v>1512</v>
      </c>
      <c r="D71" s="64">
        <v>0</v>
      </c>
      <c r="E71" s="64"/>
      <c r="F71" s="64"/>
      <c r="G71" s="64"/>
      <c r="H71" s="64"/>
      <c r="I71" s="64"/>
      <c r="J71" s="64"/>
      <c r="K71" s="64"/>
      <c r="L71" s="66">
        <f>D71+F71</f>
        <v>0</v>
      </c>
      <c r="M71" s="147"/>
      <c r="N71" s="142"/>
    </row>
    <row r="72" spans="1:14" ht="15.75">
      <c r="A72" s="27"/>
      <c r="B72" s="28" t="s">
        <v>47</v>
      </c>
      <c r="C72" s="64">
        <v>0</v>
      </c>
      <c r="D72" s="64">
        <v>46</v>
      </c>
      <c r="E72" s="64"/>
      <c r="F72" s="64"/>
      <c r="G72" s="64"/>
      <c r="H72" s="64"/>
      <c r="I72" s="64"/>
      <c r="J72" s="64"/>
      <c r="K72" s="64"/>
      <c r="L72" s="66">
        <v>0</v>
      </c>
      <c r="M72" s="147"/>
      <c r="N72" s="142"/>
    </row>
    <row r="73" spans="1:14" ht="15.75">
      <c r="A73" s="27"/>
      <c r="B73" s="28" t="s">
        <v>21</v>
      </c>
      <c r="C73" s="66">
        <f>SUM(C60:C72)</f>
        <v>220000</v>
      </c>
      <c r="D73" s="66">
        <f>SUM(D60:D72)</f>
        <v>123441</v>
      </c>
      <c r="E73" s="64"/>
      <c r="F73" s="66"/>
      <c r="G73" s="64"/>
      <c r="H73" s="66"/>
      <c r="I73" s="64"/>
      <c r="J73" s="66"/>
      <c r="K73" s="64"/>
      <c r="L73" s="66">
        <f>SUM(L60:L72)</f>
        <v>113592</v>
      </c>
      <c r="M73" s="147"/>
      <c r="N73" s="142"/>
    </row>
    <row r="74" spans="1:14" ht="15.75">
      <c r="A74" s="7"/>
      <c r="B74" s="9"/>
      <c r="C74" s="9"/>
      <c r="D74" s="9"/>
      <c r="E74" s="9"/>
      <c r="F74" s="9"/>
      <c r="G74" s="9"/>
      <c r="H74" s="9"/>
      <c r="I74" s="9"/>
      <c r="J74" s="9"/>
      <c r="K74" s="9"/>
      <c r="L74" s="9"/>
      <c r="M74" s="145"/>
      <c r="N74" s="142"/>
    </row>
    <row r="75" spans="1:14" ht="15.75">
      <c r="A75" s="7"/>
      <c r="B75" s="62" t="s">
        <v>48</v>
      </c>
      <c r="C75" s="16"/>
      <c r="D75" s="16"/>
      <c r="E75" s="16"/>
      <c r="F75" s="16"/>
      <c r="G75" s="16"/>
      <c r="H75" s="16"/>
      <c r="I75" s="19"/>
      <c r="J75" s="19" t="s">
        <v>192</v>
      </c>
      <c r="K75" s="19"/>
      <c r="L75" s="19" t="s">
        <v>205</v>
      </c>
      <c r="M75" s="145"/>
      <c r="N75" s="142"/>
    </row>
    <row r="76" spans="1:14" ht="15.75">
      <c r="A76" s="27"/>
      <c r="B76" s="28" t="s">
        <v>49</v>
      </c>
      <c r="C76" s="28"/>
      <c r="D76" s="28"/>
      <c r="E76" s="28"/>
      <c r="F76" s="28"/>
      <c r="G76" s="28"/>
      <c r="H76" s="28"/>
      <c r="I76" s="28"/>
      <c r="J76" s="64">
        <v>0</v>
      </c>
      <c r="K76" s="28"/>
      <c r="L76" s="65">
        <v>0</v>
      </c>
      <c r="M76" s="147"/>
      <c r="N76" s="142"/>
    </row>
    <row r="77" spans="1:14" ht="15.75">
      <c r="A77" s="27"/>
      <c r="B77" s="28" t="s">
        <v>50</v>
      </c>
      <c r="C77" s="52" t="s">
        <v>155</v>
      </c>
      <c r="D77" s="56">
        <f>J168</f>
        <v>38135</v>
      </c>
      <c r="E77" s="28"/>
      <c r="F77" s="28"/>
      <c r="G77" s="28"/>
      <c r="H77" s="28"/>
      <c r="I77" s="28"/>
      <c r="J77" s="64">
        <f>9803+47</f>
        <v>9850</v>
      </c>
      <c r="K77" s="28"/>
      <c r="L77" s="65"/>
      <c r="M77" s="147"/>
      <c r="N77" s="142"/>
    </row>
    <row r="78" spans="1:14" ht="15.75">
      <c r="A78" s="27"/>
      <c r="B78" s="28" t="s">
        <v>51</v>
      </c>
      <c r="C78" s="28"/>
      <c r="D78" s="28"/>
      <c r="E78" s="28"/>
      <c r="F78" s="28"/>
      <c r="G78" s="28"/>
      <c r="H78" s="28"/>
      <c r="I78" s="28"/>
      <c r="J78" s="64"/>
      <c r="K78" s="28"/>
      <c r="L78" s="65">
        <f>3331+3</f>
        <v>3334</v>
      </c>
      <c r="M78" s="147"/>
      <c r="N78" s="142"/>
    </row>
    <row r="79" spans="1:14" ht="15.75">
      <c r="A79" s="27"/>
      <c r="B79" s="28" t="s">
        <v>52</v>
      </c>
      <c r="C79" s="28"/>
      <c r="D79" s="28"/>
      <c r="E79" s="28"/>
      <c r="F79" s="28"/>
      <c r="G79" s="28"/>
      <c r="H79" s="28"/>
      <c r="I79" s="28"/>
      <c r="J79" s="64"/>
      <c r="K79" s="28"/>
      <c r="L79" s="65">
        <v>1225</v>
      </c>
      <c r="M79" s="147"/>
      <c r="N79" s="142"/>
    </row>
    <row r="80" spans="1:14" ht="15.75">
      <c r="A80" s="27"/>
      <c r="B80" s="28" t="s">
        <v>53</v>
      </c>
      <c r="C80" s="28"/>
      <c r="D80" s="28"/>
      <c r="E80" s="28"/>
      <c r="F80" s="28"/>
      <c r="G80" s="28"/>
      <c r="H80" s="28"/>
      <c r="I80" s="28"/>
      <c r="J80" s="64"/>
      <c r="K80" s="28"/>
      <c r="L80" s="65">
        <v>0</v>
      </c>
      <c r="M80" s="147"/>
      <c r="N80" s="142"/>
    </row>
    <row r="81" spans="1:14" ht="15.75">
      <c r="A81" s="27"/>
      <c r="B81" s="28" t="s">
        <v>54</v>
      </c>
      <c r="C81" s="28"/>
      <c r="D81" s="28"/>
      <c r="E81" s="28"/>
      <c r="F81" s="28"/>
      <c r="G81" s="28"/>
      <c r="H81" s="28"/>
      <c r="I81" s="28"/>
      <c r="J81" s="64">
        <f>SUM(J76:J80)</f>
        <v>9850</v>
      </c>
      <c r="K81" s="28"/>
      <c r="L81" s="66">
        <f>SUM(L76:L80)</f>
        <v>4559</v>
      </c>
      <c r="M81" s="147"/>
      <c r="N81" s="142"/>
    </row>
    <row r="82" spans="1:14" ht="15.75">
      <c r="A82" s="27"/>
      <c r="B82" s="166" t="s">
        <v>55</v>
      </c>
      <c r="C82" s="70"/>
      <c r="D82" s="28"/>
      <c r="E82" s="28"/>
      <c r="F82" s="28"/>
      <c r="G82" s="28"/>
      <c r="H82" s="28"/>
      <c r="I82" s="28"/>
      <c r="J82" s="64"/>
      <c r="K82" s="28"/>
      <c r="L82" s="65"/>
      <c r="M82" s="147"/>
      <c r="N82" s="142"/>
    </row>
    <row r="83" spans="1:14" ht="15.75">
      <c r="A83" s="27">
        <v>1</v>
      </c>
      <c r="B83" s="28" t="s">
        <v>56</v>
      </c>
      <c r="C83" s="28"/>
      <c r="D83" s="28"/>
      <c r="E83" s="28"/>
      <c r="F83" s="28"/>
      <c r="G83" s="28"/>
      <c r="H83" s="28"/>
      <c r="I83" s="28"/>
      <c r="J83" s="28"/>
      <c r="K83" s="28"/>
      <c r="L83" s="65">
        <v>0</v>
      </c>
      <c r="M83" s="147"/>
      <c r="N83" s="142"/>
    </row>
    <row r="84" spans="1:14" ht="15.75">
      <c r="A84" s="27">
        <f aca="true" t="shared" si="0" ref="A84:A95">A83+1</f>
        <v>2</v>
      </c>
      <c r="B84" s="28" t="s">
        <v>57</v>
      </c>
      <c r="C84" s="28"/>
      <c r="D84" s="28"/>
      <c r="E84" s="28"/>
      <c r="F84" s="28"/>
      <c r="G84" s="28"/>
      <c r="H84" s="28"/>
      <c r="I84" s="28"/>
      <c r="J84" s="28"/>
      <c r="K84" s="28"/>
      <c r="L84" s="65">
        <v>-4</v>
      </c>
      <c r="M84" s="147"/>
      <c r="N84" s="142"/>
    </row>
    <row r="85" spans="1:14" ht="15.75">
      <c r="A85" s="27">
        <f t="shared" si="0"/>
        <v>3</v>
      </c>
      <c r="B85" s="28" t="s">
        <v>58</v>
      </c>
      <c r="C85" s="28"/>
      <c r="D85" s="28"/>
      <c r="E85" s="28"/>
      <c r="F85" s="28"/>
      <c r="G85" s="28"/>
      <c r="H85" s="28"/>
      <c r="I85" s="28"/>
      <c r="J85" s="28"/>
      <c r="K85" s="28"/>
      <c r="L85" s="65">
        <f>-113-50-5</f>
        <v>-168</v>
      </c>
      <c r="M85" s="147"/>
      <c r="N85" s="142"/>
    </row>
    <row r="86" spans="1:14" ht="15.75">
      <c r="A86" s="27">
        <f t="shared" si="0"/>
        <v>4</v>
      </c>
      <c r="B86" s="28" t="s">
        <v>59</v>
      </c>
      <c r="C86" s="28"/>
      <c r="D86" s="28"/>
      <c r="E86" s="28"/>
      <c r="F86" s="28"/>
      <c r="G86" s="28"/>
      <c r="H86" s="28"/>
      <c r="I86" s="28"/>
      <c r="J86" s="28"/>
      <c r="K86" s="28"/>
      <c r="L86" s="65">
        <v>0</v>
      </c>
      <c r="M86" s="147"/>
      <c r="N86" s="142"/>
    </row>
    <row r="87" spans="1:14" ht="15.75">
      <c r="A87" s="27">
        <f t="shared" si="0"/>
        <v>5</v>
      </c>
      <c r="B87" s="28" t="s">
        <v>60</v>
      </c>
      <c r="C87" s="28"/>
      <c r="D87" s="28"/>
      <c r="E87" s="28"/>
      <c r="F87" s="28"/>
      <c r="G87" s="28"/>
      <c r="H87" s="28"/>
      <c r="I87" s="28"/>
      <c r="J87" s="28"/>
      <c r="K87" s="28"/>
      <c r="L87" s="65">
        <v>-1178</v>
      </c>
      <c r="M87" s="147"/>
      <c r="N87" s="142"/>
    </row>
    <row r="88" spans="1:14" ht="15.75">
      <c r="A88" s="27">
        <f t="shared" si="0"/>
        <v>6</v>
      </c>
      <c r="B88" s="28" t="s">
        <v>61</v>
      </c>
      <c r="C88" s="28"/>
      <c r="D88" s="28"/>
      <c r="E88" s="28"/>
      <c r="F88" s="28"/>
      <c r="G88" s="28"/>
      <c r="H88" s="28"/>
      <c r="I88" s="28"/>
      <c r="J88" s="28"/>
      <c r="K88" s="28"/>
      <c r="L88" s="65">
        <v>-214</v>
      </c>
      <c r="M88" s="147"/>
      <c r="N88" s="142"/>
    </row>
    <row r="89" spans="1:14" ht="15.75">
      <c r="A89" s="27">
        <f t="shared" si="0"/>
        <v>7</v>
      </c>
      <c r="B89" s="28" t="s">
        <v>62</v>
      </c>
      <c r="C89" s="28"/>
      <c r="D89" s="28"/>
      <c r="E89" s="28"/>
      <c r="F89" s="28"/>
      <c r="G89" s="28"/>
      <c r="H89" s="28"/>
      <c r="I89" s="28"/>
      <c r="J89" s="28"/>
      <c r="K89" s="28"/>
      <c r="L89" s="65">
        <v>-87</v>
      </c>
      <c r="M89" s="147"/>
      <c r="N89" s="142"/>
    </row>
    <row r="90" spans="1:14" ht="15.75">
      <c r="A90" s="27">
        <f t="shared" si="0"/>
        <v>8</v>
      </c>
      <c r="B90" s="28" t="s">
        <v>63</v>
      </c>
      <c r="C90" s="28"/>
      <c r="D90" s="28"/>
      <c r="E90" s="28"/>
      <c r="F90" s="28"/>
      <c r="G90" s="28"/>
      <c r="H90" s="28"/>
      <c r="I90" s="28"/>
      <c r="J90" s="28"/>
      <c r="K90" s="28"/>
      <c r="L90" s="65">
        <v>-5</v>
      </c>
      <c r="M90" s="147"/>
      <c r="N90" s="142"/>
    </row>
    <row r="91" spans="1:14" ht="15.75">
      <c r="A91" s="27">
        <f t="shared" si="0"/>
        <v>9</v>
      </c>
      <c r="B91" s="28" t="s">
        <v>64</v>
      </c>
      <c r="C91" s="28"/>
      <c r="D91" s="28"/>
      <c r="E91" s="28"/>
      <c r="F91" s="28"/>
      <c r="G91" s="28"/>
      <c r="H91" s="28"/>
      <c r="I91" s="28"/>
      <c r="J91" s="28"/>
      <c r="K91" s="28"/>
      <c r="L91" s="65">
        <v>0</v>
      </c>
      <c r="M91" s="147"/>
      <c r="N91" s="142"/>
    </row>
    <row r="92" spans="1:14" ht="15.75">
      <c r="A92" s="27">
        <f t="shared" si="0"/>
        <v>10</v>
      </c>
      <c r="B92" s="28" t="s">
        <v>65</v>
      </c>
      <c r="C92" s="28"/>
      <c r="D92" s="28"/>
      <c r="E92" s="28"/>
      <c r="F92" s="28"/>
      <c r="G92" s="28"/>
      <c r="H92" s="28"/>
      <c r="I92" s="28"/>
      <c r="J92" s="28"/>
      <c r="K92" s="28"/>
      <c r="L92" s="65">
        <v>0</v>
      </c>
      <c r="M92" s="147"/>
      <c r="N92" s="142"/>
    </row>
    <row r="93" spans="1:14" ht="15.75">
      <c r="A93" s="27">
        <f t="shared" si="0"/>
        <v>11</v>
      </c>
      <c r="B93" s="28" t="s">
        <v>66</v>
      </c>
      <c r="C93" s="28"/>
      <c r="D93" s="28"/>
      <c r="E93" s="28"/>
      <c r="F93" s="28"/>
      <c r="G93" s="28"/>
      <c r="H93" s="28"/>
      <c r="I93" s="28"/>
      <c r="J93" s="28"/>
      <c r="K93" s="28"/>
      <c r="L93" s="65">
        <v>0</v>
      </c>
      <c r="M93" s="147"/>
      <c r="N93" s="142"/>
    </row>
    <row r="94" spans="1:14" ht="15.75">
      <c r="A94" s="27">
        <f t="shared" si="0"/>
        <v>12</v>
      </c>
      <c r="B94" s="28" t="s">
        <v>67</v>
      </c>
      <c r="C94" s="28"/>
      <c r="D94" s="28"/>
      <c r="E94" s="28"/>
      <c r="F94" s="28"/>
      <c r="G94" s="28"/>
      <c r="H94" s="28"/>
      <c r="I94" s="28"/>
      <c r="J94" s="28"/>
      <c r="K94" s="28"/>
      <c r="L94" s="65">
        <v>0</v>
      </c>
      <c r="M94" s="147"/>
      <c r="N94" s="142"/>
    </row>
    <row r="95" spans="1:14" ht="15.75">
      <c r="A95" s="27">
        <f t="shared" si="0"/>
        <v>13</v>
      </c>
      <c r="B95" s="28" t="s">
        <v>68</v>
      </c>
      <c r="C95" s="28"/>
      <c r="D95" s="28"/>
      <c r="E95" s="28"/>
      <c r="F95" s="28"/>
      <c r="G95" s="28"/>
      <c r="H95" s="28"/>
      <c r="I95" s="28"/>
      <c r="J95" s="28"/>
      <c r="K95" s="28"/>
      <c r="L95" s="65">
        <v>-1623</v>
      </c>
      <c r="M95" s="147"/>
      <c r="N95" s="142"/>
    </row>
    <row r="96" spans="1:14" ht="15.75">
      <c r="A96" s="27">
        <v>14</v>
      </c>
      <c r="B96" s="28" t="s">
        <v>217</v>
      </c>
      <c r="C96" s="28"/>
      <c r="D96" s="28"/>
      <c r="E96" s="28"/>
      <c r="F96" s="28"/>
      <c r="G96" s="28"/>
      <c r="H96" s="28"/>
      <c r="I96" s="28"/>
      <c r="J96" s="28"/>
      <c r="K96" s="28"/>
      <c r="L96" s="65">
        <f>-SUM(L81:L95)</f>
        <v>-1280</v>
      </c>
      <c r="M96" s="147"/>
      <c r="N96" s="142"/>
    </row>
    <row r="97" spans="1:14" ht="15.75">
      <c r="A97" s="27"/>
      <c r="B97" s="28"/>
      <c r="C97" s="28"/>
      <c r="D97" s="28"/>
      <c r="E97" s="28"/>
      <c r="F97" s="28"/>
      <c r="G97" s="28"/>
      <c r="H97" s="28"/>
      <c r="I97" s="28"/>
      <c r="J97" s="28"/>
      <c r="K97" s="28"/>
      <c r="L97" s="65"/>
      <c r="M97" s="147"/>
      <c r="N97" s="142"/>
    </row>
    <row r="98" spans="1:14" ht="15.75">
      <c r="A98" s="27"/>
      <c r="B98" s="166" t="s">
        <v>69</v>
      </c>
      <c r="C98" s="70"/>
      <c r="D98" s="28"/>
      <c r="E98" s="28"/>
      <c r="F98" s="28"/>
      <c r="G98" s="28"/>
      <c r="H98" s="28"/>
      <c r="I98" s="28"/>
      <c r="J98" s="28"/>
      <c r="K98" s="28"/>
      <c r="L98" s="71"/>
      <c r="M98" s="147"/>
      <c r="N98" s="142"/>
    </row>
    <row r="99" spans="1:14" ht="15.75">
      <c r="A99" s="27"/>
      <c r="B99" s="28" t="s">
        <v>70</v>
      </c>
      <c r="C99" s="70"/>
      <c r="D99" s="28"/>
      <c r="E99" s="28"/>
      <c r="F99" s="28"/>
      <c r="G99" s="28"/>
      <c r="H99" s="28"/>
      <c r="I99" s="28"/>
      <c r="J99" s="64">
        <f>-J152</f>
        <v>0</v>
      </c>
      <c r="K99" s="64"/>
      <c r="L99" s="65"/>
      <c r="M99" s="147"/>
      <c r="N99" s="142"/>
    </row>
    <row r="100" spans="1:14" ht="15.75">
      <c r="A100" s="27"/>
      <c r="B100" s="28" t="s">
        <v>71</v>
      </c>
      <c r="C100" s="28"/>
      <c r="D100" s="28"/>
      <c r="E100" s="28"/>
      <c r="F100" s="28"/>
      <c r="G100" s="28"/>
      <c r="H100" s="28"/>
      <c r="I100" s="28"/>
      <c r="J100" s="64">
        <f>-H152</f>
        <v>0</v>
      </c>
      <c r="K100" s="64"/>
      <c r="L100" s="65"/>
      <c r="M100" s="147"/>
      <c r="N100" s="142"/>
    </row>
    <row r="101" spans="1:14" ht="15.75">
      <c r="A101" s="27"/>
      <c r="B101" s="28" t="s">
        <v>72</v>
      </c>
      <c r="C101" s="28"/>
      <c r="D101" s="28"/>
      <c r="E101" s="28"/>
      <c r="F101" s="28"/>
      <c r="G101" s="28"/>
      <c r="H101" s="28"/>
      <c r="I101" s="28"/>
      <c r="J101" s="64">
        <v>-9850</v>
      </c>
      <c r="K101" s="64"/>
      <c r="L101" s="65"/>
      <c r="M101" s="147"/>
      <c r="N101" s="142"/>
    </row>
    <row r="102" spans="1:14" ht="15.75">
      <c r="A102" s="27"/>
      <c r="B102" s="28" t="s">
        <v>73</v>
      </c>
      <c r="C102" s="28"/>
      <c r="D102" s="28"/>
      <c r="E102" s="28"/>
      <c r="F102" s="28"/>
      <c r="G102" s="28"/>
      <c r="H102" s="28"/>
      <c r="I102" s="28"/>
      <c r="J102" s="64">
        <v>0</v>
      </c>
      <c r="K102" s="64"/>
      <c r="L102" s="65"/>
      <c r="M102" s="147"/>
      <c r="N102" s="142"/>
    </row>
    <row r="103" spans="1:14" ht="15.75">
      <c r="A103" s="27"/>
      <c r="B103" s="28" t="s">
        <v>74</v>
      </c>
      <c r="C103" s="28"/>
      <c r="D103" s="28"/>
      <c r="E103" s="28"/>
      <c r="F103" s="28"/>
      <c r="G103" s="28"/>
      <c r="H103" s="28"/>
      <c r="I103" s="28"/>
      <c r="J103" s="64">
        <v>0</v>
      </c>
      <c r="K103" s="64"/>
      <c r="L103" s="65"/>
      <c r="M103" s="147"/>
      <c r="N103" s="142"/>
    </row>
    <row r="104" spans="1:14" ht="15.75">
      <c r="A104" s="27"/>
      <c r="B104" s="28" t="s">
        <v>75</v>
      </c>
      <c r="C104" s="28"/>
      <c r="D104" s="28"/>
      <c r="E104" s="28"/>
      <c r="F104" s="28"/>
      <c r="G104" s="28"/>
      <c r="H104" s="28"/>
      <c r="I104" s="28"/>
      <c r="J104" s="64">
        <f>SUM(J82:J102)</f>
        <v>-9850</v>
      </c>
      <c r="K104" s="64"/>
      <c r="L104" s="64">
        <f>SUM(L83:L96)</f>
        <v>-4559</v>
      </c>
      <c r="M104" s="147"/>
      <c r="N104" s="142"/>
    </row>
    <row r="105" spans="1:14" ht="15.75">
      <c r="A105" s="27"/>
      <c r="B105" s="28" t="s">
        <v>76</v>
      </c>
      <c r="C105" s="28"/>
      <c r="D105" s="28"/>
      <c r="E105" s="28"/>
      <c r="F105" s="28"/>
      <c r="G105" s="28"/>
      <c r="H105" s="28"/>
      <c r="I105" s="28"/>
      <c r="J105" s="64">
        <f>J81+J104</f>
        <v>0</v>
      </c>
      <c r="K105" s="64"/>
      <c r="L105" s="64"/>
      <c r="M105" s="147"/>
      <c r="N105" s="142"/>
    </row>
    <row r="106" spans="1:14" ht="15.75">
      <c r="A106" s="7"/>
      <c r="B106" s="9"/>
      <c r="C106" s="9"/>
      <c r="D106" s="9"/>
      <c r="E106" s="9"/>
      <c r="F106" s="9"/>
      <c r="G106" s="9"/>
      <c r="H106" s="9"/>
      <c r="I106" s="9"/>
      <c r="J106" s="9"/>
      <c r="K106" s="9"/>
      <c r="L106" s="63"/>
      <c r="M106" s="145"/>
      <c r="N106" s="142"/>
    </row>
    <row r="107" spans="1:14" ht="16.5" thickBot="1">
      <c r="A107" s="135"/>
      <c r="B107" s="136" t="str">
        <f>B52</f>
        <v>HL4 INVESTOR REPORT QUARTER ENDING MAY 2004</v>
      </c>
      <c r="C107" s="137"/>
      <c r="D107" s="137"/>
      <c r="E107" s="137"/>
      <c r="F107" s="137"/>
      <c r="G107" s="137"/>
      <c r="H107" s="137"/>
      <c r="I107" s="137"/>
      <c r="J107" s="137"/>
      <c r="K107" s="137"/>
      <c r="L107" s="141"/>
      <c r="M107" s="139"/>
      <c r="N107" s="142"/>
    </row>
    <row r="108" spans="1:14" ht="15.75">
      <c r="A108" s="2"/>
      <c r="B108" s="5"/>
      <c r="C108" s="5"/>
      <c r="D108" s="5"/>
      <c r="E108" s="5"/>
      <c r="F108" s="5"/>
      <c r="G108" s="5"/>
      <c r="H108" s="5"/>
      <c r="I108" s="5"/>
      <c r="J108" s="5"/>
      <c r="K108" s="5"/>
      <c r="L108" s="73"/>
      <c r="M108" s="144"/>
      <c r="N108" s="142"/>
    </row>
    <row r="109" spans="1:14" ht="15.75">
      <c r="A109" s="7"/>
      <c r="B109" s="62" t="s">
        <v>77</v>
      </c>
      <c r="C109" s="15"/>
      <c r="D109" s="9"/>
      <c r="E109" s="9"/>
      <c r="F109" s="9"/>
      <c r="G109" s="9"/>
      <c r="H109" s="9"/>
      <c r="I109" s="9"/>
      <c r="J109" s="9"/>
      <c r="K109" s="9"/>
      <c r="L109" s="63"/>
      <c r="M109" s="145"/>
      <c r="N109" s="142"/>
    </row>
    <row r="110" spans="1:14" ht="15.75">
      <c r="A110" s="7"/>
      <c r="B110" s="23"/>
      <c r="C110" s="15"/>
      <c r="D110" s="9"/>
      <c r="E110" s="9"/>
      <c r="F110" s="9"/>
      <c r="G110" s="9"/>
      <c r="H110" s="9"/>
      <c r="I110" s="9"/>
      <c r="J110" s="9"/>
      <c r="K110" s="9"/>
      <c r="L110" s="63"/>
      <c r="M110" s="145"/>
      <c r="N110" s="142"/>
    </row>
    <row r="111" spans="1:14" ht="15.75">
      <c r="A111" s="7"/>
      <c r="B111" s="167" t="s">
        <v>78</v>
      </c>
      <c r="C111" s="15"/>
      <c r="D111" s="9"/>
      <c r="E111" s="9"/>
      <c r="F111" s="9"/>
      <c r="G111" s="9"/>
      <c r="H111" s="9"/>
      <c r="I111" s="9"/>
      <c r="J111" s="9"/>
      <c r="K111" s="9"/>
      <c r="L111" s="63"/>
      <c r="M111" s="145"/>
      <c r="N111" s="142"/>
    </row>
    <row r="112" spans="1:14" ht="15.75">
      <c r="A112" s="27"/>
      <c r="B112" s="28" t="s">
        <v>79</v>
      </c>
      <c r="C112" s="28"/>
      <c r="D112" s="28"/>
      <c r="E112" s="28"/>
      <c r="F112" s="28"/>
      <c r="G112" s="28"/>
      <c r="H112" s="28"/>
      <c r="I112" s="28"/>
      <c r="J112" s="28"/>
      <c r="K112" s="28"/>
      <c r="L112" s="65">
        <v>4180</v>
      </c>
      <c r="M112" s="147"/>
      <c r="N112" s="142"/>
    </row>
    <row r="113" spans="1:14" ht="15.75">
      <c r="A113" s="27"/>
      <c r="B113" s="28" t="s">
        <v>80</v>
      </c>
      <c r="C113" s="28"/>
      <c r="D113" s="28"/>
      <c r="E113" s="28"/>
      <c r="F113" s="28"/>
      <c r="G113" s="28"/>
      <c r="H113" s="28"/>
      <c r="I113" s="28"/>
      <c r="J113" s="28"/>
      <c r="K113" s="28"/>
      <c r="L113" s="65">
        <f>L112</f>
        <v>4180</v>
      </c>
      <c r="M113" s="147"/>
      <c r="N113" s="142"/>
    </row>
    <row r="114" spans="1:14" ht="15.75">
      <c r="A114" s="27"/>
      <c r="B114" s="28" t="s">
        <v>81</v>
      </c>
      <c r="C114" s="28"/>
      <c r="D114" s="28"/>
      <c r="E114" s="28"/>
      <c r="F114" s="28"/>
      <c r="G114" s="28"/>
      <c r="H114" s="28"/>
      <c r="I114" s="28"/>
      <c r="J114" s="28"/>
      <c r="K114" s="28"/>
      <c r="L114" s="65">
        <v>0</v>
      </c>
      <c r="M114" s="147"/>
      <c r="N114" s="142"/>
    </row>
    <row r="115" spans="1:14" ht="15.75">
      <c r="A115" s="27"/>
      <c r="B115" s="28" t="s">
        <v>82</v>
      </c>
      <c r="C115" s="28"/>
      <c r="D115" s="28"/>
      <c r="E115" s="28"/>
      <c r="F115" s="28"/>
      <c r="G115" s="28"/>
      <c r="H115" s="28"/>
      <c r="I115" s="28"/>
      <c r="J115" s="28"/>
      <c r="K115" s="28"/>
      <c r="L115" s="65">
        <v>0</v>
      </c>
      <c r="M115" s="147"/>
      <c r="N115" s="142"/>
    </row>
    <row r="116" spans="1:14" ht="15.75">
      <c r="A116" s="27"/>
      <c r="B116" s="28" t="s">
        <v>83</v>
      </c>
      <c r="C116" s="28"/>
      <c r="D116" s="28"/>
      <c r="E116" s="28"/>
      <c r="F116" s="28"/>
      <c r="G116" s="28"/>
      <c r="H116" s="28"/>
      <c r="I116" s="28"/>
      <c r="J116" s="28"/>
      <c r="K116" s="28"/>
      <c r="L116" s="65">
        <v>0</v>
      </c>
      <c r="M116" s="147"/>
      <c r="N116" s="142"/>
    </row>
    <row r="117" spans="1:14" ht="15.75">
      <c r="A117" s="27"/>
      <c r="B117" s="28" t="s">
        <v>60</v>
      </c>
      <c r="C117" s="28"/>
      <c r="D117" s="28"/>
      <c r="E117" s="28"/>
      <c r="F117" s="28"/>
      <c r="G117" s="28"/>
      <c r="H117" s="28"/>
      <c r="I117" s="28"/>
      <c r="J117" s="28"/>
      <c r="K117" s="28"/>
      <c r="L117" s="65">
        <v>0</v>
      </c>
      <c r="M117" s="147"/>
      <c r="N117" s="142"/>
    </row>
    <row r="118" spans="1:14" ht="15.75">
      <c r="A118" s="27"/>
      <c r="B118" s="28" t="s">
        <v>61</v>
      </c>
      <c r="C118" s="28"/>
      <c r="D118" s="28"/>
      <c r="E118" s="28"/>
      <c r="F118" s="28"/>
      <c r="G118" s="28"/>
      <c r="H118" s="28"/>
      <c r="I118" s="28"/>
      <c r="J118" s="28"/>
      <c r="K118" s="28"/>
      <c r="L118" s="65">
        <v>0</v>
      </c>
      <c r="M118" s="147"/>
      <c r="N118" s="142"/>
    </row>
    <row r="119" spans="1:14" ht="15.75">
      <c r="A119" s="27"/>
      <c r="B119" s="28" t="s">
        <v>62</v>
      </c>
      <c r="C119" s="28"/>
      <c r="D119" s="28"/>
      <c r="E119" s="28"/>
      <c r="F119" s="28"/>
      <c r="G119" s="28"/>
      <c r="H119" s="28"/>
      <c r="I119" s="28"/>
      <c r="J119" s="28"/>
      <c r="K119" s="28"/>
      <c r="L119" s="65">
        <v>0</v>
      </c>
      <c r="M119" s="147"/>
      <c r="N119" s="142"/>
    </row>
    <row r="120" spans="1:14" ht="15.75">
      <c r="A120" s="27"/>
      <c r="B120" s="28" t="s">
        <v>84</v>
      </c>
      <c r="C120" s="28"/>
      <c r="D120" s="28"/>
      <c r="E120" s="28"/>
      <c r="F120" s="28"/>
      <c r="G120" s="28"/>
      <c r="H120" s="28"/>
      <c r="I120" s="28"/>
      <c r="J120" s="28"/>
      <c r="K120" s="28"/>
      <c r="L120" s="65">
        <f>SUM(L113:L119)</f>
        <v>4180</v>
      </c>
      <c r="M120" s="147"/>
      <c r="N120" s="142"/>
    </row>
    <row r="121" spans="1:14" ht="15.75">
      <c r="A121" s="27"/>
      <c r="B121" s="28"/>
      <c r="C121" s="28"/>
      <c r="D121" s="28"/>
      <c r="E121" s="28"/>
      <c r="F121" s="28"/>
      <c r="G121" s="28"/>
      <c r="H121" s="28"/>
      <c r="I121" s="28"/>
      <c r="J121" s="28"/>
      <c r="K121" s="28"/>
      <c r="L121" s="75"/>
      <c r="M121" s="147"/>
      <c r="N121" s="142"/>
    </row>
    <row r="122" spans="1:14" ht="15.75">
      <c r="A122" s="7"/>
      <c r="B122" s="167" t="s">
        <v>85</v>
      </c>
      <c r="C122" s="9"/>
      <c r="D122" s="9"/>
      <c r="E122" s="9"/>
      <c r="F122" s="9"/>
      <c r="G122" s="9"/>
      <c r="H122" s="9"/>
      <c r="I122" s="9"/>
      <c r="J122" s="9"/>
      <c r="K122" s="9"/>
      <c r="L122" s="63"/>
      <c r="M122" s="145"/>
      <c r="N122" s="142"/>
    </row>
    <row r="123" spans="1:14" ht="15.75">
      <c r="A123" s="27"/>
      <c r="B123" s="28" t="s">
        <v>86</v>
      </c>
      <c r="C123" s="28"/>
      <c r="D123" s="76"/>
      <c r="E123" s="28"/>
      <c r="F123" s="28"/>
      <c r="G123" s="28"/>
      <c r="H123" s="28"/>
      <c r="I123" s="28"/>
      <c r="J123" s="28"/>
      <c r="K123" s="28"/>
      <c r="L123" s="77" t="s">
        <v>206</v>
      </c>
      <c r="M123" s="147"/>
      <c r="N123" s="142"/>
    </row>
    <row r="124" spans="1:14" ht="15.75">
      <c r="A124" s="27"/>
      <c r="B124" s="28" t="s">
        <v>87</v>
      </c>
      <c r="C124" s="185"/>
      <c r="D124" s="185"/>
      <c r="E124" s="185"/>
      <c r="F124" s="185"/>
      <c r="G124" s="185"/>
      <c r="H124" s="185"/>
      <c r="I124" s="185"/>
      <c r="J124" s="185"/>
      <c r="K124" s="185"/>
      <c r="L124" s="77" t="s">
        <v>206</v>
      </c>
      <c r="M124" s="147"/>
      <c r="N124" s="142"/>
    </row>
    <row r="125" spans="1:14" ht="15.75">
      <c r="A125" s="27"/>
      <c r="B125" s="28" t="s">
        <v>88</v>
      </c>
      <c r="C125" s="28"/>
      <c r="D125" s="28"/>
      <c r="E125" s="28"/>
      <c r="F125" s="28"/>
      <c r="G125" s="28"/>
      <c r="H125" s="28"/>
      <c r="I125" s="28"/>
      <c r="J125" s="28"/>
      <c r="K125" s="28"/>
      <c r="L125" s="77" t="s">
        <v>206</v>
      </c>
      <c r="M125" s="147"/>
      <c r="N125" s="142"/>
    </row>
    <row r="126" spans="1:14" ht="15.75">
      <c r="A126" s="27"/>
      <c r="B126" s="28" t="s">
        <v>89</v>
      </c>
      <c r="C126" s="28"/>
      <c r="D126" s="28"/>
      <c r="E126" s="28"/>
      <c r="F126" s="28"/>
      <c r="G126" s="28"/>
      <c r="H126" s="28"/>
      <c r="I126" s="28"/>
      <c r="J126" s="28"/>
      <c r="K126" s="28"/>
      <c r="L126" s="77" t="s">
        <v>206</v>
      </c>
      <c r="M126" s="147"/>
      <c r="N126" s="142"/>
    </row>
    <row r="127" spans="1:14" ht="15.75">
      <c r="A127" s="27"/>
      <c r="B127" s="28"/>
      <c r="C127" s="28"/>
      <c r="D127" s="28"/>
      <c r="E127" s="28"/>
      <c r="F127" s="28"/>
      <c r="G127" s="28"/>
      <c r="H127" s="28"/>
      <c r="I127" s="28"/>
      <c r="J127" s="28"/>
      <c r="K127" s="28"/>
      <c r="L127" s="75"/>
      <c r="M127" s="147"/>
      <c r="N127" s="142"/>
    </row>
    <row r="128" spans="1:14" ht="15.75">
      <c r="A128" s="7"/>
      <c r="B128" s="167" t="s">
        <v>90</v>
      </c>
      <c r="C128" s="15"/>
      <c r="D128" s="9"/>
      <c r="E128" s="9"/>
      <c r="F128" s="9"/>
      <c r="G128" s="9"/>
      <c r="H128" s="9"/>
      <c r="I128" s="9"/>
      <c r="J128" s="9"/>
      <c r="K128" s="9"/>
      <c r="L128" s="79"/>
      <c r="M128" s="145"/>
      <c r="N128" s="142"/>
    </row>
    <row r="129" spans="1:14" ht="15.75">
      <c r="A129" s="27"/>
      <c r="B129" s="28" t="s">
        <v>91</v>
      </c>
      <c r="C129" s="28"/>
      <c r="D129" s="28"/>
      <c r="E129" s="28"/>
      <c r="F129" s="28"/>
      <c r="G129" s="28"/>
      <c r="H129" s="28"/>
      <c r="I129" s="28"/>
      <c r="J129" s="28"/>
      <c r="K129" s="28"/>
      <c r="L129" s="65">
        <v>0</v>
      </c>
      <c r="M129" s="147"/>
      <c r="N129" s="142"/>
    </row>
    <row r="130" spans="1:14" ht="15.75">
      <c r="A130" s="27"/>
      <c r="B130" s="28" t="s">
        <v>92</v>
      </c>
      <c r="C130" s="28"/>
      <c r="D130" s="28"/>
      <c r="E130" s="28"/>
      <c r="F130" s="28"/>
      <c r="G130" s="28"/>
      <c r="H130" s="28"/>
      <c r="I130" s="28"/>
      <c r="J130" s="28"/>
      <c r="K130" s="28"/>
      <c r="L130" s="65">
        <v>0</v>
      </c>
      <c r="M130" s="147"/>
      <c r="N130" s="142"/>
    </row>
    <row r="131" spans="1:14" ht="15.75">
      <c r="A131" s="27"/>
      <c r="B131" s="28" t="s">
        <v>93</v>
      </c>
      <c r="C131" s="28"/>
      <c r="D131" s="28"/>
      <c r="E131" s="28"/>
      <c r="F131" s="28"/>
      <c r="G131" s="28"/>
      <c r="H131" s="28"/>
      <c r="I131" s="28"/>
      <c r="J131" s="28"/>
      <c r="K131" s="28"/>
      <c r="L131" s="65">
        <f>L130+L129</f>
        <v>0</v>
      </c>
      <c r="M131" s="147"/>
      <c r="N131" s="142"/>
    </row>
    <row r="132" spans="1:14" ht="15.75">
      <c r="A132" s="27"/>
      <c r="B132" s="28" t="s">
        <v>94</v>
      </c>
      <c r="C132" s="28"/>
      <c r="D132" s="28"/>
      <c r="E132" s="28"/>
      <c r="F132" s="28"/>
      <c r="G132" s="28"/>
      <c r="H132" s="80"/>
      <c r="I132" s="28"/>
      <c r="J132" s="28"/>
      <c r="K132" s="28"/>
      <c r="L132" s="65">
        <f>L92</f>
        <v>0</v>
      </c>
      <c r="M132" s="147"/>
      <c r="N132" s="142"/>
    </row>
    <row r="133" spans="1:14" ht="15.75">
      <c r="A133" s="27"/>
      <c r="B133" s="28" t="s">
        <v>95</v>
      </c>
      <c r="C133" s="28"/>
      <c r="D133" s="28"/>
      <c r="E133" s="28"/>
      <c r="F133" s="28"/>
      <c r="G133" s="28"/>
      <c r="H133" s="28"/>
      <c r="I133" s="28"/>
      <c r="J133" s="28"/>
      <c r="K133" s="28"/>
      <c r="L133" s="65">
        <f>L131+L132</f>
        <v>0</v>
      </c>
      <c r="M133" s="147"/>
      <c r="N133" s="142"/>
    </row>
    <row r="134" spans="1:14" ht="16.5" thickBot="1">
      <c r="A134" s="27"/>
      <c r="B134" s="28"/>
      <c r="C134" s="28"/>
      <c r="D134" s="28"/>
      <c r="E134" s="28"/>
      <c r="F134" s="28"/>
      <c r="G134" s="28"/>
      <c r="H134" s="28"/>
      <c r="I134" s="28"/>
      <c r="J134" s="28"/>
      <c r="K134" s="28"/>
      <c r="L134" s="75"/>
      <c r="M134" s="147"/>
      <c r="N134" s="142"/>
    </row>
    <row r="135" spans="1:14" ht="15.75">
      <c r="A135" s="2"/>
      <c r="B135" s="5"/>
      <c r="C135" s="5"/>
      <c r="D135" s="5"/>
      <c r="E135" s="5"/>
      <c r="F135" s="5"/>
      <c r="G135" s="5"/>
      <c r="H135" s="5"/>
      <c r="I135" s="5"/>
      <c r="J135" s="5"/>
      <c r="K135" s="5"/>
      <c r="L135" s="73"/>
      <c r="M135" s="144"/>
      <c r="N135" s="142"/>
    </row>
    <row r="136" spans="1:14" ht="15.75">
      <c r="A136" s="7"/>
      <c r="B136" s="167" t="s">
        <v>96</v>
      </c>
      <c r="C136" s="15"/>
      <c r="D136" s="9"/>
      <c r="E136" s="9"/>
      <c r="F136" s="9"/>
      <c r="G136" s="9"/>
      <c r="H136" s="9"/>
      <c r="I136" s="9"/>
      <c r="J136" s="9"/>
      <c r="K136" s="9"/>
      <c r="L136" s="63"/>
      <c r="M136" s="145"/>
      <c r="N136" s="142"/>
    </row>
    <row r="137" spans="1:14" ht="15.75">
      <c r="A137" s="7"/>
      <c r="B137" s="23"/>
      <c r="C137" s="15"/>
      <c r="D137" s="9"/>
      <c r="E137" s="9"/>
      <c r="F137" s="9"/>
      <c r="G137" s="9"/>
      <c r="H137" s="9"/>
      <c r="I137" s="9"/>
      <c r="J137" s="9"/>
      <c r="K137" s="9"/>
      <c r="L137" s="63"/>
      <c r="M137" s="145"/>
      <c r="N137" s="142"/>
    </row>
    <row r="138" spans="1:15" ht="15.75">
      <c r="A138" s="27"/>
      <c r="B138" s="28" t="s">
        <v>97</v>
      </c>
      <c r="C138" s="81"/>
      <c r="D138" s="28"/>
      <c r="E138" s="28"/>
      <c r="F138" s="28"/>
      <c r="G138" s="28"/>
      <c r="H138" s="28"/>
      <c r="I138" s="28"/>
      <c r="J138" s="28"/>
      <c r="K138" s="28"/>
      <c r="L138" s="65">
        <f>L57</f>
        <v>113592</v>
      </c>
      <c r="M138" s="147"/>
      <c r="N138" s="142"/>
      <c r="O138" s="191"/>
    </row>
    <row r="139" spans="1:14" ht="15.75">
      <c r="A139" s="27"/>
      <c r="B139" s="28" t="s">
        <v>98</v>
      </c>
      <c r="C139" s="81"/>
      <c r="D139" s="28"/>
      <c r="E139" s="28"/>
      <c r="F139" s="28"/>
      <c r="G139" s="28"/>
      <c r="H139" s="28"/>
      <c r="I139" s="28"/>
      <c r="J139" s="28"/>
      <c r="K139" s="28"/>
      <c r="L139" s="65">
        <f>L32</f>
        <v>113591.83</v>
      </c>
      <c r="M139" s="147"/>
      <c r="N139" s="193"/>
    </row>
    <row r="140" spans="1:14" ht="16.5" thickBot="1">
      <c r="A140" s="27"/>
      <c r="B140" s="28"/>
      <c r="C140" s="28"/>
      <c r="D140" s="28"/>
      <c r="E140" s="28"/>
      <c r="F140" s="28"/>
      <c r="G140" s="28"/>
      <c r="H140" s="28"/>
      <c r="I140" s="28"/>
      <c r="J140" s="28"/>
      <c r="K140" s="28"/>
      <c r="L140" s="75"/>
      <c r="M140" s="147"/>
      <c r="N140" s="142"/>
    </row>
    <row r="141" spans="1:14" ht="15.75">
      <c r="A141" s="2"/>
      <c r="B141" s="5"/>
      <c r="C141" s="5"/>
      <c r="D141" s="5"/>
      <c r="E141" s="5"/>
      <c r="F141" s="5"/>
      <c r="G141" s="5"/>
      <c r="H141" s="5"/>
      <c r="I141" s="5"/>
      <c r="J141" s="5"/>
      <c r="K141" s="5"/>
      <c r="L141" s="73"/>
      <c r="M141" s="144"/>
      <c r="N141" s="142"/>
    </row>
    <row r="142" spans="1:14" ht="15.75">
      <c r="A142" s="7"/>
      <c r="B142" s="167" t="s">
        <v>99</v>
      </c>
      <c r="C142" s="11"/>
      <c r="D142" s="11"/>
      <c r="E142" s="11"/>
      <c r="F142" s="11"/>
      <c r="G142" s="11"/>
      <c r="H142" s="83"/>
      <c r="I142" s="83"/>
      <c r="J142" s="83"/>
      <c r="K142" s="11"/>
      <c r="L142" s="84"/>
      <c r="M142" s="150"/>
      <c r="N142" s="142"/>
    </row>
    <row r="143" spans="1:14" ht="15.75">
      <c r="A143" s="7"/>
      <c r="B143" s="74"/>
      <c r="C143" s="11"/>
      <c r="D143" s="11"/>
      <c r="E143" s="11"/>
      <c r="F143" s="11"/>
      <c r="G143" s="11"/>
      <c r="H143" s="83"/>
      <c r="I143" s="83"/>
      <c r="J143" s="83"/>
      <c r="K143" s="11"/>
      <c r="L143" s="84"/>
      <c r="M143" s="150"/>
      <c r="N143" s="142"/>
    </row>
    <row r="144" spans="1:14" ht="15.75">
      <c r="A144" s="27"/>
      <c r="B144" s="85" t="s">
        <v>100</v>
      </c>
      <c r="C144" s="86"/>
      <c r="D144" s="86"/>
      <c r="E144" s="86"/>
      <c r="F144" s="86"/>
      <c r="G144" s="86"/>
      <c r="H144" s="87"/>
      <c r="I144" s="87"/>
      <c r="J144" s="87"/>
      <c r="K144" s="86"/>
      <c r="L144" s="65">
        <f>D58</f>
        <v>19413</v>
      </c>
      <c r="M144" s="151"/>
      <c r="N144" s="142"/>
    </row>
    <row r="145" spans="1:14" ht="15.75">
      <c r="A145" s="27"/>
      <c r="B145" s="85" t="s">
        <v>52</v>
      </c>
      <c r="C145" s="86"/>
      <c r="D145" s="86"/>
      <c r="E145" s="86"/>
      <c r="F145" s="86"/>
      <c r="G145" s="86"/>
      <c r="H145" s="87"/>
      <c r="I145" s="87"/>
      <c r="J145" s="87"/>
      <c r="K145" s="86"/>
      <c r="L145" s="65">
        <v>1225</v>
      </c>
      <c r="M145" s="151"/>
      <c r="N145" s="142"/>
    </row>
    <row r="146" spans="1:15" ht="15.75">
      <c r="A146" s="27"/>
      <c r="B146" s="85" t="s">
        <v>101</v>
      </c>
      <c r="C146" s="86"/>
      <c r="D146" s="86"/>
      <c r="E146" s="86"/>
      <c r="F146" s="86"/>
      <c r="G146" s="86"/>
      <c r="H146" s="87"/>
      <c r="I146" s="87"/>
      <c r="J146" s="87"/>
      <c r="K146" s="86"/>
      <c r="L146" s="65">
        <v>36</v>
      </c>
      <c r="M146" s="151"/>
      <c r="N146" s="142"/>
      <c r="O146" s="191"/>
    </row>
    <row r="147" spans="1:14" ht="15.75">
      <c r="A147" s="27"/>
      <c r="B147" s="85" t="s">
        <v>102</v>
      </c>
      <c r="C147" s="86"/>
      <c r="D147" s="86"/>
      <c r="E147" s="86"/>
      <c r="F147" s="86"/>
      <c r="G147" s="86"/>
      <c r="H147" s="87"/>
      <c r="I147" s="87"/>
      <c r="J147" s="87"/>
      <c r="K147" s="86"/>
      <c r="L147" s="65">
        <f>L144-L145-L146</f>
        <v>18152</v>
      </c>
      <c r="M147" s="151"/>
      <c r="N147" s="142"/>
    </row>
    <row r="148" spans="1:14" ht="15.75">
      <c r="A148" s="27"/>
      <c r="B148" s="69"/>
      <c r="C148" s="86"/>
      <c r="D148" s="86"/>
      <c r="E148" s="86"/>
      <c r="F148" s="86"/>
      <c r="G148" s="86"/>
      <c r="H148" s="87"/>
      <c r="I148" s="87"/>
      <c r="J148" s="87"/>
      <c r="K148" s="86"/>
      <c r="L148" s="88"/>
      <c r="M148" s="151"/>
      <c r="N148" s="142"/>
    </row>
    <row r="149" spans="1:14" ht="15.75">
      <c r="A149" s="7"/>
      <c r="B149" s="167" t="s">
        <v>103</v>
      </c>
      <c r="C149" s="158"/>
      <c r="D149" s="158"/>
      <c r="E149" s="158"/>
      <c r="F149" s="158"/>
      <c r="G149" s="158"/>
      <c r="H149" s="168" t="s">
        <v>186</v>
      </c>
      <c r="I149" s="168"/>
      <c r="J149" s="168" t="s">
        <v>193</v>
      </c>
      <c r="K149" s="158"/>
      <c r="L149" s="169" t="s">
        <v>207</v>
      </c>
      <c r="M149" s="150"/>
      <c r="N149" s="142"/>
    </row>
    <row r="150" spans="1:14" ht="15.75">
      <c r="A150" s="27"/>
      <c r="B150" s="28" t="s">
        <v>104</v>
      </c>
      <c r="C150" s="28"/>
      <c r="D150" s="28"/>
      <c r="E150" s="28"/>
      <c r="F150" s="28"/>
      <c r="G150" s="28"/>
      <c r="H150" s="65">
        <v>7000</v>
      </c>
      <c r="I150" s="28"/>
      <c r="J150" s="52"/>
      <c r="K150" s="28"/>
      <c r="L150" s="65"/>
      <c r="M150" s="147"/>
      <c r="N150" s="142"/>
    </row>
    <row r="151" spans="1:14" ht="15.75">
      <c r="A151" s="27"/>
      <c r="B151" s="28" t="s">
        <v>105</v>
      </c>
      <c r="C151" s="28"/>
      <c r="D151" s="28"/>
      <c r="E151" s="28"/>
      <c r="F151" s="28"/>
      <c r="G151" s="28"/>
      <c r="H151" s="65">
        <v>17</v>
      </c>
      <c r="I151" s="28"/>
      <c r="J151" s="65">
        <v>0</v>
      </c>
      <c r="K151" s="28"/>
      <c r="L151" s="65">
        <f>J151+H151</f>
        <v>17</v>
      </c>
      <c r="M151" s="147"/>
      <c r="N151" s="142"/>
    </row>
    <row r="152" spans="1:14" ht="15.75">
      <c r="A152" s="27"/>
      <c r="B152" s="28" t="s">
        <v>106</v>
      </c>
      <c r="C152" s="28"/>
      <c r="D152" s="28"/>
      <c r="E152" s="28"/>
      <c r="F152" s="28"/>
      <c r="G152" s="28"/>
      <c r="H152" s="65">
        <v>0</v>
      </c>
      <c r="I152" s="28"/>
      <c r="J152" s="65">
        <v>0</v>
      </c>
      <c r="K152" s="28"/>
      <c r="L152" s="65">
        <f>J152+H152</f>
        <v>0</v>
      </c>
      <c r="M152" s="147"/>
      <c r="N152" s="142"/>
    </row>
    <row r="153" spans="1:14" ht="15.75">
      <c r="A153" s="27"/>
      <c r="B153" s="28" t="s">
        <v>107</v>
      </c>
      <c r="C153" s="28"/>
      <c r="D153" s="28"/>
      <c r="E153" s="28"/>
      <c r="F153" s="28"/>
      <c r="G153" s="28"/>
      <c r="H153" s="65">
        <f>H152+H151</f>
        <v>17</v>
      </c>
      <c r="I153" s="28"/>
      <c r="J153" s="65">
        <f>J152+J151</f>
        <v>0</v>
      </c>
      <c r="K153" s="28"/>
      <c r="L153" s="65">
        <f>J153+H153</f>
        <v>17</v>
      </c>
      <c r="M153" s="147"/>
      <c r="N153" s="142"/>
    </row>
    <row r="154" spans="1:14" ht="15.75">
      <c r="A154" s="27"/>
      <c r="B154" s="28" t="s">
        <v>108</v>
      </c>
      <c r="C154" s="28"/>
      <c r="D154" s="28"/>
      <c r="E154" s="28"/>
      <c r="F154" s="28"/>
      <c r="G154" s="28"/>
      <c r="H154" s="65">
        <f>H150-H153-J153</f>
        <v>6983</v>
      </c>
      <c r="I154" s="28"/>
      <c r="J154" s="52"/>
      <c r="K154" s="28"/>
      <c r="L154" s="65"/>
      <c r="M154" s="147"/>
      <c r="N154" s="142"/>
    </row>
    <row r="155" spans="1:14" ht="16.5" thickBot="1">
      <c r="A155" s="27"/>
      <c r="B155" s="28"/>
      <c r="C155" s="28"/>
      <c r="D155" s="28"/>
      <c r="E155" s="28"/>
      <c r="F155" s="28"/>
      <c r="G155" s="28"/>
      <c r="H155" s="28"/>
      <c r="I155" s="28"/>
      <c r="J155" s="28"/>
      <c r="K155" s="28"/>
      <c r="L155" s="75"/>
      <c r="M155" s="147"/>
      <c r="N155" s="142"/>
    </row>
    <row r="156" spans="1:14" ht="15.75">
      <c r="A156" s="2"/>
      <c r="B156" s="5"/>
      <c r="C156" s="5"/>
      <c r="D156" s="5"/>
      <c r="E156" s="5"/>
      <c r="F156" s="5"/>
      <c r="G156" s="5"/>
      <c r="H156" s="5"/>
      <c r="I156" s="5"/>
      <c r="J156" s="5"/>
      <c r="K156" s="5"/>
      <c r="L156" s="73"/>
      <c r="M156" s="144"/>
      <c r="N156" s="142"/>
    </row>
    <row r="157" spans="1:14" ht="15.75">
      <c r="A157" s="7"/>
      <c r="B157" s="167" t="s">
        <v>109</v>
      </c>
      <c r="C157" s="15"/>
      <c r="D157" s="9"/>
      <c r="E157" s="9"/>
      <c r="F157" s="9"/>
      <c r="G157" s="9"/>
      <c r="H157" s="9"/>
      <c r="I157" s="9"/>
      <c r="J157" s="9"/>
      <c r="K157" s="9"/>
      <c r="L157" s="89"/>
      <c r="M157" s="145"/>
      <c r="N157" s="142"/>
    </row>
    <row r="158" spans="1:14" ht="15.75">
      <c r="A158" s="27"/>
      <c r="B158" s="28" t="s">
        <v>110</v>
      </c>
      <c r="C158" s="28"/>
      <c r="D158" s="28"/>
      <c r="E158" s="28"/>
      <c r="F158" s="28"/>
      <c r="G158" s="28"/>
      <c r="H158" s="28"/>
      <c r="I158" s="28"/>
      <c r="J158" s="28"/>
      <c r="K158" s="28"/>
      <c r="L158" s="71">
        <f>(L81+L83+L84+L85+L86)/-L87</f>
        <v>3.724108658743633</v>
      </c>
      <c r="M158" s="147" t="s">
        <v>208</v>
      </c>
      <c r="N158" s="142"/>
    </row>
    <row r="159" spans="1:14" ht="15.75">
      <c r="A159" s="27"/>
      <c r="B159" s="28" t="s">
        <v>111</v>
      </c>
      <c r="C159" s="28"/>
      <c r="D159" s="28"/>
      <c r="E159" s="28"/>
      <c r="F159" s="28"/>
      <c r="G159" s="28"/>
      <c r="H159" s="28"/>
      <c r="I159" s="28"/>
      <c r="J159" s="28"/>
      <c r="K159" s="28"/>
      <c r="L159" s="71">
        <v>3.24</v>
      </c>
      <c r="M159" s="147" t="s">
        <v>208</v>
      </c>
      <c r="N159" s="142"/>
    </row>
    <row r="160" spans="1:14" ht="15.75">
      <c r="A160" s="27"/>
      <c r="B160" s="28" t="s">
        <v>112</v>
      </c>
      <c r="C160" s="28"/>
      <c r="D160" s="28"/>
      <c r="E160" s="28"/>
      <c r="F160" s="28"/>
      <c r="G160" s="28"/>
      <c r="H160" s="28"/>
      <c r="I160" s="28"/>
      <c r="J160" s="28"/>
      <c r="K160" s="28"/>
      <c r="L160" s="71">
        <f>(L81+L83+L84+L85+L86+L87)/-L88</f>
        <v>14.995327102803738</v>
      </c>
      <c r="M160" s="147" t="s">
        <v>208</v>
      </c>
      <c r="N160" s="142"/>
    </row>
    <row r="161" spans="1:14" ht="15.75">
      <c r="A161" s="27"/>
      <c r="B161" s="28" t="s">
        <v>113</v>
      </c>
      <c r="C161" s="28"/>
      <c r="D161" s="28"/>
      <c r="E161" s="28"/>
      <c r="F161" s="28"/>
      <c r="G161" s="28"/>
      <c r="H161" s="28"/>
      <c r="I161" s="28"/>
      <c r="J161" s="28"/>
      <c r="K161" s="28"/>
      <c r="L161" s="90">
        <v>17.58</v>
      </c>
      <c r="M161" s="147" t="s">
        <v>208</v>
      </c>
      <c r="N161" s="142"/>
    </row>
    <row r="162" spans="1:14" ht="15.75">
      <c r="A162" s="27"/>
      <c r="B162" s="28" t="s">
        <v>114</v>
      </c>
      <c r="C162" s="28"/>
      <c r="D162" s="28"/>
      <c r="E162" s="28"/>
      <c r="F162" s="28"/>
      <c r="G162" s="28"/>
      <c r="H162" s="28"/>
      <c r="I162" s="28"/>
      <c r="J162" s="28"/>
      <c r="K162" s="28"/>
      <c r="L162" s="71">
        <f>(L81+L83+L84+L85+L86+L87+L88)/-L89</f>
        <v>34.42528735632184</v>
      </c>
      <c r="M162" s="147" t="s">
        <v>208</v>
      </c>
      <c r="N162" s="142"/>
    </row>
    <row r="163" spans="1:14" ht="15.75">
      <c r="A163" s="27"/>
      <c r="B163" s="28" t="s">
        <v>115</v>
      </c>
      <c r="C163" s="28"/>
      <c r="D163" s="28"/>
      <c r="E163" s="28"/>
      <c r="F163" s="28"/>
      <c r="G163" s="28"/>
      <c r="H163" s="28"/>
      <c r="I163" s="28"/>
      <c r="J163" s="28"/>
      <c r="K163" s="28"/>
      <c r="L163" s="90">
        <v>40.64</v>
      </c>
      <c r="M163" s="147" t="s">
        <v>208</v>
      </c>
      <c r="N163" s="142"/>
    </row>
    <row r="164" spans="1:14" ht="15.75">
      <c r="A164" s="27"/>
      <c r="B164" s="28"/>
      <c r="C164" s="28"/>
      <c r="D164" s="28"/>
      <c r="E164" s="28"/>
      <c r="F164" s="28"/>
      <c r="G164" s="28"/>
      <c r="H164" s="28"/>
      <c r="I164" s="28"/>
      <c r="J164" s="28"/>
      <c r="K164" s="28"/>
      <c r="L164" s="28"/>
      <c r="M164" s="147"/>
      <c r="N164" s="142"/>
    </row>
    <row r="165" spans="1:14" ht="15.75">
      <c r="A165" s="7"/>
      <c r="B165" s="9"/>
      <c r="C165" s="9"/>
      <c r="D165" s="9"/>
      <c r="E165" s="9"/>
      <c r="F165" s="9"/>
      <c r="G165" s="9"/>
      <c r="H165" s="9"/>
      <c r="I165" s="9"/>
      <c r="J165" s="9"/>
      <c r="K165" s="9"/>
      <c r="L165" s="9"/>
      <c r="M165" s="145"/>
      <c r="N165" s="142"/>
    </row>
    <row r="166" spans="1:14" ht="16.5" thickBot="1">
      <c r="A166" s="135"/>
      <c r="B166" s="136" t="str">
        <f>B107</f>
        <v>HL4 INVESTOR REPORT QUARTER ENDING MAY 2004</v>
      </c>
      <c r="C166" s="137"/>
      <c r="D166" s="137"/>
      <c r="E166" s="137"/>
      <c r="F166" s="137"/>
      <c r="G166" s="137"/>
      <c r="H166" s="137"/>
      <c r="I166" s="137"/>
      <c r="J166" s="137"/>
      <c r="K166" s="137"/>
      <c r="L166" s="137"/>
      <c r="M166" s="139"/>
      <c r="N166" s="142"/>
    </row>
    <row r="167" spans="1:14" ht="15.75">
      <c r="A167" s="2"/>
      <c r="B167" s="186"/>
      <c r="C167" s="186"/>
      <c r="D167" s="186"/>
      <c r="E167" s="186"/>
      <c r="F167" s="186"/>
      <c r="G167" s="186"/>
      <c r="H167" s="186"/>
      <c r="I167" s="186"/>
      <c r="J167" s="186"/>
      <c r="K167" s="186"/>
      <c r="L167" s="186"/>
      <c r="M167" s="187"/>
      <c r="N167" s="142"/>
    </row>
    <row r="168" spans="1:14" ht="15.75">
      <c r="A168" s="92"/>
      <c r="B168" s="62" t="s">
        <v>116</v>
      </c>
      <c r="C168" s="93"/>
      <c r="D168" s="93"/>
      <c r="E168" s="93"/>
      <c r="F168" s="93"/>
      <c r="G168" s="21"/>
      <c r="H168" s="21"/>
      <c r="I168" s="21"/>
      <c r="J168" s="21">
        <v>38135</v>
      </c>
      <c r="K168" s="17"/>
      <c r="L168" s="17"/>
      <c r="M168" s="145"/>
      <c r="N168" s="142"/>
    </row>
    <row r="169" spans="1:14" ht="15.75">
      <c r="A169" s="94"/>
      <c r="B169" s="95"/>
      <c r="C169" s="96"/>
      <c r="D169" s="96"/>
      <c r="E169" s="96"/>
      <c r="F169" s="96"/>
      <c r="G169" s="97"/>
      <c r="H169" s="97"/>
      <c r="I169" s="97"/>
      <c r="J169" s="97"/>
      <c r="K169" s="9"/>
      <c r="L169" s="9"/>
      <c r="M169" s="145"/>
      <c r="N169" s="142"/>
    </row>
    <row r="170" spans="1:14" ht="15.75">
      <c r="A170" s="98"/>
      <c r="B170" s="85" t="s">
        <v>117</v>
      </c>
      <c r="C170" s="99"/>
      <c r="D170" s="99"/>
      <c r="E170" s="99"/>
      <c r="F170" s="99"/>
      <c r="G170" s="80"/>
      <c r="H170" s="80"/>
      <c r="I170" s="80"/>
      <c r="J170" s="100">
        <v>0.09</v>
      </c>
      <c r="K170" s="28"/>
      <c r="L170" s="28"/>
      <c r="M170" s="147"/>
      <c r="N170" s="142"/>
    </row>
    <row r="171" spans="1:14" ht="15.75">
      <c r="A171" s="98"/>
      <c r="B171" s="85" t="s">
        <v>118</v>
      </c>
      <c r="C171" s="99"/>
      <c r="D171" s="99"/>
      <c r="E171" s="99"/>
      <c r="F171" s="99"/>
      <c r="G171" s="80"/>
      <c r="H171" s="80"/>
      <c r="I171" s="80"/>
      <c r="J171" s="50">
        <v>0.046548791045281306</v>
      </c>
      <c r="K171" s="28"/>
      <c r="L171" s="28"/>
      <c r="M171" s="147"/>
      <c r="N171" s="142"/>
    </row>
    <row r="172" spans="1:14" ht="15.75">
      <c r="A172" s="98"/>
      <c r="B172" s="85" t="s">
        <v>119</v>
      </c>
      <c r="C172" s="99"/>
      <c r="D172" s="99"/>
      <c r="E172" s="99"/>
      <c r="F172" s="99"/>
      <c r="G172" s="80"/>
      <c r="H172" s="80"/>
      <c r="I172" s="80"/>
      <c r="J172" s="100">
        <f>J170-J171</f>
        <v>0.04345120895471869</v>
      </c>
      <c r="K172" s="28"/>
      <c r="L172" s="28"/>
      <c r="M172" s="147"/>
      <c r="N172" s="142"/>
    </row>
    <row r="173" spans="1:14" ht="15.75">
      <c r="A173" s="98"/>
      <c r="B173" s="85" t="s">
        <v>120</v>
      </c>
      <c r="C173" s="99"/>
      <c r="D173" s="99"/>
      <c r="E173" s="99"/>
      <c r="F173" s="99"/>
      <c r="G173" s="80"/>
      <c r="H173" s="80"/>
      <c r="I173" s="80"/>
      <c r="J173" s="100">
        <v>0.09251</v>
      </c>
      <c r="K173" s="28"/>
      <c r="L173" s="28"/>
      <c r="M173" s="147"/>
      <c r="N173" s="142"/>
    </row>
    <row r="174" spans="1:14" ht="15.75">
      <c r="A174" s="98"/>
      <c r="B174" s="85" t="s">
        <v>121</v>
      </c>
      <c r="C174" s="99"/>
      <c r="D174" s="99"/>
      <c r="E174" s="99"/>
      <c r="F174" s="99"/>
      <c r="G174" s="80"/>
      <c r="H174" s="80"/>
      <c r="I174" s="80"/>
      <c r="J174" s="100">
        <f>L34</f>
        <v>0.04768283400641957</v>
      </c>
      <c r="K174" s="28"/>
      <c r="L174" s="28"/>
      <c r="M174" s="147"/>
      <c r="N174" s="142"/>
    </row>
    <row r="175" spans="1:14" ht="15.75">
      <c r="A175" s="98"/>
      <c r="B175" s="85" t="s">
        <v>122</v>
      </c>
      <c r="C175" s="99"/>
      <c r="D175" s="99"/>
      <c r="E175" s="99"/>
      <c r="F175" s="99"/>
      <c r="G175" s="80"/>
      <c r="H175" s="80"/>
      <c r="I175" s="80"/>
      <c r="J175" s="100">
        <f>J173-J174</f>
        <v>0.04482716599358043</v>
      </c>
      <c r="K175" s="28"/>
      <c r="L175" s="28"/>
      <c r="M175" s="147"/>
      <c r="N175" s="142"/>
    </row>
    <row r="176" spans="1:14" ht="15.75">
      <c r="A176" s="98"/>
      <c r="B176" s="85" t="s">
        <v>123</v>
      </c>
      <c r="C176" s="99"/>
      <c r="D176" s="99"/>
      <c r="E176" s="99"/>
      <c r="F176" s="99"/>
      <c r="G176" s="80"/>
      <c r="H176" s="80"/>
      <c r="I176" s="80"/>
      <c r="J176" s="101" t="s">
        <v>194</v>
      </c>
      <c r="K176" s="28"/>
      <c r="L176" s="28"/>
      <c r="M176" s="147"/>
      <c r="N176" s="142"/>
    </row>
    <row r="177" spans="1:14" ht="15.75">
      <c r="A177" s="98"/>
      <c r="B177" s="85" t="s">
        <v>124</v>
      </c>
      <c r="C177" s="99"/>
      <c r="D177" s="99"/>
      <c r="E177" s="99"/>
      <c r="F177" s="99"/>
      <c r="G177" s="80"/>
      <c r="H177" s="80"/>
      <c r="I177" s="80"/>
      <c r="J177" s="101" t="s">
        <v>195</v>
      </c>
      <c r="K177" s="28"/>
      <c r="L177" s="28"/>
      <c r="M177" s="147"/>
      <c r="N177" s="142"/>
    </row>
    <row r="178" spans="1:14" ht="15.75">
      <c r="A178" s="98"/>
      <c r="B178" s="85" t="s">
        <v>125</v>
      </c>
      <c r="C178" s="99"/>
      <c r="D178" s="99"/>
      <c r="E178" s="99"/>
      <c r="F178" s="99"/>
      <c r="G178" s="80"/>
      <c r="H178" s="80"/>
      <c r="I178" s="80"/>
      <c r="J178" s="101" t="s">
        <v>195</v>
      </c>
      <c r="K178" s="28"/>
      <c r="L178" s="28"/>
      <c r="M178" s="147"/>
      <c r="N178" s="142"/>
    </row>
    <row r="179" spans="1:14" ht="15.75">
      <c r="A179" s="98"/>
      <c r="B179" s="85" t="s">
        <v>126</v>
      </c>
      <c r="C179" s="99"/>
      <c r="D179" s="99"/>
      <c r="E179" s="99"/>
      <c r="F179" s="99"/>
      <c r="G179" s="80"/>
      <c r="H179" s="80"/>
      <c r="I179" s="80"/>
      <c r="J179" s="102">
        <v>10.6</v>
      </c>
      <c r="K179" s="28" t="s">
        <v>199</v>
      </c>
      <c r="L179" s="28"/>
      <c r="M179" s="147"/>
      <c r="N179" s="142"/>
    </row>
    <row r="180" spans="1:14" ht="15.75">
      <c r="A180" s="98"/>
      <c r="B180" s="85" t="s">
        <v>127</v>
      </c>
      <c r="C180" s="99"/>
      <c r="D180" s="99"/>
      <c r="E180" s="99"/>
      <c r="F180" s="99"/>
      <c r="G180" s="80"/>
      <c r="H180" s="80"/>
      <c r="I180" s="80"/>
      <c r="J180" s="102">
        <v>8.72</v>
      </c>
      <c r="K180" s="28" t="s">
        <v>199</v>
      </c>
      <c r="L180" s="28"/>
      <c r="M180" s="147"/>
      <c r="N180" s="142"/>
    </row>
    <row r="181" spans="1:14" ht="15.75">
      <c r="A181" s="98"/>
      <c r="B181" s="85" t="s">
        <v>128</v>
      </c>
      <c r="C181" s="99"/>
      <c r="D181" s="99"/>
      <c r="E181" s="99"/>
      <c r="F181" s="99"/>
      <c r="G181" s="80"/>
      <c r="H181" s="80"/>
      <c r="I181" s="80"/>
      <c r="J181" s="100">
        <f>F57/'Feb 04'!L57</f>
        <v>0.07944406175290733</v>
      </c>
      <c r="K181" s="28"/>
      <c r="L181" s="28"/>
      <c r="M181" s="147"/>
      <c r="N181" s="142"/>
    </row>
    <row r="182" spans="1:14" ht="15.75">
      <c r="A182" s="98"/>
      <c r="B182" s="85" t="s">
        <v>129</v>
      </c>
      <c r="C182" s="99"/>
      <c r="D182" s="99"/>
      <c r="E182" s="99"/>
      <c r="F182" s="99"/>
      <c r="G182" s="80"/>
      <c r="H182" s="80"/>
      <c r="I182" s="80"/>
      <c r="J182" s="100">
        <v>0.2786</v>
      </c>
      <c r="K182" s="28"/>
      <c r="L182" s="28"/>
      <c r="M182" s="147"/>
      <c r="N182" s="142"/>
    </row>
    <row r="183" spans="1:14" ht="15.75">
      <c r="A183" s="98"/>
      <c r="B183" s="85"/>
      <c r="C183" s="85"/>
      <c r="D183" s="85"/>
      <c r="E183" s="85"/>
      <c r="F183" s="85"/>
      <c r="G183" s="28"/>
      <c r="H183" s="28"/>
      <c r="I183" s="28"/>
      <c r="J183" s="75"/>
      <c r="K183" s="28"/>
      <c r="L183" s="103"/>
      <c r="M183" s="147"/>
      <c r="N183" s="142"/>
    </row>
    <row r="184" spans="1:14" ht="15.75">
      <c r="A184" s="104"/>
      <c r="B184" s="16" t="s">
        <v>130</v>
      </c>
      <c r="C184" s="105"/>
      <c r="D184" s="106"/>
      <c r="E184" s="105"/>
      <c r="F184" s="106"/>
      <c r="G184" s="105"/>
      <c r="H184" s="106"/>
      <c r="I184" s="19" t="s">
        <v>187</v>
      </c>
      <c r="J184" s="107" t="s">
        <v>196</v>
      </c>
      <c r="K184" s="17"/>
      <c r="L184" s="9"/>
      <c r="M184" s="145"/>
      <c r="N184" s="142"/>
    </row>
    <row r="185" spans="1:14" ht="15.75">
      <c r="A185" s="108"/>
      <c r="B185" s="85" t="s">
        <v>131</v>
      </c>
      <c r="C185" s="66"/>
      <c r="D185" s="66"/>
      <c r="E185" s="66"/>
      <c r="F185" s="28"/>
      <c r="G185" s="28"/>
      <c r="H185" s="28"/>
      <c r="I185" s="35">
        <v>295</v>
      </c>
      <c r="J185" s="109">
        <v>21672</v>
      </c>
      <c r="K185" s="28"/>
      <c r="L185" s="103"/>
      <c r="M185" s="153"/>
      <c r="N185" s="142"/>
    </row>
    <row r="186" spans="1:14" ht="15.75">
      <c r="A186" s="108"/>
      <c r="B186" s="85" t="s">
        <v>132</v>
      </c>
      <c r="C186" s="66"/>
      <c r="D186" s="66"/>
      <c r="E186" s="66"/>
      <c r="F186" s="28"/>
      <c r="G186" s="28"/>
      <c r="H186" s="28"/>
      <c r="I186" s="35">
        <v>9</v>
      </c>
      <c r="J186" s="109">
        <v>651</v>
      </c>
      <c r="K186" s="28"/>
      <c r="L186" s="103"/>
      <c r="M186" s="153"/>
      <c r="N186" s="142"/>
    </row>
    <row r="187" spans="1:14" ht="15.75">
      <c r="A187" s="108"/>
      <c r="B187" s="170" t="s">
        <v>133</v>
      </c>
      <c r="C187" s="66"/>
      <c r="D187" s="66"/>
      <c r="E187" s="66"/>
      <c r="F187" s="28"/>
      <c r="G187" s="28"/>
      <c r="H187" s="28"/>
      <c r="I187" s="28"/>
      <c r="J187" s="109">
        <v>0</v>
      </c>
      <c r="K187" s="28"/>
      <c r="L187" s="103"/>
      <c r="M187" s="153"/>
      <c r="N187" s="142"/>
    </row>
    <row r="188" spans="1:14" ht="15.75">
      <c r="A188" s="108"/>
      <c r="B188" s="170" t="s">
        <v>134</v>
      </c>
      <c r="C188" s="66"/>
      <c r="D188" s="66"/>
      <c r="E188" s="66"/>
      <c r="F188" s="28"/>
      <c r="G188" s="28"/>
      <c r="H188" s="28"/>
      <c r="I188" s="28"/>
      <c r="J188" s="109">
        <v>0</v>
      </c>
      <c r="K188" s="28"/>
      <c r="L188" s="103"/>
      <c r="M188" s="153"/>
      <c r="N188" s="142"/>
    </row>
    <row r="189" spans="1:14" ht="15.75">
      <c r="A189" s="111"/>
      <c r="B189" s="170" t="s">
        <v>135</v>
      </c>
      <c r="C189" s="66"/>
      <c r="D189" s="85"/>
      <c r="E189" s="85"/>
      <c r="F189" s="85"/>
      <c r="G189" s="28"/>
      <c r="H189" s="28"/>
      <c r="I189" s="28"/>
      <c r="J189" s="109"/>
      <c r="K189" s="28"/>
      <c r="L189" s="103"/>
      <c r="M189" s="154"/>
      <c r="N189" s="142"/>
    </row>
    <row r="190" spans="1:14" ht="15.75">
      <c r="A190" s="108"/>
      <c r="B190" s="85" t="s">
        <v>136</v>
      </c>
      <c r="C190" s="66"/>
      <c r="D190" s="66"/>
      <c r="E190" s="66"/>
      <c r="F190" s="66"/>
      <c r="G190" s="28"/>
      <c r="H190" s="28"/>
      <c r="I190" s="28"/>
      <c r="J190" s="109">
        <f>L130</f>
        <v>0</v>
      </c>
      <c r="K190" s="28"/>
      <c r="L190" s="103"/>
      <c r="M190" s="154"/>
      <c r="N190" s="142"/>
    </row>
    <row r="191" spans="1:14" ht="15.75">
      <c r="A191" s="108"/>
      <c r="B191" s="85" t="s">
        <v>137</v>
      </c>
      <c r="C191" s="66"/>
      <c r="D191" s="66"/>
      <c r="E191" s="66"/>
      <c r="F191" s="66"/>
      <c r="G191" s="28"/>
      <c r="H191" s="28"/>
      <c r="I191" s="28"/>
      <c r="J191" s="109">
        <f>J190+'Feb 04'!J190</f>
        <v>189</v>
      </c>
      <c r="K191" s="28"/>
      <c r="L191" s="103"/>
      <c r="M191" s="154"/>
      <c r="N191" s="142"/>
    </row>
    <row r="192" spans="1:14" ht="15.75">
      <c r="A192" s="108"/>
      <c r="B192" s="85" t="s">
        <v>138</v>
      </c>
      <c r="C192" s="66"/>
      <c r="D192" s="66"/>
      <c r="E192" s="66"/>
      <c r="F192" s="66"/>
      <c r="G192" s="28"/>
      <c r="H192" s="28"/>
      <c r="I192" s="28"/>
      <c r="J192" s="109">
        <v>0</v>
      </c>
      <c r="K192" s="28"/>
      <c r="L192" s="103"/>
      <c r="M192" s="154"/>
      <c r="N192" s="142"/>
    </row>
    <row r="193" spans="1:14" ht="15.75">
      <c r="A193" s="111"/>
      <c r="B193" s="170" t="s">
        <v>139</v>
      </c>
      <c r="C193" s="66"/>
      <c r="D193" s="85"/>
      <c r="E193" s="85"/>
      <c r="F193" s="85"/>
      <c r="G193" s="28"/>
      <c r="H193" s="28"/>
      <c r="I193" s="28"/>
      <c r="J193" s="109"/>
      <c r="K193" s="28"/>
      <c r="L193" s="103"/>
      <c r="M193" s="154"/>
      <c r="N193" s="142"/>
    </row>
    <row r="194" spans="1:14" ht="15.75">
      <c r="A194" s="111"/>
      <c r="B194" s="85" t="s">
        <v>140</v>
      </c>
      <c r="C194" s="66"/>
      <c r="D194" s="85"/>
      <c r="E194" s="85"/>
      <c r="F194" s="85"/>
      <c r="G194" s="28"/>
      <c r="H194" s="28"/>
      <c r="I194" s="28">
        <v>4</v>
      </c>
      <c r="J194" s="109">
        <v>530</v>
      </c>
      <c r="K194" s="28"/>
      <c r="L194" s="103"/>
      <c r="M194" s="154"/>
      <c r="N194" s="142"/>
    </row>
    <row r="195" spans="1:14" ht="15.75">
      <c r="A195" s="108"/>
      <c r="B195" s="85" t="s">
        <v>141</v>
      </c>
      <c r="C195" s="66"/>
      <c r="D195" s="113"/>
      <c r="E195" s="113"/>
      <c r="F195" s="114"/>
      <c r="G195" s="28"/>
      <c r="H195" s="28"/>
      <c r="I195" s="28"/>
      <c r="J195" s="109">
        <v>50.616</v>
      </c>
      <c r="K195" s="28"/>
      <c r="L195" s="103"/>
      <c r="M195" s="154"/>
      <c r="N195" s="142"/>
    </row>
    <row r="196" spans="1:14" ht="15.75">
      <c r="A196" s="108"/>
      <c r="B196" s="85" t="s">
        <v>142</v>
      </c>
      <c r="C196" s="66"/>
      <c r="D196" s="113"/>
      <c r="E196" s="113"/>
      <c r="F196" s="114"/>
      <c r="G196" s="28"/>
      <c r="H196" s="28"/>
      <c r="I196" s="28"/>
      <c r="J196" s="109">
        <v>15.5</v>
      </c>
      <c r="K196" s="28"/>
      <c r="L196" s="103"/>
      <c r="M196" s="154"/>
      <c r="N196" s="142"/>
    </row>
    <row r="197" spans="1:14" ht="15.75">
      <c r="A197" s="108"/>
      <c r="B197" s="85" t="s">
        <v>143</v>
      </c>
      <c r="C197" s="66"/>
      <c r="D197" s="115"/>
      <c r="E197" s="113"/>
      <c r="F197" s="114"/>
      <c r="G197" s="28"/>
      <c r="H197" s="28"/>
      <c r="I197" s="28"/>
      <c r="J197" s="116">
        <v>1.1016</v>
      </c>
      <c r="K197" s="28"/>
      <c r="L197" s="103"/>
      <c r="M197" s="154"/>
      <c r="N197" s="142"/>
    </row>
    <row r="198" spans="1:14" ht="15.75">
      <c r="A198" s="108"/>
      <c r="B198" s="85"/>
      <c r="C198" s="66"/>
      <c r="D198" s="115"/>
      <c r="E198" s="113"/>
      <c r="F198" s="114"/>
      <c r="G198" s="28"/>
      <c r="H198" s="28"/>
      <c r="I198" s="28"/>
      <c r="J198" s="116"/>
      <c r="K198" s="28"/>
      <c r="L198" s="103"/>
      <c r="M198" s="154"/>
      <c r="N198" s="142"/>
    </row>
    <row r="199" spans="1:14" ht="15.75">
      <c r="A199" s="7"/>
      <c r="B199" s="16" t="s">
        <v>144</v>
      </c>
      <c r="C199" s="19"/>
      <c r="D199" s="107"/>
      <c r="E199" s="19"/>
      <c r="F199" s="107"/>
      <c r="G199" s="19"/>
      <c r="H199" s="107" t="s">
        <v>187</v>
      </c>
      <c r="I199" s="19" t="s">
        <v>188</v>
      </c>
      <c r="J199" s="107" t="s">
        <v>197</v>
      </c>
      <c r="K199" s="19" t="s">
        <v>188</v>
      </c>
      <c r="L199" s="17"/>
      <c r="M199" s="155"/>
      <c r="N199" s="142"/>
    </row>
    <row r="200" spans="1:14" ht="15.75">
      <c r="A200" s="27"/>
      <c r="B200" s="66" t="s">
        <v>145</v>
      </c>
      <c r="C200" s="118"/>
      <c r="D200" s="66"/>
      <c r="E200" s="118"/>
      <c r="F200" s="28"/>
      <c r="G200" s="118"/>
      <c r="H200" s="66">
        <v>2158</v>
      </c>
      <c r="I200" s="120">
        <f>H200/H205</f>
        <v>0.6593339443935228</v>
      </c>
      <c r="J200" s="65">
        <v>62034</v>
      </c>
      <c r="K200" s="194">
        <f>J200/J205</f>
        <v>0.5461124022818509</v>
      </c>
      <c r="L200" s="103"/>
      <c r="M200" s="154"/>
      <c r="N200" s="142"/>
    </row>
    <row r="201" spans="1:14" ht="15.75">
      <c r="A201" s="27"/>
      <c r="B201" s="66" t="s">
        <v>146</v>
      </c>
      <c r="C201" s="118"/>
      <c r="D201" s="66"/>
      <c r="E201" s="118"/>
      <c r="F201" s="28"/>
      <c r="G201" s="120"/>
      <c r="H201" s="66">
        <v>171</v>
      </c>
      <c r="I201" s="120">
        <f>H201/H205</f>
        <v>0.05224564619615032</v>
      </c>
      <c r="J201" s="65">
        <v>5489</v>
      </c>
      <c r="K201" s="194">
        <f>J201/J205</f>
        <v>0.04832206493415029</v>
      </c>
      <c r="L201" s="103"/>
      <c r="M201" s="154"/>
      <c r="N201" s="142"/>
    </row>
    <row r="202" spans="1:14" ht="15.75">
      <c r="A202" s="27"/>
      <c r="B202" s="66" t="s">
        <v>147</v>
      </c>
      <c r="C202" s="118"/>
      <c r="D202" s="66"/>
      <c r="E202" s="118"/>
      <c r="F202" s="28"/>
      <c r="G202" s="120"/>
      <c r="H202" s="66">
        <v>74</v>
      </c>
      <c r="I202" s="120">
        <f>H202/H205</f>
        <v>0.022609227008860373</v>
      </c>
      <c r="J202" s="65">
        <v>2756</v>
      </c>
      <c r="K202" s="194">
        <f>J202/J205</f>
        <v>0.024262271990985282</v>
      </c>
      <c r="L202" s="103"/>
      <c r="M202" s="154"/>
      <c r="N202" s="142"/>
    </row>
    <row r="203" spans="1:14" ht="15.75">
      <c r="A203" s="27"/>
      <c r="B203" s="66" t="s">
        <v>148</v>
      </c>
      <c r="C203" s="118"/>
      <c r="D203" s="66"/>
      <c r="E203" s="118"/>
      <c r="F203" s="28"/>
      <c r="G203" s="120"/>
      <c r="H203" s="66">
        <v>870</v>
      </c>
      <c r="I203" s="120">
        <f>H203/H205</f>
        <v>0.26581118240146656</v>
      </c>
      <c r="J203" s="65">
        <v>43313</v>
      </c>
      <c r="K203" s="194">
        <f>J203/J205</f>
        <v>0.3813032607930136</v>
      </c>
      <c r="L203" s="103"/>
      <c r="M203" s="153"/>
      <c r="N203" s="142"/>
    </row>
    <row r="204" spans="1:14" ht="15.75">
      <c r="A204" s="27"/>
      <c r="B204" s="66"/>
      <c r="C204" s="121"/>
      <c r="D204" s="110"/>
      <c r="E204" s="121"/>
      <c r="F204" s="28"/>
      <c r="G204" s="121"/>
      <c r="H204" s="110"/>
      <c r="I204" s="121"/>
      <c r="J204" s="65"/>
      <c r="K204" s="119"/>
      <c r="L204" s="103"/>
      <c r="M204" s="153"/>
      <c r="N204" s="142"/>
    </row>
    <row r="205" spans="1:14" ht="15.75">
      <c r="A205" s="27"/>
      <c r="B205" s="28"/>
      <c r="C205" s="28"/>
      <c r="D205" s="28"/>
      <c r="E205" s="28"/>
      <c r="F205" s="28"/>
      <c r="G205" s="28"/>
      <c r="H205" s="64">
        <f>SUM(H200:H203)</f>
        <v>3273</v>
      </c>
      <c r="I205" s="122">
        <f>SUM(I200:I204)</f>
        <v>1</v>
      </c>
      <c r="J205" s="65">
        <f>SUM(J200:J204)</f>
        <v>113592</v>
      </c>
      <c r="K205" s="122">
        <f>SUM(K200:K204)</f>
        <v>1</v>
      </c>
      <c r="L205" s="28"/>
      <c r="M205" s="147"/>
      <c r="N205" s="142"/>
    </row>
    <row r="206" spans="1:14" ht="15.75">
      <c r="A206" s="27"/>
      <c r="B206" s="28"/>
      <c r="C206" s="28"/>
      <c r="D206" s="28"/>
      <c r="E206" s="28"/>
      <c r="F206" s="28"/>
      <c r="G206" s="28"/>
      <c r="H206" s="64"/>
      <c r="I206" s="122"/>
      <c r="J206" s="65"/>
      <c r="K206" s="122"/>
      <c r="L206" s="28"/>
      <c r="M206" s="147"/>
      <c r="N206" s="142"/>
    </row>
    <row r="207" spans="1:14" ht="15.75">
      <c r="A207" s="7"/>
      <c r="B207" s="9"/>
      <c r="C207" s="9"/>
      <c r="D207" s="9"/>
      <c r="E207" s="9"/>
      <c r="F207" s="9"/>
      <c r="G207" s="9"/>
      <c r="H207" s="67"/>
      <c r="I207" s="123"/>
      <c r="J207" s="124"/>
      <c r="K207" s="123"/>
      <c r="L207" s="9"/>
      <c r="M207" s="145"/>
      <c r="N207" s="142"/>
    </row>
    <row r="208" spans="1:14" ht="15.75">
      <c r="A208" s="125"/>
      <c r="B208" s="16" t="s">
        <v>149</v>
      </c>
      <c r="C208" s="126"/>
      <c r="D208" s="19" t="s">
        <v>165</v>
      </c>
      <c r="E208" s="17"/>
      <c r="F208" s="16" t="s">
        <v>175</v>
      </c>
      <c r="G208" s="127"/>
      <c r="H208" s="127"/>
      <c r="I208" s="127"/>
      <c r="J208" s="188"/>
      <c r="K208" s="188"/>
      <c r="L208" s="188"/>
      <c r="M208" s="189"/>
      <c r="N208" s="142"/>
    </row>
    <row r="209" spans="1:14" ht="15.75">
      <c r="A209" s="190"/>
      <c r="B209" s="188"/>
      <c r="C209" s="188"/>
      <c r="D209" s="9"/>
      <c r="E209" s="9"/>
      <c r="F209" s="9"/>
      <c r="G209" s="188"/>
      <c r="H209" s="188"/>
      <c r="I209" s="188"/>
      <c r="J209" s="188"/>
      <c r="K209" s="188"/>
      <c r="L209" s="188"/>
      <c r="M209" s="189"/>
      <c r="N209" s="142"/>
    </row>
    <row r="210" spans="1:14" ht="15.75">
      <c r="A210" s="190"/>
      <c r="B210" s="15" t="s">
        <v>150</v>
      </c>
      <c r="C210" s="130"/>
      <c r="D210" s="131" t="s">
        <v>166</v>
      </c>
      <c r="E210" s="15"/>
      <c r="F210" s="15" t="s">
        <v>176</v>
      </c>
      <c r="G210" s="130"/>
      <c r="H210" s="130"/>
      <c r="I210" s="188"/>
      <c r="J210" s="188"/>
      <c r="K210" s="188"/>
      <c r="L210" s="188"/>
      <c r="M210" s="189"/>
      <c r="N210" s="142"/>
    </row>
    <row r="211" spans="1:14" ht="15.75">
      <c r="A211" s="190"/>
      <c r="B211" s="15" t="s">
        <v>151</v>
      </c>
      <c r="C211" s="130"/>
      <c r="D211" s="131" t="s">
        <v>167</v>
      </c>
      <c r="E211" s="15"/>
      <c r="F211" s="15" t="s">
        <v>177</v>
      </c>
      <c r="G211" s="130"/>
      <c r="H211" s="130"/>
      <c r="I211" s="188"/>
      <c r="J211" s="188"/>
      <c r="K211" s="188"/>
      <c r="L211" s="188"/>
      <c r="M211" s="189"/>
      <c r="N211" s="142"/>
    </row>
    <row r="212" spans="1:14" ht="15.75">
      <c r="A212" s="190"/>
      <c r="B212" s="15"/>
      <c r="C212" s="130"/>
      <c r="D212" s="131"/>
      <c r="E212" s="15"/>
      <c r="F212" s="15"/>
      <c r="G212" s="130"/>
      <c r="H212" s="130"/>
      <c r="I212" s="188"/>
      <c r="J212" s="188"/>
      <c r="K212" s="188"/>
      <c r="L212" s="188"/>
      <c r="M212" s="189"/>
      <c r="N212" s="142"/>
    </row>
    <row r="213" spans="1:14" ht="15.75">
      <c r="A213" s="190"/>
      <c r="B213" s="15"/>
      <c r="C213" s="130"/>
      <c r="D213" s="131"/>
      <c r="E213" s="15"/>
      <c r="F213" s="15"/>
      <c r="G213" s="130"/>
      <c r="H213" s="130"/>
      <c r="I213" s="188"/>
      <c r="J213" s="188"/>
      <c r="K213" s="188"/>
      <c r="L213" s="188"/>
      <c r="M213" s="189"/>
      <c r="N213" s="142"/>
    </row>
    <row r="214" spans="1:14" ht="16.5" thickBot="1">
      <c r="A214" s="190"/>
      <c r="B214" s="15" t="str">
        <f>B166</f>
        <v>HL4 INVESTOR REPORT QUARTER ENDING MAY 2004</v>
      </c>
      <c r="C214" s="130"/>
      <c r="D214" s="131"/>
      <c r="E214" s="15"/>
      <c r="F214" s="15"/>
      <c r="G214" s="130"/>
      <c r="H214" s="130"/>
      <c r="I214" s="188"/>
      <c r="J214" s="188"/>
      <c r="K214" s="188"/>
      <c r="L214" s="188"/>
      <c r="M214" s="189"/>
      <c r="N214" s="142"/>
    </row>
    <row r="215" spans="1:14" ht="15">
      <c r="A215" s="157"/>
      <c r="B215" s="157"/>
      <c r="C215" s="157"/>
      <c r="D215" s="157"/>
      <c r="E215" s="157"/>
      <c r="F215" s="157"/>
      <c r="G215" s="157"/>
      <c r="H215" s="157"/>
      <c r="I215" s="157"/>
      <c r="J215" s="157"/>
      <c r="K215" s="157"/>
      <c r="L215" s="157"/>
      <c r="M215" s="157"/>
      <c r="N215" s="142"/>
    </row>
    <row r="216" spans="1:13" ht="15">
      <c r="A216" s="143"/>
      <c r="B216" s="143"/>
      <c r="C216" s="143"/>
      <c r="D216" s="143"/>
      <c r="E216" s="143"/>
      <c r="F216" s="143"/>
      <c r="G216" s="143"/>
      <c r="H216" s="143"/>
      <c r="I216" s="143"/>
      <c r="J216" s="143"/>
      <c r="K216" s="143"/>
      <c r="L216" s="143"/>
      <c r="M216" s="143"/>
    </row>
  </sheetData>
  <printOptions horizontalCentered="1" verticalCentered="1"/>
  <pageMargins left="0.7480314960629921" right="0.7480314960629921" top="0.984251968503937" bottom="0.984251968503937" header="0.5118110236220472" footer="0.5118110236220472"/>
  <pageSetup horizontalDpi="600" verticalDpi="600" orientation="landscape" paperSize="9" scale="46" r:id="rId2"/>
  <rowBreaks count="3" manualBreakCount="3">
    <brk id="52" max="13" man="1"/>
    <brk id="107" max="13" man="1"/>
    <brk id="166" max="13" man="1"/>
  </rowBreaks>
  <drawing r:id="rId1"/>
</worksheet>
</file>

<file path=xl/worksheets/sheet9.xml><?xml version="1.0" encoding="utf-8"?>
<worksheet xmlns="http://schemas.openxmlformats.org/spreadsheetml/2006/main" xmlns:r="http://schemas.openxmlformats.org/officeDocument/2006/relationships">
  <sheetPr>
    <tabColor indexed="52"/>
  </sheetPr>
  <dimension ref="A1:O216"/>
  <sheetViews>
    <sheetView zoomScale="70" zoomScaleNormal="70" workbookViewId="0" topLeftCell="A1">
      <selection activeCell="A1" sqref="A1"/>
    </sheetView>
  </sheetViews>
  <sheetFormatPr defaultColWidth="8.88671875" defaultRowHeight="15"/>
  <cols>
    <col min="1" max="1" width="3.6640625" style="0" customWidth="1"/>
    <col min="2" max="2" width="50.6640625" style="0" customWidth="1"/>
    <col min="3" max="3" width="22.99609375" style="0" customWidth="1"/>
    <col min="4" max="4" width="14.5546875" style="0" customWidth="1"/>
    <col min="5" max="5" width="11.77734375" style="0" customWidth="1"/>
    <col min="6" max="6" width="14.4453125" style="0" customWidth="1"/>
    <col min="7" max="7" width="7.6640625" style="0" customWidth="1"/>
    <col min="8" max="8" width="13.6640625" style="0" customWidth="1"/>
    <col min="9" max="9" width="6.6640625" style="0" customWidth="1"/>
    <col min="10" max="10" width="13.6640625" style="0" customWidth="1"/>
    <col min="11" max="11" width="6.6640625" style="0" customWidth="1"/>
    <col min="12" max="12" width="15.6640625" style="0" customWidth="1"/>
    <col min="13" max="13" width="17.5546875" style="0" customWidth="1"/>
  </cols>
  <sheetData>
    <row r="1" spans="1:14" ht="20.25">
      <c r="A1" s="2"/>
      <c r="B1" s="3" t="s">
        <v>0</v>
      </c>
      <c r="C1" s="4"/>
      <c r="D1" s="5"/>
      <c r="E1" s="5"/>
      <c r="F1" s="5"/>
      <c r="G1" s="5"/>
      <c r="H1" s="5"/>
      <c r="I1" s="5"/>
      <c r="J1" s="5"/>
      <c r="K1" s="5"/>
      <c r="L1" s="5"/>
      <c r="M1" s="144"/>
      <c r="N1" s="142"/>
    </row>
    <row r="2" spans="1:14" ht="15.75">
      <c r="A2" s="7"/>
      <c r="B2" s="8"/>
      <c r="C2" s="8"/>
      <c r="D2" s="9"/>
      <c r="E2" s="9"/>
      <c r="F2" s="9"/>
      <c r="G2" s="9"/>
      <c r="H2" s="9"/>
      <c r="I2" s="9"/>
      <c r="J2" s="9"/>
      <c r="K2" s="9"/>
      <c r="L2" s="9"/>
      <c r="M2" s="145"/>
      <c r="N2" s="142"/>
    </row>
    <row r="3" spans="1:14" ht="15.75">
      <c r="A3" s="10"/>
      <c r="B3" s="158" t="s">
        <v>1</v>
      </c>
      <c r="C3" s="9"/>
      <c r="D3" s="9"/>
      <c r="E3" s="9"/>
      <c r="F3" s="9"/>
      <c r="G3" s="9"/>
      <c r="H3" s="9"/>
      <c r="I3" s="9"/>
      <c r="J3" s="9"/>
      <c r="K3" s="9"/>
      <c r="L3" s="9"/>
      <c r="M3" s="145"/>
      <c r="N3" s="142"/>
    </row>
    <row r="4" spans="1:14" ht="15.75">
      <c r="A4" s="7"/>
      <c r="B4" s="8"/>
      <c r="C4" s="8"/>
      <c r="D4" s="9"/>
      <c r="E4" s="9"/>
      <c r="F4" s="9"/>
      <c r="G4" s="9"/>
      <c r="H4" s="9"/>
      <c r="I4" s="9"/>
      <c r="J4" s="9"/>
      <c r="K4" s="9"/>
      <c r="L4" s="9"/>
      <c r="M4" s="145"/>
      <c r="N4" s="142"/>
    </row>
    <row r="5" spans="1:14" ht="15.75">
      <c r="A5" s="7"/>
      <c r="B5" s="12" t="s">
        <v>2</v>
      </c>
      <c r="C5" s="13"/>
      <c r="D5" s="9"/>
      <c r="E5" s="9"/>
      <c r="F5" s="9"/>
      <c r="G5" s="9"/>
      <c r="H5" s="9"/>
      <c r="I5" s="9"/>
      <c r="J5" s="9"/>
      <c r="K5" s="9"/>
      <c r="L5" s="9"/>
      <c r="M5" s="145"/>
      <c r="N5" s="142"/>
    </row>
    <row r="6" spans="1:14" ht="15.75">
      <c r="A6" s="7"/>
      <c r="B6" s="12" t="s">
        <v>3</v>
      </c>
      <c r="C6" s="13"/>
      <c r="D6" s="9"/>
      <c r="E6" s="9"/>
      <c r="F6" s="9"/>
      <c r="G6" s="9"/>
      <c r="H6" s="9"/>
      <c r="I6" s="9"/>
      <c r="J6" s="9"/>
      <c r="K6" s="9"/>
      <c r="L6" s="9"/>
      <c r="M6" s="145"/>
      <c r="N6" s="142"/>
    </row>
    <row r="7" spans="1:14" ht="15.75">
      <c r="A7" s="7"/>
      <c r="B7" s="12" t="s">
        <v>4</v>
      </c>
      <c r="C7" s="13"/>
      <c r="D7" s="9"/>
      <c r="E7" s="9"/>
      <c r="F7" s="9"/>
      <c r="G7" s="9"/>
      <c r="H7" s="9"/>
      <c r="I7" s="9"/>
      <c r="J7" s="9"/>
      <c r="K7" s="9"/>
      <c r="L7" s="9"/>
      <c r="M7" s="145"/>
      <c r="N7" s="142"/>
    </row>
    <row r="8" spans="1:14" ht="15.75">
      <c r="A8" s="7"/>
      <c r="B8" s="14"/>
      <c r="C8" s="13"/>
      <c r="D8" s="9"/>
      <c r="E8" s="9"/>
      <c r="F8" s="9"/>
      <c r="G8" s="9"/>
      <c r="H8" s="9"/>
      <c r="I8" s="9"/>
      <c r="J8" s="9"/>
      <c r="K8" s="9"/>
      <c r="L8" s="9"/>
      <c r="M8" s="145"/>
      <c r="N8" s="142"/>
    </row>
    <row r="9" spans="1:14" ht="15.75">
      <c r="A9" s="7"/>
      <c r="B9" s="13"/>
      <c r="C9" s="13"/>
      <c r="D9" s="15"/>
      <c r="E9" s="15"/>
      <c r="F9" s="9"/>
      <c r="G9" s="9"/>
      <c r="H9" s="9"/>
      <c r="I9" s="9"/>
      <c r="J9" s="9"/>
      <c r="K9" s="9"/>
      <c r="L9" s="9"/>
      <c r="M9" s="145"/>
      <c r="N9" s="142"/>
    </row>
    <row r="10" spans="1:14" ht="15.75">
      <c r="A10" s="7"/>
      <c r="B10" s="15" t="s">
        <v>5</v>
      </c>
      <c r="C10" s="15"/>
      <c r="D10" s="9"/>
      <c r="E10" s="9"/>
      <c r="F10" s="9"/>
      <c r="G10" s="9"/>
      <c r="H10" s="9"/>
      <c r="I10" s="9"/>
      <c r="J10" s="9"/>
      <c r="K10" s="9"/>
      <c r="L10" s="9"/>
      <c r="M10" s="145"/>
      <c r="N10" s="142"/>
    </row>
    <row r="11" spans="1:14" ht="16.5" thickBot="1">
      <c r="A11" s="7"/>
      <c r="B11" s="15"/>
      <c r="C11" s="15"/>
      <c r="D11" s="9"/>
      <c r="E11" s="9"/>
      <c r="F11" s="9"/>
      <c r="G11" s="9"/>
      <c r="H11" s="9"/>
      <c r="I11" s="9"/>
      <c r="J11" s="9"/>
      <c r="K11" s="9"/>
      <c r="L11" s="9"/>
      <c r="M11" s="145"/>
      <c r="N11" s="142"/>
    </row>
    <row r="12" spans="1:14" ht="15.75">
      <c r="A12" s="2"/>
      <c r="B12" s="5"/>
      <c r="C12" s="5"/>
      <c r="D12" s="5"/>
      <c r="E12" s="5"/>
      <c r="F12" s="5"/>
      <c r="G12" s="5"/>
      <c r="H12" s="5"/>
      <c r="I12" s="5"/>
      <c r="J12" s="5"/>
      <c r="K12" s="5"/>
      <c r="L12" s="5"/>
      <c r="M12" s="144"/>
      <c r="N12" s="142"/>
    </row>
    <row r="13" spans="1:14" ht="15.75">
      <c r="A13" s="7"/>
      <c r="B13" s="16" t="s">
        <v>6</v>
      </c>
      <c r="C13" s="16"/>
      <c r="D13" s="17"/>
      <c r="E13" s="17"/>
      <c r="F13" s="17"/>
      <c r="G13" s="17"/>
      <c r="H13" s="17"/>
      <c r="I13" s="17"/>
      <c r="J13" s="17"/>
      <c r="K13" s="17"/>
      <c r="L13" s="18" t="s">
        <v>200</v>
      </c>
      <c r="M13" s="145"/>
      <c r="N13" s="142"/>
    </row>
    <row r="14" spans="1:14" ht="15.75">
      <c r="A14" s="7"/>
      <c r="B14" s="16" t="s">
        <v>7</v>
      </c>
      <c r="C14" s="16"/>
      <c r="D14" s="19"/>
      <c r="E14" s="20"/>
      <c r="F14" s="19"/>
      <c r="G14" s="20"/>
      <c r="H14" s="19" t="s">
        <v>178</v>
      </c>
      <c r="I14" s="20">
        <v>0.96</v>
      </c>
      <c r="J14" s="19" t="s">
        <v>189</v>
      </c>
      <c r="K14" s="20">
        <v>0.04</v>
      </c>
      <c r="L14" s="18"/>
      <c r="M14" s="146"/>
      <c r="N14" s="142"/>
    </row>
    <row r="15" spans="1:14" ht="15.75">
      <c r="A15" s="7"/>
      <c r="B15" s="16" t="s">
        <v>8</v>
      </c>
      <c r="C15" s="16"/>
      <c r="D15" s="19"/>
      <c r="E15" s="20"/>
      <c r="F15" s="19"/>
      <c r="G15" s="20"/>
      <c r="H15" s="19" t="s">
        <v>178</v>
      </c>
      <c r="I15" s="20">
        <v>0.96</v>
      </c>
      <c r="J15" s="19" t="s">
        <v>189</v>
      </c>
      <c r="K15" s="20">
        <v>0.04</v>
      </c>
      <c r="L15" s="18"/>
      <c r="M15" s="146"/>
      <c r="N15" s="142"/>
    </row>
    <row r="16" spans="1:14" ht="15.75">
      <c r="A16" s="7"/>
      <c r="B16" s="16" t="s">
        <v>9</v>
      </c>
      <c r="C16" s="16"/>
      <c r="D16" s="17"/>
      <c r="E16" s="17"/>
      <c r="F16" s="17"/>
      <c r="G16" s="17"/>
      <c r="H16" s="17"/>
      <c r="I16" s="17"/>
      <c r="J16" s="17"/>
      <c r="K16" s="17"/>
      <c r="L16" s="19" t="s">
        <v>201</v>
      </c>
      <c r="M16" s="145"/>
      <c r="N16" s="142"/>
    </row>
    <row r="17" spans="1:13" ht="15.75">
      <c r="A17" s="7"/>
      <c r="B17" s="16" t="s">
        <v>10</v>
      </c>
      <c r="C17" s="16"/>
      <c r="D17" s="17"/>
      <c r="E17" s="17"/>
      <c r="F17" s="17"/>
      <c r="G17" s="17"/>
      <c r="H17" s="17"/>
      <c r="I17" s="17"/>
      <c r="J17" s="17"/>
      <c r="K17" s="17"/>
      <c r="L17" s="21">
        <v>38253</v>
      </c>
      <c r="M17" s="145"/>
    </row>
    <row r="18" spans="1:14" ht="15.75">
      <c r="A18" s="7"/>
      <c r="B18" s="9"/>
      <c r="C18" s="9"/>
      <c r="D18" s="9"/>
      <c r="E18" s="9"/>
      <c r="F18" s="9"/>
      <c r="G18" s="9"/>
      <c r="H18" s="9"/>
      <c r="I18" s="9"/>
      <c r="J18" s="9"/>
      <c r="K18" s="9"/>
      <c r="L18" s="22"/>
      <c r="M18" s="145"/>
      <c r="N18" s="142"/>
    </row>
    <row r="19" spans="1:14" ht="15.75">
      <c r="A19" s="7"/>
      <c r="B19" s="23" t="s">
        <v>11</v>
      </c>
      <c r="C19" s="9"/>
      <c r="D19" s="9"/>
      <c r="E19" s="9"/>
      <c r="F19" s="9"/>
      <c r="G19" s="9"/>
      <c r="H19" s="9"/>
      <c r="I19" s="9"/>
      <c r="J19" s="22"/>
      <c r="K19" s="9"/>
      <c r="L19" s="14"/>
      <c r="M19" s="145"/>
      <c r="N19" s="142"/>
    </row>
    <row r="20" spans="1:14" ht="15.75">
      <c r="A20" s="7"/>
      <c r="B20" s="9"/>
      <c r="C20" s="9"/>
      <c r="D20" s="9"/>
      <c r="E20" s="9"/>
      <c r="F20" s="9"/>
      <c r="G20" s="9"/>
      <c r="H20" s="9"/>
      <c r="I20" s="9"/>
      <c r="J20" s="9"/>
      <c r="K20" s="9"/>
      <c r="L20" s="24"/>
      <c r="M20" s="145"/>
      <c r="N20" s="142"/>
    </row>
    <row r="21" spans="1:14" ht="15.75">
      <c r="A21" s="7"/>
      <c r="B21" s="9"/>
      <c r="C21" s="159" t="s">
        <v>152</v>
      </c>
      <c r="D21" s="161" t="s">
        <v>156</v>
      </c>
      <c r="E21" s="161"/>
      <c r="F21" s="161" t="s">
        <v>168</v>
      </c>
      <c r="G21" s="161"/>
      <c r="H21" s="161" t="s">
        <v>179</v>
      </c>
      <c r="I21" s="25"/>
      <c r="J21" s="26"/>
      <c r="K21" s="14"/>
      <c r="L21" s="14"/>
      <c r="M21" s="145"/>
      <c r="N21" s="142"/>
    </row>
    <row r="22" spans="1:14" ht="15.75">
      <c r="A22" s="27"/>
      <c r="B22" s="28" t="s">
        <v>12</v>
      </c>
      <c r="C22" s="160" t="s">
        <v>153</v>
      </c>
      <c r="D22" s="30" t="s">
        <v>157</v>
      </c>
      <c r="E22" s="30"/>
      <c r="F22" s="30" t="s">
        <v>169</v>
      </c>
      <c r="G22" s="30"/>
      <c r="H22" s="30" t="s">
        <v>180</v>
      </c>
      <c r="I22" s="30"/>
      <c r="J22" s="30"/>
      <c r="K22" s="31"/>
      <c r="L22" s="31"/>
      <c r="M22" s="147"/>
      <c r="N22" s="142"/>
    </row>
    <row r="23" spans="1:14" ht="15.75">
      <c r="A23" s="27"/>
      <c r="B23" s="28" t="s">
        <v>13</v>
      </c>
      <c r="C23" s="29"/>
      <c r="D23" s="30" t="s">
        <v>158</v>
      </c>
      <c r="E23" s="30"/>
      <c r="F23" s="30" t="s">
        <v>170</v>
      </c>
      <c r="G23" s="30"/>
      <c r="H23" s="30" t="s">
        <v>181</v>
      </c>
      <c r="I23" s="30"/>
      <c r="J23" s="30"/>
      <c r="K23" s="31"/>
      <c r="L23" s="31"/>
      <c r="M23" s="147"/>
      <c r="N23" s="142"/>
    </row>
    <row r="24" spans="1:14" ht="15.75">
      <c r="A24" s="27"/>
      <c r="B24" s="28" t="s">
        <v>14</v>
      </c>
      <c r="C24" s="29"/>
      <c r="D24" s="30" t="s">
        <v>158</v>
      </c>
      <c r="E24" s="30"/>
      <c r="F24" s="30" t="s">
        <v>170</v>
      </c>
      <c r="G24" s="30"/>
      <c r="H24" s="30" t="s">
        <v>181</v>
      </c>
      <c r="I24" s="30"/>
      <c r="J24" s="30"/>
      <c r="K24" s="31"/>
      <c r="L24" s="31"/>
      <c r="M24" s="147"/>
      <c r="N24" s="142"/>
    </row>
    <row r="25" spans="1:14" ht="15.75">
      <c r="A25" s="27"/>
      <c r="B25" s="32" t="s">
        <v>15</v>
      </c>
      <c r="C25" s="32"/>
      <c r="D25" s="33" t="s">
        <v>157</v>
      </c>
      <c r="E25" s="30"/>
      <c r="F25" s="33" t="s">
        <v>169</v>
      </c>
      <c r="G25" s="30"/>
      <c r="H25" s="33" t="s">
        <v>180</v>
      </c>
      <c r="I25" s="33"/>
      <c r="J25" s="33"/>
      <c r="K25" s="34"/>
      <c r="L25" s="31"/>
      <c r="M25" s="147"/>
      <c r="N25" s="142"/>
    </row>
    <row r="26" spans="1:14" ht="15.75">
      <c r="A26" s="27"/>
      <c r="B26" s="32" t="s">
        <v>16</v>
      </c>
      <c r="C26" s="32"/>
      <c r="D26" s="33" t="s">
        <v>158</v>
      </c>
      <c r="E26" s="30"/>
      <c r="F26" s="33" t="s">
        <v>170</v>
      </c>
      <c r="G26" s="30"/>
      <c r="H26" s="33" t="s">
        <v>181</v>
      </c>
      <c r="I26" s="33"/>
      <c r="J26" s="33"/>
      <c r="K26" s="34"/>
      <c r="L26" s="31"/>
      <c r="M26" s="147"/>
      <c r="N26" s="142"/>
    </row>
    <row r="27" spans="1:14" ht="15.75">
      <c r="A27" s="27"/>
      <c r="B27" s="32" t="s">
        <v>17</v>
      </c>
      <c r="C27" s="32"/>
      <c r="D27" s="33" t="s">
        <v>158</v>
      </c>
      <c r="E27" s="30"/>
      <c r="F27" s="33" t="s">
        <v>170</v>
      </c>
      <c r="G27" s="30"/>
      <c r="H27" s="33" t="s">
        <v>181</v>
      </c>
      <c r="I27" s="33"/>
      <c r="J27" s="33"/>
      <c r="K27" s="34"/>
      <c r="L27" s="31"/>
      <c r="M27" s="147"/>
      <c r="N27" s="142"/>
    </row>
    <row r="28" spans="1:14" ht="15.75">
      <c r="A28" s="27"/>
      <c r="B28" s="28" t="s">
        <v>18</v>
      </c>
      <c r="C28" s="28"/>
      <c r="D28" s="35" t="s">
        <v>159</v>
      </c>
      <c r="E28" s="30"/>
      <c r="F28" s="35" t="s">
        <v>171</v>
      </c>
      <c r="G28" s="30"/>
      <c r="H28" s="35" t="s">
        <v>182</v>
      </c>
      <c r="I28" s="30"/>
      <c r="J28" s="35"/>
      <c r="K28" s="31"/>
      <c r="L28" s="31"/>
      <c r="M28" s="147"/>
      <c r="N28" s="142"/>
    </row>
    <row r="29" spans="1:14" ht="15.75">
      <c r="A29" s="27"/>
      <c r="B29" s="28"/>
      <c r="C29" s="28"/>
      <c r="D29" s="28"/>
      <c r="E29" s="30"/>
      <c r="F29" s="30"/>
      <c r="G29" s="30"/>
      <c r="H29" s="30"/>
      <c r="I29" s="30"/>
      <c r="J29" s="30"/>
      <c r="K29" s="31"/>
      <c r="L29" s="31"/>
      <c r="M29" s="147"/>
      <c r="N29" s="142"/>
    </row>
    <row r="30" spans="1:14" ht="15.75">
      <c r="A30" s="27"/>
      <c r="B30" s="28" t="s">
        <v>19</v>
      </c>
      <c r="C30" s="28"/>
      <c r="D30" s="36">
        <v>198000</v>
      </c>
      <c r="E30" s="37"/>
      <c r="F30" s="36">
        <v>16500</v>
      </c>
      <c r="G30" s="36"/>
      <c r="H30" s="36">
        <v>5500</v>
      </c>
      <c r="I30" s="36"/>
      <c r="J30" s="36"/>
      <c r="K30" s="38"/>
      <c r="L30" s="36">
        <f>J30+H30+F30+D30</f>
        <v>220000</v>
      </c>
      <c r="M30" s="148"/>
      <c r="N30" s="142"/>
    </row>
    <row r="31" spans="1:14" ht="15.75">
      <c r="A31" s="27"/>
      <c r="B31" s="28" t="s">
        <v>20</v>
      </c>
      <c r="C31" s="43">
        <v>0.462585</v>
      </c>
      <c r="D31" s="36">
        <f>D30*C31</f>
        <v>91591.83</v>
      </c>
      <c r="E31" s="37"/>
      <c r="F31" s="36">
        <f>F30</f>
        <v>16500</v>
      </c>
      <c r="G31" s="36"/>
      <c r="H31" s="36">
        <f>H30</f>
        <v>5500</v>
      </c>
      <c r="I31" s="41"/>
      <c r="J31" s="36"/>
      <c r="K31" s="38"/>
      <c r="L31" s="36">
        <f>J31+H31+F31+D31</f>
        <v>113591.83</v>
      </c>
      <c r="M31" s="148"/>
      <c r="N31" s="142"/>
    </row>
    <row r="32" spans="1:14" ht="15.75">
      <c r="A32" s="42"/>
      <c r="B32" s="32" t="s">
        <v>21</v>
      </c>
      <c r="C32" s="43">
        <v>0.419731</v>
      </c>
      <c r="D32" s="44">
        <f>D30*C32</f>
        <v>83106.738</v>
      </c>
      <c r="E32" s="45"/>
      <c r="F32" s="44">
        <v>16500</v>
      </c>
      <c r="G32" s="44"/>
      <c r="H32" s="44">
        <v>5500</v>
      </c>
      <c r="I32" s="44"/>
      <c r="J32" s="44"/>
      <c r="K32" s="46"/>
      <c r="L32" s="44">
        <f>J32+H32+F32+D32</f>
        <v>105106.738</v>
      </c>
      <c r="M32" s="147"/>
      <c r="N32" s="142"/>
    </row>
    <row r="33" spans="1:14" ht="15.75">
      <c r="A33" s="27"/>
      <c r="B33" s="28" t="s">
        <v>22</v>
      </c>
      <c r="C33" s="184"/>
      <c r="D33" s="35" t="s">
        <v>160</v>
      </c>
      <c r="E33" s="28"/>
      <c r="F33" s="35" t="s">
        <v>172</v>
      </c>
      <c r="G33" s="35"/>
      <c r="H33" s="35" t="s">
        <v>183</v>
      </c>
      <c r="I33" s="35"/>
      <c r="J33" s="35"/>
      <c r="K33" s="31"/>
      <c r="L33" s="31"/>
      <c r="M33" s="147"/>
      <c r="N33" s="142"/>
    </row>
    <row r="34" spans="1:14" ht="15.75">
      <c r="A34" s="27"/>
      <c r="B34" s="28" t="s">
        <v>23</v>
      </c>
      <c r="C34" s="184"/>
      <c r="D34" s="48">
        <v>0.0517375</v>
      </c>
      <c r="E34" s="49"/>
      <c r="F34" s="48">
        <v>0.0572375</v>
      </c>
      <c r="G34" s="48"/>
      <c r="H34" s="48">
        <v>0.0682375</v>
      </c>
      <c r="I34" s="50"/>
      <c r="J34" s="48"/>
      <c r="K34" s="31"/>
      <c r="L34" s="50">
        <f>SUMPRODUCT(D34:J34,D31:J31)/L31</f>
        <v>0.0533353261816893</v>
      </c>
      <c r="M34" s="147"/>
      <c r="N34" s="142"/>
    </row>
    <row r="35" spans="1:14" ht="15.75">
      <c r="A35" s="27"/>
      <c r="B35" s="28" t="s">
        <v>24</v>
      </c>
      <c r="C35" s="184"/>
      <c r="D35" s="48">
        <v>0.0462125</v>
      </c>
      <c r="E35" s="49"/>
      <c r="F35" s="48">
        <v>0.0517125</v>
      </c>
      <c r="G35" s="48"/>
      <c r="H35" s="48">
        <v>0.0627125</v>
      </c>
      <c r="I35" s="50"/>
      <c r="J35" s="48"/>
      <c r="K35" s="31"/>
      <c r="L35" s="31"/>
      <c r="M35" s="147"/>
      <c r="N35" s="142"/>
    </row>
    <row r="36" spans="1:14" ht="15.75">
      <c r="A36" s="27"/>
      <c r="B36" s="28" t="s">
        <v>25</v>
      </c>
      <c r="C36" s="184"/>
      <c r="D36" s="35" t="s">
        <v>161</v>
      </c>
      <c r="E36" s="28"/>
      <c r="F36" s="35" t="s">
        <v>161</v>
      </c>
      <c r="G36" s="35"/>
      <c r="H36" s="35" t="s">
        <v>161</v>
      </c>
      <c r="I36" s="35"/>
      <c r="J36" s="35"/>
      <c r="K36" s="31"/>
      <c r="L36" s="31"/>
      <c r="M36" s="147"/>
      <c r="N36" s="142"/>
    </row>
    <row r="37" spans="1:14" ht="15.75">
      <c r="A37" s="27"/>
      <c r="B37" s="28" t="s">
        <v>26</v>
      </c>
      <c r="C37" s="28"/>
      <c r="D37" s="51" t="s">
        <v>162</v>
      </c>
      <c r="E37" s="28"/>
      <c r="F37" s="51" t="s">
        <v>162</v>
      </c>
      <c r="G37" s="51"/>
      <c r="H37" s="51" t="s">
        <v>162</v>
      </c>
      <c r="I37" s="35"/>
      <c r="J37" s="35"/>
      <c r="K37" s="31"/>
      <c r="L37" s="31"/>
      <c r="M37" s="147"/>
      <c r="N37" s="142"/>
    </row>
    <row r="38" spans="1:14" ht="15.75">
      <c r="A38" s="27"/>
      <c r="B38" s="28" t="s">
        <v>27</v>
      </c>
      <c r="C38" s="28"/>
      <c r="D38" s="35" t="s">
        <v>163</v>
      </c>
      <c r="E38" s="28"/>
      <c r="F38" s="35" t="s">
        <v>173</v>
      </c>
      <c r="G38" s="35"/>
      <c r="H38" s="35" t="s">
        <v>184</v>
      </c>
      <c r="I38" s="35"/>
      <c r="J38" s="35"/>
      <c r="K38" s="31"/>
      <c r="L38" s="31"/>
      <c r="M38" s="147"/>
      <c r="N38" s="142"/>
    </row>
    <row r="39" spans="1:14" ht="15.75">
      <c r="A39" s="27"/>
      <c r="B39" s="28"/>
      <c r="C39" s="28"/>
      <c r="D39" s="52"/>
      <c r="E39" s="52"/>
      <c r="F39" s="49"/>
      <c r="G39" s="52"/>
      <c r="H39" s="192"/>
      <c r="I39" s="52"/>
      <c r="J39" s="52"/>
      <c r="K39" s="52"/>
      <c r="L39" s="52"/>
      <c r="M39" s="147"/>
      <c r="N39" s="142"/>
    </row>
    <row r="40" spans="1:14" ht="15.75">
      <c r="A40" s="27"/>
      <c r="B40" s="28" t="s">
        <v>28</v>
      </c>
      <c r="C40" s="28"/>
      <c r="D40" s="28"/>
      <c r="E40" s="28"/>
      <c r="F40" s="49"/>
      <c r="G40" s="28"/>
      <c r="H40" s="49"/>
      <c r="I40" s="28"/>
      <c r="J40" s="28"/>
      <c r="K40" s="28"/>
      <c r="L40" s="50">
        <f>(H30+F30)/(D30)</f>
        <v>0.1111111111111111</v>
      </c>
      <c r="M40" s="147"/>
      <c r="N40" s="142"/>
    </row>
    <row r="41" spans="1:14" ht="15.75">
      <c r="A41" s="27"/>
      <c r="B41" s="28" t="s">
        <v>29</v>
      </c>
      <c r="C41" s="28"/>
      <c r="D41" s="28"/>
      <c r="E41" s="28"/>
      <c r="F41" s="49"/>
      <c r="G41" s="28"/>
      <c r="H41" s="49"/>
      <c r="I41" s="28"/>
      <c r="J41" s="28"/>
      <c r="K41" s="28"/>
      <c r="L41" s="50">
        <f>(H32+F32)/(D32)</f>
        <v>0.26471981128654093</v>
      </c>
      <c r="M41" s="147"/>
      <c r="N41" s="142"/>
    </row>
    <row r="42" spans="1:14" ht="15.75">
      <c r="A42" s="27"/>
      <c r="B42" s="28" t="s">
        <v>30</v>
      </c>
      <c r="C42" s="28"/>
      <c r="D42" s="49"/>
      <c r="E42" s="28"/>
      <c r="F42" s="49"/>
      <c r="G42" s="28"/>
      <c r="H42" s="49"/>
      <c r="I42" s="28"/>
      <c r="J42" s="35" t="s">
        <v>156</v>
      </c>
      <c r="K42" s="35" t="s">
        <v>198</v>
      </c>
      <c r="L42" s="36">
        <v>66000</v>
      </c>
      <c r="M42" s="147"/>
      <c r="N42" s="142"/>
    </row>
    <row r="43" spans="1:14" ht="15.75">
      <c r="A43" s="27"/>
      <c r="B43" s="28"/>
      <c r="C43" s="28"/>
      <c r="D43" s="28"/>
      <c r="E43" s="28"/>
      <c r="F43" s="28"/>
      <c r="G43" s="28"/>
      <c r="H43" s="28"/>
      <c r="I43" s="28"/>
      <c r="J43" s="28" t="s">
        <v>190</v>
      </c>
      <c r="K43" s="28"/>
      <c r="L43" s="53"/>
      <c r="M43" s="147"/>
      <c r="N43" s="142"/>
    </row>
    <row r="44" spans="1:14" ht="15.75">
      <c r="A44" s="27"/>
      <c r="B44" s="28" t="s">
        <v>31</v>
      </c>
      <c r="C44" s="28"/>
      <c r="D44" s="28"/>
      <c r="E44" s="28"/>
      <c r="F44" s="28"/>
      <c r="G44" s="28"/>
      <c r="H44" s="28"/>
      <c r="I44" s="28"/>
      <c r="J44" s="35"/>
      <c r="K44" s="35"/>
      <c r="L44" s="35" t="s">
        <v>202</v>
      </c>
      <c r="M44" s="147"/>
      <c r="N44" s="142"/>
    </row>
    <row r="45" spans="1:14" ht="15.75">
      <c r="A45" s="42"/>
      <c r="B45" s="32" t="s">
        <v>32</v>
      </c>
      <c r="C45" s="32"/>
      <c r="D45" s="32"/>
      <c r="E45" s="32"/>
      <c r="F45" s="32"/>
      <c r="G45" s="32"/>
      <c r="H45" s="32"/>
      <c r="I45" s="32"/>
      <c r="J45" s="54"/>
      <c r="K45" s="54"/>
      <c r="L45" s="55">
        <v>38245</v>
      </c>
      <c r="M45" s="149"/>
      <c r="N45" s="142"/>
    </row>
    <row r="46" spans="1:14" ht="15.75">
      <c r="A46" s="27"/>
      <c r="B46" s="28" t="s">
        <v>33</v>
      </c>
      <c r="C46" s="28"/>
      <c r="D46" s="28"/>
      <c r="E46" s="28"/>
      <c r="F46" s="28"/>
      <c r="G46" s="28"/>
      <c r="H46" s="31"/>
      <c r="I46" s="28">
        <f>L46-J46+1</f>
        <v>92</v>
      </c>
      <c r="J46" s="57">
        <v>38061</v>
      </c>
      <c r="K46" s="58"/>
      <c r="L46" s="57">
        <v>38152</v>
      </c>
      <c r="M46" s="147"/>
      <c r="N46" s="142"/>
    </row>
    <row r="47" spans="1:14" ht="15.75">
      <c r="A47" s="27"/>
      <c r="B47" s="28" t="s">
        <v>34</v>
      </c>
      <c r="C47" s="28"/>
      <c r="D47" s="28"/>
      <c r="E47" s="28"/>
      <c r="F47" s="28"/>
      <c r="G47" s="28"/>
      <c r="H47" s="31"/>
      <c r="I47" s="28">
        <f>L47-J47+1</f>
        <v>92</v>
      </c>
      <c r="J47" s="57">
        <v>38153</v>
      </c>
      <c r="K47" s="58"/>
      <c r="L47" s="57">
        <v>38244</v>
      </c>
      <c r="M47" s="147"/>
      <c r="N47" s="142"/>
    </row>
    <row r="48" spans="1:14" ht="15.75">
      <c r="A48" s="27"/>
      <c r="B48" s="28" t="s">
        <v>35</v>
      </c>
      <c r="C48" s="28"/>
      <c r="D48" s="28"/>
      <c r="E48" s="28"/>
      <c r="F48" s="28"/>
      <c r="G48" s="28"/>
      <c r="H48" s="28"/>
      <c r="I48" s="28"/>
      <c r="J48" s="57"/>
      <c r="K48" s="58"/>
      <c r="L48" s="57" t="s">
        <v>215</v>
      </c>
      <c r="M48" s="147"/>
      <c r="N48" s="142"/>
    </row>
    <row r="49" spans="1:14" ht="15.75">
      <c r="A49" s="27"/>
      <c r="B49" s="28" t="s">
        <v>36</v>
      </c>
      <c r="C49" s="28"/>
      <c r="D49" s="28"/>
      <c r="E49" s="28"/>
      <c r="F49" s="28"/>
      <c r="G49" s="28"/>
      <c r="H49" s="28"/>
      <c r="I49" s="28"/>
      <c r="J49" s="57"/>
      <c r="K49" s="58"/>
      <c r="L49" s="57">
        <v>38232</v>
      </c>
      <c r="M49" s="147"/>
      <c r="N49" s="142"/>
    </row>
    <row r="50" spans="1:14" ht="15.75">
      <c r="A50" s="27"/>
      <c r="B50" s="28"/>
      <c r="C50" s="28"/>
      <c r="D50" s="28"/>
      <c r="E50" s="28"/>
      <c r="F50" s="28"/>
      <c r="G50" s="28"/>
      <c r="H50" s="28"/>
      <c r="I50" s="28"/>
      <c r="J50" s="28"/>
      <c r="K50" s="28"/>
      <c r="L50" s="59"/>
      <c r="M50" s="147"/>
      <c r="N50" s="142"/>
    </row>
    <row r="51" spans="1:14" ht="15.75">
      <c r="A51" s="7"/>
      <c r="B51" s="9"/>
      <c r="C51" s="9"/>
      <c r="D51" s="9"/>
      <c r="E51" s="9"/>
      <c r="F51" s="9"/>
      <c r="G51" s="9"/>
      <c r="H51" s="9"/>
      <c r="I51" s="9"/>
      <c r="J51" s="9"/>
      <c r="K51" s="9"/>
      <c r="L51" s="60"/>
      <c r="M51" s="145"/>
      <c r="N51" s="142"/>
    </row>
    <row r="52" spans="1:14" ht="16.5" thickBot="1">
      <c r="A52" s="135"/>
      <c r="B52" s="136" t="s">
        <v>218</v>
      </c>
      <c r="C52" s="137"/>
      <c r="D52" s="137"/>
      <c r="E52" s="137"/>
      <c r="F52" s="137"/>
      <c r="G52" s="137"/>
      <c r="H52" s="137"/>
      <c r="I52" s="137"/>
      <c r="J52" s="137"/>
      <c r="K52" s="137"/>
      <c r="L52" s="138"/>
      <c r="M52" s="139"/>
      <c r="N52" s="142"/>
    </row>
    <row r="53" spans="1:14" ht="15.75">
      <c r="A53" s="2"/>
      <c r="B53" s="5"/>
      <c r="C53" s="5"/>
      <c r="D53" s="5"/>
      <c r="E53" s="5"/>
      <c r="F53" s="5"/>
      <c r="G53" s="5"/>
      <c r="H53" s="5"/>
      <c r="I53" s="5"/>
      <c r="J53" s="5"/>
      <c r="K53" s="5"/>
      <c r="L53" s="61"/>
      <c r="M53" s="144"/>
      <c r="N53" s="142"/>
    </row>
    <row r="54" spans="1:14" ht="15.75">
      <c r="A54" s="7"/>
      <c r="B54" s="62" t="s">
        <v>38</v>
      </c>
      <c r="C54" s="15"/>
      <c r="D54" s="9"/>
      <c r="E54" s="9"/>
      <c r="F54" s="9"/>
      <c r="G54" s="9"/>
      <c r="H54" s="9"/>
      <c r="I54" s="9"/>
      <c r="J54" s="9"/>
      <c r="K54" s="9"/>
      <c r="L54" s="63"/>
      <c r="M54" s="145"/>
      <c r="N54" s="142"/>
    </row>
    <row r="55" spans="1:14" ht="15.75">
      <c r="A55" s="7"/>
      <c r="B55" s="15"/>
      <c r="C55" s="15"/>
      <c r="D55" s="9"/>
      <c r="E55" s="9"/>
      <c r="F55" s="9"/>
      <c r="G55" s="9"/>
      <c r="H55" s="9"/>
      <c r="I55" s="9"/>
      <c r="J55" s="9"/>
      <c r="K55" s="9"/>
      <c r="L55" s="63"/>
      <c r="M55" s="145"/>
      <c r="N55" s="142"/>
    </row>
    <row r="56" spans="1:14" ht="47.25">
      <c r="A56" s="7"/>
      <c r="B56" s="162" t="s">
        <v>39</v>
      </c>
      <c r="C56" s="163" t="s">
        <v>154</v>
      </c>
      <c r="D56" s="163" t="s">
        <v>164</v>
      </c>
      <c r="E56" s="163"/>
      <c r="F56" s="163" t="s">
        <v>174</v>
      </c>
      <c r="G56" s="163"/>
      <c r="H56" s="163" t="s">
        <v>185</v>
      </c>
      <c r="I56" s="163"/>
      <c r="J56" s="163" t="s">
        <v>191</v>
      </c>
      <c r="K56" s="163"/>
      <c r="L56" s="164" t="s">
        <v>204</v>
      </c>
      <c r="M56" s="165"/>
      <c r="N56" s="142"/>
    </row>
    <row r="57" spans="1:14" ht="15.75">
      <c r="A57" s="27"/>
      <c r="B57" s="28" t="s">
        <v>40</v>
      </c>
      <c r="C57" s="64">
        <v>218488</v>
      </c>
      <c r="D57" s="64">
        <v>113592</v>
      </c>
      <c r="E57" s="64"/>
      <c r="F57" s="64">
        <f>8485+10</f>
        <v>8495</v>
      </c>
      <c r="G57" s="64"/>
      <c r="H57" s="64">
        <v>10</v>
      </c>
      <c r="I57" s="64"/>
      <c r="J57" s="64">
        <v>0</v>
      </c>
      <c r="K57" s="64"/>
      <c r="L57" s="65">
        <f>D57-F57+H57-J57</f>
        <v>105107</v>
      </c>
      <c r="M57" s="147"/>
      <c r="N57" s="142"/>
    </row>
    <row r="58" spans="1:14" ht="15.75">
      <c r="A58" s="27"/>
      <c r="B58" s="28" t="s">
        <v>41</v>
      </c>
      <c r="C58" s="64">
        <v>31107</v>
      </c>
      <c r="D58" s="64">
        <v>18152</v>
      </c>
      <c r="E58" s="64"/>
      <c r="F58" s="64">
        <v>1026</v>
      </c>
      <c r="G58" s="64"/>
      <c r="H58" s="64">
        <v>0</v>
      </c>
      <c r="I58" s="64"/>
      <c r="J58" s="64">
        <v>0</v>
      </c>
      <c r="K58" s="64"/>
      <c r="L58" s="65">
        <f>D58-F58+H58-J58</f>
        <v>17126</v>
      </c>
      <c r="M58" s="147"/>
      <c r="N58" s="142"/>
    </row>
    <row r="59" spans="1:14" ht="15.75">
      <c r="A59" s="27"/>
      <c r="B59" s="28"/>
      <c r="C59" s="64"/>
      <c r="D59" s="64"/>
      <c r="E59" s="64"/>
      <c r="F59" s="64"/>
      <c r="G59" s="64"/>
      <c r="H59" s="64"/>
      <c r="I59" s="64"/>
      <c r="J59" s="64"/>
      <c r="K59" s="64"/>
      <c r="L59" s="65"/>
      <c r="M59" s="147"/>
      <c r="N59" s="142"/>
    </row>
    <row r="60" spans="1:14" ht="15.75">
      <c r="A60" s="27"/>
      <c r="B60" s="28" t="s">
        <v>42</v>
      </c>
      <c r="C60" s="64">
        <f>SUM(C57:C59)</f>
        <v>249595</v>
      </c>
      <c r="D60" s="64">
        <f>SUM(D57:D59)</f>
        <v>131744</v>
      </c>
      <c r="E60" s="64"/>
      <c r="F60" s="64">
        <f>SUM(F57:F59)</f>
        <v>9521</v>
      </c>
      <c r="G60" s="64"/>
      <c r="H60" s="64">
        <f>SUM(H57:H59)</f>
        <v>10</v>
      </c>
      <c r="I60" s="64"/>
      <c r="J60" s="64">
        <f>SUM(J57:J59)</f>
        <v>0</v>
      </c>
      <c r="K60" s="64"/>
      <c r="L60" s="66">
        <f>SUM(L57:L59)</f>
        <v>122233</v>
      </c>
      <c r="M60" s="147"/>
      <c r="N60" s="142"/>
    </row>
    <row r="61" spans="1:14" ht="15.75">
      <c r="A61" s="27"/>
      <c r="B61" s="28"/>
      <c r="C61" s="64"/>
      <c r="D61" s="64"/>
      <c r="E61" s="64"/>
      <c r="F61" s="64"/>
      <c r="G61" s="64"/>
      <c r="H61" s="64"/>
      <c r="I61" s="64"/>
      <c r="J61" s="64"/>
      <c r="K61" s="64"/>
      <c r="L61" s="66"/>
      <c r="M61" s="147"/>
      <c r="N61" s="142"/>
    </row>
    <row r="62" spans="1:14" ht="15.75">
      <c r="A62" s="7"/>
      <c r="B62" s="158" t="s">
        <v>43</v>
      </c>
      <c r="C62" s="67"/>
      <c r="D62" s="67"/>
      <c r="E62" s="67"/>
      <c r="F62" s="67"/>
      <c r="G62" s="67"/>
      <c r="H62" s="67"/>
      <c r="I62" s="67"/>
      <c r="J62" s="67"/>
      <c r="K62" s="67"/>
      <c r="L62" s="68"/>
      <c r="M62" s="145"/>
      <c r="N62" s="142"/>
    </row>
    <row r="63" spans="1:14" ht="15.75">
      <c r="A63" s="7"/>
      <c r="B63" s="9"/>
      <c r="C63" s="67"/>
      <c r="D63" s="67"/>
      <c r="E63" s="67"/>
      <c r="F63" s="67"/>
      <c r="G63" s="67"/>
      <c r="H63" s="67"/>
      <c r="I63" s="67"/>
      <c r="J63" s="67"/>
      <c r="K63" s="67"/>
      <c r="L63" s="68"/>
      <c r="M63" s="145"/>
      <c r="N63" s="142"/>
    </row>
    <row r="64" spans="1:14" ht="15.75">
      <c r="A64" s="27"/>
      <c r="B64" s="28" t="s">
        <v>40</v>
      </c>
      <c r="C64" s="64"/>
      <c r="D64" s="64"/>
      <c r="E64" s="64"/>
      <c r="F64" s="64"/>
      <c r="G64" s="64"/>
      <c r="H64" s="64"/>
      <c r="I64" s="64"/>
      <c r="J64" s="64"/>
      <c r="K64" s="64"/>
      <c r="L64" s="66"/>
      <c r="M64" s="147"/>
      <c r="N64" s="142"/>
    </row>
    <row r="65" spans="1:14" ht="15.75">
      <c r="A65" s="27"/>
      <c r="B65" s="28" t="s">
        <v>44</v>
      </c>
      <c r="C65" s="64"/>
      <c r="D65" s="64"/>
      <c r="E65" s="64"/>
      <c r="F65" s="64"/>
      <c r="G65" s="64"/>
      <c r="H65" s="64"/>
      <c r="I65" s="64"/>
      <c r="J65" s="64"/>
      <c r="K65" s="64"/>
      <c r="L65" s="66"/>
      <c r="M65" s="147"/>
      <c r="N65" s="142"/>
    </row>
    <row r="66" spans="1:14" ht="15.75">
      <c r="A66" s="27"/>
      <c r="B66" s="28"/>
      <c r="C66" s="64"/>
      <c r="D66" s="64"/>
      <c r="E66" s="64"/>
      <c r="F66" s="64"/>
      <c r="G66" s="64"/>
      <c r="H66" s="64"/>
      <c r="I66" s="64"/>
      <c r="J66" s="64"/>
      <c r="K66" s="64"/>
      <c r="L66" s="66"/>
      <c r="M66" s="147"/>
      <c r="N66" s="142"/>
    </row>
    <row r="67" spans="1:14" ht="15.75">
      <c r="A67" s="27"/>
      <c r="B67" s="28" t="s">
        <v>42</v>
      </c>
      <c r="C67" s="64"/>
      <c r="D67" s="64"/>
      <c r="E67" s="64"/>
      <c r="F67" s="64"/>
      <c r="G67" s="64"/>
      <c r="H67" s="64"/>
      <c r="I67" s="64"/>
      <c r="J67" s="64"/>
      <c r="K67" s="64"/>
      <c r="L67" s="64"/>
      <c r="M67" s="147"/>
      <c r="N67" s="142"/>
    </row>
    <row r="68" spans="1:14" ht="15.75">
      <c r="A68" s="27"/>
      <c r="B68" s="28"/>
      <c r="C68" s="64"/>
      <c r="D68" s="64"/>
      <c r="E68" s="64"/>
      <c r="F68" s="64"/>
      <c r="G68" s="64"/>
      <c r="H68" s="64"/>
      <c r="I68" s="64"/>
      <c r="J68" s="64"/>
      <c r="K68" s="64"/>
      <c r="L68" s="64"/>
      <c r="M68" s="147"/>
      <c r="N68" s="142"/>
    </row>
    <row r="69" spans="1:14" ht="15.75">
      <c r="A69" s="27"/>
      <c r="B69" s="28" t="str">
        <f>B58</f>
        <v>Pre Closing Arrears Sold to Issuer (£'000)</v>
      </c>
      <c r="C69" s="64">
        <f>-C58</f>
        <v>-31107</v>
      </c>
      <c r="D69" s="64">
        <v>-18152</v>
      </c>
      <c r="E69" s="64"/>
      <c r="F69" s="64"/>
      <c r="G69" s="64"/>
      <c r="H69" s="64"/>
      <c r="I69" s="64"/>
      <c r="J69" s="64"/>
      <c r="K69" s="64"/>
      <c r="L69" s="64">
        <f>-L58</f>
        <v>-17126</v>
      </c>
      <c r="M69" s="147"/>
      <c r="N69" s="142"/>
    </row>
    <row r="70" spans="1:14" ht="15.75">
      <c r="A70" s="27"/>
      <c r="B70" s="28" t="s">
        <v>45</v>
      </c>
      <c r="C70" s="64">
        <v>0</v>
      </c>
      <c r="D70" s="64">
        <v>0</v>
      </c>
      <c r="E70" s="64"/>
      <c r="F70" s="64"/>
      <c r="G70" s="64"/>
      <c r="H70" s="64"/>
      <c r="I70" s="64"/>
      <c r="J70" s="64"/>
      <c r="K70" s="64"/>
      <c r="L70" s="65">
        <f>D70-F70+H70-J70</f>
        <v>0</v>
      </c>
      <c r="M70" s="147"/>
      <c r="N70" s="142"/>
    </row>
    <row r="71" spans="1:14" ht="15.75">
      <c r="A71" s="27"/>
      <c r="B71" s="28" t="s">
        <v>46</v>
      </c>
      <c r="C71" s="64">
        <v>1512</v>
      </c>
      <c r="D71" s="64">
        <v>0</v>
      </c>
      <c r="E71" s="64"/>
      <c r="F71" s="64"/>
      <c r="G71" s="64"/>
      <c r="H71" s="64"/>
      <c r="I71" s="64"/>
      <c r="J71" s="64"/>
      <c r="K71" s="64"/>
      <c r="L71" s="66">
        <f>D71+F71</f>
        <v>0</v>
      </c>
      <c r="M71" s="147"/>
      <c r="N71" s="142"/>
    </row>
    <row r="72" spans="1:14" ht="15.75">
      <c r="A72" s="27"/>
      <c r="B72" s="28" t="s">
        <v>47</v>
      </c>
      <c r="C72" s="64">
        <v>0</v>
      </c>
      <c r="D72" s="64">
        <v>0</v>
      </c>
      <c r="E72" s="64"/>
      <c r="F72" s="64"/>
      <c r="G72" s="64"/>
      <c r="H72" s="64"/>
      <c r="I72" s="64"/>
      <c r="J72" s="64"/>
      <c r="K72" s="64"/>
      <c r="L72" s="66">
        <v>0</v>
      </c>
      <c r="M72" s="147"/>
      <c r="N72" s="142"/>
    </row>
    <row r="73" spans="1:14" ht="15.75">
      <c r="A73" s="27"/>
      <c r="B73" s="28" t="s">
        <v>21</v>
      </c>
      <c r="C73" s="66">
        <f>SUM(C60:C72)</f>
        <v>220000</v>
      </c>
      <c r="D73" s="66">
        <f>SUM(D60:D72)</f>
        <v>113592</v>
      </c>
      <c r="E73" s="64"/>
      <c r="F73" s="66"/>
      <c r="G73" s="64"/>
      <c r="H73" s="66"/>
      <c r="I73" s="64"/>
      <c r="J73" s="66"/>
      <c r="K73" s="64"/>
      <c r="L73" s="66">
        <f>SUM(L60:L72)</f>
        <v>105107</v>
      </c>
      <c r="M73" s="147"/>
      <c r="N73" s="142"/>
    </row>
    <row r="74" spans="1:14" ht="15.75">
      <c r="A74" s="7"/>
      <c r="B74" s="9"/>
      <c r="C74" s="9"/>
      <c r="D74" s="9"/>
      <c r="E74" s="9"/>
      <c r="F74" s="9"/>
      <c r="G74" s="9"/>
      <c r="H74" s="9"/>
      <c r="I74" s="9"/>
      <c r="J74" s="9"/>
      <c r="K74" s="9"/>
      <c r="L74" s="9"/>
      <c r="M74" s="145"/>
      <c r="N74" s="142"/>
    </row>
    <row r="75" spans="1:14" ht="15.75">
      <c r="A75" s="7"/>
      <c r="B75" s="62" t="s">
        <v>48</v>
      </c>
      <c r="C75" s="16"/>
      <c r="D75" s="16"/>
      <c r="E75" s="16"/>
      <c r="F75" s="16"/>
      <c r="G75" s="16"/>
      <c r="H75" s="16"/>
      <c r="I75" s="19"/>
      <c r="J75" s="19" t="s">
        <v>192</v>
      </c>
      <c r="K75" s="19"/>
      <c r="L75" s="19" t="s">
        <v>205</v>
      </c>
      <c r="M75" s="145"/>
      <c r="N75" s="142"/>
    </row>
    <row r="76" spans="1:14" ht="15.75">
      <c r="A76" s="27"/>
      <c r="B76" s="28" t="s">
        <v>49</v>
      </c>
      <c r="C76" s="28"/>
      <c r="D76" s="28"/>
      <c r="E76" s="28"/>
      <c r="F76" s="28"/>
      <c r="G76" s="28"/>
      <c r="H76" s="28"/>
      <c r="I76" s="28"/>
      <c r="J76" s="64">
        <v>0</v>
      </c>
      <c r="K76" s="28"/>
      <c r="L76" s="65">
        <v>0</v>
      </c>
      <c r="M76" s="147"/>
      <c r="N76" s="142"/>
    </row>
    <row r="77" spans="1:14" ht="15.75">
      <c r="A77" s="27"/>
      <c r="B77" s="28" t="s">
        <v>50</v>
      </c>
      <c r="C77" s="52" t="s">
        <v>155</v>
      </c>
      <c r="D77" s="56">
        <f>J168</f>
        <v>38230</v>
      </c>
      <c r="E77" s="28"/>
      <c r="F77" s="28"/>
      <c r="G77" s="28"/>
      <c r="H77" s="28"/>
      <c r="I77" s="28"/>
      <c r="J77" s="64">
        <v>8495</v>
      </c>
      <c r="K77" s="28"/>
      <c r="L77" s="65"/>
      <c r="M77" s="147"/>
      <c r="N77" s="142"/>
    </row>
    <row r="78" spans="1:14" ht="15.75">
      <c r="A78" s="27"/>
      <c r="B78" s="28" t="s">
        <v>51</v>
      </c>
      <c r="C78" s="28"/>
      <c r="D78" s="28"/>
      <c r="E78" s="28"/>
      <c r="F78" s="28"/>
      <c r="G78" s="28"/>
      <c r="H78" s="28"/>
      <c r="I78" s="28"/>
      <c r="J78" s="64"/>
      <c r="K78" s="28"/>
      <c r="L78" s="65">
        <f>3020+30-2</f>
        <v>3048</v>
      </c>
      <c r="M78" s="147"/>
      <c r="N78" s="142"/>
    </row>
    <row r="79" spans="1:14" ht="15.75">
      <c r="A79" s="27"/>
      <c r="B79" s="28" t="s">
        <v>52</v>
      </c>
      <c r="C79" s="28"/>
      <c r="D79" s="28"/>
      <c r="E79" s="28"/>
      <c r="F79" s="28"/>
      <c r="G79" s="28"/>
      <c r="H79" s="28"/>
      <c r="I79" s="28"/>
      <c r="J79" s="64"/>
      <c r="K79" s="28"/>
      <c r="L79" s="65">
        <v>1026</v>
      </c>
      <c r="M79" s="147"/>
      <c r="N79" s="142"/>
    </row>
    <row r="80" spans="1:14" ht="15.75">
      <c r="A80" s="27"/>
      <c r="B80" s="28" t="s">
        <v>53</v>
      </c>
      <c r="C80" s="28"/>
      <c r="D80" s="28"/>
      <c r="E80" s="28"/>
      <c r="F80" s="28"/>
      <c r="G80" s="28"/>
      <c r="H80" s="28"/>
      <c r="I80" s="28"/>
      <c r="J80" s="64"/>
      <c r="K80" s="28"/>
      <c r="L80" s="65">
        <v>0</v>
      </c>
      <c r="M80" s="147"/>
      <c r="N80" s="142"/>
    </row>
    <row r="81" spans="1:14" ht="15.75">
      <c r="A81" s="27"/>
      <c r="B81" s="28" t="s">
        <v>54</v>
      </c>
      <c r="C81" s="28"/>
      <c r="D81" s="28"/>
      <c r="E81" s="28"/>
      <c r="F81" s="28"/>
      <c r="G81" s="28"/>
      <c r="H81" s="28"/>
      <c r="I81" s="28"/>
      <c r="J81" s="64">
        <f>SUM(J76:J80)</f>
        <v>8495</v>
      </c>
      <c r="K81" s="28"/>
      <c r="L81" s="66">
        <f>SUM(L76:L80)</f>
        <v>4074</v>
      </c>
      <c r="M81" s="147"/>
      <c r="N81" s="142"/>
    </row>
    <row r="82" spans="1:14" ht="15.75">
      <c r="A82" s="27"/>
      <c r="B82" s="166" t="s">
        <v>55</v>
      </c>
      <c r="C82" s="70"/>
      <c r="D82" s="28"/>
      <c r="E82" s="28"/>
      <c r="F82" s="28"/>
      <c r="G82" s="28"/>
      <c r="H82" s="28"/>
      <c r="I82" s="28"/>
      <c r="J82" s="64"/>
      <c r="K82" s="28"/>
      <c r="L82" s="65"/>
      <c r="M82" s="147"/>
      <c r="N82" s="142"/>
    </row>
    <row r="83" spans="1:14" ht="15.75">
      <c r="A83" s="27">
        <v>1</v>
      </c>
      <c r="B83" s="28" t="s">
        <v>56</v>
      </c>
      <c r="C83" s="28"/>
      <c r="D83" s="28"/>
      <c r="E83" s="28"/>
      <c r="F83" s="28"/>
      <c r="G83" s="28"/>
      <c r="H83" s="28"/>
      <c r="I83" s="28"/>
      <c r="J83" s="28"/>
      <c r="K83" s="28"/>
      <c r="L83" s="65">
        <v>0</v>
      </c>
      <c r="M83" s="147"/>
      <c r="N83" s="142"/>
    </row>
    <row r="84" spans="1:14" ht="15.75">
      <c r="A84" s="27">
        <f aca="true" t="shared" si="0" ref="A84:A95">A83+1</f>
        <v>2</v>
      </c>
      <c r="B84" s="28" t="s">
        <v>57</v>
      </c>
      <c r="C84" s="28"/>
      <c r="D84" s="28"/>
      <c r="E84" s="28"/>
      <c r="F84" s="28"/>
      <c r="G84" s="28"/>
      <c r="H84" s="28"/>
      <c r="I84" s="28"/>
      <c r="J84" s="28"/>
      <c r="K84" s="28"/>
      <c r="L84" s="65">
        <v>-4</v>
      </c>
      <c r="M84" s="147"/>
      <c r="N84" s="142"/>
    </row>
    <row r="85" spans="1:14" ht="15.75">
      <c r="A85" s="27">
        <f t="shared" si="0"/>
        <v>3</v>
      </c>
      <c r="B85" s="28" t="s">
        <v>58</v>
      </c>
      <c r="C85" s="28"/>
      <c r="D85" s="28"/>
      <c r="E85" s="28"/>
      <c r="F85" s="28"/>
      <c r="G85" s="28"/>
      <c r="H85" s="28"/>
      <c r="I85" s="28"/>
      <c r="J85" s="28"/>
      <c r="K85" s="28"/>
      <c r="L85" s="65">
        <f>-105-5-54</f>
        <v>-164</v>
      </c>
      <c r="M85" s="147"/>
      <c r="N85" s="142"/>
    </row>
    <row r="86" spans="1:14" ht="15.75">
      <c r="A86" s="27">
        <f t="shared" si="0"/>
        <v>4</v>
      </c>
      <c r="B86" s="28" t="s">
        <v>59</v>
      </c>
      <c r="C86" s="28"/>
      <c r="D86" s="28"/>
      <c r="E86" s="28"/>
      <c r="F86" s="28"/>
      <c r="G86" s="28"/>
      <c r="H86" s="28"/>
      <c r="I86" s="28"/>
      <c r="J86" s="28"/>
      <c r="K86" s="28"/>
      <c r="L86" s="65">
        <v>0</v>
      </c>
      <c r="M86" s="147"/>
      <c r="N86" s="142"/>
    </row>
    <row r="87" spans="1:14" ht="15.75">
      <c r="A87" s="27">
        <f t="shared" si="0"/>
        <v>5</v>
      </c>
      <c r="B87" s="28" t="s">
        <v>60</v>
      </c>
      <c r="C87" s="28"/>
      <c r="D87" s="28"/>
      <c r="E87" s="28"/>
      <c r="F87" s="28"/>
      <c r="G87" s="28"/>
      <c r="H87" s="28"/>
      <c r="I87" s="28"/>
      <c r="J87" s="28"/>
      <c r="K87" s="28"/>
      <c r="L87" s="65">
        <v>-1191</v>
      </c>
      <c r="M87" s="147"/>
      <c r="N87" s="142"/>
    </row>
    <row r="88" spans="1:14" ht="15.75">
      <c r="A88" s="27">
        <f t="shared" si="0"/>
        <v>6</v>
      </c>
      <c r="B88" s="28" t="s">
        <v>61</v>
      </c>
      <c r="C88" s="28"/>
      <c r="D88" s="28"/>
      <c r="E88" s="28"/>
      <c r="F88" s="28"/>
      <c r="G88" s="28"/>
      <c r="H88" s="28"/>
      <c r="I88" s="28"/>
      <c r="J88" s="28"/>
      <c r="K88" s="28"/>
      <c r="L88" s="65">
        <v>-237</v>
      </c>
      <c r="M88" s="147"/>
      <c r="N88" s="142"/>
    </row>
    <row r="89" spans="1:14" ht="15.75">
      <c r="A89" s="27">
        <f t="shared" si="0"/>
        <v>7</v>
      </c>
      <c r="B89" s="28" t="s">
        <v>62</v>
      </c>
      <c r="C89" s="28"/>
      <c r="D89" s="28"/>
      <c r="E89" s="28"/>
      <c r="F89" s="28"/>
      <c r="G89" s="28"/>
      <c r="H89" s="28"/>
      <c r="I89" s="28"/>
      <c r="J89" s="28"/>
      <c r="K89" s="28"/>
      <c r="L89" s="65">
        <v>-94</v>
      </c>
      <c r="M89" s="147"/>
      <c r="N89" s="142"/>
    </row>
    <row r="90" spans="1:14" ht="15.75">
      <c r="A90" s="27">
        <f t="shared" si="0"/>
        <v>8</v>
      </c>
      <c r="B90" s="28" t="s">
        <v>63</v>
      </c>
      <c r="C90" s="28"/>
      <c r="D90" s="28"/>
      <c r="E90" s="28"/>
      <c r="F90" s="28"/>
      <c r="G90" s="28"/>
      <c r="H90" s="28"/>
      <c r="I90" s="28"/>
      <c r="J90" s="28"/>
      <c r="K90" s="28"/>
      <c r="L90" s="65">
        <v>-5</v>
      </c>
      <c r="M90" s="147"/>
      <c r="N90" s="142"/>
    </row>
    <row r="91" spans="1:14" ht="15.75">
      <c r="A91" s="27">
        <f t="shared" si="0"/>
        <v>9</v>
      </c>
      <c r="B91" s="28" t="s">
        <v>64</v>
      </c>
      <c r="C91" s="28"/>
      <c r="D91" s="28"/>
      <c r="E91" s="28"/>
      <c r="F91" s="28"/>
      <c r="G91" s="28"/>
      <c r="H91" s="28"/>
      <c r="I91" s="28"/>
      <c r="J91" s="28"/>
      <c r="K91" s="28"/>
      <c r="L91" s="65">
        <v>0</v>
      </c>
      <c r="M91" s="147"/>
      <c r="N91" s="142"/>
    </row>
    <row r="92" spans="1:14" ht="15.75">
      <c r="A92" s="27">
        <f t="shared" si="0"/>
        <v>10</v>
      </c>
      <c r="B92" s="28" t="s">
        <v>65</v>
      </c>
      <c r="C92" s="28"/>
      <c r="D92" s="28"/>
      <c r="E92" s="28"/>
      <c r="F92" s="28"/>
      <c r="G92" s="28"/>
      <c r="H92" s="28"/>
      <c r="I92" s="28"/>
      <c r="J92" s="28"/>
      <c r="K92" s="28"/>
      <c r="L92" s="65">
        <v>0</v>
      </c>
      <c r="M92" s="147"/>
      <c r="N92" s="142"/>
    </row>
    <row r="93" spans="1:14" ht="15.75">
      <c r="A93" s="27">
        <f t="shared" si="0"/>
        <v>11</v>
      </c>
      <c r="B93" s="28" t="s">
        <v>66</v>
      </c>
      <c r="C93" s="28"/>
      <c r="D93" s="28"/>
      <c r="E93" s="28"/>
      <c r="F93" s="28"/>
      <c r="G93" s="28"/>
      <c r="H93" s="28"/>
      <c r="I93" s="28"/>
      <c r="J93" s="28"/>
      <c r="K93" s="28"/>
      <c r="L93" s="65">
        <v>0</v>
      </c>
      <c r="M93" s="147"/>
      <c r="N93" s="142"/>
    </row>
    <row r="94" spans="1:14" ht="15.75">
      <c r="A94" s="27">
        <f t="shared" si="0"/>
        <v>12</v>
      </c>
      <c r="B94" s="28" t="s">
        <v>67</v>
      </c>
      <c r="C94" s="28"/>
      <c r="D94" s="28"/>
      <c r="E94" s="28"/>
      <c r="F94" s="28"/>
      <c r="G94" s="28"/>
      <c r="H94" s="28"/>
      <c r="I94" s="28"/>
      <c r="J94" s="28"/>
      <c r="K94" s="28"/>
      <c r="L94" s="65">
        <v>0</v>
      </c>
      <c r="M94" s="147"/>
      <c r="N94" s="142"/>
    </row>
    <row r="95" spans="1:14" ht="15.75">
      <c r="A95" s="27">
        <f t="shared" si="0"/>
        <v>13</v>
      </c>
      <c r="B95" s="28" t="s">
        <v>68</v>
      </c>
      <c r="C95" s="28"/>
      <c r="D95" s="28"/>
      <c r="E95" s="28"/>
      <c r="F95" s="28"/>
      <c r="G95" s="28"/>
      <c r="H95" s="28"/>
      <c r="I95" s="28"/>
      <c r="J95" s="28"/>
      <c r="K95" s="28"/>
      <c r="L95" s="65">
        <v>0</v>
      </c>
      <c r="M95" s="147"/>
      <c r="N95" s="142"/>
    </row>
    <row r="96" spans="1:14" ht="15.75">
      <c r="A96" s="27">
        <v>14</v>
      </c>
      <c r="B96" s="28" t="s">
        <v>217</v>
      </c>
      <c r="C96" s="28"/>
      <c r="D96" s="28"/>
      <c r="E96" s="28"/>
      <c r="F96" s="28"/>
      <c r="G96" s="28"/>
      <c r="H96" s="28"/>
      <c r="I96" s="28"/>
      <c r="J96" s="28"/>
      <c r="K96" s="28"/>
      <c r="L96" s="65">
        <f>-SUM(L81:L95)</f>
        <v>-2379</v>
      </c>
      <c r="M96" s="147"/>
      <c r="N96" s="142"/>
    </row>
    <row r="97" spans="1:14" ht="15.75">
      <c r="A97" s="27"/>
      <c r="B97" s="28"/>
      <c r="C97" s="28"/>
      <c r="D97" s="28"/>
      <c r="E97" s="28"/>
      <c r="F97" s="28"/>
      <c r="G97" s="28"/>
      <c r="H97" s="28"/>
      <c r="I97" s="28"/>
      <c r="J97" s="28"/>
      <c r="K97" s="28"/>
      <c r="L97" s="65"/>
      <c r="M97" s="147"/>
      <c r="N97" s="142"/>
    </row>
    <row r="98" spans="1:14" ht="15.75">
      <c r="A98" s="27"/>
      <c r="B98" s="166" t="s">
        <v>69</v>
      </c>
      <c r="C98" s="70"/>
      <c r="D98" s="28"/>
      <c r="E98" s="28"/>
      <c r="F98" s="28"/>
      <c r="G98" s="28"/>
      <c r="H98" s="28"/>
      <c r="I98" s="28"/>
      <c r="J98" s="28"/>
      <c r="K98" s="28"/>
      <c r="L98" s="71"/>
      <c r="M98" s="147"/>
      <c r="N98" s="142"/>
    </row>
    <row r="99" spans="1:14" ht="15.75">
      <c r="A99" s="27"/>
      <c r="B99" s="28" t="s">
        <v>70</v>
      </c>
      <c r="C99" s="70"/>
      <c r="D99" s="28"/>
      <c r="E99" s="28"/>
      <c r="F99" s="28"/>
      <c r="G99" s="28"/>
      <c r="H99" s="28"/>
      <c r="I99" s="28"/>
      <c r="J99" s="64">
        <f>-J152</f>
        <v>0</v>
      </c>
      <c r="K99" s="64"/>
      <c r="L99" s="65"/>
      <c r="M99" s="147"/>
      <c r="N99" s="142"/>
    </row>
    <row r="100" spans="1:14" ht="15.75">
      <c r="A100" s="27"/>
      <c r="B100" s="28" t="s">
        <v>71</v>
      </c>
      <c r="C100" s="28"/>
      <c r="D100" s="28"/>
      <c r="E100" s="28"/>
      <c r="F100" s="28"/>
      <c r="G100" s="28"/>
      <c r="H100" s="28"/>
      <c r="I100" s="28"/>
      <c r="J100" s="64">
        <f>-H152</f>
        <v>-10</v>
      </c>
      <c r="K100" s="64"/>
      <c r="L100" s="65"/>
      <c r="M100" s="147"/>
      <c r="N100" s="142"/>
    </row>
    <row r="101" spans="1:14" ht="15.75">
      <c r="A101" s="27"/>
      <c r="B101" s="28" t="s">
        <v>72</v>
      </c>
      <c r="C101" s="28"/>
      <c r="D101" s="28"/>
      <c r="E101" s="28"/>
      <c r="F101" s="28"/>
      <c r="G101" s="28"/>
      <c r="H101" s="28"/>
      <c r="I101" s="28"/>
      <c r="J101" s="64">
        <v>-8485</v>
      </c>
      <c r="K101" s="64"/>
      <c r="L101" s="65"/>
      <c r="M101" s="147"/>
      <c r="N101" s="142"/>
    </row>
    <row r="102" spans="1:14" ht="15.75">
      <c r="A102" s="27"/>
      <c r="B102" s="28" t="s">
        <v>73</v>
      </c>
      <c r="C102" s="28"/>
      <c r="D102" s="28"/>
      <c r="E102" s="28"/>
      <c r="F102" s="28"/>
      <c r="G102" s="28"/>
      <c r="H102" s="28"/>
      <c r="I102" s="28"/>
      <c r="J102" s="64">
        <v>0</v>
      </c>
      <c r="K102" s="64"/>
      <c r="L102" s="65"/>
      <c r="M102" s="147"/>
      <c r="N102" s="142"/>
    </row>
    <row r="103" spans="1:14" ht="15.75">
      <c r="A103" s="27"/>
      <c r="B103" s="28" t="s">
        <v>74</v>
      </c>
      <c r="C103" s="28"/>
      <c r="D103" s="28"/>
      <c r="E103" s="28"/>
      <c r="F103" s="28"/>
      <c r="G103" s="28"/>
      <c r="H103" s="28"/>
      <c r="I103" s="28"/>
      <c r="J103" s="64">
        <v>0</v>
      </c>
      <c r="K103" s="64"/>
      <c r="L103" s="65"/>
      <c r="M103" s="147"/>
      <c r="N103" s="142"/>
    </row>
    <row r="104" spans="1:14" ht="15.75">
      <c r="A104" s="27"/>
      <c r="B104" s="28" t="s">
        <v>75</v>
      </c>
      <c r="C104" s="28"/>
      <c r="D104" s="28"/>
      <c r="E104" s="28"/>
      <c r="F104" s="28"/>
      <c r="G104" s="28"/>
      <c r="H104" s="28"/>
      <c r="I104" s="28"/>
      <c r="J104" s="64">
        <f>SUM(J82:J102)</f>
        <v>-8495</v>
      </c>
      <c r="K104" s="64"/>
      <c r="L104" s="64">
        <f>SUM(L83:L96)</f>
        <v>-4074</v>
      </c>
      <c r="M104" s="147"/>
      <c r="N104" s="142"/>
    </row>
    <row r="105" spans="1:14" ht="15.75">
      <c r="A105" s="27"/>
      <c r="B105" s="28" t="s">
        <v>76</v>
      </c>
      <c r="C105" s="28"/>
      <c r="D105" s="28"/>
      <c r="E105" s="28"/>
      <c r="F105" s="28"/>
      <c r="G105" s="28"/>
      <c r="H105" s="28"/>
      <c r="I105" s="28"/>
      <c r="J105" s="64">
        <f>J81+J104</f>
        <v>0</v>
      </c>
      <c r="K105" s="64"/>
      <c r="L105" s="64"/>
      <c r="M105" s="147"/>
      <c r="N105" s="142"/>
    </row>
    <row r="106" spans="1:14" ht="15.75">
      <c r="A106" s="7"/>
      <c r="B106" s="9"/>
      <c r="C106" s="9"/>
      <c r="D106" s="9"/>
      <c r="E106" s="9"/>
      <c r="F106" s="9"/>
      <c r="G106" s="9"/>
      <c r="H106" s="9"/>
      <c r="I106" s="9"/>
      <c r="J106" s="9"/>
      <c r="K106" s="9"/>
      <c r="L106" s="63"/>
      <c r="M106" s="145"/>
      <c r="N106" s="142"/>
    </row>
    <row r="107" spans="1:14" ht="16.5" thickBot="1">
      <c r="A107" s="135"/>
      <c r="B107" s="136" t="str">
        <f>B52</f>
        <v>HL4 INVESTOR REPORT QUARTER ENDING AUGUST 2004</v>
      </c>
      <c r="C107" s="137"/>
      <c r="D107" s="137"/>
      <c r="E107" s="137"/>
      <c r="F107" s="137"/>
      <c r="G107" s="137"/>
      <c r="H107" s="137"/>
      <c r="I107" s="137"/>
      <c r="J107" s="137"/>
      <c r="K107" s="137"/>
      <c r="L107" s="141"/>
      <c r="M107" s="139"/>
      <c r="N107" s="142"/>
    </row>
    <row r="108" spans="1:14" ht="15.75">
      <c r="A108" s="2"/>
      <c r="B108" s="5"/>
      <c r="C108" s="5"/>
      <c r="D108" s="5"/>
      <c r="E108" s="5"/>
      <c r="F108" s="5"/>
      <c r="G108" s="5"/>
      <c r="H108" s="5"/>
      <c r="I108" s="5"/>
      <c r="J108" s="5"/>
      <c r="K108" s="5"/>
      <c r="L108" s="73"/>
      <c r="M108" s="144"/>
      <c r="N108" s="142"/>
    </row>
    <row r="109" spans="1:14" ht="15.75">
      <c r="A109" s="7"/>
      <c r="B109" s="62" t="s">
        <v>77</v>
      </c>
      <c r="C109" s="15"/>
      <c r="D109" s="9"/>
      <c r="E109" s="9"/>
      <c r="F109" s="9"/>
      <c r="G109" s="9"/>
      <c r="H109" s="9"/>
      <c r="I109" s="9"/>
      <c r="J109" s="9"/>
      <c r="K109" s="9"/>
      <c r="L109" s="63"/>
      <c r="M109" s="145"/>
      <c r="N109" s="142"/>
    </row>
    <row r="110" spans="1:14" ht="15.75">
      <c r="A110" s="7"/>
      <c r="B110" s="23"/>
      <c r="C110" s="15"/>
      <c r="D110" s="9"/>
      <c r="E110" s="9"/>
      <c r="F110" s="9"/>
      <c r="G110" s="9"/>
      <c r="H110" s="9"/>
      <c r="I110" s="9"/>
      <c r="J110" s="9"/>
      <c r="K110" s="9"/>
      <c r="L110" s="63"/>
      <c r="M110" s="145"/>
      <c r="N110" s="142"/>
    </row>
    <row r="111" spans="1:14" ht="15.75">
      <c r="A111" s="7"/>
      <c r="B111" s="167" t="s">
        <v>78</v>
      </c>
      <c r="C111" s="15"/>
      <c r="D111" s="9"/>
      <c r="E111" s="9"/>
      <c r="F111" s="9"/>
      <c r="G111" s="9"/>
      <c r="H111" s="9"/>
      <c r="I111" s="9"/>
      <c r="J111" s="9"/>
      <c r="K111" s="9"/>
      <c r="L111" s="63"/>
      <c r="M111" s="145"/>
      <c r="N111" s="142"/>
    </row>
    <row r="112" spans="1:14" ht="15.75">
      <c r="A112" s="27"/>
      <c r="B112" s="28" t="s">
        <v>79</v>
      </c>
      <c r="C112" s="28"/>
      <c r="D112" s="28"/>
      <c r="E112" s="28"/>
      <c r="F112" s="28"/>
      <c r="G112" s="28"/>
      <c r="H112" s="28"/>
      <c r="I112" s="28"/>
      <c r="J112" s="28"/>
      <c r="K112" s="28"/>
      <c r="L112" s="65">
        <v>4180</v>
      </c>
      <c r="M112" s="147"/>
      <c r="N112" s="142"/>
    </row>
    <row r="113" spans="1:14" ht="15.75">
      <c r="A113" s="27"/>
      <c r="B113" s="28" t="s">
        <v>80</v>
      </c>
      <c r="C113" s="28"/>
      <c r="D113" s="28"/>
      <c r="E113" s="28"/>
      <c r="F113" s="28"/>
      <c r="G113" s="28"/>
      <c r="H113" s="28"/>
      <c r="I113" s="28"/>
      <c r="J113" s="28"/>
      <c r="K113" s="28"/>
      <c r="L113" s="65">
        <f>L112</f>
        <v>4180</v>
      </c>
      <c r="M113" s="147"/>
      <c r="N113" s="142"/>
    </row>
    <row r="114" spans="1:14" ht="15.75">
      <c r="A114" s="27"/>
      <c r="B114" s="28" t="s">
        <v>81</v>
      </c>
      <c r="C114" s="28"/>
      <c r="D114" s="28"/>
      <c r="E114" s="28"/>
      <c r="F114" s="28"/>
      <c r="G114" s="28"/>
      <c r="H114" s="28"/>
      <c r="I114" s="28"/>
      <c r="J114" s="28"/>
      <c r="K114" s="28"/>
      <c r="L114" s="65">
        <v>0</v>
      </c>
      <c r="M114" s="147"/>
      <c r="N114" s="142"/>
    </row>
    <row r="115" spans="1:14" ht="15.75">
      <c r="A115" s="27"/>
      <c r="B115" s="28" t="s">
        <v>82</v>
      </c>
      <c r="C115" s="28"/>
      <c r="D115" s="28"/>
      <c r="E115" s="28"/>
      <c r="F115" s="28"/>
      <c r="G115" s="28"/>
      <c r="H115" s="28"/>
      <c r="I115" s="28"/>
      <c r="J115" s="28"/>
      <c r="K115" s="28"/>
      <c r="L115" s="65">
        <v>0</v>
      </c>
      <c r="M115" s="147"/>
      <c r="N115" s="142"/>
    </row>
    <row r="116" spans="1:14" ht="15.75">
      <c r="A116" s="27"/>
      <c r="B116" s="28" t="s">
        <v>83</v>
      </c>
      <c r="C116" s="28"/>
      <c r="D116" s="28"/>
      <c r="E116" s="28"/>
      <c r="F116" s="28"/>
      <c r="G116" s="28"/>
      <c r="H116" s="28"/>
      <c r="I116" s="28"/>
      <c r="J116" s="28"/>
      <c r="K116" s="28"/>
      <c r="L116" s="65">
        <v>0</v>
      </c>
      <c r="M116" s="147"/>
      <c r="N116" s="142"/>
    </row>
    <row r="117" spans="1:14" ht="15.75">
      <c r="A117" s="27"/>
      <c r="B117" s="28" t="s">
        <v>60</v>
      </c>
      <c r="C117" s="28"/>
      <c r="D117" s="28"/>
      <c r="E117" s="28"/>
      <c r="F117" s="28"/>
      <c r="G117" s="28"/>
      <c r="H117" s="28"/>
      <c r="I117" s="28"/>
      <c r="J117" s="28"/>
      <c r="K117" s="28"/>
      <c r="L117" s="65">
        <v>0</v>
      </c>
      <c r="M117" s="147"/>
      <c r="N117" s="142"/>
    </row>
    <row r="118" spans="1:14" ht="15.75">
      <c r="A118" s="27"/>
      <c r="B118" s="28" t="s">
        <v>61</v>
      </c>
      <c r="C118" s="28"/>
      <c r="D118" s="28"/>
      <c r="E118" s="28"/>
      <c r="F118" s="28"/>
      <c r="G118" s="28"/>
      <c r="H118" s="28"/>
      <c r="I118" s="28"/>
      <c r="J118" s="28"/>
      <c r="K118" s="28"/>
      <c r="L118" s="65">
        <v>0</v>
      </c>
      <c r="M118" s="147"/>
      <c r="N118" s="142"/>
    </row>
    <row r="119" spans="1:14" ht="15.75">
      <c r="A119" s="27"/>
      <c r="B119" s="28" t="s">
        <v>62</v>
      </c>
      <c r="C119" s="28"/>
      <c r="D119" s="28"/>
      <c r="E119" s="28"/>
      <c r="F119" s="28"/>
      <c r="G119" s="28"/>
      <c r="H119" s="28"/>
      <c r="I119" s="28"/>
      <c r="J119" s="28"/>
      <c r="K119" s="28"/>
      <c r="L119" s="65">
        <v>0</v>
      </c>
      <c r="M119" s="147"/>
      <c r="N119" s="142"/>
    </row>
    <row r="120" spans="1:14" ht="15.75">
      <c r="A120" s="27"/>
      <c r="B120" s="28" t="s">
        <v>84</v>
      </c>
      <c r="C120" s="28"/>
      <c r="D120" s="28"/>
      <c r="E120" s="28"/>
      <c r="F120" s="28"/>
      <c r="G120" s="28"/>
      <c r="H120" s="28"/>
      <c r="I120" s="28"/>
      <c r="J120" s="28"/>
      <c r="K120" s="28"/>
      <c r="L120" s="65">
        <f>SUM(L113:L119)</f>
        <v>4180</v>
      </c>
      <c r="M120" s="147"/>
      <c r="N120" s="142"/>
    </row>
    <row r="121" spans="1:14" ht="15.75">
      <c r="A121" s="27"/>
      <c r="B121" s="28"/>
      <c r="C121" s="28"/>
      <c r="D121" s="28"/>
      <c r="E121" s="28"/>
      <c r="F121" s="28"/>
      <c r="G121" s="28"/>
      <c r="H121" s="28"/>
      <c r="I121" s="28"/>
      <c r="J121" s="28"/>
      <c r="K121" s="28"/>
      <c r="L121" s="75"/>
      <c r="M121" s="147"/>
      <c r="N121" s="142"/>
    </row>
    <row r="122" spans="1:14" ht="15.75">
      <c r="A122" s="7"/>
      <c r="B122" s="167" t="s">
        <v>85</v>
      </c>
      <c r="C122" s="9"/>
      <c r="D122" s="9"/>
      <c r="E122" s="9"/>
      <c r="F122" s="9"/>
      <c r="G122" s="9"/>
      <c r="H122" s="9"/>
      <c r="I122" s="9"/>
      <c r="J122" s="9"/>
      <c r="K122" s="9"/>
      <c r="L122" s="63"/>
      <c r="M122" s="145"/>
      <c r="N122" s="142"/>
    </row>
    <row r="123" spans="1:14" ht="15.75">
      <c r="A123" s="27"/>
      <c r="B123" s="28" t="s">
        <v>86</v>
      </c>
      <c r="C123" s="28"/>
      <c r="D123" s="76"/>
      <c r="E123" s="28"/>
      <c r="F123" s="28"/>
      <c r="G123" s="28"/>
      <c r="H123" s="28"/>
      <c r="I123" s="28"/>
      <c r="J123" s="28"/>
      <c r="K123" s="28"/>
      <c r="L123" s="77" t="s">
        <v>206</v>
      </c>
      <c r="M123" s="147"/>
      <c r="N123" s="142"/>
    </row>
    <row r="124" spans="1:14" ht="15.75">
      <c r="A124" s="27"/>
      <c r="B124" s="28" t="s">
        <v>87</v>
      </c>
      <c r="C124" s="185"/>
      <c r="D124" s="185"/>
      <c r="E124" s="185"/>
      <c r="F124" s="185"/>
      <c r="G124" s="185"/>
      <c r="H124" s="185"/>
      <c r="I124" s="185"/>
      <c r="J124" s="185"/>
      <c r="K124" s="185"/>
      <c r="L124" s="77" t="s">
        <v>206</v>
      </c>
      <c r="M124" s="147"/>
      <c r="N124" s="142"/>
    </row>
    <row r="125" spans="1:14" ht="15.75">
      <c r="A125" s="27"/>
      <c r="B125" s="28" t="s">
        <v>88</v>
      </c>
      <c r="C125" s="28"/>
      <c r="D125" s="28"/>
      <c r="E125" s="28"/>
      <c r="F125" s="28"/>
      <c r="G125" s="28"/>
      <c r="H125" s="28"/>
      <c r="I125" s="28"/>
      <c r="J125" s="28"/>
      <c r="K125" s="28"/>
      <c r="L125" s="77" t="s">
        <v>206</v>
      </c>
      <c r="M125" s="147"/>
      <c r="N125" s="142"/>
    </row>
    <row r="126" spans="1:14" ht="15.75">
      <c r="A126" s="27"/>
      <c r="B126" s="28" t="s">
        <v>89</v>
      </c>
      <c r="C126" s="28"/>
      <c r="D126" s="28"/>
      <c r="E126" s="28"/>
      <c r="F126" s="28"/>
      <c r="G126" s="28"/>
      <c r="H126" s="28"/>
      <c r="I126" s="28"/>
      <c r="J126" s="28"/>
      <c r="K126" s="28"/>
      <c r="L126" s="77" t="s">
        <v>206</v>
      </c>
      <c r="M126" s="147"/>
      <c r="N126" s="142"/>
    </row>
    <row r="127" spans="1:14" ht="15.75">
      <c r="A127" s="27"/>
      <c r="B127" s="28"/>
      <c r="C127" s="28"/>
      <c r="D127" s="28"/>
      <c r="E127" s="28"/>
      <c r="F127" s="28"/>
      <c r="G127" s="28"/>
      <c r="H127" s="28"/>
      <c r="I127" s="28"/>
      <c r="J127" s="28"/>
      <c r="K127" s="28"/>
      <c r="L127" s="75"/>
      <c r="M127" s="147"/>
      <c r="N127" s="142"/>
    </row>
    <row r="128" spans="1:14" ht="15.75">
      <c r="A128" s="7"/>
      <c r="B128" s="167" t="s">
        <v>90</v>
      </c>
      <c r="C128" s="15"/>
      <c r="D128" s="9"/>
      <c r="E128" s="9"/>
      <c r="F128" s="9"/>
      <c r="G128" s="9"/>
      <c r="H128" s="9"/>
      <c r="I128" s="9"/>
      <c r="J128" s="9"/>
      <c r="K128" s="9"/>
      <c r="L128" s="79"/>
      <c r="M128" s="145"/>
      <c r="N128" s="142"/>
    </row>
    <row r="129" spans="1:14" ht="15.75">
      <c r="A129" s="27"/>
      <c r="B129" s="28" t="s">
        <v>91</v>
      </c>
      <c r="C129" s="28"/>
      <c r="D129" s="28"/>
      <c r="E129" s="28"/>
      <c r="F129" s="28"/>
      <c r="G129" s="28"/>
      <c r="H129" s="28"/>
      <c r="I129" s="28"/>
      <c r="J129" s="28"/>
      <c r="K129" s="28"/>
      <c r="L129" s="65">
        <v>0</v>
      </c>
      <c r="M129" s="147"/>
      <c r="N129" s="142"/>
    </row>
    <row r="130" spans="1:14" ht="15.75">
      <c r="A130" s="27"/>
      <c r="B130" s="28" t="s">
        <v>92</v>
      </c>
      <c r="C130" s="28"/>
      <c r="D130" s="28"/>
      <c r="E130" s="28"/>
      <c r="F130" s="28"/>
      <c r="G130" s="28"/>
      <c r="H130" s="28"/>
      <c r="I130" s="28"/>
      <c r="J130" s="28"/>
      <c r="K130" s="28"/>
      <c r="L130" s="65">
        <v>0</v>
      </c>
      <c r="M130" s="147"/>
      <c r="N130" s="142"/>
    </row>
    <row r="131" spans="1:14" ht="15.75">
      <c r="A131" s="27"/>
      <c r="B131" s="28" t="s">
        <v>93</v>
      </c>
      <c r="C131" s="28"/>
      <c r="D131" s="28"/>
      <c r="E131" s="28"/>
      <c r="F131" s="28"/>
      <c r="G131" s="28"/>
      <c r="H131" s="28"/>
      <c r="I131" s="28"/>
      <c r="J131" s="28"/>
      <c r="K131" s="28"/>
      <c r="L131" s="65">
        <f>L130+L129</f>
        <v>0</v>
      </c>
      <c r="M131" s="147"/>
      <c r="N131" s="142"/>
    </row>
    <row r="132" spans="1:14" ht="15.75">
      <c r="A132" s="27"/>
      <c r="B132" s="28" t="s">
        <v>94</v>
      </c>
      <c r="C132" s="28"/>
      <c r="D132" s="28"/>
      <c r="E132" s="28"/>
      <c r="F132" s="28"/>
      <c r="G132" s="28"/>
      <c r="H132" s="80"/>
      <c r="I132" s="28"/>
      <c r="J132" s="28"/>
      <c r="K132" s="28"/>
      <c r="L132" s="65">
        <f>L92</f>
        <v>0</v>
      </c>
      <c r="M132" s="147"/>
      <c r="N132" s="142"/>
    </row>
    <row r="133" spans="1:14" ht="15.75">
      <c r="A133" s="27"/>
      <c r="B133" s="28" t="s">
        <v>95</v>
      </c>
      <c r="C133" s="28"/>
      <c r="D133" s="28"/>
      <c r="E133" s="28"/>
      <c r="F133" s="28"/>
      <c r="G133" s="28"/>
      <c r="H133" s="28"/>
      <c r="I133" s="28"/>
      <c r="J133" s="28"/>
      <c r="K133" s="28"/>
      <c r="L133" s="65">
        <f>L131+L132</f>
        <v>0</v>
      </c>
      <c r="M133" s="147"/>
      <c r="N133" s="142"/>
    </row>
    <row r="134" spans="1:14" ht="16.5" thickBot="1">
      <c r="A134" s="27"/>
      <c r="B134" s="28"/>
      <c r="C134" s="28"/>
      <c r="D134" s="28"/>
      <c r="E134" s="28"/>
      <c r="F134" s="28"/>
      <c r="G134" s="28"/>
      <c r="H134" s="28"/>
      <c r="I134" s="28"/>
      <c r="J134" s="28"/>
      <c r="K134" s="28"/>
      <c r="L134" s="75"/>
      <c r="M134" s="147"/>
      <c r="N134" s="142"/>
    </row>
    <row r="135" spans="1:14" ht="15.75">
      <c r="A135" s="2"/>
      <c r="B135" s="5"/>
      <c r="C135" s="5"/>
      <c r="D135" s="5"/>
      <c r="E135" s="5"/>
      <c r="F135" s="5"/>
      <c r="G135" s="5"/>
      <c r="H135" s="5"/>
      <c r="I135" s="5"/>
      <c r="J135" s="5"/>
      <c r="K135" s="5"/>
      <c r="L135" s="73"/>
      <c r="M135" s="144"/>
      <c r="N135" s="142"/>
    </row>
    <row r="136" spans="1:14" ht="15.75">
      <c r="A136" s="7"/>
      <c r="B136" s="167" t="s">
        <v>96</v>
      </c>
      <c r="C136" s="15"/>
      <c r="D136" s="9"/>
      <c r="E136" s="9"/>
      <c r="F136" s="9"/>
      <c r="G136" s="9"/>
      <c r="H136" s="9"/>
      <c r="I136" s="9"/>
      <c r="J136" s="9"/>
      <c r="K136" s="9"/>
      <c r="L136" s="63"/>
      <c r="M136" s="145"/>
      <c r="N136" s="142"/>
    </row>
    <row r="137" spans="1:14" ht="15.75">
      <c r="A137" s="7"/>
      <c r="B137" s="23"/>
      <c r="C137" s="15"/>
      <c r="D137" s="9"/>
      <c r="E137" s="9"/>
      <c r="F137" s="9"/>
      <c r="G137" s="9"/>
      <c r="H137" s="9"/>
      <c r="I137" s="9"/>
      <c r="J137" s="9"/>
      <c r="K137" s="9"/>
      <c r="L137" s="63"/>
      <c r="M137" s="145"/>
      <c r="N137" s="142"/>
    </row>
    <row r="138" spans="1:15" ht="15.75">
      <c r="A138" s="27"/>
      <c r="B138" s="28" t="s">
        <v>97</v>
      </c>
      <c r="C138" s="81"/>
      <c r="D138" s="28"/>
      <c r="E138" s="28"/>
      <c r="F138" s="28"/>
      <c r="G138" s="28"/>
      <c r="H138" s="28"/>
      <c r="I138" s="28"/>
      <c r="J138" s="28"/>
      <c r="K138" s="28"/>
      <c r="L138" s="65">
        <f>L57</f>
        <v>105107</v>
      </c>
      <c r="M138" s="147"/>
      <c r="N138" s="142"/>
      <c r="O138" s="191"/>
    </row>
    <row r="139" spans="1:14" ht="15.75">
      <c r="A139" s="27"/>
      <c r="B139" s="28" t="s">
        <v>98</v>
      </c>
      <c r="C139" s="81"/>
      <c r="D139" s="28"/>
      <c r="E139" s="28"/>
      <c r="F139" s="28"/>
      <c r="G139" s="28"/>
      <c r="H139" s="28"/>
      <c r="I139" s="28"/>
      <c r="J139" s="28"/>
      <c r="K139" s="28"/>
      <c r="L139" s="65">
        <f>L32</f>
        <v>105106.738</v>
      </c>
      <c r="M139" s="147"/>
      <c r="N139" s="193"/>
    </row>
    <row r="140" spans="1:14" ht="16.5" thickBot="1">
      <c r="A140" s="27"/>
      <c r="B140" s="28"/>
      <c r="C140" s="28"/>
      <c r="D140" s="28"/>
      <c r="E140" s="28"/>
      <c r="F140" s="28"/>
      <c r="G140" s="28"/>
      <c r="H140" s="28"/>
      <c r="I140" s="28"/>
      <c r="J140" s="28"/>
      <c r="K140" s="28"/>
      <c r="L140" s="75"/>
      <c r="M140" s="147"/>
      <c r="N140" s="142"/>
    </row>
    <row r="141" spans="1:14" ht="15.75">
      <c r="A141" s="2"/>
      <c r="B141" s="5"/>
      <c r="C141" s="5"/>
      <c r="D141" s="5"/>
      <c r="E141" s="5"/>
      <c r="F141" s="5"/>
      <c r="G141" s="5"/>
      <c r="H141" s="5"/>
      <c r="I141" s="5"/>
      <c r="J141" s="5"/>
      <c r="K141" s="5"/>
      <c r="L141" s="73"/>
      <c r="M141" s="144"/>
      <c r="N141" s="142"/>
    </row>
    <row r="142" spans="1:14" ht="15.75">
      <c r="A142" s="7"/>
      <c r="B142" s="167" t="s">
        <v>99</v>
      </c>
      <c r="C142" s="11"/>
      <c r="D142" s="11"/>
      <c r="E142" s="11"/>
      <c r="F142" s="11"/>
      <c r="G142" s="11"/>
      <c r="H142" s="83"/>
      <c r="I142" s="83"/>
      <c r="J142" s="83"/>
      <c r="K142" s="11"/>
      <c r="L142" s="84"/>
      <c r="M142" s="150"/>
      <c r="N142" s="142"/>
    </row>
    <row r="143" spans="1:14" ht="15.75">
      <c r="A143" s="7"/>
      <c r="B143" s="74"/>
      <c r="C143" s="11"/>
      <c r="D143" s="11"/>
      <c r="E143" s="11"/>
      <c r="F143" s="11"/>
      <c r="G143" s="11"/>
      <c r="H143" s="83"/>
      <c r="I143" s="83"/>
      <c r="J143" s="83"/>
      <c r="K143" s="11"/>
      <c r="L143" s="84"/>
      <c r="M143" s="150"/>
      <c r="N143" s="142"/>
    </row>
    <row r="144" spans="1:14" ht="15.75">
      <c r="A144" s="27"/>
      <c r="B144" s="85" t="s">
        <v>100</v>
      </c>
      <c r="C144" s="86"/>
      <c r="D144" s="86"/>
      <c r="E144" s="86"/>
      <c r="F144" s="86"/>
      <c r="G144" s="86"/>
      <c r="H144" s="87"/>
      <c r="I144" s="87"/>
      <c r="J144" s="87"/>
      <c r="K144" s="86"/>
      <c r="L144" s="65">
        <f>D58</f>
        <v>18152</v>
      </c>
      <c r="M144" s="151"/>
      <c r="N144" s="142"/>
    </row>
    <row r="145" spans="1:14" ht="15.75">
      <c r="A145" s="27"/>
      <c r="B145" s="85" t="s">
        <v>52</v>
      </c>
      <c r="C145" s="86"/>
      <c r="D145" s="86"/>
      <c r="E145" s="86"/>
      <c r="F145" s="86"/>
      <c r="G145" s="86"/>
      <c r="H145" s="87"/>
      <c r="I145" s="87"/>
      <c r="J145" s="87"/>
      <c r="K145" s="86"/>
      <c r="L145" s="65">
        <v>1026</v>
      </c>
      <c r="M145" s="151"/>
      <c r="N145" s="142"/>
    </row>
    <row r="146" spans="1:15" ht="15.75">
      <c r="A146" s="27"/>
      <c r="B146" s="85" t="s">
        <v>101</v>
      </c>
      <c r="C146" s="86"/>
      <c r="D146" s="86"/>
      <c r="E146" s="86"/>
      <c r="F146" s="86"/>
      <c r="G146" s="86"/>
      <c r="H146" s="87"/>
      <c r="I146" s="87"/>
      <c r="J146" s="87"/>
      <c r="K146" s="86"/>
      <c r="L146" s="65">
        <v>0</v>
      </c>
      <c r="M146" s="151"/>
      <c r="N146" s="142"/>
      <c r="O146" s="191"/>
    </row>
    <row r="147" spans="1:14" ht="15.75">
      <c r="A147" s="27"/>
      <c r="B147" s="85" t="s">
        <v>102</v>
      </c>
      <c r="C147" s="86"/>
      <c r="D147" s="86"/>
      <c r="E147" s="86"/>
      <c r="F147" s="86"/>
      <c r="G147" s="86"/>
      <c r="H147" s="87"/>
      <c r="I147" s="87"/>
      <c r="J147" s="87"/>
      <c r="K147" s="86"/>
      <c r="L147" s="65">
        <f>L144-L145-L146</f>
        <v>17126</v>
      </c>
      <c r="M147" s="151"/>
      <c r="N147" s="142"/>
    </row>
    <row r="148" spans="1:14" ht="15.75">
      <c r="A148" s="27"/>
      <c r="B148" s="69"/>
      <c r="C148" s="86"/>
      <c r="D148" s="86"/>
      <c r="E148" s="86"/>
      <c r="F148" s="86"/>
      <c r="G148" s="86"/>
      <c r="H148" s="87"/>
      <c r="I148" s="87"/>
      <c r="J148" s="87"/>
      <c r="K148" s="86"/>
      <c r="L148" s="88"/>
      <c r="M148" s="151"/>
      <c r="N148" s="142"/>
    </row>
    <row r="149" spans="1:14" ht="15.75">
      <c r="A149" s="7"/>
      <c r="B149" s="167" t="s">
        <v>103</v>
      </c>
      <c r="C149" s="158"/>
      <c r="D149" s="158"/>
      <c r="E149" s="158"/>
      <c r="F149" s="158"/>
      <c r="G149" s="158"/>
      <c r="H149" s="168" t="s">
        <v>186</v>
      </c>
      <c r="I149" s="168"/>
      <c r="J149" s="168" t="s">
        <v>193</v>
      </c>
      <c r="K149" s="158"/>
      <c r="L149" s="169" t="s">
        <v>207</v>
      </c>
      <c r="M149" s="150"/>
      <c r="N149" s="142"/>
    </row>
    <row r="150" spans="1:14" ht="15.75">
      <c r="A150" s="27"/>
      <c r="B150" s="28" t="s">
        <v>104</v>
      </c>
      <c r="C150" s="28"/>
      <c r="D150" s="28"/>
      <c r="E150" s="28"/>
      <c r="F150" s="28"/>
      <c r="G150" s="28"/>
      <c r="H150" s="65">
        <v>7000</v>
      </c>
      <c r="I150" s="28"/>
      <c r="J150" s="52"/>
      <c r="K150" s="28"/>
      <c r="L150" s="65"/>
      <c r="M150" s="147"/>
      <c r="N150" s="142"/>
    </row>
    <row r="151" spans="1:14" ht="15.75">
      <c r="A151" s="27"/>
      <c r="B151" s="28" t="s">
        <v>105</v>
      </c>
      <c r="C151" s="28"/>
      <c r="D151" s="28"/>
      <c r="E151" s="28"/>
      <c r="F151" s="28"/>
      <c r="G151" s="28"/>
      <c r="H151" s="65">
        <f>+'May 04'!H153</f>
        <v>17</v>
      </c>
      <c r="I151" s="28"/>
      <c r="J151" s="65">
        <v>0</v>
      </c>
      <c r="K151" s="28"/>
      <c r="L151" s="65">
        <f>J151+H151</f>
        <v>17</v>
      </c>
      <c r="M151" s="147"/>
      <c r="N151" s="142"/>
    </row>
    <row r="152" spans="1:14" ht="15.75">
      <c r="A152" s="27"/>
      <c r="B152" s="28" t="s">
        <v>106</v>
      </c>
      <c r="C152" s="28"/>
      <c r="D152" s="28"/>
      <c r="E152" s="28"/>
      <c r="F152" s="28"/>
      <c r="G152" s="28"/>
      <c r="H152" s="65">
        <v>10</v>
      </c>
      <c r="I152" s="28"/>
      <c r="J152" s="65">
        <v>0</v>
      </c>
      <c r="K152" s="28"/>
      <c r="L152" s="65">
        <f>J152+H152</f>
        <v>10</v>
      </c>
      <c r="M152" s="147"/>
      <c r="N152" s="142"/>
    </row>
    <row r="153" spans="1:14" ht="15.75">
      <c r="A153" s="27"/>
      <c r="B153" s="28" t="s">
        <v>107</v>
      </c>
      <c r="C153" s="28"/>
      <c r="D153" s="28"/>
      <c r="E153" s="28"/>
      <c r="F153" s="28"/>
      <c r="G153" s="28"/>
      <c r="H153" s="65">
        <f>H152+H151</f>
        <v>27</v>
      </c>
      <c r="I153" s="28"/>
      <c r="J153" s="65">
        <f>J152+J151</f>
        <v>0</v>
      </c>
      <c r="K153" s="28"/>
      <c r="L153" s="65">
        <f>J153+H153</f>
        <v>27</v>
      </c>
      <c r="M153" s="147"/>
      <c r="N153" s="142"/>
    </row>
    <row r="154" spans="1:14" ht="15.75">
      <c r="A154" s="27"/>
      <c r="B154" s="28" t="s">
        <v>108</v>
      </c>
      <c r="C154" s="28"/>
      <c r="D154" s="28"/>
      <c r="E154" s="28"/>
      <c r="F154" s="28"/>
      <c r="G154" s="28"/>
      <c r="H154" s="65">
        <f>H150-H153-J153</f>
        <v>6973</v>
      </c>
      <c r="I154" s="28"/>
      <c r="J154" s="52"/>
      <c r="K154" s="28"/>
      <c r="L154" s="65"/>
      <c r="M154" s="147"/>
      <c r="N154" s="142"/>
    </row>
    <row r="155" spans="1:14" ht="16.5" thickBot="1">
      <c r="A155" s="27"/>
      <c r="B155" s="28"/>
      <c r="C155" s="28"/>
      <c r="D155" s="28"/>
      <c r="E155" s="28"/>
      <c r="F155" s="28"/>
      <c r="G155" s="28"/>
      <c r="H155" s="28"/>
      <c r="I155" s="28"/>
      <c r="J155" s="28"/>
      <c r="K155" s="28"/>
      <c r="L155" s="75"/>
      <c r="M155" s="147"/>
      <c r="N155" s="142"/>
    </row>
    <row r="156" spans="1:14" ht="15.75">
      <c r="A156" s="2"/>
      <c r="B156" s="5"/>
      <c r="C156" s="5"/>
      <c r="D156" s="5"/>
      <c r="E156" s="5"/>
      <c r="F156" s="5"/>
      <c r="G156" s="5"/>
      <c r="H156" s="5"/>
      <c r="I156" s="5"/>
      <c r="J156" s="5"/>
      <c r="K156" s="5"/>
      <c r="L156" s="73"/>
      <c r="M156" s="144"/>
      <c r="N156" s="142"/>
    </row>
    <row r="157" spans="1:14" ht="15.75">
      <c r="A157" s="7"/>
      <c r="B157" s="167" t="s">
        <v>109</v>
      </c>
      <c r="C157" s="15"/>
      <c r="D157" s="9"/>
      <c r="E157" s="9"/>
      <c r="F157" s="9"/>
      <c r="G157" s="9"/>
      <c r="H157" s="9"/>
      <c r="I157" s="9"/>
      <c r="J157" s="9"/>
      <c r="K157" s="9"/>
      <c r="L157" s="89"/>
      <c r="M157" s="145"/>
      <c r="N157" s="142"/>
    </row>
    <row r="158" spans="1:14" ht="15.75">
      <c r="A158" s="27"/>
      <c r="B158" s="28" t="s">
        <v>110</v>
      </c>
      <c r="C158" s="28"/>
      <c r="D158" s="28"/>
      <c r="E158" s="28"/>
      <c r="F158" s="28"/>
      <c r="G158" s="28"/>
      <c r="H158" s="28"/>
      <c r="I158" s="28"/>
      <c r="J158" s="28"/>
      <c r="K158" s="28"/>
      <c r="L158" s="71">
        <f>(L81+L83+L84+L85+L86)/-L87</f>
        <v>3.279596977329975</v>
      </c>
      <c r="M158" s="147" t="s">
        <v>208</v>
      </c>
      <c r="N158" s="142"/>
    </row>
    <row r="159" spans="1:14" ht="15.75">
      <c r="A159" s="27"/>
      <c r="B159" s="28" t="s">
        <v>111</v>
      </c>
      <c r="C159" s="28"/>
      <c r="D159" s="28"/>
      <c r="E159" s="28"/>
      <c r="F159" s="28"/>
      <c r="G159" s="28"/>
      <c r="H159" s="28"/>
      <c r="I159" s="28"/>
      <c r="J159" s="28"/>
      <c r="K159" s="28"/>
      <c r="L159" s="71">
        <v>3.24</v>
      </c>
      <c r="M159" s="147" t="s">
        <v>208</v>
      </c>
      <c r="N159" s="142"/>
    </row>
    <row r="160" spans="1:14" ht="15.75">
      <c r="A160" s="27"/>
      <c r="B160" s="28" t="s">
        <v>112</v>
      </c>
      <c r="C160" s="28"/>
      <c r="D160" s="28"/>
      <c r="E160" s="28"/>
      <c r="F160" s="28"/>
      <c r="G160" s="28"/>
      <c r="H160" s="28"/>
      <c r="I160" s="28"/>
      <c r="J160" s="28"/>
      <c r="K160" s="28"/>
      <c r="L160" s="71">
        <f>(L81+L83+L84+L85+L86+L87)/-L88</f>
        <v>11.455696202531646</v>
      </c>
      <c r="M160" s="147" t="s">
        <v>208</v>
      </c>
      <c r="N160" s="142"/>
    </row>
    <row r="161" spans="1:14" ht="15.75">
      <c r="A161" s="27"/>
      <c r="B161" s="28" t="s">
        <v>113</v>
      </c>
      <c r="C161" s="28"/>
      <c r="D161" s="28"/>
      <c r="E161" s="28"/>
      <c r="F161" s="28"/>
      <c r="G161" s="28"/>
      <c r="H161" s="28"/>
      <c r="I161" s="28"/>
      <c r="J161" s="28"/>
      <c r="K161" s="28"/>
      <c r="L161" s="90">
        <v>16.81</v>
      </c>
      <c r="M161" s="147" t="s">
        <v>208</v>
      </c>
      <c r="N161" s="142"/>
    </row>
    <row r="162" spans="1:14" ht="15.75">
      <c r="A162" s="27"/>
      <c r="B162" s="28" t="s">
        <v>114</v>
      </c>
      <c r="C162" s="28"/>
      <c r="D162" s="28"/>
      <c r="E162" s="28"/>
      <c r="F162" s="28"/>
      <c r="G162" s="28"/>
      <c r="H162" s="28"/>
      <c r="I162" s="28"/>
      <c r="J162" s="28"/>
      <c r="K162" s="28"/>
      <c r="L162" s="71">
        <f>(L81+L83+L84+L85+L86+L87+L88)/-L89</f>
        <v>26.361702127659573</v>
      </c>
      <c r="M162" s="147" t="s">
        <v>208</v>
      </c>
      <c r="N162" s="142"/>
    </row>
    <row r="163" spans="1:14" ht="15.75">
      <c r="A163" s="27"/>
      <c r="B163" s="28" t="s">
        <v>115</v>
      </c>
      <c r="C163" s="28"/>
      <c r="D163" s="28"/>
      <c r="E163" s="28"/>
      <c r="F163" s="28"/>
      <c r="G163" s="28"/>
      <c r="H163" s="28"/>
      <c r="I163" s="28"/>
      <c r="J163" s="28"/>
      <c r="K163" s="28"/>
      <c r="L163" s="90">
        <v>38.88</v>
      </c>
      <c r="M163" s="147" t="s">
        <v>208</v>
      </c>
      <c r="N163" s="142"/>
    </row>
    <row r="164" spans="1:14" ht="15.75">
      <c r="A164" s="27"/>
      <c r="B164" s="28"/>
      <c r="C164" s="28"/>
      <c r="D164" s="28"/>
      <c r="E164" s="28"/>
      <c r="F164" s="28"/>
      <c r="G164" s="28"/>
      <c r="H164" s="28"/>
      <c r="I164" s="28"/>
      <c r="J164" s="28"/>
      <c r="K164" s="28"/>
      <c r="L164" s="28"/>
      <c r="M164" s="147"/>
      <c r="N164" s="142"/>
    </row>
    <row r="165" spans="1:14" ht="15.75">
      <c r="A165" s="7"/>
      <c r="B165" s="9"/>
      <c r="C165" s="9"/>
      <c r="D165" s="9"/>
      <c r="E165" s="9"/>
      <c r="F165" s="9"/>
      <c r="G165" s="9"/>
      <c r="H165" s="9"/>
      <c r="I165" s="9"/>
      <c r="J165" s="9"/>
      <c r="K165" s="9"/>
      <c r="L165" s="9"/>
      <c r="M165" s="145"/>
      <c r="N165" s="142"/>
    </row>
    <row r="166" spans="1:14" ht="16.5" thickBot="1">
      <c r="A166" s="135"/>
      <c r="B166" s="136" t="str">
        <f>B107</f>
        <v>HL4 INVESTOR REPORT QUARTER ENDING AUGUST 2004</v>
      </c>
      <c r="C166" s="137"/>
      <c r="D166" s="137"/>
      <c r="E166" s="137"/>
      <c r="F166" s="137"/>
      <c r="G166" s="137"/>
      <c r="H166" s="137"/>
      <c r="I166" s="137"/>
      <c r="J166" s="137"/>
      <c r="K166" s="137"/>
      <c r="L166" s="137"/>
      <c r="M166" s="139"/>
      <c r="N166" s="142"/>
    </row>
    <row r="167" spans="1:14" ht="15.75">
      <c r="A167" s="2"/>
      <c r="B167" s="186"/>
      <c r="C167" s="186"/>
      <c r="D167" s="186"/>
      <c r="E167" s="186"/>
      <c r="F167" s="186"/>
      <c r="G167" s="186"/>
      <c r="H167" s="186"/>
      <c r="I167" s="186"/>
      <c r="J167" s="186"/>
      <c r="K167" s="186"/>
      <c r="L167" s="186"/>
      <c r="M167" s="187"/>
      <c r="N167" s="142"/>
    </row>
    <row r="168" spans="1:14" ht="15.75">
      <c r="A168" s="92"/>
      <c r="B168" s="62" t="s">
        <v>116</v>
      </c>
      <c r="C168" s="93"/>
      <c r="D168" s="93"/>
      <c r="E168" s="93"/>
      <c r="F168" s="93"/>
      <c r="G168" s="21"/>
      <c r="H168" s="21"/>
      <c r="I168" s="21"/>
      <c r="J168" s="21">
        <v>38230</v>
      </c>
      <c r="K168" s="17"/>
      <c r="L168" s="17"/>
      <c r="M168" s="145"/>
      <c r="N168" s="142"/>
    </row>
    <row r="169" spans="1:14" ht="15.75">
      <c r="A169" s="94"/>
      <c r="B169" s="95"/>
      <c r="C169" s="96"/>
      <c r="D169" s="96"/>
      <c r="E169" s="96"/>
      <c r="F169" s="96"/>
      <c r="G169" s="97"/>
      <c r="H169" s="97"/>
      <c r="I169" s="97"/>
      <c r="J169" s="97"/>
      <c r="K169" s="9"/>
      <c r="L169" s="9"/>
      <c r="M169" s="145"/>
      <c r="N169" s="142"/>
    </row>
    <row r="170" spans="1:14" ht="15.75">
      <c r="A170" s="98"/>
      <c r="B170" s="85" t="s">
        <v>117</v>
      </c>
      <c r="C170" s="99"/>
      <c r="D170" s="99"/>
      <c r="E170" s="99"/>
      <c r="F170" s="99"/>
      <c r="G170" s="80"/>
      <c r="H170" s="80"/>
      <c r="I170" s="80"/>
      <c r="J170" s="100">
        <v>0.09</v>
      </c>
      <c r="K170" s="28"/>
      <c r="L170" s="28"/>
      <c r="M170" s="147"/>
      <c r="N170" s="142"/>
    </row>
    <row r="171" spans="1:14" ht="15.75">
      <c r="A171" s="98"/>
      <c r="B171" s="85" t="s">
        <v>118</v>
      </c>
      <c r="C171" s="99"/>
      <c r="D171" s="99"/>
      <c r="E171" s="99"/>
      <c r="F171" s="99"/>
      <c r="G171" s="80"/>
      <c r="H171" s="80"/>
      <c r="I171" s="80"/>
      <c r="J171" s="50">
        <v>0.046548791045281306</v>
      </c>
      <c r="K171" s="28"/>
      <c r="L171" s="28"/>
      <c r="M171" s="147"/>
      <c r="N171" s="142"/>
    </row>
    <row r="172" spans="1:14" ht="15.75">
      <c r="A172" s="98"/>
      <c r="B172" s="85" t="s">
        <v>119</v>
      </c>
      <c r="C172" s="99"/>
      <c r="D172" s="99"/>
      <c r="E172" s="99"/>
      <c r="F172" s="99"/>
      <c r="G172" s="80"/>
      <c r="H172" s="80"/>
      <c r="I172" s="80"/>
      <c r="J172" s="100">
        <f>J170-J171</f>
        <v>0.04345120895471869</v>
      </c>
      <c r="K172" s="28"/>
      <c r="L172" s="28"/>
      <c r="M172" s="147"/>
      <c r="N172" s="142"/>
    </row>
    <row r="173" spans="1:14" ht="15.75">
      <c r="A173" s="98"/>
      <c r="B173" s="85" t="s">
        <v>120</v>
      </c>
      <c r="C173" s="99"/>
      <c r="D173" s="99"/>
      <c r="E173" s="99"/>
      <c r="F173" s="99"/>
      <c r="G173" s="80"/>
      <c r="H173" s="80"/>
      <c r="I173" s="80"/>
      <c r="J173" s="100">
        <v>0.09716</v>
      </c>
      <c r="K173" s="28"/>
      <c r="L173" s="28"/>
      <c r="M173" s="147"/>
      <c r="N173" s="142"/>
    </row>
    <row r="174" spans="1:14" ht="15.75">
      <c r="A174" s="98"/>
      <c r="B174" s="85" t="s">
        <v>121</v>
      </c>
      <c r="C174" s="99"/>
      <c r="D174" s="99"/>
      <c r="E174" s="99"/>
      <c r="F174" s="99"/>
      <c r="G174" s="80"/>
      <c r="H174" s="80"/>
      <c r="I174" s="80"/>
      <c r="J174" s="100">
        <f>L34</f>
        <v>0.0533353261816893</v>
      </c>
      <c r="K174" s="28"/>
      <c r="L174" s="28"/>
      <c r="M174" s="147"/>
      <c r="N174" s="142"/>
    </row>
    <row r="175" spans="1:14" ht="15.75">
      <c r="A175" s="98"/>
      <c r="B175" s="85" t="s">
        <v>122</v>
      </c>
      <c r="C175" s="99"/>
      <c r="D175" s="99"/>
      <c r="E175" s="99"/>
      <c r="F175" s="99"/>
      <c r="G175" s="80"/>
      <c r="H175" s="80"/>
      <c r="I175" s="80"/>
      <c r="J175" s="100">
        <f>J173-J174</f>
        <v>0.0438246738183107</v>
      </c>
      <c r="K175" s="28"/>
      <c r="L175" s="28"/>
      <c r="M175" s="147"/>
      <c r="N175" s="142"/>
    </row>
    <row r="176" spans="1:14" ht="15.75">
      <c r="A176" s="98"/>
      <c r="B176" s="85" t="s">
        <v>123</v>
      </c>
      <c r="C176" s="99"/>
      <c r="D176" s="99"/>
      <c r="E176" s="99"/>
      <c r="F176" s="99"/>
      <c r="G176" s="80"/>
      <c r="H176" s="80"/>
      <c r="I176" s="80"/>
      <c r="J176" s="101" t="s">
        <v>194</v>
      </c>
      <c r="K176" s="28"/>
      <c r="L176" s="28"/>
      <c r="M176" s="147"/>
      <c r="N176" s="142"/>
    </row>
    <row r="177" spans="1:14" ht="15.75">
      <c r="A177" s="98"/>
      <c r="B177" s="85" t="s">
        <v>124</v>
      </c>
      <c r="C177" s="99"/>
      <c r="D177" s="99"/>
      <c r="E177" s="99"/>
      <c r="F177" s="99"/>
      <c r="G177" s="80"/>
      <c r="H177" s="80"/>
      <c r="I177" s="80"/>
      <c r="J177" s="101" t="s">
        <v>195</v>
      </c>
      <c r="K177" s="28"/>
      <c r="L177" s="28"/>
      <c r="M177" s="147"/>
      <c r="N177" s="142"/>
    </row>
    <row r="178" spans="1:14" ht="15.75">
      <c r="A178" s="98"/>
      <c r="B178" s="85" t="s">
        <v>125</v>
      </c>
      <c r="C178" s="99"/>
      <c r="D178" s="99"/>
      <c r="E178" s="99"/>
      <c r="F178" s="99"/>
      <c r="G178" s="80"/>
      <c r="H178" s="80"/>
      <c r="I178" s="80"/>
      <c r="J178" s="101" t="s">
        <v>195</v>
      </c>
      <c r="K178" s="28"/>
      <c r="L178" s="28"/>
      <c r="M178" s="147"/>
      <c r="N178" s="142"/>
    </row>
    <row r="179" spans="1:14" ht="15.75">
      <c r="A179" s="98"/>
      <c r="B179" s="85" t="s">
        <v>126</v>
      </c>
      <c r="C179" s="99"/>
      <c r="D179" s="99"/>
      <c r="E179" s="99"/>
      <c r="F179" s="99"/>
      <c r="G179" s="80"/>
      <c r="H179" s="80"/>
      <c r="I179" s="80"/>
      <c r="J179" s="102">
        <v>10.6</v>
      </c>
      <c r="K179" s="28" t="s">
        <v>199</v>
      </c>
      <c r="L179" s="28"/>
      <c r="M179" s="147"/>
      <c r="N179" s="142"/>
    </row>
    <row r="180" spans="1:14" ht="15.75">
      <c r="A180" s="98"/>
      <c r="B180" s="85" t="s">
        <v>127</v>
      </c>
      <c r="C180" s="99"/>
      <c r="D180" s="99"/>
      <c r="E180" s="99"/>
      <c r="F180" s="99"/>
      <c r="G180" s="80"/>
      <c r="H180" s="80"/>
      <c r="I180" s="80"/>
      <c r="J180" s="102">
        <v>8.48</v>
      </c>
      <c r="K180" s="28" t="s">
        <v>199</v>
      </c>
      <c r="L180" s="28"/>
      <c r="M180" s="147"/>
      <c r="N180" s="142"/>
    </row>
    <row r="181" spans="1:14" ht="15.75">
      <c r="A181" s="98"/>
      <c r="B181" s="85" t="s">
        <v>128</v>
      </c>
      <c r="C181" s="99"/>
      <c r="D181" s="99"/>
      <c r="E181" s="99"/>
      <c r="F181" s="99"/>
      <c r="G181" s="80"/>
      <c r="H181" s="80"/>
      <c r="I181" s="80"/>
      <c r="J181" s="100">
        <f>F57/'May 04'!L57</f>
        <v>0.07478519614057327</v>
      </c>
      <c r="K181" s="28"/>
      <c r="L181" s="28"/>
      <c r="M181" s="147"/>
      <c r="N181" s="142"/>
    </row>
    <row r="182" spans="1:14" ht="15.75">
      <c r="A182" s="98"/>
      <c r="B182" s="85" t="s">
        <v>129</v>
      </c>
      <c r="C182" s="99"/>
      <c r="D182" s="99"/>
      <c r="E182" s="99"/>
      <c r="F182" s="99"/>
      <c r="G182" s="80"/>
      <c r="H182" s="80"/>
      <c r="I182" s="80"/>
      <c r="J182" s="100">
        <v>0.2773</v>
      </c>
      <c r="K182" s="28"/>
      <c r="L182" s="28"/>
      <c r="M182" s="147"/>
      <c r="N182" s="142"/>
    </row>
    <row r="183" spans="1:14" ht="15.75">
      <c r="A183" s="98"/>
      <c r="B183" s="85"/>
      <c r="C183" s="85"/>
      <c r="D183" s="85"/>
      <c r="E183" s="85"/>
      <c r="F183" s="85"/>
      <c r="G183" s="28"/>
      <c r="H183" s="28"/>
      <c r="I183" s="28"/>
      <c r="J183" s="75"/>
      <c r="K183" s="28"/>
      <c r="L183" s="103"/>
      <c r="M183" s="147"/>
      <c r="N183" s="142"/>
    </row>
    <row r="184" spans="1:14" ht="15.75">
      <c r="A184" s="104"/>
      <c r="B184" s="16" t="s">
        <v>130</v>
      </c>
      <c r="C184" s="105"/>
      <c r="D184" s="106"/>
      <c r="E184" s="105"/>
      <c r="F184" s="106"/>
      <c r="G184" s="105"/>
      <c r="H184" s="106"/>
      <c r="I184" s="19" t="s">
        <v>187</v>
      </c>
      <c r="J184" s="107" t="s">
        <v>196</v>
      </c>
      <c r="K184" s="17"/>
      <c r="L184" s="9"/>
      <c r="M184" s="145"/>
      <c r="N184" s="142"/>
    </row>
    <row r="185" spans="1:14" ht="15.75">
      <c r="A185" s="108"/>
      <c r="B185" s="85" t="s">
        <v>131</v>
      </c>
      <c r="C185" s="66"/>
      <c r="D185" s="66"/>
      <c r="E185" s="66"/>
      <c r="F185" s="28"/>
      <c r="G185" s="28"/>
      <c r="H185" s="28"/>
      <c r="I185" s="35">
        <v>257</v>
      </c>
      <c r="J185" s="109">
        <v>19742</v>
      </c>
      <c r="K185" s="28"/>
      <c r="L185" s="103"/>
      <c r="M185" s="153"/>
      <c r="N185" s="142"/>
    </row>
    <row r="186" spans="1:14" ht="15.75">
      <c r="A186" s="108"/>
      <c r="B186" s="85" t="s">
        <v>132</v>
      </c>
      <c r="C186" s="66"/>
      <c r="D186" s="66"/>
      <c r="E186" s="66"/>
      <c r="F186" s="28"/>
      <c r="G186" s="28"/>
      <c r="H186" s="28"/>
      <c r="I186" s="35">
        <v>9</v>
      </c>
      <c r="J186" s="109">
        <v>755</v>
      </c>
      <c r="K186" s="28"/>
      <c r="L186" s="103"/>
      <c r="M186" s="153"/>
      <c r="N186" s="142"/>
    </row>
    <row r="187" spans="1:14" ht="15.75">
      <c r="A187" s="108"/>
      <c r="B187" s="170" t="s">
        <v>133</v>
      </c>
      <c r="C187" s="66"/>
      <c r="D187" s="66"/>
      <c r="E187" s="66"/>
      <c r="F187" s="28"/>
      <c r="G187" s="28"/>
      <c r="H187" s="28"/>
      <c r="I187" s="28"/>
      <c r="J187" s="109">
        <v>0</v>
      </c>
      <c r="K187" s="28"/>
      <c r="L187" s="103"/>
      <c r="M187" s="153"/>
      <c r="N187" s="142"/>
    </row>
    <row r="188" spans="1:14" ht="15.75">
      <c r="A188" s="108"/>
      <c r="B188" s="170" t="s">
        <v>134</v>
      </c>
      <c r="C188" s="66"/>
      <c r="D188" s="66"/>
      <c r="E188" s="66"/>
      <c r="F188" s="28"/>
      <c r="G188" s="28"/>
      <c r="H188" s="28"/>
      <c r="I188" s="28"/>
      <c r="J188" s="109">
        <v>0</v>
      </c>
      <c r="K188" s="28"/>
      <c r="L188" s="103"/>
      <c r="M188" s="153"/>
      <c r="N188" s="142"/>
    </row>
    <row r="189" spans="1:14" ht="15.75">
      <c r="A189" s="111"/>
      <c r="B189" s="170" t="s">
        <v>135</v>
      </c>
      <c r="C189" s="66"/>
      <c r="D189" s="85"/>
      <c r="E189" s="85"/>
      <c r="F189" s="85"/>
      <c r="G189" s="28"/>
      <c r="H189" s="28"/>
      <c r="I189" s="28"/>
      <c r="J189" s="109"/>
      <c r="K189" s="28"/>
      <c r="L189" s="103"/>
      <c r="M189" s="154"/>
      <c r="N189" s="142"/>
    </row>
    <row r="190" spans="1:14" ht="15.75">
      <c r="A190" s="108"/>
      <c r="B190" s="85" t="s">
        <v>136</v>
      </c>
      <c r="C190" s="66"/>
      <c r="D190" s="66"/>
      <c r="E190" s="66"/>
      <c r="F190" s="66"/>
      <c r="G190" s="28"/>
      <c r="H190" s="28"/>
      <c r="I190" s="28"/>
      <c r="J190" s="109">
        <f>L130</f>
        <v>0</v>
      </c>
      <c r="K190" s="28"/>
      <c r="L190" s="103"/>
      <c r="M190" s="154"/>
      <c r="N190" s="142"/>
    </row>
    <row r="191" spans="1:14" ht="15.75">
      <c r="A191" s="108"/>
      <c r="B191" s="85" t="s">
        <v>137</v>
      </c>
      <c r="C191" s="66"/>
      <c r="D191" s="66"/>
      <c r="E191" s="66"/>
      <c r="F191" s="66"/>
      <c r="G191" s="28"/>
      <c r="H191" s="28"/>
      <c r="I191" s="28"/>
      <c r="J191" s="109">
        <f>J190+'May 04'!J191</f>
        <v>189</v>
      </c>
      <c r="K191" s="28"/>
      <c r="L191" s="103"/>
      <c r="M191" s="154"/>
      <c r="N191" s="142"/>
    </row>
    <row r="192" spans="1:14" ht="15.75">
      <c r="A192" s="108"/>
      <c r="B192" s="85" t="s">
        <v>138</v>
      </c>
      <c r="C192" s="66"/>
      <c r="D192" s="66"/>
      <c r="E192" s="66"/>
      <c r="F192" s="66"/>
      <c r="G192" s="28"/>
      <c r="H192" s="28"/>
      <c r="I192" s="28"/>
      <c r="J192" s="109">
        <v>0</v>
      </c>
      <c r="K192" s="28"/>
      <c r="L192" s="103"/>
      <c r="M192" s="154"/>
      <c r="N192" s="142"/>
    </row>
    <row r="193" spans="1:14" ht="15.75">
      <c r="A193" s="111"/>
      <c r="B193" s="170" t="s">
        <v>139</v>
      </c>
      <c r="C193" s="66"/>
      <c r="D193" s="85"/>
      <c r="E193" s="85"/>
      <c r="F193" s="85"/>
      <c r="G193" s="28"/>
      <c r="H193" s="28"/>
      <c r="I193" s="28"/>
      <c r="J193" s="109"/>
      <c r="K193" s="28"/>
      <c r="L193" s="103"/>
      <c r="M193" s="154"/>
      <c r="N193" s="142"/>
    </row>
    <row r="194" spans="1:14" ht="15.75">
      <c r="A194" s="111"/>
      <c r="B194" s="85" t="s">
        <v>140</v>
      </c>
      <c r="C194" s="66"/>
      <c r="D194" s="85"/>
      <c r="E194" s="85"/>
      <c r="F194" s="85"/>
      <c r="G194" s="28"/>
      <c r="H194" s="28"/>
      <c r="I194" s="28">
        <v>7</v>
      </c>
      <c r="J194" s="109">
        <v>734</v>
      </c>
      <c r="K194" s="28"/>
      <c r="L194" s="103"/>
      <c r="M194" s="154"/>
      <c r="N194" s="142"/>
    </row>
    <row r="195" spans="1:14" ht="15.75">
      <c r="A195" s="108"/>
      <c r="B195" s="85" t="s">
        <v>141</v>
      </c>
      <c r="C195" s="66"/>
      <c r="D195" s="113"/>
      <c r="E195" s="113"/>
      <c r="F195" s="114"/>
      <c r="G195" s="28"/>
      <c r="H195" s="28"/>
      <c r="I195" s="28"/>
      <c r="J195" s="109">
        <v>34.593</v>
      </c>
      <c r="K195" s="28"/>
      <c r="L195" s="103"/>
      <c r="M195" s="154"/>
      <c r="N195" s="142"/>
    </row>
    <row r="196" spans="1:14" ht="15.75">
      <c r="A196" s="108"/>
      <c r="B196" s="85" t="s">
        <v>142</v>
      </c>
      <c r="C196" s="66"/>
      <c r="D196" s="113"/>
      <c r="E196" s="113"/>
      <c r="F196" s="114"/>
      <c r="G196" s="28"/>
      <c r="H196" s="28"/>
      <c r="I196" s="28"/>
      <c r="J196" s="109">
        <v>13.14</v>
      </c>
      <c r="K196" s="28"/>
      <c r="L196" s="103"/>
      <c r="M196" s="154"/>
      <c r="N196" s="142"/>
    </row>
    <row r="197" spans="1:14" ht="15.75">
      <c r="A197" s="108"/>
      <c r="B197" s="85" t="s">
        <v>143</v>
      </c>
      <c r="C197" s="66"/>
      <c r="D197" s="115"/>
      <c r="E197" s="113"/>
      <c r="F197" s="114"/>
      <c r="G197" s="28"/>
      <c r="H197" s="28"/>
      <c r="I197" s="28"/>
      <c r="J197" s="116">
        <v>1.9246</v>
      </c>
      <c r="K197" s="28"/>
      <c r="L197" s="103"/>
      <c r="M197" s="154"/>
      <c r="N197" s="142"/>
    </row>
    <row r="198" spans="1:14" ht="15.75">
      <c r="A198" s="108"/>
      <c r="B198" s="85"/>
      <c r="C198" s="66"/>
      <c r="D198" s="115"/>
      <c r="E198" s="113"/>
      <c r="F198" s="114"/>
      <c r="G198" s="28"/>
      <c r="H198" s="28"/>
      <c r="I198" s="28"/>
      <c r="J198" s="116"/>
      <c r="K198" s="28"/>
      <c r="L198" s="103"/>
      <c r="M198" s="154"/>
      <c r="N198" s="142"/>
    </row>
    <row r="199" spans="1:14" ht="15.75">
      <c r="A199" s="7"/>
      <c r="B199" s="16" t="s">
        <v>144</v>
      </c>
      <c r="C199" s="19"/>
      <c r="D199" s="107"/>
      <c r="E199" s="19"/>
      <c r="F199" s="107"/>
      <c r="G199" s="19"/>
      <c r="H199" s="107" t="s">
        <v>187</v>
      </c>
      <c r="I199" s="19" t="s">
        <v>188</v>
      </c>
      <c r="J199" s="107" t="s">
        <v>197</v>
      </c>
      <c r="K199" s="19" t="s">
        <v>188</v>
      </c>
      <c r="L199" s="17"/>
      <c r="M199" s="155"/>
      <c r="N199" s="142"/>
    </row>
    <row r="200" spans="1:14" ht="15.75">
      <c r="A200" s="27"/>
      <c r="B200" s="66" t="s">
        <v>145</v>
      </c>
      <c r="C200" s="118"/>
      <c r="D200" s="66"/>
      <c r="E200" s="118"/>
      <c r="F200" s="28"/>
      <c r="G200" s="118"/>
      <c r="H200" s="66">
        <v>2020</v>
      </c>
      <c r="I200" s="120">
        <f>H200/H205</f>
        <v>0.6642551792173627</v>
      </c>
      <c r="J200" s="65">
        <v>57461</v>
      </c>
      <c r="K200" s="194">
        <f>J200/J205</f>
        <v>0.5466905153795656</v>
      </c>
      <c r="L200" s="103"/>
      <c r="M200" s="154"/>
      <c r="N200" s="142"/>
    </row>
    <row r="201" spans="1:14" ht="15.75">
      <c r="A201" s="27"/>
      <c r="B201" s="66" t="s">
        <v>146</v>
      </c>
      <c r="C201" s="118"/>
      <c r="D201" s="66"/>
      <c r="E201" s="118"/>
      <c r="F201" s="28"/>
      <c r="G201" s="120"/>
      <c r="H201" s="66">
        <v>147</v>
      </c>
      <c r="I201" s="120">
        <f>H201/H205</f>
        <v>0.048339362051956596</v>
      </c>
      <c r="J201" s="65">
        <v>5007</v>
      </c>
      <c r="K201" s="194">
        <f>J201/J205</f>
        <v>0.047637169741311235</v>
      </c>
      <c r="L201" s="103"/>
      <c r="M201" s="154"/>
      <c r="N201" s="142"/>
    </row>
    <row r="202" spans="1:14" ht="15.75">
      <c r="A202" s="27"/>
      <c r="B202" s="66" t="s">
        <v>147</v>
      </c>
      <c r="C202" s="118"/>
      <c r="D202" s="66"/>
      <c r="E202" s="118"/>
      <c r="F202" s="28"/>
      <c r="G202" s="120"/>
      <c r="H202" s="66">
        <v>77</v>
      </c>
      <c r="I202" s="120">
        <f>H202/H205</f>
        <v>0.02532061821769155</v>
      </c>
      <c r="J202" s="65">
        <v>2704</v>
      </c>
      <c r="K202" s="194">
        <f>J202/J205</f>
        <v>0.025726164765429514</v>
      </c>
      <c r="L202" s="103"/>
      <c r="M202" s="154"/>
      <c r="N202" s="142"/>
    </row>
    <row r="203" spans="1:14" ht="15.75">
      <c r="A203" s="27"/>
      <c r="B203" s="66" t="s">
        <v>148</v>
      </c>
      <c r="C203" s="118"/>
      <c r="D203" s="66"/>
      <c r="E203" s="118"/>
      <c r="F203" s="28"/>
      <c r="G203" s="120"/>
      <c r="H203" s="66">
        <v>797</v>
      </c>
      <c r="I203" s="120">
        <f>H203/H205</f>
        <v>0.26208484051298914</v>
      </c>
      <c r="J203" s="65">
        <v>39935</v>
      </c>
      <c r="K203" s="194">
        <f>J203/J205</f>
        <v>0.37994615011369365</v>
      </c>
      <c r="L203" s="103"/>
      <c r="M203" s="153"/>
      <c r="N203" s="142"/>
    </row>
    <row r="204" spans="1:14" ht="15.75">
      <c r="A204" s="27"/>
      <c r="B204" s="66"/>
      <c r="C204" s="121"/>
      <c r="D204" s="110"/>
      <c r="E204" s="121"/>
      <c r="F204" s="28"/>
      <c r="G204" s="121"/>
      <c r="H204" s="110"/>
      <c r="I204" s="121"/>
      <c r="J204" s="65"/>
      <c r="K204" s="119"/>
      <c r="L204" s="103"/>
      <c r="M204" s="153"/>
      <c r="N204" s="142"/>
    </row>
    <row r="205" spans="1:14" ht="15.75">
      <c r="A205" s="27"/>
      <c r="B205" s="28"/>
      <c r="C205" s="28"/>
      <c r="D205" s="28"/>
      <c r="E205" s="28"/>
      <c r="F205" s="28"/>
      <c r="G205" s="28"/>
      <c r="H205" s="64">
        <f>SUM(H200:H203)</f>
        <v>3041</v>
      </c>
      <c r="I205" s="122">
        <f>SUM(I200:I204)</f>
        <v>1</v>
      </c>
      <c r="J205" s="65">
        <f>SUM(J200:J204)</f>
        <v>105107</v>
      </c>
      <c r="K205" s="122">
        <f>SUM(K200:K204)</f>
        <v>1</v>
      </c>
      <c r="L205" s="28"/>
      <c r="M205" s="147"/>
      <c r="N205" s="142"/>
    </row>
    <row r="206" spans="1:14" ht="15.75">
      <c r="A206" s="27"/>
      <c r="B206" s="28"/>
      <c r="C206" s="28"/>
      <c r="D206" s="28"/>
      <c r="E206" s="28"/>
      <c r="F206" s="28"/>
      <c r="G206" s="28"/>
      <c r="H206" s="64"/>
      <c r="I206" s="122"/>
      <c r="J206" s="65"/>
      <c r="K206" s="122"/>
      <c r="L206" s="28"/>
      <c r="M206" s="147"/>
      <c r="N206" s="142"/>
    </row>
    <row r="207" spans="1:14" ht="15.75">
      <c r="A207" s="7"/>
      <c r="B207" s="9"/>
      <c r="C207" s="9"/>
      <c r="D207" s="9"/>
      <c r="E207" s="9"/>
      <c r="F207" s="9"/>
      <c r="G207" s="9"/>
      <c r="H207" s="67"/>
      <c r="I207" s="123"/>
      <c r="J207" s="124"/>
      <c r="K207" s="123"/>
      <c r="L207" s="9"/>
      <c r="M207" s="145"/>
      <c r="N207" s="142"/>
    </row>
    <row r="208" spans="1:14" ht="15.75">
      <c r="A208" s="125"/>
      <c r="B208" s="16" t="s">
        <v>149</v>
      </c>
      <c r="C208" s="126"/>
      <c r="D208" s="19" t="s">
        <v>165</v>
      </c>
      <c r="E208" s="17"/>
      <c r="F208" s="16" t="s">
        <v>175</v>
      </c>
      <c r="G208" s="127"/>
      <c r="H208" s="127"/>
      <c r="I208" s="127"/>
      <c r="J208" s="188"/>
      <c r="K208" s="188"/>
      <c r="L208" s="188"/>
      <c r="M208" s="189"/>
      <c r="N208" s="142"/>
    </row>
    <row r="209" spans="1:14" ht="15.75">
      <c r="A209" s="190"/>
      <c r="B209" s="188"/>
      <c r="C209" s="188"/>
      <c r="D209" s="9"/>
      <c r="E209" s="9"/>
      <c r="F209" s="9"/>
      <c r="G209" s="188"/>
      <c r="H209" s="188"/>
      <c r="I209" s="188"/>
      <c r="J209" s="188"/>
      <c r="K209" s="188"/>
      <c r="L209" s="188"/>
      <c r="M209" s="189"/>
      <c r="N209" s="142"/>
    </row>
    <row r="210" spans="1:14" ht="15.75">
      <c r="A210" s="190"/>
      <c r="B210" s="15" t="s">
        <v>150</v>
      </c>
      <c r="C210" s="130"/>
      <c r="D210" s="131" t="s">
        <v>166</v>
      </c>
      <c r="E210" s="15"/>
      <c r="F210" s="15" t="s">
        <v>176</v>
      </c>
      <c r="G210" s="130"/>
      <c r="H210" s="130"/>
      <c r="I210" s="188"/>
      <c r="J210" s="188"/>
      <c r="K210" s="188"/>
      <c r="L210" s="188"/>
      <c r="M210" s="189"/>
      <c r="N210" s="142"/>
    </row>
    <row r="211" spans="1:14" ht="15.75">
      <c r="A211" s="190"/>
      <c r="B211" s="15" t="s">
        <v>151</v>
      </c>
      <c r="C211" s="130"/>
      <c r="D211" s="131" t="s">
        <v>167</v>
      </c>
      <c r="E211" s="15"/>
      <c r="F211" s="15" t="s">
        <v>177</v>
      </c>
      <c r="G211" s="130"/>
      <c r="H211" s="130"/>
      <c r="I211" s="188"/>
      <c r="J211" s="188"/>
      <c r="K211" s="188"/>
      <c r="L211" s="188"/>
      <c r="M211" s="189"/>
      <c r="N211" s="142"/>
    </row>
    <row r="212" spans="1:14" ht="15.75">
      <c r="A212" s="190"/>
      <c r="B212" s="15"/>
      <c r="C212" s="130"/>
      <c r="D212" s="131"/>
      <c r="E212" s="15"/>
      <c r="F212" s="15"/>
      <c r="G212" s="130"/>
      <c r="H212" s="130"/>
      <c r="I212" s="188"/>
      <c r="J212" s="188"/>
      <c r="K212" s="188"/>
      <c r="L212" s="188"/>
      <c r="M212" s="189"/>
      <c r="N212" s="142"/>
    </row>
    <row r="213" spans="1:14" ht="15.75">
      <c r="A213" s="190"/>
      <c r="B213" s="15"/>
      <c r="C213" s="130"/>
      <c r="D213" s="131"/>
      <c r="E213" s="15"/>
      <c r="F213" s="15"/>
      <c r="G213" s="130"/>
      <c r="H213" s="130"/>
      <c r="I213" s="188"/>
      <c r="J213" s="188"/>
      <c r="K213" s="188"/>
      <c r="L213" s="188"/>
      <c r="M213" s="189"/>
      <c r="N213" s="142"/>
    </row>
    <row r="214" spans="1:14" ht="16.5" thickBot="1">
      <c r="A214" s="190"/>
      <c r="B214" s="15" t="str">
        <f>B166</f>
        <v>HL4 INVESTOR REPORT QUARTER ENDING AUGUST 2004</v>
      </c>
      <c r="C214" s="130"/>
      <c r="D214" s="131"/>
      <c r="E214" s="15"/>
      <c r="F214" s="15"/>
      <c r="G214" s="130"/>
      <c r="H214" s="130"/>
      <c r="I214" s="188"/>
      <c r="J214" s="188"/>
      <c r="K214" s="188"/>
      <c r="L214" s="188"/>
      <c r="M214" s="189"/>
      <c r="N214" s="142"/>
    </row>
    <row r="215" spans="1:14" ht="15">
      <c r="A215" s="157"/>
      <c r="B215" s="157"/>
      <c r="C215" s="157"/>
      <c r="D215" s="157"/>
      <c r="E215" s="157"/>
      <c r="F215" s="157"/>
      <c r="G215" s="157"/>
      <c r="H215" s="157"/>
      <c r="I215" s="157"/>
      <c r="J215" s="157"/>
      <c r="K215" s="157"/>
      <c r="L215" s="157"/>
      <c r="M215" s="157"/>
      <c r="N215" s="142"/>
    </row>
    <row r="216" spans="1:13" ht="15">
      <c r="A216" s="143"/>
      <c r="B216" s="143"/>
      <c r="C216" s="143"/>
      <c r="D216" s="143"/>
      <c r="E216" s="143"/>
      <c r="F216" s="143"/>
      <c r="G216" s="143"/>
      <c r="H216" s="143"/>
      <c r="I216" s="143"/>
      <c r="J216" s="143"/>
      <c r="K216" s="143"/>
      <c r="L216" s="143"/>
      <c r="M216" s="143"/>
    </row>
  </sheetData>
  <printOptions horizontalCentered="1" verticalCentered="1"/>
  <pageMargins left="0.7480314960629921" right="0.7480314960629921" top="0.984251968503937" bottom="0.984251968503937" header="0.5118110236220472" footer="0.5118110236220472"/>
  <pageSetup horizontalDpi="600" verticalDpi="600" orientation="landscape" paperSize="9" scale="46" r:id="rId2"/>
  <rowBreaks count="3" manualBreakCount="3">
    <brk id="52" max="13" man="1"/>
    <brk id="107" max="13" man="1"/>
    <brk id="166" max="1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