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April 2000" sheetId="1" r:id="rId1"/>
    <sheet name="July 2000" sheetId="2" r:id="rId2"/>
    <sheet name="October 2000" sheetId="3" r:id="rId3"/>
    <sheet name="January 2001" sheetId="4" r:id="rId4"/>
    <sheet name="April 2001" sheetId="5" r:id="rId5"/>
    <sheet name="July 2001" sheetId="6" r:id="rId6"/>
    <sheet name="Oct 2001" sheetId="7" r:id="rId7"/>
  </sheets>
  <definedNames>
    <definedName name="PAGE1">'Oct 2001'!$A$1:$M$47</definedName>
    <definedName name="PAGE2">'Oct 2001'!$A$48:$M$98</definedName>
    <definedName name="PAGE3">'Oct 2001'!$A$99:$M$147</definedName>
    <definedName name="PAGE4">'Oct 2001'!$A$148:$M$189</definedName>
    <definedName name="_xlnm.Print_Area">'Oct 2001'!$A$148:$M$189</definedName>
  </definedNames>
  <calcPr calcMode="autoNoTable" fullCalcOnLoad="1" iterate="1" iterateCount="1" iterateDelta="0"/>
</workbook>
</file>

<file path=xl/sharedStrings.xml><?xml version="1.0" encoding="utf-8"?>
<sst xmlns="http://schemas.openxmlformats.org/spreadsheetml/2006/main" count="1605" uniqueCount="217">
  <si>
    <t>Homeloans (No. 3) PLC</t>
  </si>
  <si>
    <t>This performance report is issued by Paragon Finance PLC for and on behalf of Homeloans (No.3)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</si>
  <si>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</si>
  <si>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</si>
  <si>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</si>
  <si>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</si>
  <si>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</si>
  <si>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</si>
  <si>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Date of Issue</t>
  </si>
  <si>
    <t>Date of Production</t>
  </si>
  <si>
    <t>Security Level Data</t>
  </si>
  <si>
    <t>Moody's Rating at Closing</t>
  </si>
  <si>
    <t>Current Moody's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</si>
  <si>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</si>
  <si>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</si>
  <si>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</si>
  <si>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</si>
  <si>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</si>
  <si>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</si>
  <si>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</si>
  <si>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</si>
  <si>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</si>
  <si>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</si>
  <si>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</si>
  <si>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</si>
  <si>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</si>
  <si>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</si>
  <si>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</si>
  <si>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</si>
  <si>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</si>
  <si>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Interest Calculated on</t>
  </si>
  <si>
    <t>Record Date</t>
  </si>
  <si>
    <t>Asset Movements</t>
  </si>
  <si>
    <t>Mortgages</t>
  </si>
  <si>
    <t>Current Principal Balance (£'000)</t>
  </si>
  <si>
    <t>Accrued Arrears and Interest Sold to Issuer (£'000)</t>
  </si>
  <si>
    <t>Total (£'000)</t>
  </si>
  <si>
    <t>Consumer Loans</t>
  </si>
  <si>
    <t>Credit Enhancement</t>
  </si>
  <si>
    <t>Overfunding of Notes</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</si>
  <si>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</si>
  <si>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</si>
  <si>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</si>
  <si>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</si>
  <si>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</si>
  <si>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</si>
  <si>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</si>
  <si>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</si>
  <si>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</si>
  <si>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</si>
  <si>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</si>
  <si>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</si>
  <si>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</si>
  <si>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</si>
  <si>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</si>
  <si>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</si>
  <si>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Third Party payments for Corporation Tax and VAT</t>
  </si>
  <si>
    <t>B Note Interest</t>
  </si>
  <si>
    <t>C Note Interest</t>
  </si>
  <si>
    <t>First Loss Fund  replenishments</t>
  </si>
  <si>
    <t>PDL replenishment</t>
  </si>
  <si>
    <t>Cap/Swap Retention fund</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</si>
  <si>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</si>
  <si>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</si>
  <si>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</si>
  <si>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</si>
  <si>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</si>
  <si>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</si>
  <si>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</si>
  <si>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</si>
  <si>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</si>
  <si>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</si>
  <si>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</si>
  <si>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</si>
  <si>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</si>
  <si>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</si>
  <si>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</si>
  <si>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</si>
  <si>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</si>
  <si>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</si>
  <si>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</si>
  <si>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</si>
  <si>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</si>
  <si>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</si>
  <si>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</si>
  <si>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</si>
  <si>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</si>
  <si>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</si>
  <si>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</si>
  <si>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</si>
  <si>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</si>
  <si>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</si>
  <si>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</si>
  <si>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</si>
  <si>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</si>
  <si>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</si>
  <si>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</si>
  <si>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</si>
  <si>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</si>
  <si>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</si>
  <si>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</si>
  <si>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</si>
  <si>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</si>
  <si>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Cover Ratio for Class C Notes (at last Interest Payment Date)</t>
  </si>
  <si>
    <t xml:space="preserve">Cover Ratio for Class C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</si>
  <si>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</si>
  <si>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</si>
  <si>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</si>
  <si>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</si>
  <si>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</si>
  <si>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</si>
  <si>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</si>
  <si>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t>
  </si>
  <si>
    <t>Original Weighted Average Maturity</t>
  </si>
  <si>
    <t>Current Weighted Average Maturity</t>
  </si>
  <si>
    <t>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</si>
  <si>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</si>
  <si>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</si>
  <si>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</si>
  <si>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</si>
  <si>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</si>
  <si>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</si>
  <si>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</si>
  <si>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</si>
  <si>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</si>
  <si>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</si>
  <si>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</si>
  <si>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</si>
  <si>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</si>
  <si>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</si>
  <si>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</si>
  <si>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</si>
  <si>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</si>
  <si>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</si>
  <si>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Contact Name/Address</t>
  </si>
  <si>
    <t>John Harvey, St. Catherines Court, Herbert Road, Solihull, West Midlands, B91 3QE</t>
  </si>
  <si>
    <t>Jimmy Giles, St. Catherines Court, Herbert Road, Solihull, West Midlands, B91 3QE</t>
  </si>
  <si>
    <t>A2 Pool</t>
  </si>
  <si>
    <t>Factor</t>
  </si>
  <si>
    <t>As at Closing</t>
  </si>
  <si>
    <t>PDD =</t>
  </si>
  <si>
    <t>Class A1 Notes</t>
  </si>
  <si>
    <t>Aaa</t>
  </si>
  <si>
    <t>XS0070727911</t>
  </si>
  <si>
    <t>6.25 bp</t>
  </si>
  <si>
    <t>October 1998</t>
  </si>
  <si>
    <t>31 October 1998</t>
  </si>
  <si>
    <t>20 bp</t>
  </si>
  <si>
    <t>Last Quarter Balance</t>
  </si>
  <si>
    <t>Tel.</t>
  </si>
  <si>
    <t>0121 712 3894</t>
  </si>
  <si>
    <t>0121 712 2315</t>
  </si>
  <si>
    <t>Class A2 Notes</t>
  </si>
  <si>
    <t>XS0070728059</t>
  </si>
  <si>
    <t>14 bp</t>
  </si>
  <si>
    <t>October 1999</t>
  </si>
  <si>
    <t>31 October 2002</t>
  </si>
  <si>
    <t>45 bp</t>
  </si>
  <si>
    <t>This Quarter Redemptions and Repayments</t>
  </si>
  <si>
    <t>E-mail</t>
  </si>
  <si>
    <t>jharvey@paragon-group.co.uk</t>
  </si>
  <si>
    <t>jgiles@paragon-group.co.uk</t>
  </si>
  <si>
    <t>Class B Notes</t>
  </si>
  <si>
    <t>A2</t>
  </si>
  <si>
    <t>Aa3</t>
  </si>
  <si>
    <t>XS0070728133</t>
  </si>
  <si>
    <t>35 bp</t>
  </si>
  <si>
    <t>75 bp</t>
  </si>
  <si>
    <t>Additions this quarter</t>
  </si>
  <si>
    <t>DFA's</t>
  </si>
  <si>
    <t>No.</t>
  </si>
  <si>
    <t>%</t>
  </si>
  <si>
    <t>Senior/Subordinate</t>
  </si>
  <si>
    <t>Class C Notes</t>
  </si>
  <si>
    <t>Baa3</t>
  </si>
  <si>
    <t>A3</t>
  </si>
  <si>
    <t>XS0070728216</t>
  </si>
  <si>
    <t>80 bp</t>
  </si>
  <si>
    <t>175 bp</t>
  </si>
  <si>
    <t>Repurchases this quarter</t>
  </si>
  <si>
    <t>Principal (£'000)</t>
  </si>
  <si>
    <t>MFA's</t>
  </si>
  <si>
    <t>n/a</t>
  </si>
  <si>
    <t>October 2028</t>
  </si>
  <si>
    <t>£'000 Value</t>
  </si>
  <si>
    <t>£'000 Principal</t>
  </si>
  <si>
    <t>=</t>
  </si>
  <si>
    <t>years</t>
  </si>
  <si>
    <t>HL3 PLC</t>
  </si>
  <si>
    <t>October 1996</t>
  </si>
  <si>
    <t xml:space="preserve"> 26 May 2000</t>
  </si>
  <si>
    <t>Quarterly</t>
  </si>
  <si>
    <t>ACTUAL/366</t>
  </si>
  <si>
    <t>Current Principal Outstanding</t>
  </si>
  <si>
    <t>Revenue (£'000)</t>
  </si>
  <si>
    <t>Total</t>
  </si>
  <si>
    <t>x</t>
  </si>
  <si>
    <t>{EDIT-GOTO PAGE1}</t>
  </si>
  <si>
    <t>{PRINT "SELECTION";1;9999;1;1}</t>
  </si>
  <si>
    <t>{EDIT-GOTO PAGE2}</t>
  </si>
  <si>
    <t>{EDIT-GOTO PAGE3}</t>
  </si>
  <si>
    <t>{EDIT-GOTO PAGE4}</t>
  </si>
  <si>
    <t>0121 712 2459</t>
  </si>
  <si>
    <t>04 Aug 2000</t>
  </si>
  <si>
    <t>20 Nov 2000</t>
  </si>
  <si>
    <t>Originator % at Closing</t>
  </si>
  <si>
    <t xml:space="preserve">Originator % at the Quarter End </t>
  </si>
  <si>
    <t>Cumulative Recoveries</t>
  </si>
  <si>
    <t>NHL</t>
  </si>
  <si>
    <t>PML</t>
  </si>
  <si>
    <t>23 Feb 2001</t>
  </si>
  <si>
    <t>ACTUAL/365</t>
  </si>
  <si>
    <t>26 May 2001</t>
  </si>
  <si>
    <t>25 August 2001</t>
  </si>
  <si>
    <t>Quarterly Prepayment Rate</t>
  </si>
  <si>
    <t>Life Time Prepayment Rate</t>
  </si>
  <si>
    <t>27 November 2001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</si>
</sst>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0.000000"/>
    <numFmt numFmtId="166" formatCode="0.00000%"/>
    <numFmt numFmtId="167" formatCode="#,##0.0"/>
    <numFmt numFmtId="168" formatCode="0.0%"/>
  </numFmts>
  <fonts count="25">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family val="0"/>
    </font>
    <font>
      <sz val="12"/>
      <color indexed="8"/>
      <name val="Times New Roman"/>
      <family val="0"/>
    </font>
    <font>
      <b/>
      <u val="single"/>
      <sz val="12"/>
      <color indexed="29"/>
      <name val="Times New Roman"/>
      <family val="0"/>
    </font>
    <font>
      <b/>
      <sz val="12"/>
      <color indexed="8"/>
      <name val="Times New Roman"/>
      <family val="0"/>
    </font>
    <font>
      <b/>
      <u val="single"/>
      <sz val="12"/>
      <color indexed="8"/>
      <name val="Times New Roman"/>
      <family val="0"/>
    </font>
    <font>
      <sz val="10"/>
      <name val="Times New Roman"/>
      <family val="0"/>
    </font>
    <font>
      <b/>
      <sz val="12"/>
      <color indexed="12"/>
      <name val="Arial MT"/>
      <family val="0"/>
    </font>
    <font>
      <sz val="12"/>
      <color indexed="12"/>
      <name val="Arial"/>
      <family val="0"/>
    </font>
    <font>
      <b/>
      <sz val="12"/>
      <name val="Arial"/>
      <family val="0"/>
    </font>
    <font>
      <sz val="8"/>
      <name val="Times New Roman"/>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0">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15" fillId="2" borderId="5" xfId="0" applyNumberFormat="1" applyFont="1" applyFill="1" applyAlignment="1">
      <alignment/>
    </xf>
    <xf numFmtId="0" fontId="4" fillId="2" borderId="5" xfId="0" applyNumberFormat="1" applyFont="1" applyFill="1" applyAlignment="1">
      <alignment horizontal="center"/>
    </xf>
    <xf numFmtId="164" fontId="4" fillId="2" borderId="5" xfId="0" applyNumberFormat="1" applyFont="1" applyFill="1" applyAlignment="1">
      <alignment horizontal="center"/>
    </xf>
    <xf numFmtId="164" fontId="4" fillId="2" borderId="5" xfId="0" applyNumberFormat="1" applyFont="1" applyFill="1" applyAlignment="1">
      <alignment/>
    </xf>
    <xf numFmtId="164" fontId="0" fillId="2" borderId="5" xfId="0" applyNumberFormat="1" applyFont="1" applyFill="1" applyAlignment="1">
      <alignment/>
    </xf>
    <xf numFmtId="3" fontId="4" fillId="2" borderId="5" xfId="0" applyNumberFormat="1" applyFont="1" applyFill="1" applyAlignment="1">
      <alignment/>
    </xf>
    <xf numFmtId="165" fontId="4" fillId="2" borderId="5" xfId="0" applyNumberFormat="1" applyFont="1" applyFill="1" applyAlignment="1">
      <alignment/>
    </xf>
    <xf numFmtId="0" fontId="12" fillId="2" borderId="4" xfId="0" applyNumberFormat="1" applyFont="1" applyFill="1" applyAlignment="1">
      <alignment/>
    </xf>
    <xf numFmtId="165" fontId="16" fillId="2" borderId="5" xfId="0" applyNumberFormat="1" applyFont="1" applyFill="1" applyAlignment="1">
      <alignment/>
    </xf>
    <xf numFmtId="164" fontId="12" fillId="2" borderId="5" xfId="0" applyNumberFormat="1" applyFont="1" applyFill="1" applyAlignment="1">
      <alignment horizontal="center"/>
    </xf>
    <xf numFmtId="164" fontId="12" fillId="2" borderId="5" xfId="0" applyNumberFormat="1" applyFont="1" applyFill="1" applyAlignment="1">
      <alignment/>
    </xf>
    <xf numFmtId="164" fontId="15" fillId="2" borderId="5" xfId="0" applyNumberFormat="1" applyFont="1" applyFill="1" applyAlignment="1">
      <alignment/>
    </xf>
    <xf numFmtId="0" fontId="4" fillId="2" borderId="4" xfId="0" applyNumberFormat="1" applyFont="1" applyFill="1" applyAlignment="1">
      <alignment vertical="center"/>
    </xf>
    <xf numFmtId="0" fontId="4" fillId="2" borderId="5" xfId="0" applyNumberFormat="1" applyFont="1" applyFill="1" applyAlignment="1">
      <alignment vertical="center"/>
    </xf>
    <xf numFmtId="0" fontId="4" fillId="2" borderId="5" xfId="0" applyNumberFormat="1" applyFont="1" applyFill="1" applyAlignment="1">
      <alignment horizontal="center" vertical="center"/>
    </xf>
    <xf numFmtId="0" fontId="0" fillId="2" borderId="5" xfId="0" applyNumberFormat="1" applyFont="1" applyFill="1" applyAlignment="1">
      <alignment vertical="center"/>
    </xf>
    <xf numFmtId="0" fontId="0" fillId="0" borderId="3" xfId="0" applyNumberFormat="1" applyFont="1" applyAlignment="1">
      <alignment vertical="center"/>
    </xf>
    <xf numFmtId="0" fontId="0" fillId="0" borderId="0" xfId="0" applyNumberFormat="1" applyFont="1" applyAlignment="1">
      <alignment vertical="center"/>
    </xf>
    <xf numFmtId="166"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0" fontId="8" fillId="2" borderId="0" xfId="0" applyNumberFormat="1" applyFont="1" applyFill="1" applyAlignment="1">
      <alignment horizontal="left" vertical="top" wrapText="1"/>
    </xf>
    <xf numFmtId="0" fontId="8" fillId="2" borderId="0" xfId="0" applyNumberFormat="1" applyFont="1" applyFill="1" applyAlignment="1">
      <alignment horizontal="center" vertical="top" wrapText="1"/>
    </xf>
    <xf numFmtId="4" fontId="8" fillId="2" borderId="0" xfId="0" applyNumberFormat="1" applyFont="1" applyFill="1" applyAlignment="1">
      <alignment horizontal="center" vertical="top" wrapText="1"/>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3" fontId="16" fillId="2" borderId="0" xfId="0" applyNumberFormat="1" applyFont="1" applyFill="1" applyAlignment="1">
      <alignment/>
    </xf>
    <xf numFmtId="10" fontId="0" fillId="0" borderId="3" xfId="0" applyNumberFormat="1" applyFont="1" applyAlignment="1">
      <alignment/>
    </xf>
    <xf numFmtId="3" fontId="0" fillId="0" borderId="3" xfId="0" applyNumberFormat="1" applyFont="1" applyAlignment="1">
      <alignment/>
    </xf>
    <xf numFmtId="15" fontId="4" fillId="2" borderId="5" xfId="0" applyNumberFormat="1" applyFont="1" applyFill="1" applyAlignment="1">
      <alignment/>
    </xf>
    <xf numFmtId="0" fontId="17"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0" fontId="14" fillId="2" borderId="2" xfId="0" applyNumberFormat="1" applyFont="1" applyFill="1" applyAlignment="1">
      <alignment/>
    </xf>
    <xf numFmtId="0" fontId="11" fillId="2" borderId="2" xfId="0" applyNumberFormat="1" applyFont="1" applyFill="1" applyAlignment="1">
      <alignment/>
    </xf>
    <xf numFmtId="0" fontId="17" fillId="2" borderId="0" xfId="0" applyNumberFormat="1" applyFont="1" applyFill="1" applyAlignment="1">
      <alignment/>
    </xf>
    <xf numFmtId="4" fontId="4" fillId="2" borderId="5" xfId="0" applyNumberFormat="1" applyFont="1" applyFill="1" applyAlignment="1">
      <alignment horizontal="right"/>
    </xf>
    <xf numFmtId="4" fontId="4" fillId="2" borderId="5" xfId="0" applyNumberFormat="1" applyFont="1" applyFill="1" applyAlignment="1">
      <alignment/>
    </xf>
    <xf numFmtId="4" fontId="16" fillId="2" borderId="5" xfId="0" applyNumberFormat="1" applyFont="1" applyFill="1" applyAlignment="1">
      <alignment horizontal="center"/>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8" fillId="2" borderId="3" xfId="0" applyNumberFormat="1" applyFont="1" applyFill="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right"/>
    </xf>
    <xf numFmtId="0" fontId="4" fillId="2" borderId="0" xfId="0" applyNumberFormat="1" applyFont="1" applyFill="1" applyAlignment="1">
      <alignment/>
    </xf>
    <xf numFmtId="0" fontId="16" fillId="2" borderId="5" xfId="0" applyNumberFormat="1" applyFont="1" applyFill="1" applyAlignment="1">
      <alignment horizontal="right"/>
    </xf>
    <xf numFmtId="2" fontId="16" fillId="2" borderId="5" xfId="0" applyNumberFormat="1" applyFont="1" applyFill="1" applyAlignment="1">
      <alignment horizontal="right"/>
    </xf>
    <xf numFmtId="0" fontId="16" fillId="2" borderId="1" xfId="0" applyNumberFormat="1" applyFont="1" applyFill="1" applyAlignment="1">
      <alignment/>
    </xf>
    <xf numFmtId="15" fontId="12" fillId="2" borderId="2" xfId="0" applyNumberFormat="1" applyFont="1" applyFill="1" applyAlignment="1">
      <alignment horizontal="centerContinuous"/>
    </xf>
    <xf numFmtId="15" fontId="12" fillId="2" borderId="2" xfId="0" applyNumberFormat="1" applyFont="1" applyFill="1" applyAlignment="1">
      <alignment horizontal="center"/>
    </xf>
    <xf numFmtId="0" fontId="13" fillId="2" borderId="2" xfId="0" applyNumberFormat="1" applyFont="1" applyFill="1" applyAlignment="1">
      <alignment/>
    </xf>
    <xf numFmtId="0" fontId="4" fillId="0" borderId="1" xfId="0" applyNumberFormat="1" applyFont="1" applyAlignment="1">
      <alignment/>
    </xf>
    <xf numFmtId="0" fontId="16"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4" fillId="0" borderId="3" xfId="0" applyNumberFormat="1" applyFont="1" applyAlignment="1">
      <alignment/>
    </xf>
    <xf numFmtId="0" fontId="16" fillId="2" borderId="4" xfId="0" applyNumberFormat="1" applyFont="1" applyFill="1" applyAlignment="1">
      <alignment/>
    </xf>
    <xf numFmtId="0" fontId="16" fillId="2" borderId="5"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3" fontId="16" fillId="2" borderId="5" xfId="0" applyNumberFormat="1" applyFont="1" applyFill="1" applyAlignment="1">
      <alignment horizontal="center"/>
    </xf>
    <xf numFmtId="167" fontId="16"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3" fontId="12" fillId="2" borderId="0" xfId="0" applyNumberFormat="1" applyFont="1" applyFill="1" applyAlignment="1">
      <alignment horizontal="center"/>
    </xf>
    <xf numFmtId="0" fontId="16" fillId="2" borderId="4" xfId="0" applyNumberFormat="1" applyFont="1" applyFill="1" applyAlignment="1">
      <alignment horizontal="right"/>
    </xf>
    <xf numFmtId="3" fontId="16" fillId="2" borderId="5" xfId="0" applyNumberFormat="1" applyFont="1" applyFill="1" applyAlignment="1">
      <alignment horizontal="center"/>
    </xf>
    <xf numFmtId="3" fontId="18" fillId="2" borderId="5" xfId="0" applyNumberFormat="1" applyFont="1" applyFill="1" applyAlignment="1">
      <alignment/>
    </xf>
    <xf numFmtId="0" fontId="8" fillId="2" borderId="5" xfId="0" applyNumberFormat="1" applyFont="1" applyFill="1" applyAlignment="1">
      <alignment/>
    </xf>
    <xf numFmtId="0" fontId="16" fillId="2" borderId="4" xfId="0" applyNumberFormat="1" applyFont="1" applyFill="1" applyAlignment="1">
      <alignment horizontal="center"/>
    </xf>
    <xf numFmtId="0" fontId="18" fillId="2" borderId="5" xfId="0" applyNumberFormat="1" applyFont="1" applyFill="1" applyAlignment="1">
      <alignment/>
    </xf>
    <xf numFmtId="0" fontId="16" fillId="2" borderId="5" xfId="0" applyNumberFormat="1" applyFont="1" applyFill="1" applyAlignment="1">
      <alignment horizontal="right"/>
    </xf>
    <xf numFmtId="4" fontId="16" fillId="2" borderId="5" xfId="0" applyNumberFormat="1" applyFont="1" applyFill="1" applyAlignment="1">
      <alignment horizontal="right"/>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8" fillId="2" borderId="0" xfId="0" applyNumberFormat="1" applyFont="1" applyFill="1" applyAlignment="1">
      <alignment/>
    </xf>
    <xf numFmtId="168" fontId="16" fillId="2" borderId="5" xfId="0" applyNumberFormat="1" applyFont="1" applyFill="1" applyAlignment="1">
      <alignment/>
    </xf>
    <xf numFmtId="168" fontId="4" fillId="2" borderId="5" xfId="0" applyNumberFormat="1" applyFont="1" applyFill="1" applyAlignment="1">
      <alignment/>
    </xf>
    <xf numFmtId="10" fontId="16" fillId="2" borderId="5" xfId="0" applyNumberFormat="1" applyFont="1" applyFill="1" applyAlignment="1">
      <alignment/>
    </xf>
    <xf numFmtId="9" fontId="4" fillId="2" borderId="5" xfId="0" applyNumberFormat="1" applyFont="1" applyFill="1" applyAlignment="1">
      <alignment/>
    </xf>
    <xf numFmtId="0" fontId="20" fillId="0" borderId="3" xfId="0" applyNumberFormat="1" applyFont="1" applyAlignment="1">
      <alignment/>
    </xf>
    <xf numFmtId="0" fontId="20" fillId="0" borderId="0" xfId="0" applyNumberFormat="1" applyFont="1" applyAlignment="1">
      <alignment/>
    </xf>
    <xf numFmtId="9" fontId="4" fillId="2" borderId="0" xfId="0" applyNumberFormat="1" applyFont="1" applyFill="1" applyAlignment="1">
      <alignment/>
    </xf>
    <xf numFmtId="3" fontId="16" fillId="2" borderId="0" xfId="0" applyNumberFormat="1" applyFont="1" applyFill="1" applyAlignment="1">
      <alignment horizontal="right"/>
    </xf>
    <xf numFmtId="0" fontId="0" fillId="2" borderId="3" xfId="0" applyNumberFormat="1" applyFont="1" applyFill="1" applyAlignment="1">
      <alignment/>
    </xf>
    <xf numFmtId="0" fontId="21" fillId="2" borderId="0" xfId="0" applyNumberFormat="1" applyFont="1" applyFill="1" applyAlignment="1">
      <alignment horizontal="center"/>
    </xf>
    <xf numFmtId="0" fontId="22" fillId="2" borderId="0" xfId="0" applyNumberFormat="1" applyFont="1" applyFill="1" applyAlignment="1">
      <alignment/>
    </xf>
    <xf numFmtId="0" fontId="23" fillId="2" borderId="0" xfId="0" applyNumberFormat="1" applyFont="1" applyFill="1" applyAlignment="1">
      <alignment/>
    </xf>
    <xf numFmtId="0" fontId="11" fillId="2" borderId="0" xfId="0" applyNumberFormat="1" applyFont="1" applyFill="1" applyAlignment="1">
      <alignment horizontal="center"/>
    </xf>
    <xf numFmtId="0" fontId="0" fillId="3" borderId="2" xfId="0" applyNumberFormat="1" applyFont="1" applyFill="1" applyAlignment="1">
      <alignment/>
    </xf>
    <xf numFmtId="0" fontId="20" fillId="3" borderId="0" xfId="0" applyNumberFormat="1" applyFont="1" applyFill="1" applyAlignment="1">
      <alignment/>
    </xf>
    <xf numFmtId="0" fontId="24" fillId="0" borderId="0" xfId="0" applyNumberFormat="1" applyFont="1" applyAlignment="1">
      <alignment horizontal="right"/>
    </xf>
    <xf numFmtId="0" fontId="0" fillId="0" borderId="3" xfId="0" applyNumberFormat="1" applyAlignment="1">
      <alignment/>
    </xf>
    <xf numFmtId="0" fontId="0" fillId="0" borderId="2" xfId="0" applyNumberFormat="1" applyAlignment="1">
      <alignment/>
    </xf>
    <xf numFmtId="9" fontId="12" fillId="2" borderId="0"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92"/>
  <sheetViews>
    <sheetView tabSelected="1" showOutlineSymbols="0" zoomScale="70" zoomScaleNormal="70" workbookViewId="0" topLeftCell="A1">
      <selection activeCell="A7" sqref="A7"/>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5.5546875" style="1" customWidth="1"/>
    <col min="14" max="16384" width="9.6640625" style="1" customWidth="1"/>
  </cols>
  <sheetData>
    <row r="1" spans="1:256" ht="20.25">
      <c r="A1" s="2"/>
      <c r="B1" s="3" t="s">
        <v>0</v>
      </c>
      <c r="C1" s="4"/>
      <c r="D1" s="5"/>
      <c r="E1" s="5"/>
      <c r="F1" s="5"/>
      <c r="G1" s="5"/>
      <c r="H1" s="5"/>
      <c r="I1" s="5"/>
      <c r="J1" s="5"/>
      <c r="K1" s="5"/>
      <c r="L1" s="5"/>
      <c r="M1" s="5"/>
      <c r="N1" s="6"/>
      <c r="O1" s="7"/>
      <c r="P1" s="7"/>
      <c r="Q1" s="7" t="s">
        <v>197</v>
      </c>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5.75">
      <c r="A2" s="8"/>
      <c r="B2" s="9"/>
      <c r="C2" s="9"/>
      <c r="D2" s="10"/>
      <c r="E2" s="10"/>
      <c r="F2" s="10"/>
      <c r="G2" s="10"/>
      <c r="H2" s="10"/>
      <c r="I2" s="10"/>
      <c r="J2" s="10"/>
      <c r="K2" s="10"/>
      <c r="L2" s="10"/>
      <c r="M2" s="10"/>
      <c r="N2" s="6"/>
      <c r="O2" s="7"/>
      <c r="P2" s="7"/>
      <c r="Q2" s="7" t="s">
        <v>198</v>
      </c>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15.75">
      <c r="A3" s="11"/>
      <c r="B3" s="12" t="s">
        <v>1</v>
      </c>
      <c r="C3" s="10"/>
      <c r="D3" s="10"/>
      <c r="E3" s="10"/>
      <c r="F3" s="10"/>
      <c r="G3" s="10"/>
      <c r="H3" s="10"/>
      <c r="I3" s="10"/>
      <c r="J3" s="10"/>
      <c r="K3" s="10"/>
      <c r="L3" s="10"/>
      <c r="M3" s="10"/>
      <c r="N3" s="6"/>
      <c r="O3" s="7"/>
      <c r="P3" s="7"/>
      <c r="Q3" s="7" t="s">
        <v>199</v>
      </c>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15.75">
      <c r="A4" s="8"/>
      <c r="B4" s="9"/>
      <c r="C4" s="9"/>
      <c r="D4" s="10"/>
      <c r="E4" s="10"/>
      <c r="F4" s="10"/>
      <c r="G4" s="10"/>
      <c r="H4" s="10"/>
      <c r="I4" s="10"/>
      <c r="J4" s="10"/>
      <c r="K4" s="10"/>
      <c r="L4" s="10"/>
      <c r="M4" s="10"/>
      <c r="N4" s="6"/>
      <c r="O4" s="7"/>
      <c r="P4" s="7"/>
      <c r="Q4" s="7" t="s">
        <v>198</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2" customHeight="1">
      <c r="A5" s="8"/>
      <c r="B5" s="13" t="s">
        <v>2</v>
      </c>
      <c r="C5" s="14"/>
      <c r="D5" s="10"/>
      <c r="E5" s="10"/>
      <c r="F5" s="10"/>
      <c r="G5" s="10"/>
      <c r="H5" s="10"/>
      <c r="I5" s="10"/>
      <c r="J5" s="10"/>
      <c r="K5" s="10"/>
      <c r="L5" s="10"/>
      <c r="M5" s="10"/>
      <c r="N5" s="6"/>
      <c r="O5" s="7"/>
      <c r="P5" s="7"/>
      <c r="Q5" s="7" t="s">
        <v>200</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 customHeight="1">
      <c r="A6" s="8"/>
      <c r="B6" s="13" t="s">
        <v>3</v>
      </c>
      <c r="C6" s="14"/>
      <c r="D6" s="10"/>
      <c r="E6" s="10"/>
      <c r="F6" s="10"/>
      <c r="G6" s="10"/>
      <c r="H6" s="10"/>
      <c r="I6" s="10"/>
      <c r="J6" s="10"/>
      <c r="K6" s="10"/>
      <c r="L6" s="10"/>
      <c r="M6" s="10"/>
      <c r="N6" s="6"/>
      <c r="O6" s="7"/>
      <c r="P6" s="7"/>
      <c r="Q6" s="7" t="s">
        <v>198</v>
      </c>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2" customHeight="1">
      <c r="A7" s="8"/>
      <c r="B7" s="13" t="s">
        <v>4</v>
      </c>
      <c r="C7" s="14"/>
      <c r="D7" s="10"/>
      <c r="E7" s="10"/>
      <c r="F7" s="10"/>
      <c r="G7" s="10"/>
      <c r="H7" s="10"/>
      <c r="I7" s="10"/>
      <c r="J7" s="10"/>
      <c r="K7" s="10"/>
      <c r="L7" s="10"/>
      <c r="M7" s="10"/>
      <c r="N7" s="6"/>
      <c r="O7" s="7"/>
      <c r="P7" s="7"/>
      <c r="Q7" s="7" t="s">
        <v>201</v>
      </c>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2" customHeight="1">
      <c r="A8" s="8"/>
      <c r="B8" s="13" t="s">
        <v>5</v>
      </c>
      <c r="C8" s="14"/>
      <c r="D8" s="10"/>
      <c r="E8" s="10"/>
      <c r="F8" s="10"/>
      <c r="G8" s="10"/>
      <c r="H8" s="10"/>
      <c r="I8" s="10"/>
      <c r="J8" s="10"/>
      <c r="K8" s="10"/>
      <c r="L8" s="10"/>
      <c r="M8" s="10"/>
      <c r="N8" s="6"/>
      <c r="O8" s="7"/>
      <c r="P8" s="7"/>
      <c r="Q8" s="7" t="s">
        <v>198</v>
      </c>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2" customHeight="1">
      <c r="A9" s="8"/>
      <c r="B9" s="15"/>
      <c r="C9" s="14"/>
      <c r="D9" s="10"/>
      <c r="E9" s="10"/>
      <c r="F9" s="10"/>
      <c r="G9" s="10"/>
      <c r="H9" s="10"/>
      <c r="I9" s="10"/>
      <c r="J9" s="10"/>
      <c r="K9" s="10"/>
      <c r="L9" s="10"/>
      <c r="M9" s="10"/>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5.75">
      <c r="A10" s="8"/>
      <c r="B10" s="13"/>
      <c r="C10" s="14"/>
      <c r="D10" s="16"/>
      <c r="E10" s="16"/>
      <c r="F10" s="10"/>
      <c r="G10" s="10"/>
      <c r="H10" s="10"/>
      <c r="I10" s="10"/>
      <c r="J10" s="10"/>
      <c r="K10" s="10"/>
      <c r="L10" s="10"/>
      <c r="M10" s="10"/>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5.75">
      <c r="A11" s="8"/>
      <c r="B11" s="17" t="s">
        <v>6</v>
      </c>
      <c r="C11" s="16"/>
      <c r="D11" s="10"/>
      <c r="E11" s="10"/>
      <c r="F11" s="10"/>
      <c r="G11" s="10"/>
      <c r="H11" s="10"/>
      <c r="I11" s="10"/>
      <c r="J11" s="10"/>
      <c r="K11" s="10"/>
      <c r="L11" s="10"/>
      <c r="M11" s="10"/>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5.75">
      <c r="A12" s="8"/>
      <c r="B12" s="16"/>
      <c r="C12" s="16"/>
      <c r="D12" s="10"/>
      <c r="E12" s="10"/>
      <c r="F12" s="10"/>
      <c r="G12" s="10"/>
      <c r="H12" s="10"/>
      <c r="I12" s="10"/>
      <c r="J12" s="10"/>
      <c r="K12" s="10"/>
      <c r="L12" s="10"/>
      <c r="M12" s="10"/>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5.75">
      <c r="A13" s="2"/>
      <c r="B13" s="5"/>
      <c r="C13" s="5"/>
      <c r="D13" s="5"/>
      <c r="E13" s="5"/>
      <c r="F13" s="5"/>
      <c r="G13" s="5"/>
      <c r="H13" s="5"/>
      <c r="I13" s="5"/>
      <c r="J13" s="5"/>
      <c r="K13" s="5"/>
      <c r="L13" s="5"/>
      <c r="M13" s="5"/>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5.75">
      <c r="A14" s="8"/>
      <c r="B14" s="17" t="s">
        <v>7</v>
      </c>
      <c r="C14" s="17"/>
      <c r="D14" s="18"/>
      <c r="E14" s="18"/>
      <c r="F14" s="18"/>
      <c r="G14" s="18"/>
      <c r="H14" s="18"/>
      <c r="I14" s="18"/>
      <c r="J14" s="18"/>
      <c r="K14" s="18"/>
      <c r="L14" s="19" t="s">
        <v>188</v>
      </c>
      <c r="M14" s="18"/>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5.75">
      <c r="A15" s="8"/>
      <c r="B15" s="17" t="s">
        <v>8</v>
      </c>
      <c r="C15" s="17"/>
      <c r="D15" s="18"/>
      <c r="E15" s="18"/>
      <c r="F15" s="18"/>
      <c r="G15" s="18"/>
      <c r="H15" s="18"/>
      <c r="I15" s="18"/>
      <c r="J15" s="18"/>
      <c r="K15" s="18"/>
      <c r="L15" s="20" t="s">
        <v>189</v>
      </c>
      <c r="M15" s="18"/>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5.75">
      <c r="A16" s="8"/>
      <c r="B16" s="17" t="s">
        <v>9</v>
      </c>
      <c r="C16" s="17"/>
      <c r="D16" s="18"/>
      <c r="E16" s="18"/>
      <c r="F16" s="18"/>
      <c r="G16" s="18"/>
      <c r="H16" s="18"/>
      <c r="I16" s="18"/>
      <c r="J16" s="18"/>
      <c r="K16" s="18"/>
      <c r="L16" s="20" t="s">
        <v>190</v>
      </c>
      <c r="M16" s="18"/>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5.75">
      <c r="A17" s="8"/>
      <c r="B17" s="10"/>
      <c r="C17" s="10"/>
      <c r="D17" s="10"/>
      <c r="E17" s="10"/>
      <c r="F17" s="10"/>
      <c r="G17" s="10"/>
      <c r="H17" s="10"/>
      <c r="I17" s="10"/>
      <c r="J17" s="10"/>
      <c r="K17" s="10"/>
      <c r="L17" s="21"/>
      <c r="M17" s="10"/>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75">
      <c r="A18" s="8"/>
      <c r="B18" s="22" t="s">
        <v>10</v>
      </c>
      <c r="C18" s="10"/>
      <c r="D18" s="10"/>
      <c r="E18" s="10"/>
      <c r="F18" s="10"/>
      <c r="G18" s="10"/>
      <c r="H18" s="10"/>
      <c r="I18" s="10"/>
      <c r="J18" s="21" t="s">
        <v>172</v>
      </c>
      <c r="K18" s="10"/>
      <c r="L18" s="15"/>
      <c r="M18" s="10"/>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75">
      <c r="A19" s="8"/>
      <c r="B19" s="10"/>
      <c r="C19" s="10"/>
      <c r="D19" s="10"/>
      <c r="E19" s="10"/>
      <c r="F19" s="10"/>
      <c r="G19" s="10"/>
      <c r="H19" s="10"/>
      <c r="I19" s="10"/>
      <c r="J19" s="10"/>
      <c r="K19" s="10"/>
      <c r="L19" s="23"/>
      <c r="M19" s="10"/>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75">
      <c r="A20" s="8"/>
      <c r="B20" s="10"/>
      <c r="C20" s="24" t="s">
        <v>137</v>
      </c>
      <c r="D20" s="25" t="s">
        <v>141</v>
      </c>
      <c r="E20" s="25"/>
      <c r="F20" s="25" t="s">
        <v>152</v>
      </c>
      <c r="G20" s="25"/>
      <c r="H20" s="25" t="s">
        <v>162</v>
      </c>
      <c r="I20" s="25"/>
      <c r="J20" s="25" t="s">
        <v>173</v>
      </c>
      <c r="K20" s="15"/>
      <c r="L20" s="15"/>
      <c r="M20" s="10"/>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75">
      <c r="A21" s="26"/>
      <c r="B21" s="27" t="s">
        <v>11</v>
      </c>
      <c r="C21" s="28" t="s">
        <v>138</v>
      </c>
      <c r="D21" s="29" t="s">
        <v>142</v>
      </c>
      <c r="E21" s="29"/>
      <c r="F21" s="29" t="s">
        <v>142</v>
      </c>
      <c r="G21" s="29"/>
      <c r="H21" s="29" t="s">
        <v>163</v>
      </c>
      <c r="I21" s="29"/>
      <c r="J21" s="29" t="s">
        <v>174</v>
      </c>
      <c r="K21" s="30"/>
      <c r="L21" s="30"/>
      <c r="M21" s="27"/>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75">
      <c r="A22" s="26"/>
      <c r="B22" s="31" t="s">
        <v>12</v>
      </c>
      <c r="C22" s="31"/>
      <c r="D22" s="32" t="s">
        <v>142</v>
      </c>
      <c r="E22" s="32"/>
      <c r="F22" s="32" t="s">
        <v>142</v>
      </c>
      <c r="G22" s="32"/>
      <c r="H22" s="32" t="s">
        <v>164</v>
      </c>
      <c r="I22" s="32"/>
      <c r="J22" s="32" t="s">
        <v>175</v>
      </c>
      <c r="K22" s="33"/>
      <c r="L22" s="33"/>
      <c r="M22" s="31"/>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75">
      <c r="A23" s="26"/>
      <c r="B23" s="27" t="s">
        <v>13</v>
      </c>
      <c r="C23" s="27"/>
      <c r="D23" s="34" t="s">
        <v>143</v>
      </c>
      <c r="E23" s="29"/>
      <c r="F23" s="34" t="s">
        <v>153</v>
      </c>
      <c r="G23" s="29"/>
      <c r="H23" s="34" t="s">
        <v>165</v>
      </c>
      <c r="I23" s="29"/>
      <c r="J23" s="34" t="s">
        <v>176</v>
      </c>
      <c r="K23" s="30"/>
      <c r="L23" s="30"/>
      <c r="M23" s="27"/>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75">
      <c r="A24" s="26"/>
      <c r="B24" s="27"/>
      <c r="C24" s="27"/>
      <c r="D24" s="27"/>
      <c r="E24" s="29"/>
      <c r="F24" s="29"/>
      <c r="G24" s="29"/>
      <c r="H24" s="29"/>
      <c r="I24" s="29"/>
      <c r="J24" s="29"/>
      <c r="K24" s="30"/>
      <c r="L24" s="30"/>
      <c r="M24" s="27"/>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3.5" customHeight="1">
      <c r="A25" s="26"/>
      <c r="B25" s="27" t="s">
        <v>14</v>
      </c>
      <c r="C25" s="27"/>
      <c r="D25" s="35">
        <v>135000</v>
      </c>
      <c r="E25" s="36"/>
      <c r="F25" s="35">
        <v>252050</v>
      </c>
      <c r="G25" s="35"/>
      <c r="H25" s="35">
        <v>30100</v>
      </c>
      <c r="I25" s="35"/>
      <c r="J25" s="35">
        <v>31250</v>
      </c>
      <c r="K25" s="37"/>
      <c r="L25" s="35">
        <f>SUM(D25:J25)</f>
        <v>448400</v>
      </c>
      <c r="M25" s="38"/>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3.5" customHeight="1">
      <c r="A26" s="26"/>
      <c r="B26" s="27" t="s">
        <v>15</v>
      </c>
      <c r="C26" s="39">
        <v>0.45581</v>
      </c>
      <c r="D26" s="35">
        <v>0</v>
      </c>
      <c r="E26" s="36"/>
      <c r="F26" s="35">
        <f>244050*C26</f>
        <v>111240.4305</v>
      </c>
      <c r="G26" s="35"/>
      <c r="H26" s="35">
        <v>30100</v>
      </c>
      <c r="I26" s="35"/>
      <c r="J26" s="35">
        <v>31250</v>
      </c>
      <c r="K26" s="37"/>
      <c r="L26" s="35">
        <f>SUM(D26:J26)</f>
        <v>172590.43050000002</v>
      </c>
      <c r="M26" s="38"/>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3.5" customHeight="1">
      <c r="A27" s="40"/>
      <c r="B27" s="31" t="s">
        <v>16</v>
      </c>
      <c r="C27" s="41">
        <v>0.401842</v>
      </c>
      <c r="D27" s="42">
        <v>0</v>
      </c>
      <c r="E27" s="43"/>
      <c r="F27" s="42">
        <f>244050*C27</f>
        <v>98069.5401</v>
      </c>
      <c r="G27" s="42"/>
      <c r="H27" s="42">
        <v>30100</v>
      </c>
      <c r="I27" s="42"/>
      <c r="J27" s="42">
        <v>31250</v>
      </c>
      <c r="K27" s="44"/>
      <c r="L27" s="42">
        <f>SUM(D27:J27)</f>
        <v>159419.54009999998</v>
      </c>
      <c r="M27" s="38"/>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3.5" customHeight="1">
      <c r="A28" s="45"/>
      <c r="B28" s="46" t="s">
        <v>17</v>
      </c>
      <c r="C28" s="46"/>
      <c r="D28" s="47" t="s">
        <v>144</v>
      </c>
      <c r="E28" s="46"/>
      <c r="F28" s="47" t="s">
        <v>154</v>
      </c>
      <c r="G28" s="47"/>
      <c r="H28" s="47" t="s">
        <v>166</v>
      </c>
      <c r="I28" s="47"/>
      <c r="J28" s="47" t="s">
        <v>177</v>
      </c>
      <c r="K28" s="48"/>
      <c r="L28" s="48"/>
      <c r="M28" s="46"/>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ht="15.75">
      <c r="A29" s="26"/>
      <c r="B29" s="27" t="s">
        <v>18</v>
      </c>
      <c r="C29" s="27"/>
      <c r="D29" s="51">
        <v>0</v>
      </c>
      <c r="E29" s="27"/>
      <c r="F29" s="51">
        <f>(6.36594)/100</f>
        <v>0.0636594</v>
      </c>
      <c r="G29" s="52"/>
      <c r="H29" s="51">
        <f>(6.57594)/100</f>
        <v>0.0657594</v>
      </c>
      <c r="I29" s="52"/>
      <c r="J29" s="51">
        <f>(7.02594)/100</f>
        <v>0.0702594</v>
      </c>
      <c r="K29" s="30"/>
      <c r="L29" s="52">
        <f>SUMPRODUCT(D29:J29,D26:J26)/L26</f>
        <v>0.06522066848527676</v>
      </c>
      <c r="M29" s="27"/>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75">
      <c r="A30" s="26"/>
      <c r="B30" s="27" t="s">
        <v>19</v>
      </c>
      <c r="C30" s="27"/>
      <c r="D30" s="51">
        <v>0</v>
      </c>
      <c r="E30" s="27"/>
      <c r="F30" s="51">
        <f>(6.14/100)</f>
        <v>0.061399999999999996</v>
      </c>
      <c r="G30" s="52"/>
      <c r="H30" s="51">
        <f>(6.35)/100</f>
        <v>0.0635</v>
      </c>
      <c r="I30" s="52"/>
      <c r="J30" s="51">
        <f>(6.8)/100</f>
        <v>0.068</v>
      </c>
      <c r="K30" s="30"/>
      <c r="L30" s="30"/>
      <c r="M30" s="27"/>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75">
      <c r="A31" s="26"/>
      <c r="B31" s="27" t="s">
        <v>20</v>
      </c>
      <c r="C31" s="27"/>
      <c r="D31" s="34" t="s">
        <v>145</v>
      </c>
      <c r="E31" s="27"/>
      <c r="F31" s="34" t="s">
        <v>155</v>
      </c>
      <c r="G31" s="34"/>
      <c r="H31" s="34" t="s">
        <v>155</v>
      </c>
      <c r="I31" s="34"/>
      <c r="J31" s="34" t="s">
        <v>155</v>
      </c>
      <c r="K31" s="30"/>
      <c r="L31" s="30"/>
      <c r="M31" s="27"/>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75">
      <c r="A32" s="26"/>
      <c r="B32" s="27" t="s">
        <v>21</v>
      </c>
      <c r="C32" s="27"/>
      <c r="D32" s="34" t="s">
        <v>146</v>
      </c>
      <c r="E32" s="27"/>
      <c r="F32" s="34" t="s">
        <v>156</v>
      </c>
      <c r="G32" s="34"/>
      <c r="H32" s="34" t="s">
        <v>156</v>
      </c>
      <c r="I32" s="34"/>
      <c r="J32" s="34" t="s">
        <v>156</v>
      </c>
      <c r="K32" s="30"/>
      <c r="L32" s="30"/>
      <c r="M32" s="27"/>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75">
      <c r="A33" s="26"/>
      <c r="B33" s="27" t="s">
        <v>22</v>
      </c>
      <c r="C33" s="27"/>
      <c r="D33" s="34" t="s">
        <v>147</v>
      </c>
      <c r="E33" s="27"/>
      <c r="F33" s="34" t="s">
        <v>157</v>
      </c>
      <c r="G33" s="34"/>
      <c r="H33" s="34" t="s">
        <v>167</v>
      </c>
      <c r="I33" s="34"/>
      <c r="J33" s="34" t="s">
        <v>178</v>
      </c>
      <c r="K33" s="30"/>
      <c r="L33" s="30"/>
      <c r="M33" s="27"/>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75">
      <c r="A34" s="26"/>
      <c r="B34" s="27"/>
      <c r="C34" s="27"/>
      <c r="D34" s="53"/>
      <c r="E34" s="53"/>
      <c r="F34" s="27"/>
      <c r="G34" s="53"/>
      <c r="H34" s="53"/>
      <c r="I34" s="53"/>
      <c r="J34" s="53"/>
      <c r="K34" s="53"/>
      <c r="L34" s="53"/>
      <c r="M34" s="27"/>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75">
      <c r="A35" s="26"/>
      <c r="B35" s="27" t="s">
        <v>23</v>
      </c>
      <c r="C35" s="27"/>
      <c r="D35" s="27"/>
      <c r="E35" s="27"/>
      <c r="F35" s="27"/>
      <c r="G35" s="27"/>
      <c r="H35" s="27"/>
      <c r="I35" s="27"/>
      <c r="J35" s="27"/>
      <c r="K35" s="27"/>
      <c r="L35" s="52">
        <f>(H25+J25)/(D25+F25)</f>
        <v>0.15850665288722388</v>
      </c>
      <c r="M35" s="27"/>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75">
      <c r="A36" s="26"/>
      <c r="B36" s="27" t="s">
        <v>24</v>
      </c>
      <c r="C36" s="27"/>
      <c r="D36" s="27"/>
      <c r="E36" s="27"/>
      <c r="F36" s="27"/>
      <c r="G36" s="27"/>
      <c r="H36" s="27"/>
      <c r="I36" s="27"/>
      <c r="J36" s="27"/>
      <c r="K36" s="27"/>
      <c r="L36" s="52">
        <f>(H27+J27)/(D27+F27)</f>
        <v>0.6255765035447536</v>
      </c>
      <c r="M36" s="27"/>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75">
      <c r="A37" s="26"/>
      <c r="B37" s="27" t="s">
        <v>25</v>
      </c>
      <c r="C37" s="27"/>
      <c r="D37" s="27"/>
      <c r="E37" s="27"/>
      <c r="F37" s="27"/>
      <c r="G37" s="27"/>
      <c r="H37" s="27"/>
      <c r="I37" s="27"/>
      <c r="J37" s="34" t="s">
        <v>152</v>
      </c>
      <c r="K37" s="34" t="s">
        <v>186</v>
      </c>
      <c r="L37" s="35">
        <v>162850</v>
      </c>
      <c r="M37" s="27"/>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75">
      <c r="A38" s="26"/>
      <c r="B38" s="27"/>
      <c r="C38" s="27"/>
      <c r="D38" s="27"/>
      <c r="E38" s="27"/>
      <c r="F38" s="27"/>
      <c r="G38" s="27"/>
      <c r="H38" s="27"/>
      <c r="I38" s="27"/>
      <c r="J38" s="27"/>
      <c r="K38" s="27"/>
      <c r="L38" s="54"/>
      <c r="M38" s="27"/>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75">
      <c r="A39" s="26"/>
      <c r="B39" s="27" t="s">
        <v>26</v>
      </c>
      <c r="C39" s="27"/>
      <c r="D39" s="27"/>
      <c r="E39" s="27"/>
      <c r="F39" s="27"/>
      <c r="G39" s="27"/>
      <c r="H39" s="27"/>
      <c r="I39" s="27"/>
      <c r="J39" s="34"/>
      <c r="K39" s="34"/>
      <c r="L39" s="34" t="s">
        <v>191</v>
      </c>
      <c r="M39" s="27"/>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75">
      <c r="A40" s="40"/>
      <c r="B40" s="31" t="s">
        <v>27</v>
      </c>
      <c r="C40" s="31"/>
      <c r="D40" s="31"/>
      <c r="E40" s="31"/>
      <c r="F40" s="31"/>
      <c r="G40" s="31"/>
      <c r="H40" s="31"/>
      <c r="I40" s="31"/>
      <c r="J40" s="55"/>
      <c r="K40" s="55"/>
      <c r="L40" s="56">
        <v>36644</v>
      </c>
      <c r="M40" s="31"/>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75">
      <c r="A41" s="26"/>
      <c r="B41" s="27" t="s">
        <v>28</v>
      </c>
      <c r="C41" s="27"/>
      <c r="D41" s="27"/>
      <c r="E41" s="27"/>
      <c r="F41" s="27"/>
      <c r="G41" s="27"/>
      <c r="H41" s="27"/>
      <c r="I41" s="27">
        <f>L41-J41+1</f>
        <v>94</v>
      </c>
      <c r="J41" s="57">
        <v>36462</v>
      </c>
      <c r="K41" s="58"/>
      <c r="L41" s="57">
        <v>36555</v>
      </c>
      <c r="M41" s="27"/>
      <c r="N41" s="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75">
      <c r="A42" s="26"/>
      <c r="B42" s="27" t="s">
        <v>29</v>
      </c>
      <c r="C42" s="27"/>
      <c r="D42" s="27"/>
      <c r="E42" s="27"/>
      <c r="F42" s="27"/>
      <c r="G42" s="27"/>
      <c r="H42" s="27"/>
      <c r="I42" s="27">
        <f>L42-J42+1</f>
        <v>88</v>
      </c>
      <c r="J42" s="57">
        <v>36556</v>
      </c>
      <c r="K42" s="58"/>
      <c r="L42" s="57">
        <v>36643</v>
      </c>
      <c r="M42" s="27"/>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75">
      <c r="A43" s="26"/>
      <c r="B43" s="27" t="s">
        <v>30</v>
      </c>
      <c r="C43" s="27"/>
      <c r="D43" s="27"/>
      <c r="E43" s="27"/>
      <c r="F43" s="27"/>
      <c r="G43" s="27"/>
      <c r="H43" s="27"/>
      <c r="I43" s="27"/>
      <c r="J43" s="57"/>
      <c r="K43" s="58"/>
      <c r="L43" s="57" t="s">
        <v>192</v>
      </c>
      <c r="M43" s="27"/>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75">
      <c r="A44" s="26"/>
      <c r="B44" s="27" t="s">
        <v>31</v>
      </c>
      <c r="C44" s="27"/>
      <c r="D44" s="27"/>
      <c r="E44" s="27"/>
      <c r="F44" s="27"/>
      <c r="G44" s="27"/>
      <c r="H44" s="27"/>
      <c r="I44" s="27"/>
      <c r="J44" s="57"/>
      <c r="K44" s="58"/>
      <c r="L44" s="57">
        <v>36635</v>
      </c>
      <c r="M44" s="27"/>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75">
      <c r="A45" s="26"/>
      <c r="B45" s="27"/>
      <c r="C45" s="27"/>
      <c r="D45" s="27"/>
      <c r="E45" s="27"/>
      <c r="F45" s="27"/>
      <c r="G45" s="27"/>
      <c r="H45" s="27"/>
      <c r="I45" s="27"/>
      <c r="J45" s="27"/>
      <c r="K45" s="27"/>
      <c r="L45" s="59"/>
      <c r="M45" s="27"/>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75">
      <c r="A46" s="2"/>
      <c r="B46" s="5"/>
      <c r="C46" s="5"/>
      <c r="D46" s="5"/>
      <c r="E46" s="5"/>
      <c r="F46" s="5"/>
      <c r="G46" s="5"/>
      <c r="H46" s="5"/>
      <c r="I46" s="5"/>
      <c r="J46" s="5"/>
      <c r="K46" s="5"/>
      <c r="L46" s="60"/>
      <c r="M46" s="5"/>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75">
      <c r="A47" s="8"/>
      <c r="B47" s="61" t="s">
        <v>32</v>
      </c>
      <c r="C47" s="16"/>
      <c r="D47" s="10"/>
      <c r="E47" s="10"/>
      <c r="F47" s="10"/>
      <c r="G47" s="10"/>
      <c r="H47" s="10"/>
      <c r="I47" s="10"/>
      <c r="J47" s="10"/>
      <c r="K47" s="10"/>
      <c r="L47" s="62"/>
      <c r="M47" s="10"/>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5.75">
      <c r="A48" s="8"/>
      <c r="B48" s="16"/>
      <c r="C48" s="16"/>
      <c r="D48" s="10"/>
      <c r="E48" s="10"/>
      <c r="F48" s="10"/>
      <c r="G48" s="10"/>
      <c r="H48" s="10"/>
      <c r="I48" s="10"/>
      <c r="J48" s="10"/>
      <c r="K48" s="10"/>
      <c r="L48" s="62"/>
      <c r="M48" s="10"/>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63">
      <c r="A49" s="8"/>
      <c r="B49" s="63" t="s">
        <v>33</v>
      </c>
      <c r="C49" s="64" t="s">
        <v>139</v>
      </c>
      <c r="D49" s="64" t="s">
        <v>148</v>
      </c>
      <c r="E49" s="64"/>
      <c r="F49" s="64" t="s">
        <v>158</v>
      </c>
      <c r="G49" s="64"/>
      <c r="H49" s="64" t="s">
        <v>168</v>
      </c>
      <c r="I49" s="64"/>
      <c r="J49" s="64" t="s">
        <v>179</v>
      </c>
      <c r="K49" s="64"/>
      <c r="L49" s="65" t="s">
        <v>193</v>
      </c>
      <c r="M49" s="10"/>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5.75">
      <c r="A50" s="26"/>
      <c r="B50" s="27" t="s">
        <v>34</v>
      </c>
      <c r="C50" s="38">
        <v>446249</v>
      </c>
      <c r="D50" s="66">
        <v>181335</v>
      </c>
      <c r="E50" s="38"/>
      <c r="F50" s="38">
        <f>11949+10+5+300-1</f>
        <v>12263</v>
      </c>
      <c r="G50" s="38"/>
      <c r="H50" s="38">
        <v>15</v>
      </c>
      <c r="I50" s="38"/>
      <c r="J50" s="38">
        <v>0</v>
      </c>
      <c r="K50" s="38"/>
      <c r="L50" s="66">
        <f>D50-F50+H50-J50</f>
        <v>169087</v>
      </c>
      <c r="M50" s="27"/>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5.75">
      <c r="A51" s="26"/>
      <c r="B51" s="27" t="s">
        <v>35</v>
      </c>
      <c r="C51" s="38">
        <v>15185</v>
      </c>
      <c r="D51" s="38">
        <v>1734</v>
      </c>
      <c r="E51" s="38"/>
      <c r="F51" s="38">
        <v>136</v>
      </c>
      <c r="G51" s="38"/>
      <c r="H51" s="38">
        <v>0</v>
      </c>
      <c r="I51" s="38"/>
      <c r="J51" s="38">
        <v>0</v>
      </c>
      <c r="K51" s="38"/>
      <c r="L51" s="66">
        <f>D51-F51</f>
        <v>1598</v>
      </c>
      <c r="M51" s="27"/>
      <c r="N51" s="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5.75">
      <c r="A52" s="26"/>
      <c r="B52" s="27"/>
      <c r="C52" s="38"/>
      <c r="D52" s="38"/>
      <c r="E52" s="38"/>
      <c r="F52" s="38"/>
      <c r="G52" s="38"/>
      <c r="H52" s="38"/>
      <c r="I52" s="38"/>
      <c r="J52" s="38"/>
      <c r="K52" s="38"/>
      <c r="L52" s="66"/>
      <c r="M52" s="27"/>
      <c r="N52" s="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5.75">
      <c r="A53" s="26"/>
      <c r="B53" s="27" t="s">
        <v>36</v>
      </c>
      <c r="C53" s="38">
        <f>SUM(C50:C52)</f>
        <v>461434</v>
      </c>
      <c r="D53" s="38">
        <f>SUM(D50:D52)</f>
        <v>183069</v>
      </c>
      <c r="E53" s="38"/>
      <c r="F53" s="38">
        <f>SUM(F50:F52)</f>
        <v>12399</v>
      </c>
      <c r="G53" s="38"/>
      <c r="H53" s="38">
        <f>SUM(H50:H52)</f>
        <v>15</v>
      </c>
      <c r="I53" s="38"/>
      <c r="J53" s="38">
        <f>SUM(J50:J52)</f>
        <v>0</v>
      </c>
      <c r="K53" s="38"/>
      <c r="L53" s="67">
        <f>SUM(L50:L52)</f>
        <v>170685</v>
      </c>
      <c r="M53" s="27"/>
      <c r="N53" s="6"/>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5.75">
      <c r="A54" s="26"/>
      <c r="B54" s="27"/>
      <c r="C54" s="38"/>
      <c r="D54" s="38"/>
      <c r="E54" s="38"/>
      <c r="F54" s="38"/>
      <c r="G54" s="38"/>
      <c r="H54" s="38"/>
      <c r="I54" s="38"/>
      <c r="J54" s="38"/>
      <c r="K54" s="38"/>
      <c r="L54" s="67"/>
      <c r="M54" s="27"/>
      <c r="N54" s="6"/>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5.75">
      <c r="A55" s="8"/>
      <c r="B55" s="12" t="s">
        <v>37</v>
      </c>
      <c r="C55" s="68"/>
      <c r="D55" s="68"/>
      <c r="E55" s="68"/>
      <c r="F55" s="68"/>
      <c r="G55" s="68"/>
      <c r="H55" s="68"/>
      <c r="I55" s="68"/>
      <c r="J55" s="68"/>
      <c r="K55" s="68"/>
      <c r="L55" s="69"/>
      <c r="M55" s="10"/>
      <c r="N55" s="70"/>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5.75">
      <c r="A56" s="8"/>
      <c r="B56" s="10"/>
      <c r="C56" s="68"/>
      <c r="D56" s="68"/>
      <c r="E56" s="68"/>
      <c r="F56" s="68"/>
      <c r="G56" s="68"/>
      <c r="H56" s="68"/>
      <c r="I56" s="68"/>
      <c r="J56" s="68"/>
      <c r="K56" s="68"/>
      <c r="L56" s="69"/>
      <c r="M56" s="10"/>
      <c r="N56" s="6"/>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5.75">
      <c r="A57" s="26"/>
      <c r="B57" s="27" t="s">
        <v>34</v>
      </c>
      <c r="C57" s="38"/>
      <c r="D57" s="38"/>
      <c r="E57" s="38"/>
      <c r="F57" s="38"/>
      <c r="G57" s="38"/>
      <c r="H57" s="38"/>
      <c r="I57" s="38"/>
      <c r="J57" s="38"/>
      <c r="K57" s="38"/>
      <c r="L57" s="67"/>
      <c r="M57" s="27"/>
      <c r="N57" s="7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5.75">
      <c r="A58" s="26"/>
      <c r="B58" s="27" t="s">
        <v>35</v>
      </c>
      <c r="C58" s="38"/>
      <c r="D58" s="38"/>
      <c r="E58" s="38"/>
      <c r="F58" s="38"/>
      <c r="G58" s="38"/>
      <c r="H58" s="38"/>
      <c r="I58" s="38"/>
      <c r="J58" s="38"/>
      <c r="K58" s="38"/>
      <c r="L58" s="67"/>
      <c r="M58" s="27"/>
      <c r="N58" s="6"/>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5.75">
      <c r="A59" s="26"/>
      <c r="B59" s="27"/>
      <c r="C59" s="38"/>
      <c r="D59" s="38"/>
      <c r="E59" s="38"/>
      <c r="F59" s="38"/>
      <c r="G59" s="38"/>
      <c r="H59" s="38"/>
      <c r="I59" s="38"/>
      <c r="J59" s="38"/>
      <c r="K59" s="38"/>
      <c r="L59" s="67"/>
      <c r="M59" s="27"/>
      <c r="N59" s="6"/>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5.75">
      <c r="A60" s="26"/>
      <c r="B60" s="27" t="s">
        <v>36</v>
      </c>
      <c r="C60" s="38"/>
      <c r="D60" s="38"/>
      <c r="E60" s="38"/>
      <c r="F60" s="38"/>
      <c r="G60" s="38"/>
      <c r="H60" s="38"/>
      <c r="I60" s="38"/>
      <c r="J60" s="38"/>
      <c r="K60" s="38"/>
      <c r="L60" s="38"/>
      <c r="M60" s="27"/>
      <c r="N60" s="70"/>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5.75">
      <c r="A61" s="26"/>
      <c r="B61" s="27"/>
      <c r="C61" s="38"/>
      <c r="D61" s="38"/>
      <c r="E61" s="38"/>
      <c r="F61" s="38"/>
      <c r="G61" s="38"/>
      <c r="H61" s="38"/>
      <c r="I61" s="38"/>
      <c r="J61" s="38"/>
      <c r="K61" s="38"/>
      <c r="L61" s="38"/>
      <c r="M61" s="27"/>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5.75">
      <c r="A62" s="26"/>
      <c r="B62" s="27" t="s">
        <v>38</v>
      </c>
      <c r="C62" s="38">
        <v>-11565</v>
      </c>
      <c r="D62" s="38">
        <v>-11565</v>
      </c>
      <c r="E62" s="38"/>
      <c r="F62" s="38"/>
      <c r="G62" s="38"/>
      <c r="H62" s="38"/>
      <c r="I62" s="38"/>
      <c r="J62" s="38"/>
      <c r="K62" s="38"/>
      <c r="L62" s="66">
        <f>D62-F62+H62-J62</f>
        <v>-11565</v>
      </c>
      <c r="M62" s="27"/>
      <c r="N62" s="6"/>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5.75">
      <c r="A63" s="26"/>
      <c r="B63" s="27" t="s">
        <v>39</v>
      </c>
      <c r="C63" s="38">
        <v>-1469</v>
      </c>
      <c r="D63" s="38">
        <v>0</v>
      </c>
      <c r="E63" s="38"/>
      <c r="F63" s="38"/>
      <c r="G63" s="38"/>
      <c r="H63" s="38"/>
      <c r="I63" s="38"/>
      <c r="J63" s="38"/>
      <c r="K63" s="38"/>
      <c r="L63" s="67">
        <v>0</v>
      </c>
      <c r="M63" s="27"/>
      <c r="N63" s="6"/>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5.75">
      <c r="A64" s="26"/>
      <c r="B64" s="27" t="s">
        <v>40</v>
      </c>
      <c r="C64" s="38">
        <v>0</v>
      </c>
      <c r="D64" s="38">
        <v>1086</v>
      </c>
      <c r="E64" s="38"/>
      <c r="F64" s="38"/>
      <c r="G64" s="38"/>
      <c r="H64" s="38"/>
      <c r="I64" s="38"/>
      <c r="J64" s="38"/>
      <c r="K64" s="38"/>
      <c r="L64" s="67">
        <v>300</v>
      </c>
      <c r="M64" s="27"/>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5.75">
      <c r="A65" s="26"/>
      <c r="B65" s="27" t="s">
        <v>41</v>
      </c>
      <c r="C65" s="67">
        <f>SUM(C53:C64)</f>
        <v>448400</v>
      </c>
      <c r="D65" s="67">
        <f>SUM(D53:D64)</f>
        <v>172590</v>
      </c>
      <c r="E65" s="38"/>
      <c r="F65" s="67"/>
      <c r="G65" s="38"/>
      <c r="H65" s="67"/>
      <c r="I65" s="38"/>
      <c r="J65" s="67"/>
      <c r="K65" s="38"/>
      <c r="L65" s="67">
        <f>SUM(L53:L64)</f>
        <v>159420</v>
      </c>
      <c r="M65" s="27"/>
      <c r="N65" s="6"/>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5.75">
      <c r="A66" s="26"/>
      <c r="B66" s="27"/>
      <c r="C66" s="38"/>
      <c r="D66" s="38"/>
      <c r="E66" s="38"/>
      <c r="F66" s="38"/>
      <c r="G66" s="38"/>
      <c r="H66" s="38"/>
      <c r="I66" s="38"/>
      <c r="J66" s="38"/>
      <c r="K66" s="38"/>
      <c r="L66" s="67"/>
      <c r="M66" s="27"/>
      <c r="N66" s="6"/>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5.75">
      <c r="A67" s="8"/>
      <c r="B67" s="10"/>
      <c r="C67" s="10"/>
      <c r="D67" s="10"/>
      <c r="E67" s="10"/>
      <c r="F67" s="10"/>
      <c r="G67" s="10"/>
      <c r="H67" s="10"/>
      <c r="I67" s="10"/>
      <c r="J67" s="10"/>
      <c r="K67" s="10"/>
      <c r="L67" s="10"/>
      <c r="M67" s="10"/>
      <c r="N67" s="6"/>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5.75">
      <c r="A68" s="8"/>
      <c r="B68" s="61" t="s">
        <v>42</v>
      </c>
      <c r="C68" s="17"/>
      <c r="D68" s="17"/>
      <c r="E68" s="17"/>
      <c r="F68" s="17"/>
      <c r="G68" s="17"/>
      <c r="H68" s="17"/>
      <c r="I68" s="20"/>
      <c r="J68" s="20" t="s">
        <v>180</v>
      </c>
      <c r="K68" s="20"/>
      <c r="L68" s="20" t="s">
        <v>194</v>
      </c>
      <c r="M68" s="17"/>
      <c r="N68" s="6"/>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5.75">
      <c r="A69" s="26"/>
      <c r="B69" s="27" t="s">
        <v>43</v>
      </c>
      <c r="C69" s="27"/>
      <c r="D69" s="27"/>
      <c r="E69" s="27"/>
      <c r="F69" s="27"/>
      <c r="G69" s="27"/>
      <c r="H69" s="27"/>
      <c r="I69" s="27"/>
      <c r="J69" s="38">
        <v>0</v>
      </c>
      <c r="K69" s="27"/>
      <c r="L69" s="66">
        <v>0</v>
      </c>
      <c r="M69" s="27"/>
      <c r="N69" s="6"/>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5.75">
      <c r="A70" s="26"/>
      <c r="B70" s="27" t="s">
        <v>44</v>
      </c>
      <c r="C70" s="53" t="s">
        <v>140</v>
      </c>
      <c r="D70" s="72">
        <f>L44</f>
        <v>36635</v>
      </c>
      <c r="E70" s="27"/>
      <c r="F70" s="27"/>
      <c r="G70" s="27"/>
      <c r="H70" s="27"/>
      <c r="I70" s="27"/>
      <c r="J70" s="38">
        <v>13050</v>
      </c>
      <c r="K70" s="27"/>
      <c r="L70" s="66"/>
      <c r="M70" s="27"/>
      <c r="N70" s="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5.75">
      <c r="A71" s="26"/>
      <c r="B71" s="27" t="s">
        <v>45</v>
      </c>
      <c r="C71" s="27"/>
      <c r="D71" s="27"/>
      <c r="E71" s="27"/>
      <c r="F71" s="27"/>
      <c r="G71" s="27"/>
      <c r="H71" s="27"/>
      <c r="I71" s="27"/>
      <c r="J71" s="38"/>
      <c r="K71" s="27"/>
      <c r="L71" s="66">
        <f>4712-30+1601+200+321-1065-6+33</f>
        <v>5766</v>
      </c>
      <c r="M71" s="27"/>
      <c r="N71" s="6"/>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5.75">
      <c r="A72" s="26"/>
      <c r="B72" s="27" t="s">
        <v>46</v>
      </c>
      <c r="C72" s="27"/>
      <c r="D72" s="27"/>
      <c r="E72" s="27"/>
      <c r="F72" s="27"/>
      <c r="G72" s="27"/>
      <c r="H72" s="27"/>
      <c r="I72" s="27"/>
      <c r="J72" s="38"/>
      <c r="K72" s="27"/>
      <c r="L72" s="66">
        <v>0</v>
      </c>
      <c r="M72" s="27"/>
      <c r="N72" s="6"/>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5.75">
      <c r="A73" s="26"/>
      <c r="B73" s="27" t="s">
        <v>47</v>
      </c>
      <c r="C73" s="27"/>
      <c r="D73" s="27"/>
      <c r="E73" s="27"/>
      <c r="F73" s="27"/>
      <c r="G73" s="27"/>
      <c r="H73" s="27"/>
      <c r="I73" s="27"/>
      <c r="J73" s="38">
        <f>SUM(J69:J72)</f>
        <v>13050</v>
      </c>
      <c r="K73" s="27"/>
      <c r="L73" s="67">
        <f>SUM(L69:L72)</f>
        <v>5766</v>
      </c>
      <c r="M73" s="27"/>
      <c r="N73" s="6"/>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5.75">
      <c r="A74" s="26"/>
      <c r="B74" s="27" t="s">
        <v>48</v>
      </c>
      <c r="C74" s="27"/>
      <c r="D74" s="27"/>
      <c r="E74" s="27"/>
      <c r="F74" s="27"/>
      <c r="G74" s="27"/>
      <c r="H74" s="27"/>
      <c r="I74" s="27"/>
      <c r="J74" s="38">
        <v>136</v>
      </c>
      <c r="K74" s="27"/>
      <c r="L74" s="66">
        <v>-136</v>
      </c>
      <c r="M74" s="27"/>
      <c r="N74" s="6"/>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5.75">
      <c r="A75" s="26"/>
      <c r="B75" s="27" t="s">
        <v>49</v>
      </c>
      <c r="C75" s="27"/>
      <c r="D75" s="27"/>
      <c r="E75" s="27"/>
      <c r="F75" s="27"/>
      <c r="G75" s="27"/>
      <c r="H75" s="27"/>
      <c r="I75" s="27"/>
      <c r="J75" s="38">
        <f>J73+J74</f>
        <v>13186</v>
      </c>
      <c r="K75" s="27"/>
      <c r="L75" s="67">
        <f>L73+L74</f>
        <v>5630</v>
      </c>
      <c r="M75" s="27"/>
      <c r="N75" s="6"/>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75">
      <c r="A76" s="26"/>
      <c r="B76" s="73" t="s">
        <v>50</v>
      </c>
      <c r="C76" s="74"/>
      <c r="D76" s="27"/>
      <c r="E76" s="27"/>
      <c r="F76" s="27"/>
      <c r="G76" s="27"/>
      <c r="H76" s="27"/>
      <c r="I76" s="27"/>
      <c r="J76" s="38"/>
      <c r="K76" s="27"/>
      <c r="L76" s="66"/>
      <c r="M76" s="27"/>
      <c r="N76" s="6"/>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75">
      <c r="A77" s="26">
        <v>1</v>
      </c>
      <c r="B77" s="27" t="s">
        <v>51</v>
      </c>
      <c r="C77" s="27"/>
      <c r="D77" s="27"/>
      <c r="E77" s="27"/>
      <c r="F77" s="27"/>
      <c r="G77" s="27"/>
      <c r="H77" s="27"/>
      <c r="I77" s="27"/>
      <c r="J77" s="27"/>
      <c r="K77" s="27"/>
      <c r="L77" s="66">
        <v>0</v>
      </c>
      <c r="M77" s="27"/>
      <c r="N77" s="6"/>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75">
      <c r="A78" s="26">
        <v>2</v>
      </c>
      <c r="B78" s="27" t="s">
        <v>52</v>
      </c>
      <c r="C78" s="27"/>
      <c r="D78" s="27"/>
      <c r="E78" s="27"/>
      <c r="F78" s="27"/>
      <c r="G78" s="27"/>
      <c r="H78" s="27"/>
      <c r="I78" s="27"/>
      <c r="J78" s="27"/>
      <c r="K78" s="27"/>
      <c r="L78" s="66">
        <v>-4</v>
      </c>
      <c r="M78" s="27"/>
      <c r="N78" s="6"/>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75">
      <c r="A79" s="26">
        <v>3</v>
      </c>
      <c r="B79" s="27" t="s">
        <v>53</v>
      </c>
      <c r="C79" s="27"/>
      <c r="D79" s="27"/>
      <c r="E79" s="27"/>
      <c r="F79" s="27"/>
      <c r="G79" s="27"/>
      <c r="H79" s="27"/>
      <c r="I79" s="27"/>
      <c r="J79" s="27"/>
      <c r="K79" s="27"/>
      <c r="L79" s="66">
        <v>-229</v>
      </c>
      <c r="M79" s="27"/>
      <c r="N79" s="6"/>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75">
      <c r="A80" s="26">
        <v>4</v>
      </c>
      <c r="B80" s="27" t="s">
        <v>54</v>
      </c>
      <c r="C80" s="27"/>
      <c r="D80" s="27"/>
      <c r="E80" s="27"/>
      <c r="F80" s="27"/>
      <c r="G80" s="27"/>
      <c r="H80" s="27"/>
      <c r="I80" s="27"/>
      <c r="J80" s="27"/>
      <c r="K80" s="27"/>
      <c r="L80" s="66">
        <v>0</v>
      </c>
      <c r="M80" s="27"/>
      <c r="N80" s="6"/>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75">
      <c r="A81" s="26">
        <v>5</v>
      </c>
      <c r="B81" s="27" t="s">
        <v>55</v>
      </c>
      <c r="C81" s="27"/>
      <c r="D81" s="27"/>
      <c r="E81" s="27"/>
      <c r="F81" s="27"/>
      <c r="G81" s="27"/>
      <c r="H81" s="27"/>
      <c r="I81" s="27"/>
      <c r="J81" s="27"/>
      <c r="K81" s="27"/>
      <c r="L81" s="66">
        <v>-1703</v>
      </c>
      <c r="M81" s="27"/>
      <c r="N81" s="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15.75">
      <c r="A82" s="26">
        <v>6</v>
      </c>
      <c r="B82" s="27" t="s">
        <v>56</v>
      </c>
      <c r="C82" s="27"/>
      <c r="D82" s="27"/>
      <c r="E82" s="27"/>
      <c r="F82" s="27"/>
      <c r="G82" s="27"/>
      <c r="H82" s="27"/>
      <c r="I82" s="27"/>
      <c r="J82" s="27"/>
      <c r="K82" s="27"/>
      <c r="L82" s="66">
        <v>-3</v>
      </c>
      <c r="M82" s="27"/>
      <c r="N82" s="6"/>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ht="15.75">
      <c r="A83" s="26">
        <v>7</v>
      </c>
      <c r="B83" s="27" t="s">
        <v>57</v>
      </c>
      <c r="C83" s="27"/>
      <c r="D83" s="27"/>
      <c r="E83" s="27"/>
      <c r="F83" s="27"/>
      <c r="G83" s="27"/>
      <c r="H83" s="27"/>
      <c r="I83" s="27"/>
      <c r="J83" s="27"/>
      <c r="K83" s="27"/>
      <c r="L83" s="66">
        <v>-476</v>
      </c>
      <c r="M83" s="27"/>
      <c r="N83" s="6"/>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spans="1:256" ht="15.75">
      <c r="A84" s="26">
        <v>8</v>
      </c>
      <c r="B84" s="27" t="s">
        <v>58</v>
      </c>
      <c r="C84" s="27"/>
      <c r="D84" s="27"/>
      <c r="E84" s="27"/>
      <c r="F84" s="27"/>
      <c r="G84" s="27"/>
      <c r="H84" s="27"/>
      <c r="I84" s="27"/>
      <c r="J84" s="27"/>
      <c r="K84" s="27"/>
      <c r="L84" s="66">
        <v>-528</v>
      </c>
      <c r="M84" s="27"/>
      <c r="N84" s="6"/>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ht="15.75">
      <c r="A85" s="26">
        <v>9</v>
      </c>
      <c r="B85" s="27" t="s">
        <v>59</v>
      </c>
      <c r="C85" s="27"/>
      <c r="D85" s="27"/>
      <c r="E85" s="27"/>
      <c r="F85" s="27"/>
      <c r="G85" s="27"/>
      <c r="H85" s="27"/>
      <c r="I85" s="27"/>
      <c r="J85" s="27"/>
      <c r="K85" s="27"/>
      <c r="L85" s="66">
        <v>0</v>
      </c>
      <c r="M85" s="27"/>
      <c r="N85" s="6"/>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15.75">
      <c r="A86" s="26">
        <v>10</v>
      </c>
      <c r="B86" s="27" t="s">
        <v>60</v>
      </c>
      <c r="C86" s="27"/>
      <c r="D86" s="27"/>
      <c r="E86" s="27"/>
      <c r="F86" s="27"/>
      <c r="G86" s="27"/>
      <c r="H86" s="27"/>
      <c r="I86" s="27"/>
      <c r="J86" s="27"/>
      <c r="K86" s="27"/>
      <c r="L86" s="66">
        <v>-300</v>
      </c>
      <c r="M86" s="27"/>
      <c r="N86" s="6"/>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ht="15.75">
      <c r="A87" s="26">
        <v>11</v>
      </c>
      <c r="B87" s="27" t="s">
        <v>61</v>
      </c>
      <c r="C87" s="27"/>
      <c r="D87" s="27"/>
      <c r="E87" s="27"/>
      <c r="F87" s="27"/>
      <c r="G87" s="27"/>
      <c r="H87" s="27"/>
      <c r="I87" s="27"/>
      <c r="J87" s="27"/>
      <c r="K87" s="27"/>
      <c r="L87" s="66">
        <v>0</v>
      </c>
      <c r="M87" s="27"/>
      <c r="N87" s="6"/>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ht="15.75">
      <c r="A88" s="26">
        <v>12</v>
      </c>
      <c r="B88" s="27" t="s">
        <v>62</v>
      </c>
      <c r="C88" s="27"/>
      <c r="D88" s="27"/>
      <c r="E88" s="27"/>
      <c r="F88" s="27"/>
      <c r="G88" s="27"/>
      <c r="H88" s="27"/>
      <c r="I88" s="27"/>
      <c r="J88" s="27"/>
      <c r="K88" s="27"/>
      <c r="L88" s="66">
        <f>-L75-SUM(L78:L87)</f>
        <v>-2387</v>
      </c>
      <c r="M88" s="27"/>
      <c r="N88" s="6"/>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256" ht="15.75">
      <c r="A89" s="26"/>
      <c r="B89" s="73" t="s">
        <v>63</v>
      </c>
      <c r="C89" s="74"/>
      <c r="D89" s="27"/>
      <c r="E89" s="27"/>
      <c r="F89" s="27"/>
      <c r="G89" s="27"/>
      <c r="H89" s="27"/>
      <c r="I89" s="27"/>
      <c r="J89" s="27"/>
      <c r="K89" s="27"/>
      <c r="L89" s="75"/>
      <c r="M89" s="27"/>
      <c r="N89" s="6"/>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256" ht="15.75">
      <c r="A90" s="26"/>
      <c r="B90" s="27" t="s">
        <v>64</v>
      </c>
      <c r="C90" s="74"/>
      <c r="D90" s="27"/>
      <c r="E90" s="27"/>
      <c r="F90" s="27"/>
      <c r="G90" s="27"/>
      <c r="H90" s="27"/>
      <c r="I90" s="27"/>
      <c r="J90" s="38">
        <v>-10</v>
      </c>
      <c r="K90" s="38"/>
      <c r="L90" s="66"/>
      <c r="M90" s="27"/>
      <c r="N90" s="6"/>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ht="15.75">
      <c r="A91" s="26"/>
      <c r="B91" s="27" t="s">
        <v>65</v>
      </c>
      <c r="C91" s="27"/>
      <c r="D91" s="27"/>
      <c r="E91" s="27"/>
      <c r="F91" s="27"/>
      <c r="G91" s="27"/>
      <c r="H91" s="27"/>
      <c r="I91" s="27"/>
      <c r="J91" s="38">
        <v>-5</v>
      </c>
      <c r="K91" s="38"/>
      <c r="L91" s="66"/>
      <c r="M91" s="27"/>
      <c r="N91" s="6"/>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ht="15.75">
      <c r="A92" s="26"/>
      <c r="B92" s="27" t="s">
        <v>66</v>
      </c>
      <c r="C92" s="27"/>
      <c r="D92" s="27"/>
      <c r="E92" s="27"/>
      <c r="F92" s="27"/>
      <c r="G92" s="27"/>
      <c r="H92" s="27"/>
      <c r="I92" s="27"/>
      <c r="J92" s="38">
        <v>-13171</v>
      </c>
      <c r="K92" s="38"/>
      <c r="L92" s="66"/>
      <c r="M92" s="27"/>
      <c r="N92" s="6"/>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row>
    <row r="93" spans="1:256" ht="15.75">
      <c r="A93" s="26"/>
      <c r="B93" s="27" t="s">
        <v>67</v>
      </c>
      <c r="C93" s="27"/>
      <c r="D93" s="27"/>
      <c r="E93" s="27"/>
      <c r="F93" s="27"/>
      <c r="G93" s="27"/>
      <c r="H93" s="27"/>
      <c r="I93" s="27"/>
      <c r="J93" s="38">
        <v>0</v>
      </c>
      <c r="K93" s="38"/>
      <c r="L93" s="66"/>
      <c r="M93" s="27"/>
      <c r="N93" s="6"/>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256" ht="15.75">
      <c r="A94" s="26"/>
      <c r="B94" s="27" t="s">
        <v>68</v>
      </c>
      <c r="C94" s="27"/>
      <c r="D94" s="27"/>
      <c r="E94" s="27"/>
      <c r="F94" s="27"/>
      <c r="G94" s="27"/>
      <c r="H94" s="27"/>
      <c r="I94" s="27"/>
      <c r="J94" s="38">
        <f>SUM(J76:J93)</f>
        <v>-13186</v>
      </c>
      <c r="K94" s="38"/>
      <c r="L94" s="38">
        <f>SUM(L76:L93)</f>
        <v>-5630</v>
      </c>
      <c r="M94" s="27"/>
      <c r="N94" s="6"/>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256" ht="15.75">
      <c r="A95" s="26"/>
      <c r="B95" s="27" t="s">
        <v>69</v>
      </c>
      <c r="C95" s="27"/>
      <c r="D95" s="27"/>
      <c r="E95" s="27"/>
      <c r="F95" s="27"/>
      <c r="G95" s="27"/>
      <c r="H95" s="27"/>
      <c r="I95" s="27"/>
      <c r="J95" s="38">
        <f>J75+J94</f>
        <v>0</v>
      </c>
      <c r="K95" s="38"/>
      <c r="L95" s="38">
        <f>L75+L94</f>
        <v>0</v>
      </c>
      <c r="M95" s="27"/>
      <c r="N95" s="6"/>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row>
    <row r="96" spans="1:256" ht="15.75">
      <c r="A96" s="26"/>
      <c r="B96" s="27"/>
      <c r="C96" s="27"/>
      <c r="D96" s="27"/>
      <c r="E96" s="27"/>
      <c r="F96" s="27"/>
      <c r="G96" s="27"/>
      <c r="H96" s="27"/>
      <c r="I96" s="27"/>
      <c r="J96" s="38"/>
      <c r="K96" s="38"/>
      <c r="L96" s="38"/>
      <c r="M96" s="27"/>
      <c r="N96" s="6"/>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row>
    <row r="97" spans="1:256" ht="12" customHeight="1">
      <c r="A97" s="8"/>
      <c r="B97" s="10"/>
      <c r="C97" s="10"/>
      <c r="D97" s="10"/>
      <c r="E97" s="10"/>
      <c r="F97" s="10"/>
      <c r="G97" s="10"/>
      <c r="H97" s="10"/>
      <c r="I97" s="10"/>
      <c r="J97" s="10"/>
      <c r="K97" s="10"/>
      <c r="L97" s="62"/>
      <c r="M97" s="10"/>
      <c r="N97" s="6"/>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row>
    <row r="98" spans="1:256" ht="12" customHeight="1">
      <c r="A98" s="8"/>
      <c r="B98" s="10"/>
      <c r="C98" s="10"/>
      <c r="D98" s="10"/>
      <c r="E98" s="10"/>
      <c r="F98" s="10"/>
      <c r="G98" s="10"/>
      <c r="H98" s="10"/>
      <c r="I98" s="10"/>
      <c r="J98" s="10"/>
      <c r="K98" s="10"/>
      <c r="L98" s="62"/>
      <c r="M98" s="10"/>
      <c r="N98" s="6"/>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row>
    <row r="99" spans="1:256" ht="15.75">
      <c r="A99" s="2"/>
      <c r="B99" s="76" t="s">
        <v>70</v>
      </c>
      <c r="C99" s="77"/>
      <c r="D99" s="5"/>
      <c r="E99" s="5"/>
      <c r="F99" s="5"/>
      <c r="G99" s="5"/>
      <c r="H99" s="5"/>
      <c r="I99" s="5"/>
      <c r="J99" s="5"/>
      <c r="K99" s="5"/>
      <c r="L99" s="60"/>
      <c r="M99" s="5"/>
      <c r="N99" s="6"/>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spans="1:256" ht="15.75">
      <c r="A100" s="8"/>
      <c r="B100" s="22"/>
      <c r="C100" s="16"/>
      <c r="D100" s="10"/>
      <c r="E100" s="10"/>
      <c r="F100" s="10"/>
      <c r="G100" s="10"/>
      <c r="H100" s="10"/>
      <c r="I100" s="10"/>
      <c r="J100" s="10"/>
      <c r="K100" s="10"/>
      <c r="L100" s="62"/>
      <c r="M100" s="10"/>
      <c r="N100" s="6"/>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row>
    <row r="101" spans="1:256" ht="15.75">
      <c r="A101" s="8"/>
      <c r="B101" s="78" t="s">
        <v>71</v>
      </c>
      <c r="C101" s="16"/>
      <c r="D101" s="10"/>
      <c r="E101" s="10"/>
      <c r="F101" s="10"/>
      <c r="G101" s="10"/>
      <c r="H101" s="10"/>
      <c r="I101" s="10"/>
      <c r="J101" s="10"/>
      <c r="K101" s="10"/>
      <c r="L101" s="62"/>
      <c r="M101" s="10"/>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row>
    <row r="102" spans="1:256" ht="15.75">
      <c r="A102" s="26"/>
      <c r="B102" s="27" t="s">
        <v>72</v>
      </c>
      <c r="C102" s="27"/>
      <c r="D102" s="27"/>
      <c r="E102" s="27"/>
      <c r="F102" s="27"/>
      <c r="G102" s="27"/>
      <c r="H102" s="27"/>
      <c r="I102" s="27"/>
      <c r="J102" s="27"/>
      <c r="K102" s="27"/>
      <c r="L102" s="66">
        <v>8925</v>
      </c>
      <c r="M102" s="27"/>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row>
    <row r="103" spans="1:256" ht="15.75">
      <c r="A103" s="26"/>
      <c r="B103" s="27" t="s">
        <v>73</v>
      </c>
      <c r="C103" s="27"/>
      <c r="D103" s="27"/>
      <c r="E103" s="27"/>
      <c r="F103" s="27"/>
      <c r="G103" s="27"/>
      <c r="H103" s="27"/>
      <c r="I103" s="27"/>
      <c r="J103" s="27"/>
      <c r="K103" s="27"/>
      <c r="L103" s="66">
        <v>8925</v>
      </c>
      <c r="M103" s="27"/>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row>
    <row r="104" spans="1:256" ht="15.75">
      <c r="A104" s="26"/>
      <c r="B104" s="27" t="s">
        <v>74</v>
      </c>
      <c r="C104" s="27"/>
      <c r="D104" s="27"/>
      <c r="E104" s="27"/>
      <c r="F104" s="27"/>
      <c r="G104" s="27"/>
      <c r="H104" s="27"/>
      <c r="I104" s="27"/>
      <c r="J104" s="27"/>
      <c r="K104" s="27"/>
      <c r="L104" s="66">
        <v>0</v>
      </c>
      <c r="M104" s="27"/>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row>
    <row r="105" spans="1:256" ht="15.75">
      <c r="A105" s="26"/>
      <c r="B105" s="27" t="s">
        <v>75</v>
      </c>
      <c r="C105" s="27"/>
      <c r="D105" s="27"/>
      <c r="E105" s="27"/>
      <c r="F105" s="27"/>
      <c r="G105" s="27"/>
      <c r="H105" s="27"/>
      <c r="I105" s="27"/>
      <c r="J105" s="27"/>
      <c r="K105" s="27"/>
      <c r="L105" s="66">
        <v>0</v>
      </c>
      <c r="M105" s="27"/>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row>
    <row r="106" spans="1:256" ht="15.75">
      <c r="A106" s="26"/>
      <c r="B106" s="27" t="s">
        <v>76</v>
      </c>
      <c r="C106" s="27"/>
      <c r="D106" s="27"/>
      <c r="E106" s="27"/>
      <c r="F106" s="27"/>
      <c r="G106" s="27"/>
      <c r="H106" s="27"/>
      <c r="I106" s="27"/>
      <c r="J106" s="27"/>
      <c r="K106" s="27"/>
      <c r="L106" s="66">
        <v>0</v>
      </c>
      <c r="M106" s="27"/>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row>
    <row r="107" spans="1:256" ht="15.75">
      <c r="A107" s="26"/>
      <c r="B107" s="27" t="s">
        <v>55</v>
      </c>
      <c r="C107" s="27"/>
      <c r="D107" s="27"/>
      <c r="E107" s="27"/>
      <c r="F107" s="27"/>
      <c r="G107" s="27"/>
      <c r="H107" s="27"/>
      <c r="I107" s="27"/>
      <c r="J107" s="27"/>
      <c r="K107" s="27"/>
      <c r="L107" s="66">
        <v>0</v>
      </c>
      <c r="M107" s="27"/>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spans="1:256" ht="15.75">
      <c r="A108" s="26"/>
      <c r="B108" s="27" t="s">
        <v>57</v>
      </c>
      <c r="C108" s="27"/>
      <c r="D108" s="27"/>
      <c r="E108" s="27"/>
      <c r="F108" s="27"/>
      <c r="G108" s="27"/>
      <c r="H108" s="27"/>
      <c r="I108" s="27"/>
      <c r="J108" s="27"/>
      <c r="K108" s="27"/>
      <c r="L108" s="66">
        <v>0</v>
      </c>
      <c r="M108" s="27"/>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row>
    <row r="109" spans="1:256" ht="15.75">
      <c r="A109" s="26"/>
      <c r="B109" s="27" t="s">
        <v>77</v>
      </c>
      <c r="C109" s="27"/>
      <c r="D109" s="27"/>
      <c r="E109" s="27"/>
      <c r="F109" s="27"/>
      <c r="G109" s="27"/>
      <c r="H109" s="27"/>
      <c r="I109" s="27"/>
      <c r="J109" s="27"/>
      <c r="K109" s="27"/>
      <c r="L109" s="66">
        <f>SUM(L103:L107)</f>
        <v>8925</v>
      </c>
      <c r="M109" s="27"/>
      <c r="N109" s="6"/>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row>
    <row r="110" spans="1:256" ht="15.75">
      <c r="A110" s="26"/>
      <c r="B110" s="27"/>
      <c r="C110" s="27"/>
      <c r="D110" s="27"/>
      <c r="E110" s="27"/>
      <c r="F110" s="27"/>
      <c r="G110" s="27"/>
      <c r="H110" s="27"/>
      <c r="I110" s="27"/>
      <c r="J110" s="27"/>
      <c r="K110" s="27"/>
      <c r="L110" s="79"/>
      <c r="M110" s="27"/>
      <c r="N110" s="6"/>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ht="15.75">
      <c r="A111" s="8"/>
      <c r="B111" s="78" t="s">
        <v>78</v>
      </c>
      <c r="C111" s="10"/>
      <c r="D111" s="10"/>
      <c r="E111" s="10"/>
      <c r="F111" s="10"/>
      <c r="G111" s="10"/>
      <c r="H111" s="10"/>
      <c r="I111" s="10"/>
      <c r="J111" s="10"/>
      <c r="K111" s="10"/>
      <c r="L111" s="62"/>
      <c r="M111" s="10"/>
      <c r="N111" s="6"/>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256" ht="15.75">
      <c r="A112" s="26"/>
      <c r="B112" s="27" t="s">
        <v>79</v>
      </c>
      <c r="C112" s="27"/>
      <c r="D112" s="80"/>
      <c r="E112" s="27"/>
      <c r="F112" s="27"/>
      <c r="G112" s="27"/>
      <c r="H112" s="27"/>
      <c r="I112" s="27"/>
      <c r="J112" s="27"/>
      <c r="K112" s="27"/>
      <c r="L112" s="81" t="s">
        <v>182</v>
      </c>
      <c r="M112" s="27"/>
      <c r="N112" s="6"/>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15.75">
      <c r="A113" s="26"/>
      <c r="B113" s="27" t="s">
        <v>80</v>
      </c>
      <c r="C113" s="30"/>
      <c r="D113" s="30"/>
      <c r="E113" s="30"/>
      <c r="F113" s="30"/>
      <c r="G113" s="30"/>
      <c r="H113" s="30"/>
      <c r="I113" s="30"/>
      <c r="J113" s="30"/>
      <c r="K113" s="30"/>
      <c r="L113" s="81" t="s">
        <v>182</v>
      </c>
      <c r="M113" s="27"/>
      <c r="N113" s="6"/>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row>
    <row r="114" spans="1:256" ht="15.75">
      <c r="A114" s="26"/>
      <c r="B114" s="27" t="s">
        <v>81</v>
      </c>
      <c r="C114" s="27"/>
      <c r="D114" s="27"/>
      <c r="E114" s="27"/>
      <c r="F114" s="27"/>
      <c r="G114" s="27"/>
      <c r="H114" s="27"/>
      <c r="I114" s="27"/>
      <c r="J114" s="27"/>
      <c r="K114" s="27"/>
      <c r="L114" s="81" t="s">
        <v>182</v>
      </c>
      <c r="M114" s="27"/>
      <c r="N114" s="6"/>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row>
    <row r="115" spans="1:256" ht="15.75">
      <c r="A115" s="26"/>
      <c r="B115" s="27" t="s">
        <v>82</v>
      </c>
      <c r="C115" s="27"/>
      <c r="D115" s="27"/>
      <c r="E115" s="27"/>
      <c r="F115" s="27"/>
      <c r="G115" s="27"/>
      <c r="H115" s="27"/>
      <c r="I115" s="27"/>
      <c r="J115" s="27"/>
      <c r="K115" s="27"/>
      <c r="L115" s="81" t="s">
        <v>182</v>
      </c>
      <c r="M115" s="27"/>
      <c r="N115" s="6"/>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spans="1:256" ht="15.75">
      <c r="A116" s="26"/>
      <c r="B116" s="27"/>
      <c r="C116" s="27"/>
      <c r="D116" s="27"/>
      <c r="E116" s="27"/>
      <c r="F116" s="27"/>
      <c r="G116" s="27"/>
      <c r="H116" s="27"/>
      <c r="I116" s="27"/>
      <c r="J116" s="27"/>
      <c r="K116" s="27"/>
      <c r="L116" s="79"/>
      <c r="M116" s="27"/>
      <c r="N116" s="6"/>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row>
    <row r="117" spans="1:256" ht="15.75">
      <c r="A117" s="8"/>
      <c r="B117" s="78" t="s">
        <v>83</v>
      </c>
      <c r="C117" s="16"/>
      <c r="D117" s="10"/>
      <c r="E117" s="10"/>
      <c r="F117" s="10"/>
      <c r="G117" s="10"/>
      <c r="H117" s="10"/>
      <c r="I117" s="10"/>
      <c r="J117" s="10"/>
      <c r="K117" s="10"/>
      <c r="L117" s="82"/>
      <c r="M117" s="10"/>
      <c r="N117" s="6"/>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row>
    <row r="118" spans="1:256" ht="15.75">
      <c r="A118" s="26"/>
      <c r="B118" s="27" t="s">
        <v>84</v>
      </c>
      <c r="C118" s="27"/>
      <c r="D118" s="27"/>
      <c r="E118" s="27"/>
      <c r="F118" s="27"/>
      <c r="G118" s="27"/>
      <c r="H118" s="27"/>
      <c r="I118" s="27"/>
      <c r="J118" s="27"/>
      <c r="K118" s="27"/>
      <c r="L118" s="66">
        <v>0</v>
      </c>
      <c r="M118" s="27"/>
      <c r="N118" s="6"/>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row>
    <row r="119" spans="1:256" ht="15.75">
      <c r="A119" s="26"/>
      <c r="B119" s="27" t="s">
        <v>85</v>
      </c>
      <c r="C119" s="27"/>
      <c r="D119" s="27"/>
      <c r="E119" s="27"/>
      <c r="F119" s="27"/>
      <c r="G119" s="27"/>
      <c r="H119" s="27"/>
      <c r="I119" s="27"/>
      <c r="J119" s="27"/>
      <c r="K119" s="27"/>
      <c r="L119" s="66">
        <v>300</v>
      </c>
      <c r="M119" s="27"/>
      <c r="N119" s="6"/>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row>
    <row r="120" spans="1:256" ht="15.75">
      <c r="A120" s="26"/>
      <c r="B120" s="27" t="s">
        <v>86</v>
      </c>
      <c r="C120" s="27"/>
      <c r="D120" s="27"/>
      <c r="E120" s="27"/>
      <c r="F120" s="27"/>
      <c r="G120" s="27"/>
      <c r="H120" s="27"/>
      <c r="I120" s="27"/>
      <c r="J120" s="27"/>
      <c r="K120" s="27"/>
      <c r="L120" s="66">
        <f>L119+L118</f>
        <v>300</v>
      </c>
      <c r="M120" s="27"/>
      <c r="N120" s="6"/>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row>
    <row r="121" spans="1:256" ht="15.75">
      <c r="A121" s="26"/>
      <c r="B121" s="27" t="s">
        <v>87</v>
      </c>
      <c r="C121" s="27"/>
      <c r="D121" s="27"/>
      <c r="E121" s="27"/>
      <c r="F121" s="27"/>
      <c r="G121" s="27"/>
      <c r="H121" s="83"/>
      <c r="I121" s="27"/>
      <c r="J121" s="27"/>
      <c r="K121" s="27"/>
      <c r="L121" s="66">
        <v>-300</v>
      </c>
      <c r="M121" s="27"/>
      <c r="N121" s="6"/>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row>
    <row r="122" spans="1:256" ht="15.75">
      <c r="A122" s="26"/>
      <c r="B122" s="27" t="s">
        <v>88</v>
      </c>
      <c r="C122" s="27"/>
      <c r="D122" s="27"/>
      <c r="E122" s="27"/>
      <c r="F122" s="27"/>
      <c r="G122" s="27"/>
      <c r="H122" s="27"/>
      <c r="I122" s="27"/>
      <c r="J122" s="27"/>
      <c r="K122" s="27"/>
      <c r="L122" s="66">
        <f>L120+L121</f>
        <v>0</v>
      </c>
      <c r="M122" s="27"/>
      <c r="N122" s="6"/>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row>
    <row r="123" spans="1:256" ht="7.5" customHeight="1">
      <c r="A123" s="26"/>
      <c r="B123" s="27"/>
      <c r="C123" s="27"/>
      <c r="D123" s="27"/>
      <c r="E123" s="27"/>
      <c r="F123" s="27"/>
      <c r="G123" s="27"/>
      <c r="H123" s="27"/>
      <c r="I123" s="27"/>
      <c r="J123" s="27"/>
      <c r="K123" s="27"/>
      <c r="L123" s="79"/>
      <c r="M123" s="27"/>
      <c r="N123" s="6"/>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spans="1:256" ht="6" customHeight="1">
      <c r="A124" s="2"/>
      <c r="B124" s="5"/>
      <c r="C124" s="5"/>
      <c r="D124" s="5"/>
      <c r="E124" s="5"/>
      <c r="F124" s="5"/>
      <c r="G124" s="5"/>
      <c r="H124" s="5"/>
      <c r="I124" s="5"/>
      <c r="J124" s="5"/>
      <c r="K124" s="5"/>
      <c r="L124" s="60"/>
      <c r="M124" s="5"/>
      <c r="N124" s="6"/>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row>
    <row r="125" spans="1:256" ht="15.75">
      <c r="A125" s="8"/>
      <c r="B125" s="78" t="s">
        <v>89</v>
      </c>
      <c r="C125" s="16"/>
      <c r="D125" s="10"/>
      <c r="E125" s="10"/>
      <c r="F125" s="10"/>
      <c r="G125" s="10"/>
      <c r="H125" s="10"/>
      <c r="I125" s="10"/>
      <c r="J125" s="10"/>
      <c r="K125" s="10"/>
      <c r="L125" s="62"/>
      <c r="M125" s="10"/>
      <c r="N125" s="6"/>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row>
    <row r="126" spans="1:256" ht="15.75">
      <c r="A126" s="8"/>
      <c r="B126" s="22"/>
      <c r="C126" s="16"/>
      <c r="D126" s="10"/>
      <c r="E126" s="10"/>
      <c r="F126" s="10"/>
      <c r="G126" s="10"/>
      <c r="H126" s="10"/>
      <c r="I126" s="10"/>
      <c r="J126" s="10"/>
      <c r="K126" s="10"/>
      <c r="L126" s="62"/>
      <c r="M126" s="10"/>
      <c r="N126" s="6"/>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row>
    <row r="127" spans="1:256" ht="15.75">
      <c r="A127" s="26"/>
      <c r="B127" s="27" t="s">
        <v>90</v>
      </c>
      <c r="C127" s="84"/>
      <c r="D127" s="27"/>
      <c r="E127" s="27"/>
      <c r="F127" s="27"/>
      <c r="G127" s="27"/>
      <c r="H127" s="27"/>
      <c r="I127" s="27"/>
      <c r="J127" s="27"/>
      <c r="K127" s="27"/>
      <c r="L127" s="66">
        <f>L53</f>
        <v>170685</v>
      </c>
      <c r="M127" s="27"/>
      <c r="N127" s="6"/>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row>
    <row r="128" spans="1:256" ht="15.75">
      <c r="A128" s="26"/>
      <c r="B128" s="27" t="s">
        <v>91</v>
      </c>
      <c r="C128" s="84"/>
      <c r="D128" s="27"/>
      <c r="E128" s="27"/>
      <c r="F128" s="27"/>
      <c r="G128" s="27"/>
      <c r="H128" s="27"/>
      <c r="I128" s="27"/>
      <c r="J128" s="27"/>
      <c r="K128" s="27"/>
      <c r="L128" s="66">
        <f>L65</f>
        <v>159420</v>
      </c>
      <c r="M128" s="27"/>
      <c r="N128" s="6"/>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row>
    <row r="129" spans="1:256" ht="7.5" customHeight="1">
      <c r="A129" s="26"/>
      <c r="B129" s="27"/>
      <c r="C129" s="27"/>
      <c r="D129" s="27"/>
      <c r="E129" s="27"/>
      <c r="F129" s="27"/>
      <c r="G129" s="27"/>
      <c r="H129" s="27"/>
      <c r="I129" s="27"/>
      <c r="J129" s="27"/>
      <c r="K129" s="27"/>
      <c r="L129" s="79"/>
      <c r="M129" s="27"/>
      <c r="N129" s="6"/>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row>
    <row r="130" spans="1:256" ht="15.75">
      <c r="A130" s="2"/>
      <c r="B130" s="5"/>
      <c r="C130" s="5"/>
      <c r="D130" s="5"/>
      <c r="E130" s="5"/>
      <c r="F130" s="5"/>
      <c r="G130" s="5"/>
      <c r="H130" s="5"/>
      <c r="I130" s="5"/>
      <c r="J130" s="5"/>
      <c r="K130" s="5"/>
      <c r="L130" s="60"/>
      <c r="M130" s="5"/>
      <c r="N130" s="6"/>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row>
    <row r="131" spans="1:256" ht="15.75">
      <c r="A131" s="85"/>
      <c r="B131" s="78" t="s">
        <v>92</v>
      </c>
      <c r="C131" s="12"/>
      <c r="D131" s="12"/>
      <c r="E131" s="12"/>
      <c r="F131" s="12"/>
      <c r="G131" s="12"/>
      <c r="H131" s="86" t="s">
        <v>169</v>
      </c>
      <c r="I131" s="86"/>
      <c r="J131" s="86" t="s">
        <v>181</v>
      </c>
      <c r="K131" s="12"/>
      <c r="L131" s="87" t="s">
        <v>195</v>
      </c>
      <c r="M131" s="12"/>
      <c r="N131" s="6"/>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spans="1:256" ht="15.75">
      <c r="A132" s="26"/>
      <c r="B132" s="27" t="s">
        <v>93</v>
      </c>
      <c r="C132" s="27"/>
      <c r="D132" s="27"/>
      <c r="E132" s="27"/>
      <c r="F132" s="27"/>
      <c r="G132" s="27"/>
      <c r="H132" s="66">
        <v>80000</v>
      </c>
      <c r="I132" s="27"/>
      <c r="J132" s="53" t="s">
        <v>182</v>
      </c>
      <c r="K132" s="27"/>
      <c r="L132" s="66"/>
      <c r="M132" s="27"/>
      <c r="N132" s="6"/>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row>
    <row r="133" spans="1:256" ht="15.75">
      <c r="A133" s="26"/>
      <c r="B133" s="27" t="s">
        <v>94</v>
      </c>
      <c r="C133" s="27"/>
      <c r="D133" s="27"/>
      <c r="E133" s="27"/>
      <c r="F133" s="27"/>
      <c r="G133" s="27"/>
      <c r="H133" s="66">
        <v>693</v>
      </c>
      <c r="I133" s="27"/>
      <c r="J133" s="66">
        <v>706</v>
      </c>
      <c r="K133" s="27"/>
      <c r="L133" s="66">
        <f>J133+H133</f>
        <v>1399</v>
      </c>
      <c r="M133" s="27"/>
      <c r="N133" s="6"/>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row>
    <row r="134" spans="1:256" ht="15.75">
      <c r="A134" s="26"/>
      <c r="B134" s="27" t="s">
        <v>95</v>
      </c>
      <c r="C134" s="27"/>
      <c r="D134" s="27"/>
      <c r="E134" s="27"/>
      <c r="F134" s="27"/>
      <c r="G134" s="27"/>
      <c r="H134" s="27">
        <v>5</v>
      </c>
      <c r="I134" s="27"/>
      <c r="J134" s="27">
        <v>10</v>
      </c>
      <c r="K134" s="27"/>
      <c r="L134" s="66">
        <f>J134+H134</f>
        <v>15</v>
      </c>
      <c r="M134" s="27"/>
      <c r="N134" s="6"/>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row>
    <row r="135" spans="1:256" ht="15.75">
      <c r="A135" s="26"/>
      <c r="B135" s="27" t="s">
        <v>96</v>
      </c>
      <c r="C135" s="27"/>
      <c r="D135" s="27"/>
      <c r="E135" s="27"/>
      <c r="F135" s="27"/>
      <c r="G135" s="27"/>
      <c r="H135" s="66">
        <f>SUM(H133:H134)</f>
        <v>698</v>
      </c>
      <c r="I135" s="27"/>
      <c r="J135" s="66">
        <f>J134+J133</f>
        <v>716</v>
      </c>
      <c r="K135" s="27"/>
      <c r="L135" s="66">
        <f>J135+H135</f>
        <v>1414</v>
      </c>
      <c r="M135" s="27"/>
      <c r="N135" s="6"/>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row>
    <row r="136" spans="1:256" ht="15.75">
      <c r="A136" s="26"/>
      <c r="B136" s="27" t="s">
        <v>97</v>
      </c>
      <c r="C136" s="27"/>
      <c r="D136" s="27"/>
      <c r="E136" s="27"/>
      <c r="F136" s="27"/>
      <c r="G136" s="27"/>
      <c r="H136" s="66">
        <f>H132-H135</f>
        <v>79302</v>
      </c>
      <c r="I136" s="27"/>
      <c r="J136" s="53" t="s">
        <v>182</v>
      </c>
      <c r="K136" s="27"/>
      <c r="L136" s="66"/>
      <c r="M136" s="27"/>
      <c r="N136" s="6"/>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row>
    <row r="137" spans="1:256" ht="7.5" customHeight="1">
      <c r="A137" s="26"/>
      <c r="B137" s="27"/>
      <c r="C137" s="27"/>
      <c r="D137" s="27"/>
      <c r="E137" s="27"/>
      <c r="F137" s="27"/>
      <c r="G137" s="27"/>
      <c r="H137" s="27"/>
      <c r="I137" s="27"/>
      <c r="J137" s="27"/>
      <c r="K137" s="27"/>
      <c r="L137" s="79"/>
      <c r="M137" s="27"/>
      <c r="N137" s="6"/>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row>
    <row r="138" spans="1:256" ht="9" customHeight="1">
      <c r="A138" s="2"/>
      <c r="B138" s="5"/>
      <c r="C138" s="5"/>
      <c r="D138" s="5"/>
      <c r="E138" s="5"/>
      <c r="F138" s="5"/>
      <c r="G138" s="5"/>
      <c r="H138" s="5"/>
      <c r="I138" s="5"/>
      <c r="J138" s="5"/>
      <c r="K138" s="5"/>
      <c r="L138" s="60"/>
      <c r="M138" s="5"/>
      <c r="N138" s="6"/>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row>
    <row r="139" spans="1:256" ht="15.75">
      <c r="A139" s="8"/>
      <c r="B139" s="78" t="s">
        <v>98</v>
      </c>
      <c r="C139" s="16"/>
      <c r="D139" s="10"/>
      <c r="E139" s="10"/>
      <c r="F139" s="10"/>
      <c r="G139" s="10"/>
      <c r="H139" s="10"/>
      <c r="I139" s="10"/>
      <c r="J139" s="10"/>
      <c r="K139" s="10"/>
      <c r="L139" s="88"/>
      <c r="M139" s="10"/>
      <c r="N139" s="6"/>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spans="1:256" ht="15.75">
      <c r="A140" s="26"/>
      <c r="B140" s="27" t="s">
        <v>99</v>
      </c>
      <c r="C140" s="27"/>
      <c r="D140" s="27"/>
      <c r="E140" s="27"/>
      <c r="F140" s="27"/>
      <c r="G140" s="27"/>
      <c r="H140" s="27"/>
      <c r="I140" s="27"/>
      <c r="J140" s="27"/>
      <c r="K140" s="27"/>
      <c r="L140" s="75">
        <f>(L75+SUM(L77:L80))/-L81</f>
        <v>3.169113329418673</v>
      </c>
      <c r="M140" s="27" t="s">
        <v>196</v>
      </c>
      <c r="N140" s="6"/>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row>
    <row r="141" spans="1:256" ht="15.75">
      <c r="A141" s="26"/>
      <c r="B141" s="27" t="s">
        <v>100</v>
      </c>
      <c r="C141" s="27"/>
      <c r="D141" s="27"/>
      <c r="E141" s="27"/>
      <c r="F141" s="27"/>
      <c r="G141" s="27"/>
      <c r="H141" s="27"/>
      <c r="I141" s="27"/>
      <c r="J141" s="27"/>
      <c r="K141" s="27"/>
      <c r="L141" s="89">
        <v>1.92</v>
      </c>
      <c r="M141" s="27" t="s">
        <v>196</v>
      </c>
      <c r="N141" s="6"/>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row>
    <row r="142" spans="1:256" ht="15.75">
      <c r="A142" s="26"/>
      <c r="B142" s="27" t="s">
        <v>101</v>
      </c>
      <c r="C142" s="27"/>
      <c r="D142" s="27"/>
      <c r="E142" s="27"/>
      <c r="F142" s="27"/>
      <c r="G142" s="27"/>
      <c r="H142" s="27"/>
      <c r="I142" s="27"/>
      <c r="J142" s="27"/>
      <c r="K142" s="27"/>
      <c r="L142" s="75">
        <f>(L75+SUM(L77:L82))/-L83</f>
        <v>7.754201680672269</v>
      </c>
      <c r="M142" s="27" t="s">
        <v>196</v>
      </c>
      <c r="N142" s="6"/>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row>
    <row r="143" spans="1:256" ht="15.75">
      <c r="A143" s="26"/>
      <c r="B143" s="27" t="s">
        <v>102</v>
      </c>
      <c r="C143" s="27"/>
      <c r="D143" s="27"/>
      <c r="E143" s="27"/>
      <c r="F143" s="27"/>
      <c r="G143" s="27"/>
      <c r="H143" s="27"/>
      <c r="I143" s="27"/>
      <c r="J143" s="27"/>
      <c r="K143" s="27"/>
      <c r="L143" s="90">
        <v>7.06</v>
      </c>
      <c r="M143" s="27" t="s">
        <v>196</v>
      </c>
      <c r="N143" s="6"/>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row>
    <row r="144" spans="1:256" ht="15.75">
      <c r="A144" s="26"/>
      <c r="B144" s="27" t="s">
        <v>103</v>
      </c>
      <c r="C144" s="27"/>
      <c r="D144" s="27"/>
      <c r="E144" s="27"/>
      <c r="F144" s="27"/>
      <c r="G144" s="27"/>
      <c r="H144" s="27"/>
      <c r="I144" s="27"/>
      <c r="J144" s="27"/>
      <c r="K144" s="27"/>
      <c r="L144" s="90">
        <f>(L75+SUM(L77:L83))/-L84</f>
        <v>6.089015151515151</v>
      </c>
      <c r="M144" s="27" t="s">
        <v>196</v>
      </c>
      <c r="N144" s="6"/>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row>
    <row r="145" spans="1:256" ht="15.75">
      <c r="A145" s="26"/>
      <c r="B145" s="27" t="s">
        <v>104</v>
      </c>
      <c r="C145" s="27"/>
      <c r="D145" s="27"/>
      <c r="E145" s="27"/>
      <c r="F145" s="27"/>
      <c r="G145" s="27"/>
      <c r="H145" s="27"/>
      <c r="I145" s="27"/>
      <c r="J145" s="27"/>
      <c r="K145" s="27"/>
      <c r="L145" s="90">
        <v>5.48</v>
      </c>
      <c r="M145" s="27" t="s">
        <v>196</v>
      </c>
      <c r="N145" s="6"/>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row>
    <row r="146" spans="1:256" ht="7.5" customHeight="1">
      <c r="A146" s="26"/>
      <c r="B146" s="27"/>
      <c r="C146" s="27"/>
      <c r="D146" s="27"/>
      <c r="E146" s="27"/>
      <c r="F146" s="27"/>
      <c r="G146" s="27"/>
      <c r="H146" s="27"/>
      <c r="I146" s="27"/>
      <c r="J146" s="27"/>
      <c r="K146" s="27"/>
      <c r="L146" s="27"/>
      <c r="M146" s="27"/>
      <c r="N146" s="6"/>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row>
    <row r="147" spans="1:256" ht="15.75">
      <c r="A147" s="8"/>
      <c r="B147" s="15"/>
      <c r="C147" s="15"/>
      <c r="D147" s="15"/>
      <c r="E147" s="15"/>
      <c r="F147" s="15"/>
      <c r="G147" s="15"/>
      <c r="H147" s="15"/>
      <c r="I147" s="15"/>
      <c r="J147" s="15"/>
      <c r="K147" s="15"/>
      <c r="L147" s="15"/>
      <c r="M147" s="15"/>
      <c r="N147" s="6"/>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spans="1:256" ht="15.75">
      <c r="A148" s="91"/>
      <c r="B148" s="76" t="s">
        <v>105</v>
      </c>
      <c r="C148" s="92"/>
      <c r="D148" s="92"/>
      <c r="E148" s="92"/>
      <c r="F148" s="92"/>
      <c r="G148" s="93"/>
      <c r="H148" s="93"/>
      <c r="I148" s="93"/>
      <c r="J148" s="93">
        <v>36646</v>
      </c>
      <c r="K148" s="94"/>
      <c r="L148" s="94"/>
      <c r="M148" s="5"/>
      <c r="N148" s="95"/>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row>
    <row r="149" spans="1:256" ht="15.75">
      <c r="A149" s="96"/>
      <c r="B149" s="97"/>
      <c r="C149" s="98"/>
      <c r="D149" s="98"/>
      <c r="E149" s="98"/>
      <c r="F149" s="98"/>
      <c r="G149" s="99"/>
      <c r="H149" s="99"/>
      <c r="I149" s="99"/>
      <c r="J149" s="99"/>
      <c r="K149" s="10"/>
      <c r="L149" s="10"/>
      <c r="M149" s="10"/>
      <c r="N149" s="100"/>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row>
    <row r="150" spans="1:256" ht="15.75">
      <c r="A150" s="101"/>
      <c r="B150" s="102" t="s">
        <v>106</v>
      </c>
      <c r="C150" s="103"/>
      <c r="D150" s="103"/>
      <c r="E150" s="103"/>
      <c r="F150" s="103"/>
      <c r="G150" s="83"/>
      <c r="H150" s="83"/>
      <c r="I150" s="83"/>
      <c r="J150" s="104">
        <v>0.10325</v>
      </c>
      <c r="K150" s="27"/>
      <c r="L150" s="27"/>
      <c r="M150" s="27"/>
      <c r="N150" s="100"/>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row>
    <row r="151" spans="1:256" ht="15.75">
      <c r="A151" s="101"/>
      <c r="B151" s="102" t="s">
        <v>107</v>
      </c>
      <c r="C151" s="103"/>
      <c r="D151" s="103"/>
      <c r="E151" s="103"/>
      <c r="F151" s="103"/>
      <c r="G151" s="83"/>
      <c r="H151" s="83"/>
      <c r="I151" s="83"/>
      <c r="J151" s="52">
        <v>0.0624</v>
      </c>
      <c r="K151" s="27"/>
      <c r="L151" s="27"/>
      <c r="M151" s="27"/>
      <c r="N151" s="100"/>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row>
    <row r="152" spans="1:256" ht="15.75">
      <c r="A152" s="101"/>
      <c r="B152" s="102" t="s">
        <v>108</v>
      </c>
      <c r="C152" s="103"/>
      <c r="D152" s="103"/>
      <c r="E152" s="103"/>
      <c r="F152" s="103"/>
      <c r="G152" s="83"/>
      <c r="H152" s="83"/>
      <c r="I152" s="83"/>
      <c r="J152" s="104">
        <f>J150-J151</f>
        <v>0.04085</v>
      </c>
      <c r="K152" s="27"/>
      <c r="L152" s="27"/>
      <c r="M152" s="27"/>
      <c r="N152" s="100"/>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row>
    <row r="153" spans="1:256" ht="15.75">
      <c r="A153" s="101"/>
      <c r="B153" s="102" t="s">
        <v>109</v>
      </c>
      <c r="C153" s="103"/>
      <c r="D153" s="103"/>
      <c r="E153" s="103"/>
      <c r="F153" s="103"/>
      <c r="G153" s="83"/>
      <c r="H153" s="83"/>
      <c r="I153" s="83"/>
      <c r="J153" s="52">
        <v>0.11028</v>
      </c>
      <c r="K153" s="27"/>
      <c r="L153" s="27"/>
      <c r="M153" s="27"/>
      <c r="N153" s="100"/>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row>
    <row r="154" spans="1:256" ht="15.75">
      <c r="A154" s="101"/>
      <c r="B154" s="102" t="s">
        <v>110</v>
      </c>
      <c r="C154" s="103"/>
      <c r="D154" s="103"/>
      <c r="E154" s="103"/>
      <c r="F154" s="103"/>
      <c r="G154" s="83"/>
      <c r="H154" s="83"/>
      <c r="I154" s="83"/>
      <c r="J154" s="104">
        <f>L29</f>
        <v>0.06522066848527676</v>
      </c>
      <c r="K154" s="27"/>
      <c r="L154" s="27"/>
      <c r="M154" s="27"/>
      <c r="N154" s="100"/>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row>
    <row r="155" spans="1:256" ht="15.75">
      <c r="A155" s="101"/>
      <c r="B155" s="102" t="s">
        <v>111</v>
      </c>
      <c r="C155" s="103"/>
      <c r="D155" s="103"/>
      <c r="E155" s="103"/>
      <c r="F155" s="103"/>
      <c r="G155" s="83"/>
      <c r="H155" s="83"/>
      <c r="I155" s="83"/>
      <c r="J155" s="104">
        <f>J153-J154</f>
        <v>0.045059331514723244</v>
      </c>
      <c r="K155" s="27"/>
      <c r="L155" s="27"/>
      <c r="M155" s="27"/>
      <c r="N155" s="100"/>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1:256" ht="15.75">
      <c r="A156" s="101"/>
      <c r="B156" s="102" t="s">
        <v>112</v>
      </c>
      <c r="C156" s="103"/>
      <c r="D156" s="103"/>
      <c r="E156" s="103"/>
      <c r="F156" s="103"/>
      <c r="G156" s="83"/>
      <c r="H156" s="83"/>
      <c r="I156" s="83"/>
      <c r="J156" s="105" t="s">
        <v>183</v>
      </c>
      <c r="K156" s="27"/>
      <c r="L156" s="27"/>
      <c r="M156" s="27"/>
      <c r="N156" s="100"/>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row>
    <row r="157" spans="1:256" ht="15.75">
      <c r="A157" s="101"/>
      <c r="B157" s="102" t="s">
        <v>113</v>
      </c>
      <c r="C157" s="103"/>
      <c r="D157" s="103"/>
      <c r="E157" s="103"/>
      <c r="F157" s="103"/>
      <c r="G157" s="83"/>
      <c r="H157" s="83"/>
      <c r="I157" s="83"/>
      <c r="J157" s="106">
        <v>16.71</v>
      </c>
      <c r="K157" s="27" t="s">
        <v>187</v>
      </c>
      <c r="L157" s="27"/>
      <c r="M157" s="27"/>
      <c r="N157" s="10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row>
    <row r="158" spans="1:256" ht="15.75">
      <c r="A158" s="101"/>
      <c r="B158" s="102" t="s">
        <v>114</v>
      </c>
      <c r="C158" s="103"/>
      <c r="D158" s="103"/>
      <c r="E158" s="103"/>
      <c r="F158" s="103"/>
      <c r="G158" s="83"/>
      <c r="H158" s="83"/>
      <c r="I158" s="83"/>
      <c r="J158" s="106">
        <v>13.2</v>
      </c>
      <c r="K158" s="27" t="s">
        <v>187</v>
      </c>
      <c r="L158" s="27"/>
      <c r="M158" s="27"/>
      <c r="N158" s="100"/>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row>
    <row r="159" spans="1:256" ht="15.75">
      <c r="A159" s="101"/>
      <c r="B159" s="102" t="s">
        <v>115</v>
      </c>
      <c r="C159" s="103"/>
      <c r="D159" s="103"/>
      <c r="E159" s="103"/>
      <c r="F159" s="103"/>
      <c r="G159" s="83"/>
      <c r="H159" s="83"/>
      <c r="I159" s="83"/>
      <c r="J159" s="104">
        <f>F53/D53*4</f>
        <v>0.27091424544843745</v>
      </c>
      <c r="K159" s="27"/>
      <c r="L159" s="27"/>
      <c r="M159" s="27"/>
      <c r="N159" s="100"/>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ht="15.75">
      <c r="A160" s="101"/>
      <c r="B160" s="102"/>
      <c r="C160" s="102"/>
      <c r="D160" s="102"/>
      <c r="E160" s="102"/>
      <c r="F160" s="102"/>
      <c r="G160" s="27"/>
      <c r="H160" s="27"/>
      <c r="I160" s="27"/>
      <c r="J160" s="79"/>
      <c r="K160" s="27"/>
      <c r="L160" s="107"/>
      <c r="M160" s="27"/>
      <c r="N160" s="100"/>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row>
    <row r="161" spans="1:256" ht="15.75">
      <c r="A161" s="108"/>
      <c r="B161" s="17" t="s">
        <v>116</v>
      </c>
      <c r="C161" s="20"/>
      <c r="D161" s="109"/>
      <c r="E161" s="20"/>
      <c r="F161" s="109"/>
      <c r="G161" s="20"/>
      <c r="H161" s="109"/>
      <c r="I161" s="20" t="s">
        <v>170</v>
      </c>
      <c r="J161" s="109" t="s">
        <v>184</v>
      </c>
      <c r="K161" s="18"/>
      <c r="L161" s="18"/>
      <c r="M161" s="10"/>
      <c r="N161" s="100"/>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row>
    <row r="162" spans="1:256" ht="15.75">
      <c r="A162" s="110"/>
      <c r="B162" s="102" t="s">
        <v>117</v>
      </c>
      <c r="C162" s="67"/>
      <c r="D162" s="67"/>
      <c r="E162" s="67"/>
      <c r="F162" s="27"/>
      <c r="G162" s="27"/>
      <c r="H162" s="27"/>
      <c r="I162" s="34">
        <v>516</v>
      </c>
      <c r="J162" s="111">
        <v>28444</v>
      </c>
      <c r="K162" s="27"/>
      <c r="L162" s="107"/>
      <c r="M162" s="112"/>
      <c r="N162" s="100"/>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row>
    <row r="163" spans="1:256" ht="15.75">
      <c r="A163" s="110"/>
      <c r="B163" s="102" t="s">
        <v>118</v>
      </c>
      <c r="C163" s="67"/>
      <c r="D163" s="67"/>
      <c r="E163" s="67"/>
      <c r="F163" s="27"/>
      <c r="G163" s="27"/>
      <c r="H163" s="27"/>
      <c r="I163" s="34">
        <v>36</v>
      </c>
      <c r="J163" s="111">
        <v>1964</v>
      </c>
      <c r="K163" s="27"/>
      <c r="L163" s="107"/>
      <c r="M163" s="112"/>
      <c r="N163" s="100"/>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spans="1:256" ht="15.75">
      <c r="A164" s="110"/>
      <c r="B164" s="113" t="s">
        <v>119</v>
      </c>
      <c r="C164" s="67"/>
      <c r="D164" s="67"/>
      <c r="E164" s="67"/>
      <c r="F164" s="27"/>
      <c r="G164" s="27"/>
      <c r="H164" s="27"/>
      <c r="I164" s="27"/>
      <c r="J164" s="111">
        <v>0</v>
      </c>
      <c r="K164" s="27"/>
      <c r="L164" s="107"/>
      <c r="M164" s="112"/>
      <c r="N164" s="100"/>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row>
    <row r="165" spans="1:256" ht="15.75">
      <c r="A165" s="110"/>
      <c r="B165" s="113" t="s">
        <v>120</v>
      </c>
      <c r="C165" s="67"/>
      <c r="D165" s="67"/>
      <c r="E165" s="67"/>
      <c r="F165" s="27"/>
      <c r="G165" s="27"/>
      <c r="H165" s="27"/>
      <c r="I165" s="27"/>
      <c r="J165" s="81" t="s">
        <v>182</v>
      </c>
      <c r="K165" s="27"/>
      <c r="L165" s="107"/>
      <c r="M165" s="112"/>
      <c r="N165" s="100"/>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row>
    <row r="166" spans="1:256" ht="15.75">
      <c r="A166" s="114"/>
      <c r="B166" s="113" t="s">
        <v>121</v>
      </c>
      <c r="C166" s="67"/>
      <c r="D166" s="102"/>
      <c r="E166" s="102"/>
      <c r="F166" s="102"/>
      <c r="G166" s="27"/>
      <c r="H166" s="27"/>
      <c r="I166" s="27"/>
      <c r="J166" s="111"/>
      <c r="K166" s="27"/>
      <c r="L166" s="107"/>
      <c r="M166" s="115"/>
      <c r="N166" s="100"/>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row>
    <row r="167" spans="1:256" ht="15.75">
      <c r="A167" s="110"/>
      <c r="B167" s="102" t="s">
        <v>122</v>
      </c>
      <c r="C167" s="67"/>
      <c r="D167" s="67"/>
      <c r="E167" s="67"/>
      <c r="F167" s="67"/>
      <c r="G167" s="27"/>
      <c r="H167" s="27"/>
      <c r="I167" s="27">
        <v>19</v>
      </c>
      <c r="J167" s="111">
        <v>300</v>
      </c>
      <c r="K167" s="27"/>
      <c r="L167" s="107"/>
      <c r="M167" s="115"/>
      <c r="N167" s="100"/>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row>
    <row r="168" spans="1:256" ht="15.75">
      <c r="A168" s="110"/>
      <c r="B168" s="102" t="s">
        <v>123</v>
      </c>
      <c r="C168" s="67"/>
      <c r="D168" s="67"/>
      <c r="E168" s="67"/>
      <c r="F168" s="67"/>
      <c r="G168" s="27"/>
      <c r="H168" s="27"/>
      <c r="I168" s="27">
        <v>486</v>
      </c>
      <c r="J168" s="111">
        <v>7207</v>
      </c>
      <c r="K168" s="27"/>
      <c r="L168" s="107"/>
      <c r="M168" s="115"/>
      <c r="N168" s="100"/>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row>
    <row r="169" spans="1:256" ht="15.75">
      <c r="A169" s="114"/>
      <c r="B169" s="113" t="s">
        <v>124</v>
      </c>
      <c r="C169" s="67"/>
      <c r="D169" s="102"/>
      <c r="E169" s="102"/>
      <c r="F169" s="102"/>
      <c r="G169" s="27"/>
      <c r="H169" s="27"/>
      <c r="I169" s="27"/>
      <c r="J169" s="111"/>
      <c r="K169" s="27"/>
      <c r="L169" s="107"/>
      <c r="M169" s="115"/>
      <c r="N169" s="100"/>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row>
    <row r="170" spans="1:256" ht="15.75">
      <c r="A170" s="114"/>
      <c r="B170" s="102" t="s">
        <v>125</v>
      </c>
      <c r="C170" s="67"/>
      <c r="D170" s="102"/>
      <c r="E170" s="102"/>
      <c r="F170" s="102"/>
      <c r="G170" s="27"/>
      <c r="H170" s="27"/>
      <c r="I170" s="27">
        <v>22</v>
      </c>
      <c r="J170" s="111">
        <v>1054</v>
      </c>
      <c r="K170" s="27"/>
      <c r="L170" s="107"/>
      <c r="M170" s="115"/>
      <c r="N170" s="100"/>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row>
    <row r="171" spans="1:256" ht="15.75">
      <c r="A171" s="110"/>
      <c r="B171" s="102" t="s">
        <v>126</v>
      </c>
      <c r="C171" s="67"/>
      <c r="D171" s="116"/>
      <c r="E171" s="116"/>
      <c r="F171" s="117"/>
      <c r="G171" s="27"/>
      <c r="H171" s="27"/>
      <c r="I171" s="27"/>
      <c r="J171" s="111">
        <v>22.95</v>
      </c>
      <c r="K171" s="27"/>
      <c r="L171" s="107"/>
      <c r="M171" s="115"/>
      <c r="N171" s="100"/>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spans="1:256" ht="15.75">
      <c r="A172" s="110"/>
      <c r="B172" s="102" t="s">
        <v>127</v>
      </c>
      <c r="C172" s="67"/>
      <c r="D172" s="116"/>
      <c r="E172" s="116"/>
      <c r="F172" s="117"/>
      <c r="G172" s="27"/>
      <c r="H172" s="27"/>
      <c r="I172" s="27"/>
      <c r="J172" s="111">
        <v>6.82</v>
      </c>
      <c r="K172" s="27"/>
      <c r="L172" s="107"/>
      <c r="M172" s="115"/>
      <c r="N172" s="100"/>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row>
    <row r="173" spans="1:256" ht="15.75">
      <c r="A173" s="110"/>
      <c r="B173" s="102" t="s">
        <v>128</v>
      </c>
      <c r="C173" s="67"/>
      <c r="D173" s="118"/>
      <c r="E173" s="116"/>
      <c r="F173" s="117"/>
      <c r="G173" s="27"/>
      <c r="H173" s="27"/>
      <c r="I173" s="27"/>
      <c r="J173" s="119">
        <v>0.8416</v>
      </c>
      <c r="K173" s="27"/>
      <c r="L173" s="107"/>
      <c r="M173" s="115"/>
      <c r="N173" s="100"/>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row>
    <row r="174" spans="1:256" ht="15.75">
      <c r="A174" s="110"/>
      <c r="B174" s="102"/>
      <c r="C174" s="67"/>
      <c r="D174" s="118"/>
      <c r="E174" s="116"/>
      <c r="F174" s="117"/>
      <c r="G174" s="27"/>
      <c r="H174" s="27"/>
      <c r="I174" s="27"/>
      <c r="J174" s="119"/>
      <c r="K174" s="27"/>
      <c r="L174" s="107"/>
      <c r="M174" s="115"/>
      <c r="N174" s="100"/>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row>
    <row r="175" spans="1:256" ht="15.75">
      <c r="A175" s="8"/>
      <c r="B175" s="17" t="s">
        <v>129</v>
      </c>
      <c r="C175" s="20"/>
      <c r="D175" s="109"/>
      <c r="E175" s="20"/>
      <c r="F175" s="109"/>
      <c r="G175" s="20"/>
      <c r="H175" s="109" t="s">
        <v>170</v>
      </c>
      <c r="I175" s="20" t="s">
        <v>171</v>
      </c>
      <c r="J175" s="109" t="s">
        <v>185</v>
      </c>
      <c r="K175" s="20" t="s">
        <v>171</v>
      </c>
      <c r="L175" s="18"/>
      <c r="M175" s="120"/>
      <c r="N175" s="100"/>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row>
    <row r="176" spans="1:256" ht="15.75">
      <c r="A176" s="26"/>
      <c r="B176" s="67" t="s">
        <v>130</v>
      </c>
      <c r="C176" s="121"/>
      <c r="D176" s="67"/>
      <c r="E176" s="121"/>
      <c r="F176" s="27"/>
      <c r="G176" s="121"/>
      <c r="H176" s="67">
        <f>2437+343</f>
        <v>2780</v>
      </c>
      <c r="I176" s="121">
        <f>H176/H181</f>
        <v>0.6180524677634505</v>
      </c>
      <c r="J176" s="66">
        <f>86189+12507</f>
        <v>98696</v>
      </c>
      <c r="K176" s="122">
        <f>J176/J181</f>
        <v>0.5782347599378973</v>
      </c>
      <c r="L176" s="107"/>
      <c r="M176" s="115"/>
      <c r="N176" s="100"/>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row>
    <row r="177" spans="1:256" ht="15.75">
      <c r="A177" s="26"/>
      <c r="B177" s="67" t="s">
        <v>131</v>
      </c>
      <c r="C177" s="121"/>
      <c r="D177" s="67"/>
      <c r="E177" s="121"/>
      <c r="F177" s="27"/>
      <c r="G177" s="123"/>
      <c r="H177" s="67">
        <f>226+4</f>
        <v>230</v>
      </c>
      <c r="I177" s="121">
        <f>H177/H181</f>
        <v>0.05113383726100489</v>
      </c>
      <c r="J177" s="66">
        <f>137+8436</f>
        <v>8573</v>
      </c>
      <c r="K177" s="122">
        <f>J177/J181</f>
        <v>0.05022702639364912</v>
      </c>
      <c r="L177" s="107"/>
      <c r="M177" s="115"/>
      <c r="N177" s="100"/>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row>
    <row r="178" spans="1:256" ht="15.75">
      <c r="A178" s="26"/>
      <c r="B178" s="67" t="s">
        <v>132</v>
      </c>
      <c r="C178" s="121"/>
      <c r="D178" s="67"/>
      <c r="E178" s="121"/>
      <c r="F178" s="27"/>
      <c r="G178" s="123"/>
      <c r="H178" s="67">
        <f>140+5</f>
        <v>145</v>
      </c>
      <c r="I178" s="121">
        <f>H178/H181</f>
        <v>0.03223654957759004</v>
      </c>
      <c r="J178" s="66">
        <f>5344+179</f>
        <v>5523</v>
      </c>
      <c r="K178" s="122">
        <f>J178/J181</f>
        <v>0.03235785218384744</v>
      </c>
      <c r="L178" s="107"/>
      <c r="M178" s="115"/>
      <c r="N178" s="100"/>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row>
    <row r="179" spans="1:256" ht="15.75">
      <c r="A179" s="26"/>
      <c r="B179" s="67" t="s">
        <v>133</v>
      </c>
      <c r="C179" s="121"/>
      <c r="D179" s="67"/>
      <c r="E179" s="121"/>
      <c r="F179" s="27"/>
      <c r="G179" s="123"/>
      <c r="H179" s="67">
        <f>94+1245+4</f>
        <v>1343</v>
      </c>
      <c r="I179" s="121">
        <f>H179/H181</f>
        <v>0.29857714539795466</v>
      </c>
      <c r="J179" s="66">
        <f>3617+55094+440+124-2980+1598</f>
        <v>57893</v>
      </c>
      <c r="K179" s="122">
        <f>J179/J181</f>
        <v>0.3391803614846061</v>
      </c>
      <c r="L179" s="107"/>
      <c r="M179" s="115"/>
      <c r="N179" s="100"/>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spans="1:256" ht="15.75">
      <c r="A180" s="26"/>
      <c r="B180" s="30"/>
      <c r="C180" s="121"/>
      <c r="D180" s="67"/>
      <c r="E180" s="121"/>
      <c r="F180" s="27"/>
      <c r="G180" s="123"/>
      <c r="H180" s="67"/>
      <c r="I180" s="121"/>
      <c r="J180" s="66"/>
      <c r="K180" s="122"/>
      <c r="L180" s="107"/>
      <c r="M180" s="115"/>
      <c r="N180" s="100"/>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row>
    <row r="181" spans="1:256" ht="15.75">
      <c r="A181" s="26"/>
      <c r="B181" s="27"/>
      <c r="C181" s="27"/>
      <c r="D181" s="27"/>
      <c r="E181" s="27"/>
      <c r="F181" s="27"/>
      <c r="G181" s="27"/>
      <c r="H181" s="38">
        <f>SUM(H176:H180)</f>
        <v>4498</v>
      </c>
      <c r="I181" s="124">
        <f>SUM(I176:I180)</f>
        <v>1</v>
      </c>
      <c r="J181" s="66">
        <f>SUM(J176:J180)</f>
        <v>170685</v>
      </c>
      <c r="K181" s="124">
        <f>SUM(K176:K180)</f>
        <v>1</v>
      </c>
      <c r="L181" s="27"/>
      <c r="M181" s="27"/>
      <c r="N181" s="125"/>
      <c r="O181" s="126"/>
      <c r="P181" s="126"/>
      <c r="Q181" s="126"/>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row>
    <row r="182" spans="1:256" ht="15.75">
      <c r="A182" s="26"/>
      <c r="B182" s="27"/>
      <c r="C182" s="27"/>
      <c r="D182" s="27"/>
      <c r="E182" s="27"/>
      <c r="F182" s="27"/>
      <c r="G182" s="27"/>
      <c r="H182" s="38"/>
      <c r="I182" s="124"/>
      <c r="J182" s="66"/>
      <c r="K182" s="124"/>
      <c r="L182" s="27"/>
      <c r="M182" s="27"/>
      <c r="N182" s="125"/>
      <c r="O182" s="126"/>
      <c r="P182" s="126"/>
      <c r="Q182" s="126"/>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row>
    <row r="183" spans="1:256" ht="15.75">
      <c r="A183" s="8"/>
      <c r="B183" s="10"/>
      <c r="C183" s="10"/>
      <c r="D183" s="10"/>
      <c r="E183" s="10"/>
      <c r="F183" s="10"/>
      <c r="G183" s="10"/>
      <c r="H183" s="68"/>
      <c r="I183" s="127"/>
      <c r="J183" s="128"/>
      <c r="K183" s="127"/>
      <c r="L183" s="10"/>
      <c r="M183" s="10"/>
      <c r="N183" s="125"/>
      <c r="O183" s="126"/>
      <c r="P183" s="126"/>
      <c r="Q183" s="126"/>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row>
    <row r="184" spans="1:256" ht="15.75">
      <c r="A184" s="129"/>
      <c r="B184" s="17" t="s">
        <v>134</v>
      </c>
      <c r="C184" s="130"/>
      <c r="D184" s="20" t="s">
        <v>149</v>
      </c>
      <c r="E184" s="18"/>
      <c r="F184" s="17" t="s">
        <v>159</v>
      </c>
      <c r="G184" s="131"/>
      <c r="H184" s="131"/>
      <c r="I184" s="15"/>
      <c r="J184" s="15"/>
      <c r="K184" s="15"/>
      <c r="L184" s="15"/>
      <c r="M184" s="15"/>
      <c r="N184" s="125"/>
      <c r="O184" s="126"/>
      <c r="P184" s="126"/>
      <c r="Q184" s="126"/>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c r="IU184" s="7"/>
      <c r="IV184" s="7"/>
    </row>
    <row r="185" spans="1:256" ht="15.75">
      <c r="A185" s="129"/>
      <c r="B185" s="15"/>
      <c r="C185" s="15"/>
      <c r="D185" s="10"/>
      <c r="E185" s="10"/>
      <c r="F185" s="10"/>
      <c r="G185" s="15"/>
      <c r="H185" s="15"/>
      <c r="I185" s="15"/>
      <c r="J185" s="15"/>
      <c r="K185" s="15"/>
      <c r="L185" s="15"/>
      <c r="M185" s="15"/>
      <c r="N185" s="125"/>
      <c r="O185" s="126"/>
      <c r="P185" s="126"/>
      <c r="Q185" s="126"/>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c r="IU185" s="7"/>
      <c r="IV185" s="7"/>
    </row>
    <row r="186" spans="1:256" ht="15.75">
      <c r="A186" s="129"/>
      <c r="B186" s="16" t="s">
        <v>135</v>
      </c>
      <c r="C186" s="132"/>
      <c r="D186" s="133" t="s">
        <v>150</v>
      </c>
      <c r="E186" s="16"/>
      <c r="F186" s="16" t="s">
        <v>160</v>
      </c>
      <c r="G186" s="132"/>
      <c r="H186" s="132"/>
      <c r="I186" s="132"/>
      <c r="J186" s="15"/>
      <c r="K186" s="15"/>
      <c r="L186" s="15"/>
      <c r="M186" s="15"/>
      <c r="N186" s="125"/>
      <c r="O186" s="126"/>
      <c r="P186" s="126"/>
      <c r="Q186" s="126"/>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c r="IU186" s="7"/>
      <c r="IV186" s="7"/>
    </row>
    <row r="187" spans="1:256" ht="15.75">
      <c r="A187" s="129"/>
      <c r="B187" s="16" t="s">
        <v>136</v>
      </c>
      <c r="C187" s="132"/>
      <c r="D187" s="133" t="s">
        <v>151</v>
      </c>
      <c r="E187" s="16"/>
      <c r="F187" s="16" t="s">
        <v>161</v>
      </c>
      <c r="G187" s="132"/>
      <c r="H187" s="132"/>
      <c r="I187" s="132"/>
      <c r="J187" s="15"/>
      <c r="K187" s="15"/>
      <c r="L187" s="15"/>
      <c r="M187" s="15"/>
      <c r="N187" s="100"/>
      <c r="O187" s="126"/>
      <c r="P187" s="126"/>
      <c r="Q187" s="126"/>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spans="1:256" ht="15">
      <c r="A188" s="134"/>
      <c r="B188" s="134"/>
      <c r="C188" s="134"/>
      <c r="D188" s="134"/>
      <c r="E188" s="134"/>
      <c r="F188" s="134"/>
      <c r="G188" s="134"/>
      <c r="H188" s="134"/>
      <c r="I188" s="134"/>
      <c r="J188" s="134"/>
      <c r="K188" s="134"/>
      <c r="L188" s="134"/>
      <c r="M188" s="134"/>
      <c r="N188" s="135"/>
      <c r="O188" s="126"/>
      <c r="P188" s="126"/>
      <c r="Q188" s="126"/>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row>
    <row r="189" spans="1:256" ht="15">
      <c r="A189" s="7"/>
      <c r="B189" s="7"/>
      <c r="C189" s="7"/>
      <c r="D189" s="7"/>
      <c r="E189" s="7"/>
      <c r="F189" s="7"/>
      <c r="G189" s="7"/>
      <c r="H189" s="7"/>
      <c r="I189" s="7"/>
      <c r="J189" s="7"/>
      <c r="K189" s="7"/>
      <c r="L189" s="7"/>
      <c r="M189" s="7"/>
      <c r="N189" s="126"/>
      <c r="O189" s="126"/>
      <c r="P189" s="126"/>
      <c r="Q189" s="126"/>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c r="IU189" s="7"/>
      <c r="IV189" s="7"/>
    </row>
    <row r="190" spans="1:256" ht="15">
      <c r="A190" s="7"/>
      <c r="B190" s="7"/>
      <c r="C190" s="7"/>
      <c r="D190" s="7"/>
      <c r="E190" s="7"/>
      <c r="F190" s="7"/>
      <c r="G190" s="7"/>
      <c r="H190" s="7"/>
      <c r="I190" s="7"/>
      <c r="J190" s="7"/>
      <c r="K190" s="7"/>
      <c r="L190" s="7"/>
      <c r="M190" s="7"/>
      <c r="N190" s="136"/>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c r="IU190" s="7"/>
      <c r="IV190" s="7"/>
    </row>
    <row r="191" spans="1:256" ht="15">
      <c r="A191" s="7"/>
      <c r="B191" s="7"/>
      <c r="C191" s="7"/>
      <c r="D191" s="7"/>
      <c r="E191" s="7"/>
      <c r="F191" s="7"/>
      <c r="G191" s="7"/>
      <c r="H191" s="7"/>
      <c r="I191" s="7"/>
      <c r="J191" s="7"/>
      <c r="K191" s="7"/>
      <c r="L191" s="7"/>
      <c r="M191" s="7"/>
      <c r="N191" s="136"/>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c r="IT191" s="7"/>
      <c r="IU191" s="7"/>
      <c r="IV191" s="7"/>
    </row>
    <row r="192" spans="1:256" ht="15">
      <c r="A192" s="7"/>
      <c r="B192" s="7"/>
      <c r="C192" s="7"/>
      <c r="D192" s="7"/>
      <c r="E192" s="7"/>
      <c r="F192" s="7"/>
      <c r="G192" s="7"/>
      <c r="H192" s="7"/>
      <c r="I192" s="7"/>
      <c r="J192" s="7"/>
      <c r="K192" s="7"/>
      <c r="L192" s="7"/>
      <c r="M192" s="7"/>
      <c r="N192" s="136"/>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c r="IO192" s="7"/>
      <c r="IP192" s="7"/>
      <c r="IQ192" s="7"/>
      <c r="IR192" s="7"/>
      <c r="IS192" s="7"/>
      <c r="IT192" s="7"/>
      <c r="IU192" s="7"/>
      <c r="IV192" s="7"/>
    </row>
  </sheetData>
  <printOptions/>
  <pageMargins left="0.5" right="0.5" top="0.30694444444444446" bottom="0.2659722222222222" header="0" footer="0"/>
  <pageSetup orientation="landscape" paperSize="9" scale="65"/>
  <headerFooter alignWithMargins="0">
    <oddFooter xml:space="preserve">&amp;LHL3 INVESTOR REPORT QTR END </oddFooter>
  </headerFooter>
  <rowBreaks count="3" manualBreakCount="3">
    <brk id="45" min="96" max="147" man="1"/>
    <brk id="65535" max="0" man="1"/>
    <brk id="0" min="1" max="64858" man="1"/>
  </rowBreaks>
</worksheet>
</file>

<file path=xl/worksheets/sheet2.xml><?xml version="1.0" encoding="utf-8"?>
<worksheet xmlns="http://schemas.openxmlformats.org/spreadsheetml/2006/main" xmlns:r="http://schemas.openxmlformats.org/officeDocument/2006/relationships">
  <dimension ref="A1:N188"/>
  <sheetViews>
    <sheetView showOutlineSymbols="0" zoomScale="70" zoomScaleNormal="70" workbookViewId="0" topLeftCell="C1">
      <selection activeCell="N9" sqref="N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10546875" style="1" customWidth="1"/>
    <col min="14" max="16384" width="9.6640625" style="1" customWidth="1"/>
  </cols>
  <sheetData>
    <row r="1" spans="1:14" ht="20.25">
      <c r="A1" s="2"/>
      <c r="B1" s="3" t="s">
        <v>0</v>
      </c>
      <c r="C1" s="4"/>
      <c r="D1" s="5"/>
      <c r="E1" s="5"/>
      <c r="F1" s="5"/>
      <c r="G1" s="5"/>
      <c r="H1" s="5"/>
      <c r="I1" s="5"/>
      <c r="J1" s="5"/>
      <c r="K1" s="5"/>
      <c r="L1" s="5"/>
      <c r="M1" s="5"/>
      <c r="N1" s="137"/>
    </row>
    <row r="2" spans="1:14" ht="15.75">
      <c r="A2" s="8"/>
      <c r="B2" s="9"/>
      <c r="C2" s="9"/>
      <c r="D2" s="10"/>
      <c r="E2" s="10"/>
      <c r="F2" s="10"/>
      <c r="G2" s="10"/>
      <c r="H2" s="10"/>
      <c r="I2" s="10"/>
      <c r="J2" s="10"/>
      <c r="K2" s="10"/>
      <c r="L2" s="10"/>
      <c r="M2" s="10"/>
      <c r="N2" s="137"/>
    </row>
    <row r="3" spans="1:14" ht="15.75">
      <c r="A3" s="11"/>
      <c r="B3" s="12" t="s">
        <v>1</v>
      </c>
      <c r="C3" s="10"/>
      <c r="D3" s="10"/>
      <c r="E3" s="10"/>
      <c r="F3" s="10"/>
      <c r="G3" s="10"/>
      <c r="H3" s="10"/>
      <c r="I3" s="10"/>
      <c r="J3" s="10"/>
      <c r="K3" s="10"/>
      <c r="L3" s="10"/>
      <c r="M3" s="10"/>
      <c r="N3" s="137"/>
    </row>
    <row r="4" spans="1:14" ht="15.75">
      <c r="A4" s="8"/>
      <c r="B4" s="9"/>
      <c r="C4" s="9"/>
      <c r="D4" s="10"/>
      <c r="E4" s="10"/>
      <c r="F4" s="10"/>
      <c r="G4" s="10"/>
      <c r="H4" s="10"/>
      <c r="I4" s="10"/>
      <c r="J4" s="10"/>
      <c r="K4" s="10"/>
      <c r="L4" s="10"/>
      <c r="M4" s="10"/>
      <c r="N4" s="137"/>
    </row>
    <row r="5" spans="1:14" ht="12" customHeight="1">
      <c r="A5" s="8"/>
      <c r="B5" s="13" t="s">
        <v>2</v>
      </c>
      <c r="C5" s="14"/>
      <c r="D5" s="10"/>
      <c r="E5" s="10"/>
      <c r="F5" s="10"/>
      <c r="G5" s="10"/>
      <c r="H5" s="10"/>
      <c r="I5" s="10"/>
      <c r="J5" s="10"/>
      <c r="K5" s="10"/>
      <c r="L5" s="10"/>
      <c r="M5" s="10"/>
      <c r="N5" s="137"/>
    </row>
    <row r="6" spans="1:14" ht="12" customHeight="1">
      <c r="A6" s="8"/>
      <c r="B6" s="13" t="s">
        <v>3</v>
      </c>
      <c r="C6" s="14"/>
      <c r="D6" s="10"/>
      <c r="E6" s="10"/>
      <c r="F6" s="10"/>
      <c r="G6" s="10"/>
      <c r="H6" s="10"/>
      <c r="I6" s="10"/>
      <c r="J6" s="10"/>
      <c r="K6" s="10"/>
      <c r="L6" s="10"/>
      <c r="M6" s="10"/>
      <c r="N6" s="137"/>
    </row>
    <row r="7" spans="1:14" ht="12" customHeight="1">
      <c r="A7" s="8"/>
      <c r="B7" s="13" t="s">
        <v>4</v>
      </c>
      <c r="C7" s="14"/>
      <c r="D7" s="10"/>
      <c r="E7" s="10"/>
      <c r="F7" s="10"/>
      <c r="G7" s="10"/>
      <c r="H7" s="10"/>
      <c r="I7" s="10"/>
      <c r="J7" s="10"/>
      <c r="K7" s="10"/>
      <c r="L7" s="10"/>
      <c r="M7" s="10"/>
      <c r="N7" s="137"/>
    </row>
    <row r="8" spans="1:14" ht="12" customHeight="1">
      <c r="A8" s="8"/>
      <c r="B8" s="13" t="s">
        <v>5</v>
      </c>
      <c r="C8" s="14"/>
      <c r="D8" s="10"/>
      <c r="E8" s="10"/>
      <c r="F8" s="10"/>
      <c r="G8" s="10"/>
      <c r="H8" s="10"/>
      <c r="I8" s="10"/>
      <c r="J8" s="10"/>
      <c r="K8" s="10"/>
      <c r="L8" s="10"/>
      <c r="M8" s="10"/>
      <c r="N8" s="137"/>
    </row>
    <row r="9" spans="1:14" ht="12" customHeight="1">
      <c r="A9" s="8"/>
      <c r="B9" s="15"/>
      <c r="C9" s="14"/>
      <c r="D9" s="10"/>
      <c r="E9" s="10"/>
      <c r="F9" s="10"/>
      <c r="G9" s="10"/>
      <c r="H9" s="10"/>
      <c r="I9" s="10"/>
      <c r="J9" s="10"/>
      <c r="K9" s="10"/>
      <c r="L9" s="10"/>
      <c r="M9" s="10"/>
      <c r="N9" s="137"/>
    </row>
    <row r="10" spans="1:14" ht="15.75">
      <c r="A10" s="8"/>
      <c r="B10" s="13"/>
      <c r="C10" s="14"/>
      <c r="D10" s="16"/>
      <c r="E10" s="16"/>
      <c r="F10" s="10"/>
      <c r="G10" s="10"/>
      <c r="H10" s="10"/>
      <c r="I10" s="10"/>
      <c r="J10" s="10"/>
      <c r="K10" s="10"/>
      <c r="L10" s="10"/>
      <c r="M10" s="10"/>
      <c r="N10" s="137"/>
    </row>
    <row r="11" spans="1:14" ht="15.75">
      <c r="A11" s="8"/>
      <c r="B11" s="17" t="s">
        <v>6</v>
      </c>
      <c r="C11" s="16"/>
      <c r="D11" s="10"/>
      <c r="E11" s="10"/>
      <c r="F11" s="10"/>
      <c r="G11" s="10"/>
      <c r="H11" s="10"/>
      <c r="I11" s="10"/>
      <c r="J11" s="10"/>
      <c r="K11" s="10"/>
      <c r="L11" s="10"/>
      <c r="M11" s="10"/>
      <c r="N11" s="137"/>
    </row>
    <row r="12" spans="1:14" ht="15.75">
      <c r="A12" s="8"/>
      <c r="B12" s="16"/>
      <c r="C12" s="16"/>
      <c r="D12" s="10"/>
      <c r="E12" s="10"/>
      <c r="F12" s="10"/>
      <c r="G12" s="10"/>
      <c r="H12" s="10"/>
      <c r="I12" s="10"/>
      <c r="J12" s="10"/>
      <c r="K12" s="10"/>
      <c r="L12" s="10"/>
      <c r="M12" s="10"/>
      <c r="N12" s="137"/>
    </row>
    <row r="13" spans="1:14" ht="15.75">
      <c r="A13" s="2"/>
      <c r="B13" s="5"/>
      <c r="C13" s="5"/>
      <c r="D13" s="5"/>
      <c r="E13" s="5"/>
      <c r="F13" s="5"/>
      <c r="G13" s="5"/>
      <c r="H13" s="5"/>
      <c r="I13" s="5"/>
      <c r="J13" s="5"/>
      <c r="K13" s="5"/>
      <c r="L13" s="5"/>
      <c r="M13" s="5"/>
      <c r="N13" s="137"/>
    </row>
    <row r="14" spans="1:14" ht="15.75">
      <c r="A14" s="8"/>
      <c r="B14" s="17" t="s">
        <v>7</v>
      </c>
      <c r="C14" s="17"/>
      <c r="D14" s="18"/>
      <c r="E14" s="18"/>
      <c r="F14" s="18"/>
      <c r="G14" s="18"/>
      <c r="H14" s="18"/>
      <c r="I14" s="18"/>
      <c r="J14" s="18"/>
      <c r="K14" s="18"/>
      <c r="L14" s="19" t="s">
        <v>188</v>
      </c>
      <c r="M14" s="18"/>
      <c r="N14" s="137"/>
    </row>
    <row r="15" spans="1:14" ht="15.75">
      <c r="A15" s="8"/>
      <c r="B15" s="17" t="s">
        <v>8</v>
      </c>
      <c r="C15" s="17"/>
      <c r="D15" s="18"/>
      <c r="E15" s="18"/>
      <c r="F15" s="18"/>
      <c r="G15" s="18"/>
      <c r="H15" s="18"/>
      <c r="I15" s="18"/>
      <c r="J15" s="18"/>
      <c r="K15" s="18"/>
      <c r="L15" s="20" t="s">
        <v>189</v>
      </c>
      <c r="M15" s="18"/>
      <c r="N15" s="137"/>
    </row>
    <row r="16" spans="1:14" ht="15.75">
      <c r="A16" s="8"/>
      <c r="B16" s="17" t="s">
        <v>9</v>
      </c>
      <c r="C16" s="17"/>
      <c r="D16" s="18"/>
      <c r="E16" s="18"/>
      <c r="F16" s="18"/>
      <c r="G16" s="18"/>
      <c r="H16" s="18"/>
      <c r="I16" s="18"/>
      <c r="J16" s="18"/>
      <c r="K16" s="18"/>
      <c r="L16" s="20" t="s">
        <v>203</v>
      </c>
      <c r="M16" s="18"/>
      <c r="N16" s="137"/>
    </row>
    <row r="17" spans="1:14" ht="15.75">
      <c r="A17" s="8"/>
      <c r="B17" s="10"/>
      <c r="C17" s="10"/>
      <c r="D17" s="10"/>
      <c r="E17" s="10"/>
      <c r="F17" s="10"/>
      <c r="G17" s="10"/>
      <c r="H17" s="10"/>
      <c r="I17" s="10"/>
      <c r="J17" s="10"/>
      <c r="K17" s="10"/>
      <c r="L17" s="21"/>
      <c r="M17" s="10"/>
      <c r="N17" s="137"/>
    </row>
    <row r="18" spans="1:14" ht="15.75">
      <c r="A18" s="8"/>
      <c r="B18" s="22" t="s">
        <v>10</v>
      </c>
      <c r="C18" s="10"/>
      <c r="D18" s="10"/>
      <c r="E18" s="10"/>
      <c r="F18" s="10"/>
      <c r="G18" s="10"/>
      <c r="H18" s="10"/>
      <c r="I18" s="10"/>
      <c r="J18" s="21" t="s">
        <v>172</v>
      </c>
      <c r="K18" s="10"/>
      <c r="L18" s="15"/>
      <c r="M18" s="10"/>
      <c r="N18" s="137"/>
    </row>
    <row r="19" spans="1:14" ht="15.75">
      <c r="A19" s="8"/>
      <c r="B19" s="10"/>
      <c r="C19" s="10"/>
      <c r="D19" s="10"/>
      <c r="E19" s="10"/>
      <c r="F19" s="10"/>
      <c r="G19" s="10"/>
      <c r="H19" s="10"/>
      <c r="I19" s="10"/>
      <c r="J19" s="10"/>
      <c r="K19" s="10"/>
      <c r="L19" s="23"/>
      <c r="M19" s="10"/>
      <c r="N19" s="137"/>
    </row>
    <row r="20" spans="1:14" ht="15.75">
      <c r="A20" s="8"/>
      <c r="B20" s="10"/>
      <c r="C20" s="24" t="s">
        <v>137</v>
      </c>
      <c r="D20" s="25" t="s">
        <v>141</v>
      </c>
      <c r="E20" s="25"/>
      <c r="F20" s="25" t="s">
        <v>152</v>
      </c>
      <c r="G20" s="25"/>
      <c r="H20" s="25" t="s">
        <v>162</v>
      </c>
      <c r="I20" s="25"/>
      <c r="J20" s="25" t="s">
        <v>173</v>
      </c>
      <c r="K20" s="15"/>
      <c r="L20" s="15"/>
      <c r="M20" s="10"/>
      <c r="N20" s="137"/>
    </row>
    <row r="21" spans="1:14" ht="15.75">
      <c r="A21" s="26"/>
      <c r="B21" s="27" t="s">
        <v>11</v>
      </c>
      <c r="C21" s="28" t="s">
        <v>138</v>
      </c>
      <c r="D21" s="29" t="s">
        <v>142</v>
      </c>
      <c r="E21" s="29"/>
      <c r="F21" s="29" t="s">
        <v>142</v>
      </c>
      <c r="G21" s="29"/>
      <c r="H21" s="29" t="s">
        <v>163</v>
      </c>
      <c r="I21" s="29"/>
      <c r="J21" s="29" t="s">
        <v>174</v>
      </c>
      <c r="K21" s="30"/>
      <c r="L21" s="30"/>
      <c r="M21" s="27"/>
      <c r="N21" s="137"/>
    </row>
    <row r="22" spans="1:14" ht="15.75">
      <c r="A22" s="26"/>
      <c r="B22" s="31" t="s">
        <v>12</v>
      </c>
      <c r="C22" s="31"/>
      <c r="D22" s="32" t="s">
        <v>142</v>
      </c>
      <c r="E22" s="32"/>
      <c r="F22" s="32" t="s">
        <v>142</v>
      </c>
      <c r="G22" s="32"/>
      <c r="H22" s="32" t="s">
        <v>164</v>
      </c>
      <c r="I22" s="32"/>
      <c r="J22" s="32" t="s">
        <v>175</v>
      </c>
      <c r="K22" s="33"/>
      <c r="L22" s="33"/>
      <c r="M22" s="31"/>
      <c r="N22" s="137"/>
    </row>
    <row r="23" spans="1:14" ht="15.75">
      <c r="A23" s="26"/>
      <c r="B23" s="27" t="s">
        <v>13</v>
      </c>
      <c r="C23" s="27"/>
      <c r="D23" s="34" t="s">
        <v>143</v>
      </c>
      <c r="E23" s="29"/>
      <c r="F23" s="34" t="s">
        <v>153</v>
      </c>
      <c r="G23" s="29"/>
      <c r="H23" s="34" t="s">
        <v>165</v>
      </c>
      <c r="I23" s="29"/>
      <c r="J23" s="34" t="s">
        <v>176</v>
      </c>
      <c r="K23" s="30"/>
      <c r="L23" s="30"/>
      <c r="M23" s="27"/>
      <c r="N23" s="137"/>
    </row>
    <row r="24" spans="1:14" ht="15.75">
      <c r="A24" s="26"/>
      <c r="B24" s="27"/>
      <c r="C24" s="27"/>
      <c r="D24" s="27"/>
      <c r="E24" s="29"/>
      <c r="F24" s="29"/>
      <c r="G24" s="29"/>
      <c r="H24" s="29"/>
      <c r="I24" s="29"/>
      <c r="J24" s="29"/>
      <c r="K24" s="30"/>
      <c r="L24" s="30"/>
      <c r="M24" s="27"/>
      <c r="N24" s="137"/>
    </row>
    <row r="25" spans="1:14" ht="13.5" customHeight="1">
      <c r="A25" s="26"/>
      <c r="B25" s="27" t="s">
        <v>14</v>
      </c>
      <c r="C25" s="27"/>
      <c r="D25" s="35">
        <v>135000</v>
      </c>
      <c r="E25" s="36"/>
      <c r="F25" s="35">
        <v>252050</v>
      </c>
      <c r="G25" s="35"/>
      <c r="H25" s="35">
        <v>30100</v>
      </c>
      <c r="I25" s="35"/>
      <c r="J25" s="35">
        <v>31250</v>
      </c>
      <c r="K25" s="37"/>
      <c r="L25" s="35">
        <f>SUM(D25:J25)</f>
        <v>448400</v>
      </c>
      <c r="M25" s="38"/>
      <c r="N25" s="137"/>
    </row>
    <row r="26" spans="1:14" ht="13.5" customHeight="1">
      <c r="A26" s="26"/>
      <c r="B26" s="27" t="s">
        <v>15</v>
      </c>
      <c r="C26" s="41">
        <v>0.401842</v>
      </c>
      <c r="D26" s="35">
        <v>0</v>
      </c>
      <c r="E26" s="36"/>
      <c r="F26" s="35">
        <f>244050*C26</f>
        <v>98069.5401</v>
      </c>
      <c r="G26" s="35"/>
      <c r="H26" s="35">
        <v>30100</v>
      </c>
      <c r="I26" s="35"/>
      <c r="J26" s="35">
        <v>31250</v>
      </c>
      <c r="K26" s="37"/>
      <c r="L26" s="35">
        <f>SUM(D26:J26)</f>
        <v>159419.54009999998</v>
      </c>
      <c r="M26" s="38"/>
      <c r="N26" s="137"/>
    </row>
    <row r="27" spans="1:14" ht="13.5" customHeight="1">
      <c r="A27" s="40"/>
      <c r="B27" s="31" t="s">
        <v>16</v>
      </c>
      <c r="C27" s="41">
        <v>0.347378</v>
      </c>
      <c r="D27" s="42">
        <v>0</v>
      </c>
      <c r="E27" s="43"/>
      <c r="F27" s="42">
        <f>244050*C27</f>
        <v>84777.6009</v>
      </c>
      <c r="G27" s="42"/>
      <c r="H27" s="42">
        <v>30100</v>
      </c>
      <c r="I27" s="42"/>
      <c r="J27" s="42">
        <v>31250</v>
      </c>
      <c r="K27" s="44"/>
      <c r="L27" s="42">
        <f>SUM(D27:J27)</f>
        <v>146127.60090000002</v>
      </c>
      <c r="M27" s="38"/>
      <c r="N27" s="137"/>
    </row>
    <row r="28" spans="1:14" ht="13.5" customHeight="1">
      <c r="A28" s="45"/>
      <c r="B28" s="46" t="s">
        <v>17</v>
      </c>
      <c r="C28" s="46"/>
      <c r="D28" s="47" t="s">
        <v>144</v>
      </c>
      <c r="E28" s="46"/>
      <c r="F28" s="47" t="s">
        <v>154</v>
      </c>
      <c r="G28" s="47"/>
      <c r="H28" s="47" t="s">
        <v>166</v>
      </c>
      <c r="I28" s="47"/>
      <c r="J28" s="47" t="s">
        <v>177</v>
      </c>
      <c r="K28" s="48"/>
      <c r="L28" s="48"/>
      <c r="M28" s="46"/>
      <c r="N28" s="137"/>
    </row>
    <row r="29" spans="1:14" ht="15.75">
      <c r="A29" s="26"/>
      <c r="B29" s="27" t="s">
        <v>18</v>
      </c>
      <c r="C29" s="27"/>
      <c r="D29" s="51">
        <v>0</v>
      </c>
      <c r="E29" s="27"/>
      <c r="F29" s="51">
        <f>(6.505)/100</f>
        <v>0.06505</v>
      </c>
      <c r="G29" s="52"/>
      <c r="H29" s="51">
        <f>(6.715)/100</f>
        <v>0.06715</v>
      </c>
      <c r="I29" s="52"/>
      <c r="J29" s="51">
        <f>(7.165)/100</f>
        <v>0.07165</v>
      </c>
      <c r="K29" s="30"/>
      <c r="L29" s="52">
        <f>SUMPRODUCT(D29:J29,D26:J26)/L26</f>
        <v>0.06674025704020331</v>
      </c>
      <c r="M29" s="27"/>
      <c r="N29" s="137"/>
    </row>
    <row r="30" spans="1:14" ht="15.75">
      <c r="A30" s="26"/>
      <c r="B30" s="27" t="s">
        <v>19</v>
      </c>
      <c r="C30" s="27"/>
      <c r="D30" s="51">
        <v>0</v>
      </c>
      <c r="E30" s="27"/>
      <c r="F30" s="51">
        <f>(6.36594)/100</f>
        <v>0.0636594</v>
      </c>
      <c r="G30" s="52"/>
      <c r="H30" s="51">
        <f>(6.57594)/100</f>
        <v>0.0657594</v>
      </c>
      <c r="I30" s="52"/>
      <c r="J30" s="51">
        <f>(7.02594)/100</f>
        <v>0.0702594</v>
      </c>
      <c r="K30" s="30"/>
      <c r="L30" s="30"/>
      <c r="M30" s="27"/>
      <c r="N30" s="137"/>
    </row>
    <row r="31" spans="1:14" ht="15.75">
      <c r="A31" s="26"/>
      <c r="B31" s="27" t="s">
        <v>20</v>
      </c>
      <c r="C31" s="27"/>
      <c r="D31" s="34" t="s">
        <v>145</v>
      </c>
      <c r="E31" s="27"/>
      <c r="F31" s="34" t="s">
        <v>155</v>
      </c>
      <c r="G31" s="34"/>
      <c r="H31" s="34" t="s">
        <v>155</v>
      </c>
      <c r="I31" s="34"/>
      <c r="J31" s="34" t="s">
        <v>155</v>
      </c>
      <c r="K31" s="30"/>
      <c r="L31" s="30"/>
      <c r="M31" s="27"/>
      <c r="N31" s="137"/>
    </row>
    <row r="32" spans="1:14" ht="15.75">
      <c r="A32" s="26"/>
      <c r="B32" s="27" t="s">
        <v>21</v>
      </c>
      <c r="C32" s="27"/>
      <c r="D32" s="34" t="s">
        <v>146</v>
      </c>
      <c r="E32" s="27"/>
      <c r="F32" s="34" t="s">
        <v>156</v>
      </c>
      <c r="G32" s="34"/>
      <c r="H32" s="34" t="s">
        <v>156</v>
      </c>
      <c r="I32" s="34"/>
      <c r="J32" s="34" t="s">
        <v>156</v>
      </c>
      <c r="K32" s="30"/>
      <c r="L32" s="30"/>
      <c r="M32" s="27"/>
      <c r="N32" s="137"/>
    </row>
    <row r="33" spans="1:14" ht="15.75">
      <c r="A33" s="26"/>
      <c r="B33" s="27" t="s">
        <v>22</v>
      </c>
      <c r="C33" s="27"/>
      <c r="D33" s="34" t="s">
        <v>147</v>
      </c>
      <c r="E33" s="27"/>
      <c r="F33" s="34" t="s">
        <v>157</v>
      </c>
      <c r="G33" s="34"/>
      <c r="H33" s="34" t="s">
        <v>167</v>
      </c>
      <c r="I33" s="34"/>
      <c r="J33" s="34" t="s">
        <v>178</v>
      </c>
      <c r="K33" s="30"/>
      <c r="L33" s="30"/>
      <c r="M33" s="27"/>
      <c r="N33" s="137"/>
    </row>
    <row r="34" spans="1:14" ht="15.75">
      <c r="A34" s="26"/>
      <c r="B34" s="27"/>
      <c r="C34" s="27"/>
      <c r="D34" s="53"/>
      <c r="E34" s="53"/>
      <c r="F34" s="27"/>
      <c r="G34" s="53"/>
      <c r="H34" s="53"/>
      <c r="I34" s="53"/>
      <c r="J34" s="53"/>
      <c r="K34" s="53"/>
      <c r="L34" s="53"/>
      <c r="M34" s="27"/>
      <c r="N34" s="137"/>
    </row>
    <row r="35" spans="1:14" ht="15.75">
      <c r="A35" s="26"/>
      <c r="B35" s="27" t="s">
        <v>23</v>
      </c>
      <c r="C35" s="27"/>
      <c r="D35" s="27"/>
      <c r="E35" s="27"/>
      <c r="F35" s="27"/>
      <c r="G35" s="27"/>
      <c r="H35" s="27"/>
      <c r="I35" s="27"/>
      <c r="J35" s="27"/>
      <c r="K35" s="27"/>
      <c r="L35" s="52">
        <f>(H25+J25)/(D25+F25)</f>
        <v>0.15850665288722388</v>
      </c>
      <c r="M35" s="27"/>
      <c r="N35" s="137"/>
    </row>
    <row r="36" spans="1:14" ht="15.75">
      <c r="A36" s="26"/>
      <c r="B36" s="27" t="s">
        <v>24</v>
      </c>
      <c r="C36" s="27"/>
      <c r="D36" s="27"/>
      <c r="E36" s="27"/>
      <c r="F36" s="27"/>
      <c r="G36" s="27"/>
      <c r="H36" s="27"/>
      <c r="I36" s="27"/>
      <c r="J36" s="27"/>
      <c r="K36" s="27"/>
      <c r="L36" s="52">
        <f>(H27+J27)/(D27+F27)</f>
        <v>0.7236581284290624</v>
      </c>
      <c r="M36" s="27"/>
      <c r="N36" s="137"/>
    </row>
    <row r="37" spans="1:14" ht="15.75">
      <c r="A37" s="26"/>
      <c r="B37" s="27" t="s">
        <v>25</v>
      </c>
      <c r="C37" s="27"/>
      <c r="D37" s="27"/>
      <c r="E37" s="27"/>
      <c r="F37" s="27"/>
      <c r="G37" s="27"/>
      <c r="H37" s="27"/>
      <c r="I37" s="27"/>
      <c r="J37" s="34" t="s">
        <v>152</v>
      </c>
      <c r="K37" s="34" t="s">
        <v>186</v>
      </c>
      <c r="L37" s="35">
        <v>162850</v>
      </c>
      <c r="M37" s="27"/>
      <c r="N37" s="137"/>
    </row>
    <row r="38" spans="1:14" ht="15.75">
      <c r="A38" s="26"/>
      <c r="B38" s="27"/>
      <c r="C38" s="27"/>
      <c r="D38" s="27"/>
      <c r="E38" s="27"/>
      <c r="F38" s="27"/>
      <c r="G38" s="27"/>
      <c r="H38" s="27"/>
      <c r="I38" s="27"/>
      <c r="J38" s="27"/>
      <c r="K38" s="27"/>
      <c r="L38" s="54"/>
      <c r="M38" s="27"/>
      <c r="N38" s="137"/>
    </row>
    <row r="39" spans="1:14" ht="15.75">
      <c r="A39" s="26"/>
      <c r="B39" s="27" t="s">
        <v>26</v>
      </c>
      <c r="C39" s="27"/>
      <c r="D39" s="27"/>
      <c r="E39" s="27"/>
      <c r="F39" s="27"/>
      <c r="G39" s="27"/>
      <c r="H39" s="27"/>
      <c r="I39" s="27"/>
      <c r="J39" s="34"/>
      <c r="K39" s="34"/>
      <c r="L39" s="34" t="s">
        <v>191</v>
      </c>
      <c r="M39" s="27"/>
      <c r="N39" s="137"/>
    </row>
    <row r="40" spans="1:14" ht="15.75">
      <c r="A40" s="40"/>
      <c r="B40" s="31" t="s">
        <v>27</v>
      </c>
      <c r="C40" s="31"/>
      <c r="D40" s="31"/>
      <c r="E40" s="31"/>
      <c r="F40" s="31"/>
      <c r="G40" s="31"/>
      <c r="H40" s="31"/>
      <c r="I40" s="31"/>
      <c r="J40" s="55"/>
      <c r="K40" s="55"/>
      <c r="L40" s="56">
        <v>36738</v>
      </c>
      <c r="M40" s="31"/>
      <c r="N40" s="137"/>
    </row>
    <row r="41" spans="1:14" ht="15.75">
      <c r="A41" s="26"/>
      <c r="B41" s="27" t="s">
        <v>28</v>
      </c>
      <c r="C41" s="27"/>
      <c r="D41" s="27"/>
      <c r="E41" s="27"/>
      <c r="F41" s="27"/>
      <c r="G41" s="27"/>
      <c r="H41" s="27"/>
      <c r="I41" s="27">
        <f>L41-J41+1</f>
        <v>88</v>
      </c>
      <c r="J41" s="57">
        <v>36556</v>
      </c>
      <c r="K41" s="58"/>
      <c r="L41" s="57">
        <v>36643</v>
      </c>
      <c r="M41" s="27"/>
      <c r="N41" s="137"/>
    </row>
    <row r="42" spans="1:14" ht="15.75">
      <c r="A42" s="26"/>
      <c r="B42" s="27" t="s">
        <v>29</v>
      </c>
      <c r="C42" s="27"/>
      <c r="D42" s="27"/>
      <c r="E42" s="27"/>
      <c r="F42" s="27"/>
      <c r="G42" s="27"/>
      <c r="H42" s="27"/>
      <c r="I42" s="27">
        <f>L42-J42+1</f>
        <v>94</v>
      </c>
      <c r="J42" s="57">
        <v>36644</v>
      </c>
      <c r="K42" s="58"/>
      <c r="L42" s="57">
        <v>36737</v>
      </c>
      <c r="M42" s="27"/>
      <c r="N42" s="137"/>
    </row>
    <row r="43" spans="1:14" ht="15.75">
      <c r="A43" s="26"/>
      <c r="B43" s="27" t="s">
        <v>30</v>
      </c>
      <c r="C43" s="27"/>
      <c r="D43" s="27"/>
      <c r="E43" s="27"/>
      <c r="F43" s="27"/>
      <c r="G43" s="27"/>
      <c r="H43" s="27"/>
      <c r="I43" s="27"/>
      <c r="J43" s="57"/>
      <c r="K43" s="58"/>
      <c r="L43" s="57" t="s">
        <v>192</v>
      </c>
      <c r="M43" s="27"/>
      <c r="N43" s="137"/>
    </row>
    <row r="44" spans="1:14" ht="15.75">
      <c r="A44" s="26"/>
      <c r="B44" s="27" t="s">
        <v>31</v>
      </c>
      <c r="C44" s="27"/>
      <c r="D44" s="27"/>
      <c r="E44" s="27"/>
      <c r="F44" s="27"/>
      <c r="G44" s="27"/>
      <c r="H44" s="27"/>
      <c r="I44" s="27"/>
      <c r="J44" s="57"/>
      <c r="K44" s="58"/>
      <c r="L44" s="57">
        <v>36731</v>
      </c>
      <c r="M44" s="27"/>
      <c r="N44" s="137"/>
    </row>
    <row r="45" spans="1:14" ht="15.75">
      <c r="A45" s="26"/>
      <c r="B45" s="27"/>
      <c r="C45" s="27"/>
      <c r="D45" s="27"/>
      <c r="E45" s="27"/>
      <c r="F45" s="27"/>
      <c r="G45" s="27"/>
      <c r="H45" s="27"/>
      <c r="I45" s="27"/>
      <c r="J45" s="27"/>
      <c r="K45" s="27"/>
      <c r="L45" s="59"/>
      <c r="M45" s="27"/>
      <c r="N45" s="137"/>
    </row>
    <row r="46" spans="1:14" ht="15.75">
      <c r="A46" s="2"/>
      <c r="B46" s="5"/>
      <c r="C46" s="5"/>
      <c r="D46" s="5"/>
      <c r="E46" s="5"/>
      <c r="F46" s="5"/>
      <c r="G46" s="5"/>
      <c r="H46" s="5"/>
      <c r="I46" s="5"/>
      <c r="J46" s="5"/>
      <c r="K46" s="5"/>
      <c r="L46" s="60"/>
      <c r="M46" s="5"/>
      <c r="N46" s="137"/>
    </row>
    <row r="47" spans="1:14" ht="15.75">
      <c r="A47" s="8"/>
      <c r="B47" s="61" t="s">
        <v>32</v>
      </c>
      <c r="C47" s="16"/>
      <c r="D47" s="10"/>
      <c r="E47" s="10"/>
      <c r="F47" s="10"/>
      <c r="G47" s="10"/>
      <c r="H47" s="10"/>
      <c r="I47" s="10"/>
      <c r="J47" s="10"/>
      <c r="K47" s="10"/>
      <c r="L47" s="62"/>
      <c r="M47" s="10"/>
      <c r="N47" s="137"/>
    </row>
    <row r="48" spans="1:14" ht="15.75">
      <c r="A48" s="8"/>
      <c r="B48" s="16"/>
      <c r="C48" s="16"/>
      <c r="D48" s="10"/>
      <c r="E48" s="10"/>
      <c r="F48" s="10"/>
      <c r="G48" s="10"/>
      <c r="H48" s="10"/>
      <c r="I48" s="10"/>
      <c r="J48" s="10"/>
      <c r="K48" s="10"/>
      <c r="L48" s="62"/>
      <c r="M48" s="10"/>
      <c r="N48" s="137"/>
    </row>
    <row r="49" spans="1:14" ht="63">
      <c r="A49" s="8"/>
      <c r="B49" s="63" t="s">
        <v>33</v>
      </c>
      <c r="C49" s="64" t="s">
        <v>139</v>
      </c>
      <c r="D49" s="64" t="s">
        <v>148</v>
      </c>
      <c r="E49" s="64"/>
      <c r="F49" s="64" t="s">
        <v>158</v>
      </c>
      <c r="G49" s="64"/>
      <c r="H49" s="64" t="s">
        <v>168</v>
      </c>
      <c r="I49" s="64"/>
      <c r="J49" s="64" t="s">
        <v>179</v>
      </c>
      <c r="K49" s="64"/>
      <c r="L49" s="65" t="s">
        <v>193</v>
      </c>
      <c r="M49" s="10"/>
      <c r="N49" s="137"/>
    </row>
    <row r="50" spans="1:14" ht="15.75">
      <c r="A50" s="26"/>
      <c r="B50" s="27" t="s">
        <v>34</v>
      </c>
      <c r="C50" s="38">
        <v>446249</v>
      </c>
      <c r="D50" s="66">
        <v>169087</v>
      </c>
      <c r="E50" s="38"/>
      <c r="F50" s="38">
        <f>12858+326+43</f>
        <v>13227</v>
      </c>
      <c r="G50" s="38"/>
      <c r="H50" s="38">
        <v>43</v>
      </c>
      <c r="I50" s="38"/>
      <c r="J50" s="38">
        <v>0</v>
      </c>
      <c r="K50" s="38"/>
      <c r="L50" s="66">
        <f>D50-F50+H50-J50</f>
        <v>155903</v>
      </c>
      <c r="M50" s="27"/>
      <c r="N50" s="137"/>
    </row>
    <row r="51" spans="1:14" ht="15.75">
      <c r="A51" s="26"/>
      <c r="B51" s="27" t="s">
        <v>35</v>
      </c>
      <c r="C51" s="38">
        <v>15185</v>
      </c>
      <c r="D51" s="66">
        <v>1598</v>
      </c>
      <c r="E51" s="38"/>
      <c r="F51" s="38">
        <v>134</v>
      </c>
      <c r="G51" s="38"/>
      <c r="H51" s="38">
        <v>0</v>
      </c>
      <c r="I51" s="38"/>
      <c r="J51" s="38">
        <v>0</v>
      </c>
      <c r="K51" s="38"/>
      <c r="L51" s="66">
        <f>D51-F51</f>
        <v>1464</v>
      </c>
      <c r="M51" s="27"/>
      <c r="N51" s="137"/>
    </row>
    <row r="52" spans="1:14" ht="15.75">
      <c r="A52" s="26"/>
      <c r="B52" s="27"/>
      <c r="C52" s="38"/>
      <c r="D52" s="38"/>
      <c r="E52" s="38"/>
      <c r="F52" s="38"/>
      <c r="G52" s="38"/>
      <c r="H52" s="38"/>
      <c r="I52" s="38"/>
      <c r="J52" s="38"/>
      <c r="K52" s="38"/>
      <c r="L52" s="66"/>
      <c r="M52" s="27"/>
      <c r="N52" s="137"/>
    </row>
    <row r="53" spans="1:14" ht="15.75">
      <c r="A53" s="26"/>
      <c r="B53" s="27" t="s">
        <v>36</v>
      </c>
      <c r="C53" s="38">
        <f>SUM(C50:C52)</f>
        <v>461434</v>
      </c>
      <c r="D53" s="38">
        <f>SUM(D50:D52)</f>
        <v>170685</v>
      </c>
      <c r="E53" s="38"/>
      <c r="F53" s="38">
        <f>SUM(F50:F52)</f>
        <v>13361</v>
      </c>
      <c r="G53" s="38"/>
      <c r="H53" s="38">
        <f>SUM(H50:H52)</f>
        <v>43</v>
      </c>
      <c r="I53" s="38"/>
      <c r="J53" s="38">
        <f>SUM(J50:J52)</f>
        <v>0</v>
      </c>
      <c r="K53" s="38"/>
      <c r="L53" s="67">
        <f>SUM(L50:L52)</f>
        <v>157367</v>
      </c>
      <c r="M53" s="27"/>
      <c r="N53" s="137"/>
    </row>
    <row r="54" spans="1:14" ht="15.75">
      <c r="A54" s="26"/>
      <c r="B54" s="27"/>
      <c r="C54" s="38"/>
      <c r="D54" s="38"/>
      <c r="E54" s="38"/>
      <c r="F54" s="38"/>
      <c r="G54" s="38"/>
      <c r="H54" s="38"/>
      <c r="I54" s="38"/>
      <c r="J54" s="38"/>
      <c r="K54" s="38"/>
      <c r="L54" s="67"/>
      <c r="M54" s="27"/>
      <c r="N54" s="137"/>
    </row>
    <row r="55" spans="1:14" ht="15.75">
      <c r="A55" s="8"/>
      <c r="B55" s="12" t="s">
        <v>37</v>
      </c>
      <c r="C55" s="68"/>
      <c r="D55" s="68"/>
      <c r="E55" s="68"/>
      <c r="F55" s="68"/>
      <c r="G55" s="68"/>
      <c r="H55" s="68"/>
      <c r="I55" s="68"/>
      <c r="J55" s="68"/>
      <c r="K55" s="68"/>
      <c r="L55" s="69"/>
      <c r="M55" s="10"/>
      <c r="N55" s="137"/>
    </row>
    <row r="56" spans="1:14" ht="15.75">
      <c r="A56" s="8"/>
      <c r="B56" s="10"/>
      <c r="C56" s="68"/>
      <c r="D56" s="68"/>
      <c r="E56" s="68"/>
      <c r="F56" s="68"/>
      <c r="G56" s="68"/>
      <c r="H56" s="68"/>
      <c r="I56" s="68"/>
      <c r="J56" s="68"/>
      <c r="K56" s="68"/>
      <c r="L56" s="69"/>
      <c r="M56" s="10"/>
      <c r="N56" s="137"/>
    </row>
    <row r="57" spans="1:14" ht="15.75">
      <c r="A57" s="26"/>
      <c r="B57" s="27" t="s">
        <v>34</v>
      </c>
      <c r="C57" s="38"/>
      <c r="D57" s="38"/>
      <c r="E57" s="38"/>
      <c r="F57" s="38"/>
      <c r="G57" s="38"/>
      <c r="H57" s="38"/>
      <c r="I57" s="38"/>
      <c r="J57" s="38"/>
      <c r="K57" s="38"/>
      <c r="L57" s="67"/>
      <c r="M57" s="27"/>
      <c r="N57" s="137"/>
    </row>
    <row r="58" spans="1:14" ht="15.75">
      <c r="A58" s="26"/>
      <c r="B58" s="27" t="s">
        <v>35</v>
      </c>
      <c r="C58" s="38"/>
      <c r="D58" s="38"/>
      <c r="E58" s="38"/>
      <c r="F58" s="38"/>
      <c r="G58" s="38"/>
      <c r="H58" s="38"/>
      <c r="I58" s="38"/>
      <c r="J58" s="38"/>
      <c r="K58" s="38"/>
      <c r="L58" s="67"/>
      <c r="M58" s="27"/>
      <c r="N58" s="137"/>
    </row>
    <row r="59" spans="1:14" ht="15.75">
      <c r="A59" s="26"/>
      <c r="B59" s="27"/>
      <c r="C59" s="38"/>
      <c r="D59" s="38"/>
      <c r="E59" s="38"/>
      <c r="F59" s="38"/>
      <c r="G59" s="38"/>
      <c r="H59" s="38"/>
      <c r="I59" s="38"/>
      <c r="J59" s="38"/>
      <c r="K59" s="38"/>
      <c r="L59" s="67"/>
      <c r="M59" s="27"/>
      <c r="N59" s="137"/>
    </row>
    <row r="60" spans="1:14" ht="15.75">
      <c r="A60" s="26"/>
      <c r="B60" s="27" t="s">
        <v>36</v>
      </c>
      <c r="C60" s="38"/>
      <c r="D60" s="38"/>
      <c r="E60" s="38"/>
      <c r="F60" s="38"/>
      <c r="G60" s="38"/>
      <c r="H60" s="38"/>
      <c r="I60" s="38"/>
      <c r="J60" s="38"/>
      <c r="K60" s="38"/>
      <c r="L60" s="38"/>
      <c r="M60" s="27"/>
      <c r="N60" s="137"/>
    </row>
    <row r="61" spans="1:14" ht="15.75">
      <c r="A61" s="26"/>
      <c r="B61" s="27"/>
      <c r="C61" s="38"/>
      <c r="D61" s="38"/>
      <c r="E61" s="38"/>
      <c r="F61" s="38"/>
      <c r="G61" s="38"/>
      <c r="H61" s="38"/>
      <c r="I61" s="38"/>
      <c r="J61" s="38"/>
      <c r="K61" s="38"/>
      <c r="L61" s="38"/>
      <c r="M61" s="27"/>
      <c r="N61" s="137"/>
    </row>
    <row r="62" spans="1:14" ht="15.75">
      <c r="A62" s="26"/>
      <c r="B62" s="27" t="s">
        <v>38</v>
      </c>
      <c r="C62" s="38">
        <v>-11565</v>
      </c>
      <c r="D62" s="38">
        <v>-11565</v>
      </c>
      <c r="E62" s="38"/>
      <c r="F62" s="38"/>
      <c r="G62" s="38"/>
      <c r="H62" s="38"/>
      <c r="I62" s="38"/>
      <c r="J62" s="38"/>
      <c r="K62" s="38"/>
      <c r="L62" s="66">
        <f>D62-F62+H62-J62</f>
        <v>-11565</v>
      </c>
      <c r="M62" s="27"/>
      <c r="N62" s="137"/>
    </row>
    <row r="63" spans="1:14" ht="15.75">
      <c r="A63" s="26"/>
      <c r="B63" s="27" t="s">
        <v>39</v>
      </c>
      <c r="C63" s="38">
        <v>-1469</v>
      </c>
      <c r="D63" s="38">
        <v>0</v>
      </c>
      <c r="E63" s="38"/>
      <c r="F63" s="38"/>
      <c r="G63" s="38"/>
      <c r="H63" s="38"/>
      <c r="I63" s="38"/>
      <c r="J63" s="38"/>
      <c r="K63" s="38"/>
      <c r="L63" s="67">
        <v>0</v>
      </c>
      <c r="M63" s="27"/>
      <c r="N63" s="137"/>
    </row>
    <row r="64" spans="1:14" ht="15.75">
      <c r="A64" s="26"/>
      <c r="B64" s="27" t="s">
        <v>40</v>
      </c>
      <c r="C64" s="38">
        <v>0</v>
      </c>
      <c r="D64" s="38">
        <v>300</v>
      </c>
      <c r="E64" s="38"/>
      <c r="F64" s="38"/>
      <c r="G64" s="38"/>
      <c r="H64" s="38"/>
      <c r="I64" s="38"/>
      <c r="J64" s="38"/>
      <c r="K64" s="38"/>
      <c r="L64" s="67">
        <v>326</v>
      </c>
      <c r="M64" s="27"/>
      <c r="N64" s="137"/>
    </row>
    <row r="65" spans="1:14" ht="15.75">
      <c r="A65" s="26"/>
      <c r="B65" s="27" t="s">
        <v>41</v>
      </c>
      <c r="C65" s="67">
        <f>SUM(C53:C64)</f>
        <v>448400</v>
      </c>
      <c r="D65" s="67">
        <f>SUM(D53:D64)</f>
        <v>159420</v>
      </c>
      <c r="E65" s="38"/>
      <c r="F65" s="67"/>
      <c r="G65" s="38"/>
      <c r="H65" s="67"/>
      <c r="I65" s="38"/>
      <c r="J65" s="67"/>
      <c r="K65" s="38"/>
      <c r="L65" s="67">
        <f>SUM(L53:L64)</f>
        <v>146128</v>
      </c>
      <c r="M65" s="27"/>
      <c r="N65" s="137"/>
    </row>
    <row r="66" spans="1:14" ht="15.75">
      <c r="A66" s="26"/>
      <c r="B66" s="27"/>
      <c r="C66" s="38"/>
      <c r="D66" s="38"/>
      <c r="E66" s="38"/>
      <c r="F66" s="38"/>
      <c r="G66" s="38"/>
      <c r="H66" s="38"/>
      <c r="I66" s="38"/>
      <c r="J66" s="38"/>
      <c r="K66" s="38"/>
      <c r="L66" s="67"/>
      <c r="M66" s="27"/>
      <c r="N66" s="137"/>
    </row>
    <row r="67" spans="1:14" ht="15.75">
      <c r="A67" s="8"/>
      <c r="B67" s="10"/>
      <c r="C67" s="10"/>
      <c r="D67" s="10"/>
      <c r="E67" s="10"/>
      <c r="F67" s="10"/>
      <c r="G67" s="10"/>
      <c r="H67" s="10"/>
      <c r="I67" s="10"/>
      <c r="J67" s="10"/>
      <c r="K67" s="10"/>
      <c r="L67" s="10"/>
      <c r="M67" s="10"/>
      <c r="N67" s="137"/>
    </row>
    <row r="68" spans="1:14" ht="15.75">
      <c r="A68" s="8"/>
      <c r="B68" s="61" t="s">
        <v>42</v>
      </c>
      <c r="C68" s="17"/>
      <c r="D68" s="17"/>
      <c r="E68" s="17"/>
      <c r="F68" s="17"/>
      <c r="G68" s="17"/>
      <c r="H68" s="17"/>
      <c r="I68" s="20"/>
      <c r="J68" s="20" t="s">
        <v>180</v>
      </c>
      <c r="K68" s="20"/>
      <c r="L68" s="20" t="s">
        <v>194</v>
      </c>
      <c r="M68" s="17"/>
      <c r="N68" s="137"/>
    </row>
    <row r="69" spans="1:14" ht="15.75">
      <c r="A69" s="26"/>
      <c r="B69" s="27" t="s">
        <v>43</v>
      </c>
      <c r="C69" s="27"/>
      <c r="D69" s="27"/>
      <c r="E69" s="27"/>
      <c r="F69" s="27"/>
      <c r="G69" s="27"/>
      <c r="H69" s="27"/>
      <c r="I69" s="27"/>
      <c r="J69" s="38">
        <v>0</v>
      </c>
      <c r="K69" s="27"/>
      <c r="L69" s="66">
        <v>0</v>
      </c>
      <c r="M69" s="27"/>
      <c r="N69" s="137"/>
    </row>
    <row r="70" spans="1:14" ht="15.75">
      <c r="A70" s="26"/>
      <c r="B70" s="27" t="s">
        <v>44</v>
      </c>
      <c r="C70" s="53" t="s">
        <v>140</v>
      </c>
      <c r="D70" s="72">
        <f>L44</f>
        <v>36731</v>
      </c>
      <c r="E70" s="27"/>
      <c r="F70" s="27"/>
      <c r="G70" s="27"/>
      <c r="H70" s="27"/>
      <c r="I70" s="27"/>
      <c r="J70" s="38">
        <v>13201</v>
      </c>
      <c r="K70" s="27"/>
      <c r="L70" s="66"/>
      <c r="M70" s="27"/>
      <c r="N70" s="137"/>
    </row>
    <row r="71" spans="1:14" ht="15.75">
      <c r="A71" s="26"/>
      <c r="B71" s="27" t="s">
        <v>45</v>
      </c>
      <c r="C71" s="27"/>
      <c r="D71" s="27"/>
      <c r="E71" s="27"/>
      <c r="F71" s="27"/>
      <c r="G71" s="27"/>
      <c r="H71" s="27"/>
      <c r="I71" s="27"/>
      <c r="J71" s="38"/>
      <c r="K71" s="27"/>
      <c r="L71" s="66">
        <f>4254+1547+207+344+7-803+6-47</f>
        <v>5515</v>
      </c>
      <c r="M71" s="27"/>
      <c r="N71" s="137"/>
    </row>
    <row r="72" spans="1:14" ht="15.75">
      <c r="A72" s="26"/>
      <c r="B72" s="27" t="s">
        <v>46</v>
      </c>
      <c r="C72" s="27"/>
      <c r="D72" s="27"/>
      <c r="E72" s="27"/>
      <c r="F72" s="27"/>
      <c r="G72" s="27"/>
      <c r="H72" s="27"/>
      <c r="I72" s="27"/>
      <c r="J72" s="38"/>
      <c r="K72" s="27"/>
      <c r="L72" s="66">
        <v>0</v>
      </c>
      <c r="M72" s="27"/>
      <c r="N72" s="137"/>
    </row>
    <row r="73" spans="1:14" ht="15.75">
      <c r="A73" s="26"/>
      <c r="B73" s="27" t="s">
        <v>47</v>
      </c>
      <c r="C73" s="27"/>
      <c r="D73" s="27"/>
      <c r="E73" s="27"/>
      <c r="F73" s="27"/>
      <c r="G73" s="27"/>
      <c r="H73" s="27"/>
      <c r="I73" s="27"/>
      <c r="J73" s="38">
        <f>SUM(J69:J72)</f>
        <v>13201</v>
      </c>
      <c r="K73" s="27"/>
      <c r="L73" s="67">
        <f>SUM(L69:L72)</f>
        <v>5515</v>
      </c>
      <c r="M73" s="27"/>
      <c r="N73" s="137"/>
    </row>
    <row r="74" spans="1:14" ht="15.75">
      <c r="A74" s="26"/>
      <c r="B74" s="27" t="s">
        <v>48</v>
      </c>
      <c r="C74" s="27"/>
      <c r="D74" s="27"/>
      <c r="E74" s="27"/>
      <c r="F74" s="27"/>
      <c r="G74" s="27"/>
      <c r="H74" s="27"/>
      <c r="I74" s="27"/>
      <c r="J74" s="38">
        <v>134</v>
      </c>
      <c r="K74" s="27"/>
      <c r="L74" s="66">
        <v>-134</v>
      </c>
      <c r="M74" s="27"/>
      <c r="N74" s="137"/>
    </row>
    <row r="75" spans="1:14" ht="15.75">
      <c r="A75" s="26"/>
      <c r="B75" s="27" t="s">
        <v>49</v>
      </c>
      <c r="C75" s="27"/>
      <c r="D75" s="27"/>
      <c r="E75" s="27"/>
      <c r="F75" s="27"/>
      <c r="G75" s="27"/>
      <c r="H75" s="27"/>
      <c r="I75" s="27"/>
      <c r="J75" s="38">
        <f>J73+J74</f>
        <v>13335</v>
      </c>
      <c r="K75" s="27"/>
      <c r="L75" s="67">
        <f>L73+L74</f>
        <v>5381</v>
      </c>
      <c r="M75" s="27"/>
      <c r="N75" s="137"/>
    </row>
    <row r="76" spans="1:14" ht="15.75">
      <c r="A76" s="26"/>
      <c r="B76" s="73" t="s">
        <v>50</v>
      </c>
      <c r="C76" s="74"/>
      <c r="D76" s="27"/>
      <c r="E76" s="27"/>
      <c r="F76" s="27"/>
      <c r="G76" s="27"/>
      <c r="H76" s="27"/>
      <c r="I76" s="27"/>
      <c r="J76" s="38"/>
      <c r="K76" s="27"/>
      <c r="L76" s="66"/>
      <c r="M76" s="27"/>
      <c r="N76" s="137"/>
    </row>
    <row r="77" spans="1:14" ht="15.75">
      <c r="A77" s="26">
        <v>1</v>
      </c>
      <c r="B77" s="27" t="s">
        <v>51</v>
      </c>
      <c r="C77" s="27"/>
      <c r="D77" s="27"/>
      <c r="E77" s="27"/>
      <c r="F77" s="27"/>
      <c r="G77" s="27"/>
      <c r="H77" s="27"/>
      <c r="I77" s="27"/>
      <c r="J77" s="27"/>
      <c r="K77" s="27"/>
      <c r="L77" s="66">
        <v>0</v>
      </c>
      <c r="M77" s="27"/>
      <c r="N77" s="137"/>
    </row>
    <row r="78" spans="1:14" ht="15.75">
      <c r="A78" s="26">
        <v>2</v>
      </c>
      <c r="B78" s="27" t="s">
        <v>52</v>
      </c>
      <c r="C78" s="27"/>
      <c r="D78" s="27"/>
      <c r="E78" s="27"/>
      <c r="F78" s="27"/>
      <c r="G78" s="27"/>
      <c r="H78" s="27"/>
      <c r="I78" s="27"/>
      <c r="J78" s="27"/>
      <c r="K78" s="27"/>
      <c r="L78" s="66">
        <v>-4</v>
      </c>
      <c r="M78" s="27"/>
      <c r="N78" s="137"/>
    </row>
    <row r="79" spans="1:14" ht="15.75">
      <c r="A79" s="26">
        <v>3</v>
      </c>
      <c r="B79" s="27" t="s">
        <v>53</v>
      </c>
      <c r="C79" s="27"/>
      <c r="D79" s="27"/>
      <c r="E79" s="27"/>
      <c r="F79" s="27"/>
      <c r="G79" s="27"/>
      <c r="H79" s="27"/>
      <c r="I79" s="27"/>
      <c r="J79" s="27"/>
      <c r="K79" s="27"/>
      <c r="L79" s="66">
        <v>-228</v>
      </c>
      <c r="M79" s="27"/>
      <c r="N79" s="137"/>
    </row>
    <row r="80" spans="1:14" ht="15.75">
      <c r="A80" s="26">
        <v>4</v>
      </c>
      <c r="B80" s="27" t="s">
        <v>54</v>
      </c>
      <c r="C80" s="27"/>
      <c r="D80" s="27"/>
      <c r="E80" s="27"/>
      <c r="F80" s="27"/>
      <c r="G80" s="27"/>
      <c r="H80" s="27"/>
      <c r="I80" s="27"/>
      <c r="J80" s="27"/>
      <c r="K80" s="27"/>
      <c r="L80" s="66">
        <v>0</v>
      </c>
      <c r="M80" s="27"/>
      <c r="N80" s="137"/>
    </row>
    <row r="81" spans="1:14" ht="15.75">
      <c r="A81" s="26">
        <v>5</v>
      </c>
      <c r="B81" s="27" t="s">
        <v>55</v>
      </c>
      <c r="C81" s="27"/>
      <c r="D81" s="27"/>
      <c r="E81" s="27"/>
      <c r="F81" s="27"/>
      <c r="G81" s="27"/>
      <c r="H81" s="27"/>
      <c r="I81" s="27"/>
      <c r="J81" s="27"/>
      <c r="K81" s="27"/>
      <c r="L81" s="66">
        <v>-1639</v>
      </c>
      <c r="M81" s="27"/>
      <c r="N81" s="137"/>
    </row>
    <row r="82" spans="1:14" ht="15.75">
      <c r="A82" s="26">
        <v>6</v>
      </c>
      <c r="B82" s="27" t="s">
        <v>56</v>
      </c>
      <c r="C82" s="27"/>
      <c r="D82" s="27"/>
      <c r="E82" s="27"/>
      <c r="F82" s="27"/>
      <c r="G82" s="27"/>
      <c r="H82" s="27"/>
      <c r="I82" s="27"/>
      <c r="J82" s="27"/>
      <c r="K82" s="27"/>
      <c r="L82" s="66">
        <v>-3</v>
      </c>
      <c r="M82" s="27"/>
      <c r="N82" s="137"/>
    </row>
    <row r="83" spans="1:14" ht="15.75">
      <c r="A83" s="26">
        <v>7</v>
      </c>
      <c r="B83" s="27" t="s">
        <v>57</v>
      </c>
      <c r="C83" s="27"/>
      <c r="D83" s="27"/>
      <c r="E83" s="27"/>
      <c r="F83" s="27"/>
      <c r="G83" s="27"/>
      <c r="H83" s="27"/>
      <c r="I83" s="27"/>
      <c r="J83" s="27"/>
      <c r="K83" s="27"/>
      <c r="L83" s="66">
        <v>-519</v>
      </c>
      <c r="M83" s="27"/>
      <c r="N83" s="137"/>
    </row>
    <row r="84" spans="1:14" ht="15.75">
      <c r="A84" s="26">
        <v>8</v>
      </c>
      <c r="B84" s="27" t="s">
        <v>58</v>
      </c>
      <c r="C84" s="27"/>
      <c r="D84" s="27"/>
      <c r="E84" s="27"/>
      <c r="F84" s="27"/>
      <c r="G84" s="27"/>
      <c r="H84" s="27"/>
      <c r="I84" s="27"/>
      <c r="J84" s="27"/>
      <c r="K84" s="27"/>
      <c r="L84" s="66">
        <v>-575</v>
      </c>
      <c r="M84" s="27"/>
      <c r="N84" s="137"/>
    </row>
    <row r="85" spans="1:14" ht="15.75">
      <c r="A85" s="26">
        <v>9</v>
      </c>
      <c r="B85" s="27" t="s">
        <v>59</v>
      </c>
      <c r="C85" s="27"/>
      <c r="D85" s="27"/>
      <c r="E85" s="27"/>
      <c r="F85" s="27"/>
      <c r="G85" s="27"/>
      <c r="H85" s="27"/>
      <c r="I85" s="27"/>
      <c r="J85" s="27"/>
      <c r="K85" s="27"/>
      <c r="L85" s="66">
        <v>0</v>
      </c>
      <c r="M85" s="27"/>
      <c r="N85" s="137"/>
    </row>
    <row r="86" spans="1:14" ht="15.75">
      <c r="A86" s="26">
        <v>10</v>
      </c>
      <c r="B86" s="27" t="s">
        <v>60</v>
      </c>
      <c r="C86" s="27"/>
      <c r="D86" s="27"/>
      <c r="E86" s="27"/>
      <c r="F86" s="27"/>
      <c r="G86" s="27"/>
      <c r="H86" s="27"/>
      <c r="I86" s="27"/>
      <c r="J86" s="27"/>
      <c r="K86" s="27"/>
      <c r="L86" s="66">
        <v>-326</v>
      </c>
      <c r="M86" s="27"/>
      <c r="N86" s="137"/>
    </row>
    <row r="87" spans="1:14" ht="15.75">
      <c r="A87" s="26">
        <v>11</v>
      </c>
      <c r="B87" s="27" t="s">
        <v>61</v>
      </c>
      <c r="C87" s="27"/>
      <c r="D87" s="27"/>
      <c r="E87" s="27"/>
      <c r="F87" s="27"/>
      <c r="G87" s="27"/>
      <c r="H87" s="27"/>
      <c r="I87" s="27"/>
      <c r="J87" s="27"/>
      <c r="K87" s="27"/>
      <c r="L87" s="66">
        <v>0</v>
      </c>
      <c r="M87" s="27"/>
      <c r="N87" s="137"/>
    </row>
    <row r="88" spans="1:14" ht="15.75">
      <c r="A88" s="26">
        <v>12</v>
      </c>
      <c r="B88" s="27" t="s">
        <v>62</v>
      </c>
      <c r="C88" s="27"/>
      <c r="D88" s="27"/>
      <c r="E88" s="27"/>
      <c r="F88" s="27"/>
      <c r="G88" s="27"/>
      <c r="H88" s="27"/>
      <c r="I88" s="27"/>
      <c r="J88" s="27"/>
      <c r="K88" s="27"/>
      <c r="L88" s="66">
        <f>-L75-SUM(L78:L87)</f>
        <v>-2087</v>
      </c>
      <c r="M88" s="27"/>
      <c r="N88" s="137"/>
    </row>
    <row r="89" spans="1:14" ht="15.75">
      <c r="A89" s="26"/>
      <c r="B89" s="73" t="s">
        <v>63</v>
      </c>
      <c r="C89" s="74"/>
      <c r="D89" s="27"/>
      <c r="E89" s="27"/>
      <c r="F89" s="27"/>
      <c r="G89" s="27"/>
      <c r="H89" s="27"/>
      <c r="I89" s="27"/>
      <c r="J89" s="27"/>
      <c r="K89" s="27"/>
      <c r="L89" s="75"/>
      <c r="M89" s="27"/>
      <c r="N89" s="137"/>
    </row>
    <row r="90" spans="1:14" ht="15.75">
      <c r="A90" s="26"/>
      <c r="B90" s="27" t="s">
        <v>64</v>
      </c>
      <c r="C90" s="74"/>
      <c r="D90" s="27"/>
      <c r="E90" s="27"/>
      <c r="F90" s="27"/>
      <c r="G90" s="27"/>
      <c r="H90" s="27"/>
      <c r="I90" s="27"/>
      <c r="J90" s="38">
        <v>-7</v>
      </c>
      <c r="K90" s="38"/>
      <c r="L90" s="66"/>
      <c r="M90" s="27"/>
      <c r="N90" s="137"/>
    </row>
    <row r="91" spans="1:14" ht="15.75">
      <c r="A91" s="26"/>
      <c r="B91" s="27" t="s">
        <v>65</v>
      </c>
      <c r="C91" s="27"/>
      <c r="D91" s="27"/>
      <c r="E91" s="27"/>
      <c r="F91" s="27"/>
      <c r="G91" s="27"/>
      <c r="H91" s="27"/>
      <c r="I91" s="27"/>
      <c r="J91" s="38">
        <v>-36</v>
      </c>
      <c r="K91" s="38"/>
      <c r="L91" s="66"/>
      <c r="M91" s="27"/>
      <c r="N91" s="137"/>
    </row>
    <row r="92" spans="1:14" ht="15.75">
      <c r="A92" s="26"/>
      <c r="B92" s="27" t="s">
        <v>66</v>
      </c>
      <c r="C92" s="27"/>
      <c r="D92" s="27"/>
      <c r="E92" s="27"/>
      <c r="F92" s="27"/>
      <c r="G92" s="27"/>
      <c r="H92" s="27"/>
      <c r="I92" s="27"/>
      <c r="J92" s="38">
        <v>-13292</v>
      </c>
      <c r="K92" s="38"/>
      <c r="L92" s="66"/>
      <c r="M92" s="27"/>
      <c r="N92" s="137"/>
    </row>
    <row r="93" spans="1:14" ht="15.75">
      <c r="A93" s="26"/>
      <c r="B93" s="27" t="s">
        <v>67</v>
      </c>
      <c r="C93" s="27"/>
      <c r="D93" s="27"/>
      <c r="E93" s="27"/>
      <c r="F93" s="27"/>
      <c r="G93" s="27"/>
      <c r="H93" s="27"/>
      <c r="I93" s="27"/>
      <c r="J93" s="38">
        <v>0</v>
      </c>
      <c r="K93" s="38"/>
      <c r="L93" s="66"/>
      <c r="M93" s="27"/>
      <c r="N93" s="137"/>
    </row>
    <row r="94" spans="1:14" ht="15.75">
      <c r="A94" s="26"/>
      <c r="B94" s="27" t="s">
        <v>68</v>
      </c>
      <c r="C94" s="27"/>
      <c r="D94" s="27"/>
      <c r="E94" s="27"/>
      <c r="F94" s="27"/>
      <c r="G94" s="27"/>
      <c r="H94" s="27"/>
      <c r="I94" s="27"/>
      <c r="J94" s="38">
        <f>SUM(J76:J93)</f>
        <v>-13335</v>
      </c>
      <c r="K94" s="38"/>
      <c r="L94" s="38">
        <f>SUM(L76:L93)</f>
        <v>-5381</v>
      </c>
      <c r="M94" s="27"/>
      <c r="N94" s="137"/>
    </row>
    <row r="95" spans="1:14" ht="15.75">
      <c r="A95" s="26"/>
      <c r="B95" s="27" t="s">
        <v>69</v>
      </c>
      <c r="C95" s="27"/>
      <c r="D95" s="27"/>
      <c r="E95" s="27"/>
      <c r="F95" s="27"/>
      <c r="G95" s="27"/>
      <c r="H95" s="27"/>
      <c r="I95" s="27"/>
      <c r="J95" s="38">
        <f>J75+J94</f>
        <v>0</v>
      </c>
      <c r="K95" s="38"/>
      <c r="L95" s="38">
        <f>L75+L94</f>
        <v>0</v>
      </c>
      <c r="M95" s="27"/>
      <c r="N95" s="137"/>
    </row>
    <row r="96" spans="1:14" ht="15.75">
      <c r="A96" s="26"/>
      <c r="B96" s="27"/>
      <c r="C96" s="27"/>
      <c r="D96" s="27"/>
      <c r="E96" s="27"/>
      <c r="F96" s="27"/>
      <c r="G96" s="27"/>
      <c r="H96" s="27"/>
      <c r="I96" s="27"/>
      <c r="J96" s="38"/>
      <c r="K96" s="38"/>
      <c r="L96" s="38"/>
      <c r="M96" s="27"/>
      <c r="N96" s="137"/>
    </row>
    <row r="97" spans="1:14" ht="12" customHeight="1">
      <c r="A97" s="8"/>
      <c r="B97" s="10"/>
      <c r="C97" s="10"/>
      <c r="D97" s="10"/>
      <c r="E97" s="10"/>
      <c r="F97" s="10"/>
      <c r="G97" s="10"/>
      <c r="H97" s="10"/>
      <c r="I97" s="10"/>
      <c r="J97" s="10"/>
      <c r="K97" s="10"/>
      <c r="L97" s="62"/>
      <c r="M97" s="10"/>
      <c r="N97" s="137"/>
    </row>
    <row r="98" spans="1:14" ht="12" customHeight="1">
      <c r="A98" s="8"/>
      <c r="B98" s="10"/>
      <c r="C98" s="10"/>
      <c r="D98" s="10"/>
      <c r="E98" s="10"/>
      <c r="F98" s="10"/>
      <c r="G98" s="10"/>
      <c r="H98" s="10"/>
      <c r="I98" s="10"/>
      <c r="J98" s="10"/>
      <c r="K98" s="10"/>
      <c r="L98" s="62"/>
      <c r="M98" s="10"/>
      <c r="N98" s="137"/>
    </row>
    <row r="99" spans="1:14" ht="15.75">
      <c r="A99" s="2"/>
      <c r="B99" s="76" t="s">
        <v>70</v>
      </c>
      <c r="C99" s="77"/>
      <c r="D99" s="5"/>
      <c r="E99" s="5"/>
      <c r="F99" s="5"/>
      <c r="G99" s="5"/>
      <c r="H99" s="5"/>
      <c r="I99" s="5"/>
      <c r="J99" s="5"/>
      <c r="K99" s="5"/>
      <c r="L99" s="60"/>
      <c r="M99" s="5"/>
      <c r="N99" s="137"/>
    </row>
    <row r="100" spans="1:14" ht="15.75">
      <c r="A100" s="8"/>
      <c r="B100" s="22"/>
      <c r="C100" s="16"/>
      <c r="D100" s="10"/>
      <c r="E100" s="10"/>
      <c r="F100" s="10"/>
      <c r="G100" s="10"/>
      <c r="H100" s="10"/>
      <c r="I100" s="10"/>
      <c r="J100" s="10"/>
      <c r="K100" s="10"/>
      <c r="L100" s="62"/>
      <c r="M100" s="10"/>
      <c r="N100" s="137"/>
    </row>
    <row r="101" spans="1:14" ht="15.75">
      <c r="A101" s="8"/>
      <c r="B101" s="78" t="s">
        <v>71</v>
      </c>
      <c r="C101" s="16"/>
      <c r="D101" s="10"/>
      <c r="E101" s="10"/>
      <c r="F101" s="10"/>
      <c r="G101" s="10"/>
      <c r="H101" s="10"/>
      <c r="I101" s="10"/>
      <c r="J101" s="10"/>
      <c r="K101" s="10"/>
      <c r="L101" s="62"/>
      <c r="M101" s="10"/>
      <c r="N101" s="137"/>
    </row>
    <row r="102" spans="1:14" ht="15.75">
      <c r="A102" s="26"/>
      <c r="B102" s="27" t="s">
        <v>72</v>
      </c>
      <c r="C102" s="27"/>
      <c r="D102" s="27"/>
      <c r="E102" s="27"/>
      <c r="F102" s="27"/>
      <c r="G102" s="27"/>
      <c r="H102" s="27"/>
      <c r="I102" s="27"/>
      <c r="J102" s="27"/>
      <c r="K102" s="27"/>
      <c r="L102" s="66">
        <v>8925</v>
      </c>
      <c r="M102" s="27"/>
      <c r="N102" s="137"/>
    </row>
    <row r="103" spans="1:14" ht="15.75">
      <c r="A103" s="26"/>
      <c r="B103" s="27" t="s">
        <v>73</v>
      </c>
      <c r="C103" s="27"/>
      <c r="D103" s="27"/>
      <c r="E103" s="27"/>
      <c r="F103" s="27"/>
      <c r="G103" s="27"/>
      <c r="H103" s="27"/>
      <c r="I103" s="27"/>
      <c r="J103" s="27"/>
      <c r="K103" s="27"/>
      <c r="L103" s="66">
        <v>8925</v>
      </c>
      <c r="M103" s="27"/>
      <c r="N103" s="137"/>
    </row>
    <row r="104" spans="1:14" ht="15.75">
      <c r="A104" s="26"/>
      <c r="B104" s="27" t="s">
        <v>74</v>
      </c>
      <c r="C104" s="27"/>
      <c r="D104" s="27"/>
      <c r="E104" s="27"/>
      <c r="F104" s="27"/>
      <c r="G104" s="27"/>
      <c r="H104" s="27"/>
      <c r="I104" s="27"/>
      <c r="J104" s="27"/>
      <c r="K104" s="27"/>
      <c r="L104" s="66">
        <v>0</v>
      </c>
      <c r="M104" s="27"/>
      <c r="N104" s="137"/>
    </row>
    <row r="105" spans="1:14" ht="15.75">
      <c r="A105" s="26"/>
      <c r="B105" s="27" t="s">
        <v>75</v>
      </c>
      <c r="C105" s="27"/>
      <c r="D105" s="27"/>
      <c r="E105" s="27"/>
      <c r="F105" s="27"/>
      <c r="G105" s="27"/>
      <c r="H105" s="27"/>
      <c r="I105" s="27"/>
      <c r="J105" s="27"/>
      <c r="K105" s="27"/>
      <c r="L105" s="66">
        <v>0</v>
      </c>
      <c r="M105" s="27"/>
      <c r="N105" s="137"/>
    </row>
    <row r="106" spans="1:14" ht="15.75">
      <c r="A106" s="26"/>
      <c r="B106" s="27" t="s">
        <v>76</v>
      </c>
      <c r="C106" s="27"/>
      <c r="D106" s="27"/>
      <c r="E106" s="27"/>
      <c r="F106" s="27"/>
      <c r="G106" s="27"/>
      <c r="H106" s="27"/>
      <c r="I106" s="27"/>
      <c r="J106" s="27"/>
      <c r="K106" s="27"/>
      <c r="L106" s="66">
        <v>0</v>
      </c>
      <c r="M106" s="27"/>
      <c r="N106" s="137"/>
    </row>
    <row r="107" spans="1:14" ht="15.75">
      <c r="A107" s="26"/>
      <c r="B107" s="27" t="s">
        <v>55</v>
      </c>
      <c r="C107" s="27"/>
      <c r="D107" s="27"/>
      <c r="E107" s="27"/>
      <c r="F107" s="27"/>
      <c r="G107" s="27"/>
      <c r="H107" s="27"/>
      <c r="I107" s="27"/>
      <c r="J107" s="27"/>
      <c r="K107" s="27"/>
      <c r="L107" s="66">
        <v>0</v>
      </c>
      <c r="M107" s="27"/>
      <c r="N107" s="137"/>
    </row>
    <row r="108" spans="1:14" ht="15.75">
      <c r="A108" s="26"/>
      <c r="B108" s="27" t="s">
        <v>57</v>
      </c>
      <c r="C108" s="27"/>
      <c r="D108" s="27"/>
      <c r="E108" s="27"/>
      <c r="F108" s="27"/>
      <c r="G108" s="27"/>
      <c r="H108" s="27"/>
      <c r="I108" s="27"/>
      <c r="J108" s="27"/>
      <c r="K108" s="27"/>
      <c r="L108" s="66">
        <v>0</v>
      </c>
      <c r="M108" s="27"/>
      <c r="N108" s="137"/>
    </row>
    <row r="109" spans="1:14" ht="15.75">
      <c r="A109" s="26"/>
      <c r="B109" s="27" t="s">
        <v>77</v>
      </c>
      <c r="C109" s="27"/>
      <c r="D109" s="27"/>
      <c r="E109" s="27"/>
      <c r="F109" s="27"/>
      <c r="G109" s="27"/>
      <c r="H109" s="27"/>
      <c r="I109" s="27"/>
      <c r="J109" s="27"/>
      <c r="K109" s="27"/>
      <c r="L109" s="66">
        <f>SUM(L103:L107)</f>
        <v>8925</v>
      </c>
      <c r="M109" s="27"/>
      <c r="N109" s="137"/>
    </row>
    <row r="110" spans="1:14" ht="15.75">
      <c r="A110" s="26"/>
      <c r="B110" s="27"/>
      <c r="C110" s="27"/>
      <c r="D110" s="27"/>
      <c r="E110" s="27"/>
      <c r="F110" s="27"/>
      <c r="G110" s="27"/>
      <c r="H110" s="27"/>
      <c r="I110" s="27"/>
      <c r="J110" s="27"/>
      <c r="K110" s="27"/>
      <c r="L110" s="79"/>
      <c r="M110" s="27"/>
      <c r="N110" s="137"/>
    </row>
    <row r="111" spans="1:14" ht="15.75">
      <c r="A111" s="8"/>
      <c r="B111" s="78" t="s">
        <v>78</v>
      </c>
      <c r="C111" s="10"/>
      <c r="D111" s="10"/>
      <c r="E111" s="10"/>
      <c r="F111" s="10"/>
      <c r="G111" s="10"/>
      <c r="H111" s="10"/>
      <c r="I111" s="10"/>
      <c r="J111" s="10"/>
      <c r="K111" s="10"/>
      <c r="L111" s="62"/>
      <c r="M111" s="10"/>
      <c r="N111" s="137"/>
    </row>
    <row r="112" spans="1:14" ht="15.75">
      <c r="A112" s="26"/>
      <c r="B112" s="27" t="s">
        <v>79</v>
      </c>
      <c r="C112" s="27"/>
      <c r="D112" s="80"/>
      <c r="E112" s="27"/>
      <c r="F112" s="27"/>
      <c r="G112" s="27"/>
      <c r="H112" s="27"/>
      <c r="I112" s="27"/>
      <c r="J112" s="27"/>
      <c r="K112" s="27"/>
      <c r="L112" s="81" t="s">
        <v>182</v>
      </c>
      <c r="M112" s="27"/>
      <c r="N112" s="137"/>
    </row>
    <row r="113" spans="1:14" ht="15.75">
      <c r="A113" s="26"/>
      <c r="B113" s="27" t="s">
        <v>80</v>
      </c>
      <c r="C113" s="30"/>
      <c r="D113" s="30"/>
      <c r="E113" s="30"/>
      <c r="F113" s="30"/>
      <c r="G113" s="30"/>
      <c r="H113" s="30"/>
      <c r="I113" s="30"/>
      <c r="J113" s="30"/>
      <c r="K113" s="30"/>
      <c r="L113" s="81" t="s">
        <v>182</v>
      </c>
      <c r="M113" s="27"/>
      <c r="N113" s="137"/>
    </row>
    <row r="114" spans="1:14" ht="15.75">
      <c r="A114" s="26"/>
      <c r="B114" s="27" t="s">
        <v>81</v>
      </c>
      <c r="C114" s="27"/>
      <c r="D114" s="27"/>
      <c r="E114" s="27"/>
      <c r="F114" s="27"/>
      <c r="G114" s="27"/>
      <c r="H114" s="27"/>
      <c r="I114" s="27"/>
      <c r="J114" s="27"/>
      <c r="K114" s="27"/>
      <c r="L114" s="81" t="s">
        <v>182</v>
      </c>
      <c r="M114" s="27"/>
      <c r="N114" s="137"/>
    </row>
    <row r="115" spans="1:14" ht="15.75">
      <c r="A115" s="26"/>
      <c r="B115" s="27" t="s">
        <v>82</v>
      </c>
      <c r="C115" s="27"/>
      <c r="D115" s="27"/>
      <c r="E115" s="27"/>
      <c r="F115" s="27"/>
      <c r="G115" s="27"/>
      <c r="H115" s="27"/>
      <c r="I115" s="27"/>
      <c r="J115" s="27"/>
      <c r="K115" s="27"/>
      <c r="L115" s="81" t="s">
        <v>182</v>
      </c>
      <c r="M115" s="27"/>
      <c r="N115" s="137"/>
    </row>
    <row r="116" spans="1:14" ht="15.75">
      <c r="A116" s="26"/>
      <c r="B116" s="27"/>
      <c r="C116" s="27"/>
      <c r="D116" s="27"/>
      <c r="E116" s="27"/>
      <c r="F116" s="27"/>
      <c r="G116" s="27"/>
      <c r="H116" s="27"/>
      <c r="I116" s="27"/>
      <c r="J116" s="27"/>
      <c r="K116" s="27"/>
      <c r="L116" s="79"/>
      <c r="M116" s="27"/>
      <c r="N116" s="137"/>
    </row>
    <row r="117" spans="1:14" ht="15.75">
      <c r="A117" s="8"/>
      <c r="B117" s="78" t="s">
        <v>83</v>
      </c>
      <c r="C117" s="16"/>
      <c r="D117" s="10"/>
      <c r="E117" s="10"/>
      <c r="F117" s="10"/>
      <c r="G117" s="10"/>
      <c r="H117" s="10"/>
      <c r="I117" s="10"/>
      <c r="J117" s="10"/>
      <c r="K117" s="10"/>
      <c r="L117" s="82"/>
      <c r="M117" s="10"/>
      <c r="N117" s="137"/>
    </row>
    <row r="118" spans="1:14" ht="15.75">
      <c r="A118" s="26"/>
      <c r="B118" s="27" t="s">
        <v>84</v>
      </c>
      <c r="C118" s="27"/>
      <c r="D118" s="27"/>
      <c r="E118" s="27"/>
      <c r="F118" s="27"/>
      <c r="G118" s="27"/>
      <c r="H118" s="27"/>
      <c r="I118" s="27"/>
      <c r="J118" s="27"/>
      <c r="K118" s="27"/>
      <c r="L118" s="66">
        <v>0</v>
      </c>
      <c r="M118" s="27"/>
      <c r="N118" s="137"/>
    </row>
    <row r="119" spans="1:14" ht="15.75">
      <c r="A119" s="26"/>
      <c r="B119" s="27" t="s">
        <v>85</v>
      </c>
      <c r="C119" s="27"/>
      <c r="D119" s="27"/>
      <c r="E119" s="27"/>
      <c r="F119" s="27"/>
      <c r="G119" s="27"/>
      <c r="H119" s="27"/>
      <c r="I119" s="27"/>
      <c r="J119" s="27"/>
      <c r="K119" s="27"/>
      <c r="L119" s="66">
        <v>326</v>
      </c>
      <c r="M119" s="27"/>
      <c r="N119" s="137"/>
    </row>
    <row r="120" spans="1:14" ht="15.75">
      <c r="A120" s="26"/>
      <c r="B120" s="27" t="s">
        <v>86</v>
      </c>
      <c r="C120" s="27"/>
      <c r="D120" s="27"/>
      <c r="E120" s="27"/>
      <c r="F120" s="27"/>
      <c r="G120" s="27"/>
      <c r="H120" s="27"/>
      <c r="I120" s="27"/>
      <c r="J120" s="27"/>
      <c r="K120" s="27"/>
      <c r="L120" s="66">
        <f>L119+L118</f>
        <v>326</v>
      </c>
      <c r="M120" s="27"/>
      <c r="N120" s="137"/>
    </row>
    <row r="121" spans="1:14" ht="15.75">
      <c r="A121" s="26"/>
      <c r="B121" s="27" t="s">
        <v>87</v>
      </c>
      <c r="C121" s="27"/>
      <c r="D121" s="27"/>
      <c r="E121" s="27"/>
      <c r="F121" s="27"/>
      <c r="G121" s="27"/>
      <c r="H121" s="83"/>
      <c r="I121" s="27"/>
      <c r="J121" s="27"/>
      <c r="K121" s="27"/>
      <c r="L121" s="66">
        <v>-326</v>
      </c>
      <c r="M121" s="27"/>
      <c r="N121" s="137"/>
    </row>
    <row r="122" spans="1:14" ht="15.75">
      <c r="A122" s="26"/>
      <c r="B122" s="27" t="s">
        <v>88</v>
      </c>
      <c r="C122" s="27"/>
      <c r="D122" s="27"/>
      <c r="E122" s="27"/>
      <c r="F122" s="27"/>
      <c r="G122" s="27"/>
      <c r="H122" s="27"/>
      <c r="I122" s="27"/>
      <c r="J122" s="27"/>
      <c r="K122" s="27"/>
      <c r="L122" s="66">
        <f>L120+L121</f>
        <v>0</v>
      </c>
      <c r="M122" s="27"/>
      <c r="N122" s="137"/>
    </row>
    <row r="123" spans="1:14" ht="7.5" customHeight="1">
      <c r="A123" s="26"/>
      <c r="B123" s="27"/>
      <c r="C123" s="27"/>
      <c r="D123" s="27"/>
      <c r="E123" s="27"/>
      <c r="F123" s="27"/>
      <c r="G123" s="27"/>
      <c r="H123" s="27"/>
      <c r="I123" s="27"/>
      <c r="J123" s="27"/>
      <c r="K123" s="27"/>
      <c r="L123" s="79"/>
      <c r="M123" s="27"/>
      <c r="N123" s="137"/>
    </row>
    <row r="124" spans="1:14" ht="6" customHeight="1">
      <c r="A124" s="2"/>
      <c r="B124" s="5"/>
      <c r="C124" s="5"/>
      <c r="D124" s="5"/>
      <c r="E124" s="5"/>
      <c r="F124" s="5"/>
      <c r="G124" s="5"/>
      <c r="H124" s="5"/>
      <c r="I124" s="5"/>
      <c r="J124" s="5"/>
      <c r="K124" s="5"/>
      <c r="L124" s="60"/>
      <c r="M124" s="5"/>
      <c r="N124" s="137"/>
    </row>
    <row r="125" spans="1:14" ht="15.75">
      <c r="A125" s="8"/>
      <c r="B125" s="78" t="s">
        <v>89</v>
      </c>
      <c r="C125" s="16"/>
      <c r="D125" s="10"/>
      <c r="E125" s="10"/>
      <c r="F125" s="10"/>
      <c r="G125" s="10"/>
      <c r="H125" s="10"/>
      <c r="I125" s="10"/>
      <c r="J125" s="10"/>
      <c r="K125" s="10"/>
      <c r="L125" s="62"/>
      <c r="M125" s="10"/>
      <c r="N125" s="137"/>
    </row>
    <row r="126" spans="1:14" ht="15.75">
      <c r="A126" s="8"/>
      <c r="B126" s="22"/>
      <c r="C126" s="16"/>
      <c r="D126" s="10"/>
      <c r="E126" s="10"/>
      <c r="F126" s="10"/>
      <c r="G126" s="10"/>
      <c r="H126" s="10"/>
      <c r="I126" s="10"/>
      <c r="J126" s="10"/>
      <c r="K126" s="10"/>
      <c r="L126" s="62"/>
      <c r="M126" s="10"/>
      <c r="N126" s="137"/>
    </row>
    <row r="127" spans="1:14" ht="15.75">
      <c r="A127" s="26"/>
      <c r="B127" s="27" t="s">
        <v>90</v>
      </c>
      <c r="C127" s="84"/>
      <c r="D127" s="27"/>
      <c r="E127" s="27"/>
      <c r="F127" s="27"/>
      <c r="G127" s="27"/>
      <c r="H127" s="27"/>
      <c r="I127" s="27"/>
      <c r="J127" s="27"/>
      <c r="K127" s="27"/>
      <c r="L127" s="66">
        <f>L53</f>
        <v>157367</v>
      </c>
      <c r="M127" s="27"/>
      <c r="N127" s="137"/>
    </row>
    <row r="128" spans="1:14" ht="15.75">
      <c r="A128" s="26"/>
      <c r="B128" s="27" t="s">
        <v>91</v>
      </c>
      <c r="C128" s="84"/>
      <c r="D128" s="27"/>
      <c r="E128" s="27"/>
      <c r="F128" s="27"/>
      <c r="G128" s="27"/>
      <c r="H128" s="27"/>
      <c r="I128" s="27"/>
      <c r="J128" s="27"/>
      <c r="K128" s="27"/>
      <c r="L128" s="66">
        <f>L65</f>
        <v>146128</v>
      </c>
      <c r="M128" s="27"/>
      <c r="N128" s="137"/>
    </row>
    <row r="129" spans="1:14" ht="7.5" customHeight="1">
      <c r="A129" s="26"/>
      <c r="B129" s="27"/>
      <c r="C129" s="27"/>
      <c r="D129" s="27"/>
      <c r="E129" s="27"/>
      <c r="F129" s="27"/>
      <c r="G129" s="27"/>
      <c r="H129" s="27"/>
      <c r="I129" s="27"/>
      <c r="J129" s="27"/>
      <c r="K129" s="27"/>
      <c r="L129" s="79"/>
      <c r="M129" s="27"/>
      <c r="N129" s="137"/>
    </row>
    <row r="130" spans="1:14" ht="15.75">
      <c r="A130" s="2"/>
      <c r="B130" s="5"/>
      <c r="C130" s="5"/>
      <c r="D130" s="5"/>
      <c r="E130" s="5"/>
      <c r="F130" s="5"/>
      <c r="G130" s="5"/>
      <c r="H130" s="5"/>
      <c r="I130" s="5"/>
      <c r="J130" s="5"/>
      <c r="K130" s="5"/>
      <c r="L130" s="60"/>
      <c r="M130" s="5"/>
      <c r="N130" s="137"/>
    </row>
    <row r="131" spans="1:14" ht="15.75">
      <c r="A131" s="85"/>
      <c r="B131" s="78" t="s">
        <v>92</v>
      </c>
      <c r="C131" s="12"/>
      <c r="D131" s="12"/>
      <c r="E131" s="12"/>
      <c r="F131" s="12"/>
      <c r="G131" s="12"/>
      <c r="H131" s="86" t="s">
        <v>169</v>
      </c>
      <c r="I131" s="86"/>
      <c r="J131" s="86" t="s">
        <v>181</v>
      </c>
      <c r="K131" s="12"/>
      <c r="L131" s="87" t="s">
        <v>195</v>
      </c>
      <c r="M131" s="12"/>
      <c r="N131" s="137"/>
    </row>
    <row r="132" spans="1:14" ht="15.75">
      <c r="A132" s="26"/>
      <c r="B132" s="27" t="s">
        <v>93</v>
      </c>
      <c r="C132" s="27"/>
      <c r="D132" s="27"/>
      <c r="E132" s="27"/>
      <c r="F132" s="27"/>
      <c r="G132" s="27"/>
      <c r="H132" s="66">
        <v>80000</v>
      </c>
      <c r="I132" s="27"/>
      <c r="J132" s="53" t="s">
        <v>182</v>
      </c>
      <c r="K132" s="27"/>
      <c r="L132" s="66"/>
      <c r="M132" s="27"/>
      <c r="N132" s="137"/>
    </row>
    <row r="133" spans="1:14" ht="15.75">
      <c r="A133" s="26"/>
      <c r="B133" s="27" t="s">
        <v>94</v>
      </c>
      <c r="C133" s="27"/>
      <c r="D133" s="27"/>
      <c r="E133" s="27"/>
      <c r="F133" s="27"/>
      <c r="G133" s="27"/>
      <c r="H133" s="66">
        <v>698</v>
      </c>
      <c r="I133" s="27"/>
      <c r="J133" s="66">
        <v>716</v>
      </c>
      <c r="K133" s="27"/>
      <c r="L133" s="66">
        <f>J133+H133</f>
        <v>1414</v>
      </c>
      <c r="M133" s="27"/>
      <c r="N133" s="137"/>
    </row>
    <row r="134" spans="1:14" ht="15.75">
      <c r="A134" s="26"/>
      <c r="B134" s="27" t="s">
        <v>95</v>
      </c>
      <c r="C134" s="27"/>
      <c r="D134" s="27"/>
      <c r="E134" s="27"/>
      <c r="F134" s="27"/>
      <c r="G134" s="27"/>
      <c r="H134" s="27">
        <v>36</v>
      </c>
      <c r="I134" s="27"/>
      <c r="J134" s="27">
        <v>7</v>
      </c>
      <c r="K134" s="27"/>
      <c r="L134" s="66">
        <f>J134+H134</f>
        <v>43</v>
      </c>
      <c r="M134" s="27"/>
      <c r="N134" s="137"/>
    </row>
    <row r="135" spans="1:14" ht="15.75">
      <c r="A135" s="26"/>
      <c r="B135" s="27" t="s">
        <v>96</v>
      </c>
      <c r="C135" s="27"/>
      <c r="D135" s="27"/>
      <c r="E135" s="27"/>
      <c r="F135" s="27"/>
      <c r="G135" s="27"/>
      <c r="H135" s="66">
        <f>SUM(H133:H134)</f>
        <v>734</v>
      </c>
      <c r="I135" s="27"/>
      <c r="J135" s="66">
        <f>J134+J133</f>
        <v>723</v>
      </c>
      <c r="K135" s="27"/>
      <c r="L135" s="66">
        <f>J135+H135</f>
        <v>1457</v>
      </c>
      <c r="M135" s="27"/>
      <c r="N135" s="137"/>
    </row>
    <row r="136" spans="1:14" ht="15.75">
      <c r="A136" s="26"/>
      <c r="B136" s="27" t="s">
        <v>97</v>
      </c>
      <c r="C136" s="27"/>
      <c r="D136" s="27"/>
      <c r="E136" s="27"/>
      <c r="F136" s="27"/>
      <c r="G136" s="27"/>
      <c r="H136" s="66">
        <f>H132-H135</f>
        <v>79266</v>
      </c>
      <c r="I136" s="27"/>
      <c r="J136" s="53" t="s">
        <v>182</v>
      </c>
      <c r="K136" s="27"/>
      <c r="L136" s="66"/>
      <c r="M136" s="27"/>
      <c r="N136" s="137"/>
    </row>
    <row r="137" spans="1:14" ht="7.5" customHeight="1">
      <c r="A137" s="26"/>
      <c r="B137" s="27"/>
      <c r="C137" s="27"/>
      <c r="D137" s="27"/>
      <c r="E137" s="27"/>
      <c r="F137" s="27"/>
      <c r="G137" s="27"/>
      <c r="H137" s="27"/>
      <c r="I137" s="27"/>
      <c r="J137" s="27"/>
      <c r="K137" s="27"/>
      <c r="L137" s="79"/>
      <c r="M137" s="27"/>
      <c r="N137" s="137"/>
    </row>
    <row r="138" spans="1:14" ht="9" customHeight="1">
      <c r="A138" s="2"/>
      <c r="B138" s="5"/>
      <c r="C138" s="5"/>
      <c r="D138" s="5"/>
      <c r="E138" s="5"/>
      <c r="F138" s="5"/>
      <c r="G138" s="5"/>
      <c r="H138" s="5"/>
      <c r="I138" s="5"/>
      <c r="J138" s="5"/>
      <c r="K138" s="5"/>
      <c r="L138" s="60"/>
      <c r="M138" s="5"/>
      <c r="N138" s="137"/>
    </row>
    <row r="139" spans="1:14" ht="15.75">
      <c r="A139" s="8"/>
      <c r="B139" s="78" t="s">
        <v>98</v>
      </c>
      <c r="C139" s="16"/>
      <c r="D139" s="10"/>
      <c r="E139" s="10"/>
      <c r="F139" s="10"/>
      <c r="G139" s="10"/>
      <c r="H139" s="10"/>
      <c r="I139" s="10"/>
      <c r="J139" s="10"/>
      <c r="K139" s="10"/>
      <c r="L139" s="88"/>
      <c r="M139" s="10"/>
      <c r="N139" s="137"/>
    </row>
    <row r="140" spans="1:14" ht="15.75">
      <c r="A140" s="26"/>
      <c r="B140" s="27" t="s">
        <v>99</v>
      </c>
      <c r="C140" s="27"/>
      <c r="D140" s="27"/>
      <c r="E140" s="27"/>
      <c r="F140" s="27"/>
      <c r="G140" s="27"/>
      <c r="H140" s="27"/>
      <c r="I140" s="27"/>
      <c r="J140" s="27"/>
      <c r="K140" s="27"/>
      <c r="L140" s="75">
        <f>(L75+SUM(L77:L80))/-L81</f>
        <v>3.141549725442343</v>
      </c>
      <c r="M140" s="27" t="s">
        <v>196</v>
      </c>
      <c r="N140" s="137"/>
    </row>
    <row r="141" spans="1:14" ht="15.75">
      <c r="A141" s="26"/>
      <c r="B141" s="27" t="s">
        <v>100</v>
      </c>
      <c r="C141" s="27"/>
      <c r="D141" s="27"/>
      <c r="E141" s="27"/>
      <c r="F141" s="27"/>
      <c r="G141" s="27"/>
      <c r="H141" s="27"/>
      <c r="I141" s="27"/>
      <c r="J141" s="27"/>
      <c r="K141" s="27"/>
      <c r="L141" s="89">
        <v>1.96</v>
      </c>
      <c r="M141" s="27" t="s">
        <v>196</v>
      </c>
      <c r="N141" s="137"/>
    </row>
    <row r="142" spans="1:14" ht="15.75">
      <c r="A142" s="26"/>
      <c r="B142" s="27" t="s">
        <v>101</v>
      </c>
      <c r="C142" s="27"/>
      <c r="D142" s="27"/>
      <c r="E142" s="27"/>
      <c r="F142" s="27"/>
      <c r="G142" s="27"/>
      <c r="H142" s="27"/>
      <c r="I142" s="27"/>
      <c r="J142" s="27"/>
      <c r="K142" s="27"/>
      <c r="L142" s="75">
        <f>(L75+SUM(L77:L82))/-L83</f>
        <v>6.757225433526012</v>
      </c>
      <c r="M142" s="27" t="s">
        <v>196</v>
      </c>
      <c r="N142" s="137"/>
    </row>
    <row r="143" spans="1:14" ht="15.75">
      <c r="A143" s="26"/>
      <c r="B143" s="27" t="s">
        <v>102</v>
      </c>
      <c r="C143" s="27"/>
      <c r="D143" s="27"/>
      <c r="E143" s="27"/>
      <c r="F143" s="27"/>
      <c r="G143" s="27"/>
      <c r="H143" s="27"/>
      <c r="I143" s="27"/>
      <c r="J143" s="27"/>
      <c r="K143" s="27"/>
      <c r="L143" s="90">
        <v>7.04</v>
      </c>
      <c r="M143" s="27" t="s">
        <v>196</v>
      </c>
      <c r="N143" s="137"/>
    </row>
    <row r="144" spans="1:14" ht="15.75">
      <c r="A144" s="26"/>
      <c r="B144" s="27" t="s">
        <v>103</v>
      </c>
      <c r="C144" s="27"/>
      <c r="D144" s="27"/>
      <c r="E144" s="27"/>
      <c r="F144" s="27"/>
      <c r="G144" s="27"/>
      <c r="H144" s="27"/>
      <c r="I144" s="27"/>
      <c r="J144" s="27"/>
      <c r="K144" s="27"/>
      <c r="L144" s="90">
        <f>(L75+SUM(L77:L83))/-L84</f>
        <v>5.196521739130435</v>
      </c>
      <c r="M144" s="27" t="s">
        <v>196</v>
      </c>
      <c r="N144" s="137"/>
    </row>
    <row r="145" spans="1:14" ht="15.75">
      <c r="A145" s="26"/>
      <c r="B145" s="27" t="s">
        <v>104</v>
      </c>
      <c r="C145" s="27"/>
      <c r="D145" s="27"/>
      <c r="E145" s="27"/>
      <c r="F145" s="27"/>
      <c r="G145" s="27"/>
      <c r="H145" s="27"/>
      <c r="I145" s="27"/>
      <c r="J145" s="27"/>
      <c r="K145" s="27"/>
      <c r="L145" s="90">
        <v>5.46</v>
      </c>
      <c r="M145" s="27" t="s">
        <v>196</v>
      </c>
      <c r="N145" s="137"/>
    </row>
    <row r="146" spans="1:14" ht="7.5" customHeight="1">
      <c r="A146" s="26"/>
      <c r="B146" s="27"/>
      <c r="C146" s="27"/>
      <c r="D146" s="27"/>
      <c r="E146" s="27"/>
      <c r="F146" s="27"/>
      <c r="G146" s="27"/>
      <c r="H146" s="27"/>
      <c r="I146" s="27"/>
      <c r="J146" s="27"/>
      <c r="K146" s="27"/>
      <c r="L146" s="27"/>
      <c r="M146" s="27"/>
      <c r="N146" s="137"/>
    </row>
    <row r="147" spans="1:14" ht="15.75">
      <c r="A147" s="8"/>
      <c r="B147" s="15"/>
      <c r="C147" s="15"/>
      <c r="D147" s="15"/>
      <c r="E147" s="15"/>
      <c r="F147" s="15"/>
      <c r="G147" s="15"/>
      <c r="H147" s="15"/>
      <c r="I147" s="15"/>
      <c r="J147" s="15"/>
      <c r="K147" s="15"/>
      <c r="L147" s="15"/>
      <c r="M147" s="15"/>
      <c r="N147" s="137"/>
    </row>
    <row r="148" spans="1:13" ht="15.75">
      <c r="A148" s="91"/>
      <c r="B148" s="76" t="s">
        <v>105</v>
      </c>
      <c r="C148" s="92"/>
      <c r="D148" s="92"/>
      <c r="E148" s="92"/>
      <c r="F148" s="92"/>
      <c r="G148" s="93"/>
      <c r="H148" s="93"/>
      <c r="I148" s="93"/>
      <c r="J148" s="93">
        <v>36738</v>
      </c>
      <c r="K148" s="94"/>
      <c r="L148" s="94"/>
      <c r="M148" s="5"/>
    </row>
    <row r="149" spans="1:13" ht="15.75">
      <c r="A149" s="96"/>
      <c r="B149" s="97"/>
      <c r="C149" s="98"/>
      <c r="D149" s="98"/>
      <c r="E149" s="98"/>
      <c r="F149" s="98"/>
      <c r="G149" s="99"/>
      <c r="H149" s="99"/>
      <c r="I149" s="99"/>
      <c r="J149" s="99"/>
      <c r="K149" s="10"/>
      <c r="L149" s="10"/>
      <c r="M149" s="10"/>
    </row>
    <row r="150" spans="1:13" ht="15.75">
      <c r="A150" s="101"/>
      <c r="B150" s="102" t="s">
        <v>106</v>
      </c>
      <c r="C150" s="103"/>
      <c r="D150" s="103"/>
      <c r="E150" s="103"/>
      <c r="F150" s="103"/>
      <c r="G150" s="83"/>
      <c r="H150" s="83"/>
      <c r="I150" s="83"/>
      <c r="J150" s="104">
        <v>0.10325</v>
      </c>
      <c r="K150" s="27"/>
      <c r="L150" s="27"/>
      <c r="M150" s="27"/>
    </row>
    <row r="151" spans="1:13" ht="15.75">
      <c r="A151" s="101"/>
      <c r="B151" s="102" t="s">
        <v>107</v>
      </c>
      <c r="C151" s="103"/>
      <c r="D151" s="103"/>
      <c r="E151" s="103"/>
      <c r="F151" s="103"/>
      <c r="G151" s="83"/>
      <c r="H151" s="83"/>
      <c r="I151" s="83"/>
      <c r="J151" s="52">
        <v>0.0624</v>
      </c>
      <c r="K151" s="27"/>
      <c r="L151" s="27"/>
      <c r="M151" s="27"/>
    </row>
    <row r="152" spans="1:13" ht="15.75">
      <c r="A152" s="101"/>
      <c r="B152" s="102" t="s">
        <v>108</v>
      </c>
      <c r="C152" s="103"/>
      <c r="D152" s="103"/>
      <c r="E152" s="103"/>
      <c r="F152" s="103"/>
      <c r="G152" s="83"/>
      <c r="H152" s="83"/>
      <c r="I152" s="83"/>
      <c r="J152" s="104">
        <f>J150-J151</f>
        <v>0.04085</v>
      </c>
      <c r="K152" s="27"/>
      <c r="L152" s="27"/>
      <c r="M152" s="27"/>
    </row>
    <row r="153" spans="1:13" ht="15.75">
      <c r="A153" s="101"/>
      <c r="B153" s="102" t="s">
        <v>109</v>
      </c>
      <c r="C153" s="103"/>
      <c r="D153" s="103"/>
      <c r="E153" s="103"/>
      <c r="F153" s="103"/>
      <c r="G153" s="83"/>
      <c r="H153" s="83"/>
      <c r="I153" s="83"/>
      <c r="J153" s="52">
        <v>0.10987</v>
      </c>
      <c r="K153" s="27"/>
      <c r="L153" s="27"/>
      <c r="M153" s="27"/>
    </row>
    <row r="154" spans="1:13" ht="15.75">
      <c r="A154" s="101"/>
      <c r="B154" s="102" t="s">
        <v>110</v>
      </c>
      <c r="C154" s="103"/>
      <c r="D154" s="103"/>
      <c r="E154" s="103"/>
      <c r="F154" s="103"/>
      <c r="G154" s="83"/>
      <c r="H154" s="83"/>
      <c r="I154" s="83"/>
      <c r="J154" s="104">
        <f>L29</f>
        <v>0.06674025704020331</v>
      </c>
      <c r="K154" s="27"/>
      <c r="L154" s="27"/>
      <c r="M154" s="27"/>
    </row>
    <row r="155" spans="1:13" ht="15.75">
      <c r="A155" s="101"/>
      <c r="B155" s="102" t="s">
        <v>111</v>
      </c>
      <c r="C155" s="103"/>
      <c r="D155" s="103"/>
      <c r="E155" s="103"/>
      <c r="F155" s="103"/>
      <c r="G155" s="83"/>
      <c r="H155" s="83"/>
      <c r="I155" s="83"/>
      <c r="J155" s="104">
        <f>J153-J154</f>
        <v>0.043129742959796685</v>
      </c>
      <c r="K155" s="27"/>
      <c r="L155" s="27"/>
      <c r="M155" s="27"/>
    </row>
    <row r="156" spans="1:13" ht="15.75">
      <c r="A156" s="101"/>
      <c r="B156" s="102" t="s">
        <v>112</v>
      </c>
      <c r="C156" s="103"/>
      <c r="D156" s="103"/>
      <c r="E156" s="103"/>
      <c r="F156" s="103"/>
      <c r="G156" s="83"/>
      <c r="H156" s="83"/>
      <c r="I156" s="83"/>
      <c r="J156" s="105" t="s">
        <v>183</v>
      </c>
      <c r="K156" s="27"/>
      <c r="L156" s="27"/>
      <c r="M156" s="27"/>
    </row>
    <row r="157" spans="1:13" ht="15.75">
      <c r="A157" s="101"/>
      <c r="B157" s="102" t="s">
        <v>113</v>
      </c>
      <c r="C157" s="103"/>
      <c r="D157" s="103"/>
      <c r="E157" s="103"/>
      <c r="F157" s="103"/>
      <c r="G157" s="83"/>
      <c r="H157" s="83"/>
      <c r="I157" s="83"/>
      <c r="J157" s="106">
        <v>16.71</v>
      </c>
      <c r="K157" s="27" t="s">
        <v>187</v>
      </c>
      <c r="L157" s="27"/>
      <c r="M157" s="27"/>
    </row>
    <row r="158" spans="1:13" ht="15.75">
      <c r="A158" s="101"/>
      <c r="B158" s="102" t="s">
        <v>114</v>
      </c>
      <c r="C158" s="103"/>
      <c r="D158" s="103"/>
      <c r="E158" s="103"/>
      <c r="F158" s="103"/>
      <c r="G158" s="83"/>
      <c r="H158" s="83"/>
      <c r="I158" s="83"/>
      <c r="J158" s="106">
        <v>13.019</v>
      </c>
      <c r="K158" s="27" t="s">
        <v>187</v>
      </c>
      <c r="L158" s="27"/>
      <c r="M158" s="27"/>
    </row>
    <row r="159" spans="1:13" ht="15.75">
      <c r="A159" s="101"/>
      <c r="B159" s="102" t="s">
        <v>115</v>
      </c>
      <c r="C159" s="103"/>
      <c r="D159" s="103"/>
      <c r="E159" s="103"/>
      <c r="F159" s="103"/>
      <c r="G159" s="83"/>
      <c r="H159" s="83"/>
      <c r="I159" s="83"/>
      <c r="J159" s="104">
        <f>F53/D53*4</f>
        <v>0.3131148021208659</v>
      </c>
      <c r="K159" s="27"/>
      <c r="L159" s="27"/>
      <c r="M159" s="27"/>
    </row>
    <row r="160" spans="1:13" ht="15.75">
      <c r="A160" s="101"/>
      <c r="B160" s="102"/>
      <c r="C160" s="102"/>
      <c r="D160" s="102"/>
      <c r="E160" s="102"/>
      <c r="F160" s="102"/>
      <c r="G160" s="27"/>
      <c r="H160" s="27"/>
      <c r="I160" s="27"/>
      <c r="J160" s="79"/>
      <c r="K160" s="27"/>
      <c r="L160" s="107"/>
      <c r="M160" s="27"/>
    </row>
    <row r="161" spans="1:13" ht="15.75">
      <c r="A161" s="108"/>
      <c r="B161" s="17" t="s">
        <v>116</v>
      </c>
      <c r="C161" s="20"/>
      <c r="D161" s="109"/>
      <c r="E161" s="20"/>
      <c r="F161" s="109"/>
      <c r="G161" s="20"/>
      <c r="H161" s="109"/>
      <c r="I161" s="20" t="s">
        <v>170</v>
      </c>
      <c r="J161" s="109" t="s">
        <v>184</v>
      </c>
      <c r="K161" s="18"/>
      <c r="L161" s="18"/>
      <c r="M161" s="10"/>
    </row>
    <row r="162" spans="1:13" ht="15.75">
      <c r="A162" s="110"/>
      <c r="B162" s="102" t="s">
        <v>117</v>
      </c>
      <c r="C162" s="67"/>
      <c r="D162" s="67"/>
      <c r="E162" s="67"/>
      <c r="F162" s="27"/>
      <c r="G162" s="27"/>
      <c r="H162" s="27"/>
      <c r="I162" s="34">
        <v>487</v>
      </c>
      <c r="J162" s="111">
        <v>27306</v>
      </c>
      <c r="K162" s="27"/>
      <c r="L162" s="107"/>
      <c r="M162" s="112"/>
    </row>
    <row r="163" spans="1:13" ht="15.75">
      <c r="A163" s="110"/>
      <c r="B163" s="102" t="s">
        <v>118</v>
      </c>
      <c r="C163" s="67"/>
      <c r="D163" s="67"/>
      <c r="E163" s="67"/>
      <c r="F163" s="27"/>
      <c r="G163" s="27"/>
      <c r="H163" s="27"/>
      <c r="I163" s="34">
        <v>18</v>
      </c>
      <c r="J163" s="111">
        <v>1014</v>
      </c>
      <c r="K163" s="27"/>
      <c r="L163" s="107"/>
      <c r="M163" s="112"/>
    </row>
    <row r="164" spans="1:13" ht="15.75">
      <c r="A164" s="110"/>
      <c r="B164" s="113" t="s">
        <v>119</v>
      </c>
      <c r="C164" s="67"/>
      <c r="D164" s="67"/>
      <c r="E164" s="67"/>
      <c r="F164" s="27"/>
      <c r="G164" s="27"/>
      <c r="H164" s="27"/>
      <c r="I164" s="27"/>
      <c r="J164" s="111">
        <v>0</v>
      </c>
      <c r="K164" s="27"/>
      <c r="L164" s="107"/>
      <c r="M164" s="112"/>
    </row>
    <row r="165" spans="1:13" ht="15.75">
      <c r="A165" s="110"/>
      <c r="B165" s="113" t="s">
        <v>120</v>
      </c>
      <c r="C165" s="67"/>
      <c r="D165" s="67"/>
      <c r="E165" s="67"/>
      <c r="F165" s="27"/>
      <c r="G165" s="27"/>
      <c r="H165" s="27"/>
      <c r="I165" s="27"/>
      <c r="J165" s="81" t="s">
        <v>182</v>
      </c>
      <c r="K165" s="27"/>
      <c r="L165" s="107"/>
      <c r="M165" s="112"/>
    </row>
    <row r="166" spans="1:13" ht="15.75">
      <c r="A166" s="114"/>
      <c r="B166" s="113" t="s">
        <v>121</v>
      </c>
      <c r="C166" s="67"/>
      <c r="D166" s="102"/>
      <c r="E166" s="102"/>
      <c r="F166" s="102"/>
      <c r="G166" s="27"/>
      <c r="H166" s="27"/>
      <c r="I166" s="27"/>
      <c r="J166" s="111"/>
      <c r="K166" s="27"/>
      <c r="L166" s="107"/>
      <c r="M166" s="115"/>
    </row>
    <row r="167" spans="1:13" ht="15.75">
      <c r="A167" s="110"/>
      <c r="B167" s="102" t="s">
        <v>122</v>
      </c>
      <c r="C167" s="67"/>
      <c r="D167" s="67"/>
      <c r="E167" s="67"/>
      <c r="F167" s="67"/>
      <c r="G167" s="27"/>
      <c r="H167" s="27"/>
      <c r="I167" s="27">
        <v>25</v>
      </c>
      <c r="J167" s="111">
        <v>326</v>
      </c>
      <c r="K167" s="27"/>
      <c r="L167" s="107"/>
      <c r="M167" s="115"/>
    </row>
    <row r="168" spans="1:13" ht="15.75">
      <c r="A168" s="110"/>
      <c r="B168" s="102" t="s">
        <v>123</v>
      </c>
      <c r="C168" s="67"/>
      <c r="D168" s="67"/>
      <c r="E168" s="67"/>
      <c r="F168" s="67"/>
      <c r="G168" s="27"/>
      <c r="H168" s="27"/>
      <c r="I168" s="27">
        <v>511</v>
      </c>
      <c r="J168" s="111">
        <v>7533</v>
      </c>
      <c r="K168" s="27"/>
      <c r="L168" s="107"/>
      <c r="M168" s="115"/>
    </row>
    <row r="169" spans="1:13" ht="15.75">
      <c r="A169" s="114"/>
      <c r="B169" s="113" t="s">
        <v>124</v>
      </c>
      <c r="C169" s="67"/>
      <c r="D169" s="102"/>
      <c r="E169" s="102"/>
      <c r="F169" s="102"/>
      <c r="G169" s="27"/>
      <c r="H169" s="27"/>
      <c r="I169" s="27"/>
      <c r="J169" s="111"/>
      <c r="K169" s="27"/>
      <c r="L169" s="107"/>
      <c r="M169" s="115"/>
    </row>
    <row r="170" spans="1:13" ht="15.75">
      <c r="A170" s="114"/>
      <c r="B170" s="102" t="s">
        <v>125</v>
      </c>
      <c r="C170" s="67"/>
      <c r="D170" s="102"/>
      <c r="E170" s="102"/>
      <c r="F170" s="102"/>
      <c r="G170" s="27"/>
      <c r="H170" s="27"/>
      <c r="I170" s="27">
        <v>23</v>
      </c>
      <c r="J170" s="111">
        <v>1297</v>
      </c>
      <c r="K170" s="27"/>
      <c r="L170" s="107"/>
      <c r="M170" s="115"/>
    </row>
    <row r="171" spans="1:13" ht="15.75">
      <c r="A171" s="110"/>
      <c r="B171" s="102" t="s">
        <v>126</v>
      </c>
      <c r="C171" s="67"/>
      <c r="D171" s="116"/>
      <c r="E171" s="116"/>
      <c r="F171" s="117"/>
      <c r="G171" s="27"/>
      <c r="H171" s="27"/>
      <c r="I171" s="27"/>
      <c r="J171" s="111">
        <v>23</v>
      </c>
      <c r="K171" s="27"/>
      <c r="L171" s="107"/>
      <c r="M171" s="115"/>
    </row>
    <row r="172" spans="1:13" ht="15.75">
      <c r="A172" s="110"/>
      <c r="B172" s="102" t="s">
        <v>127</v>
      </c>
      <c r="C172" s="67"/>
      <c r="D172" s="116"/>
      <c r="E172" s="116"/>
      <c r="F172" s="117"/>
      <c r="G172" s="27"/>
      <c r="H172" s="27"/>
      <c r="I172" s="27"/>
      <c r="J172" s="111">
        <v>7</v>
      </c>
      <c r="K172" s="27"/>
      <c r="L172" s="107"/>
      <c r="M172" s="115"/>
    </row>
    <row r="173" spans="1:13" ht="15.75">
      <c r="A173" s="110"/>
      <c r="B173" s="102" t="s">
        <v>128</v>
      </c>
      <c r="C173" s="67"/>
      <c r="D173" s="118"/>
      <c r="E173" s="116"/>
      <c r="F173" s="117"/>
      <c r="G173" s="27"/>
      <c r="H173" s="27"/>
      <c r="I173" s="27"/>
      <c r="J173" s="119">
        <v>0.9426</v>
      </c>
      <c r="K173" s="27"/>
      <c r="L173" s="107"/>
      <c r="M173" s="115"/>
    </row>
    <row r="174" spans="1:13" ht="15.75">
      <c r="A174" s="110"/>
      <c r="B174" s="102"/>
      <c r="C174" s="67"/>
      <c r="D174" s="118"/>
      <c r="E174" s="116"/>
      <c r="F174" s="117"/>
      <c r="G174" s="27"/>
      <c r="H174" s="27"/>
      <c r="I174" s="27"/>
      <c r="J174" s="119"/>
      <c r="K174" s="27"/>
      <c r="L174" s="107"/>
      <c r="M174" s="115"/>
    </row>
    <row r="175" spans="1:13" ht="15.75">
      <c r="A175" s="8"/>
      <c r="B175" s="17" t="s">
        <v>129</v>
      </c>
      <c r="C175" s="20"/>
      <c r="D175" s="109"/>
      <c r="E175" s="20"/>
      <c r="F175" s="109"/>
      <c r="G175" s="20"/>
      <c r="H175" s="109" t="s">
        <v>170</v>
      </c>
      <c r="I175" s="20" t="s">
        <v>171</v>
      </c>
      <c r="J175" s="109" t="s">
        <v>185</v>
      </c>
      <c r="K175" s="20" t="s">
        <v>171</v>
      </c>
      <c r="L175" s="18"/>
      <c r="M175" s="120"/>
    </row>
    <row r="176" spans="1:13" ht="15.75">
      <c r="A176" s="26"/>
      <c r="B176" s="67" t="s">
        <v>130</v>
      </c>
      <c r="C176" s="121"/>
      <c r="D176" s="67"/>
      <c r="E176" s="121"/>
      <c r="F176" s="27"/>
      <c r="G176" s="121"/>
      <c r="H176" s="67">
        <f>2200+319</f>
        <v>2519</v>
      </c>
      <c r="I176" s="121">
        <f>H176/H181</f>
        <v>0.598195203039658</v>
      </c>
      <c r="J176" s="66">
        <f>76299+11706+2</f>
        <v>88007</v>
      </c>
      <c r="K176" s="122">
        <f>J176/J181</f>
        <v>0.559246856075289</v>
      </c>
      <c r="L176" s="107"/>
      <c r="M176" s="115"/>
    </row>
    <row r="177" spans="1:13" ht="15.75">
      <c r="A177" s="26"/>
      <c r="B177" s="67" t="s">
        <v>131</v>
      </c>
      <c r="C177" s="121"/>
      <c r="D177" s="67"/>
      <c r="E177" s="121"/>
      <c r="F177" s="27"/>
      <c r="G177" s="123"/>
      <c r="H177" s="67">
        <f>263+7</f>
        <v>270</v>
      </c>
      <c r="I177" s="121">
        <f>H177/H181</f>
        <v>0.06411778674899074</v>
      </c>
      <c r="J177" s="66">
        <f>9611+339</f>
        <v>9950</v>
      </c>
      <c r="K177" s="122">
        <f>J177/J181</f>
        <v>0.06322799570430904</v>
      </c>
      <c r="L177" s="107"/>
      <c r="M177" s="115"/>
    </row>
    <row r="178" spans="1:13" ht="15.75">
      <c r="A178" s="26"/>
      <c r="B178" s="67" t="s">
        <v>132</v>
      </c>
      <c r="C178" s="121"/>
      <c r="D178" s="67"/>
      <c r="E178" s="121"/>
      <c r="F178" s="27"/>
      <c r="G178" s="123"/>
      <c r="H178" s="67">
        <f>152+7</f>
        <v>159</v>
      </c>
      <c r="I178" s="121">
        <f>H178/H181</f>
        <v>0.03775825219662788</v>
      </c>
      <c r="J178" s="66">
        <f>5528+279</f>
        <v>5807</v>
      </c>
      <c r="K178" s="122">
        <f>J178/J181</f>
        <v>0.03690100211607262</v>
      </c>
      <c r="L178" s="107"/>
      <c r="M178" s="115"/>
    </row>
    <row r="179" spans="1:13" ht="15.75">
      <c r="A179" s="26"/>
      <c r="B179" s="67" t="s">
        <v>133</v>
      </c>
      <c r="C179" s="121"/>
      <c r="D179" s="67"/>
      <c r="E179" s="121"/>
      <c r="F179" s="27"/>
      <c r="G179" s="123"/>
      <c r="H179" s="67">
        <f>104+1154+2+3</f>
        <v>1263</v>
      </c>
      <c r="I179" s="121">
        <f>H179/H181</f>
        <v>0.29992875801472335</v>
      </c>
      <c r="J179" s="66">
        <f>3699+50861+412+41+87+20-2981+1464</f>
        <v>53603</v>
      </c>
      <c r="K179" s="122">
        <f>J179/J181</f>
        <v>0.3406241461043294</v>
      </c>
      <c r="L179" s="107"/>
      <c r="M179" s="115"/>
    </row>
    <row r="180" spans="1:13" ht="15.75">
      <c r="A180" s="26"/>
      <c r="B180" s="30"/>
      <c r="C180" s="121"/>
      <c r="D180" s="67"/>
      <c r="E180" s="121"/>
      <c r="F180" s="27"/>
      <c r="G180" s="123"/>
      <c r="H180" s="67"/>
      <c r="I180" s="121"/>
      <c r="J180" s="66"/>
      <c r="K180" s="122"/>
      <c r="L180" s="107"/>
      <c r="M180" s="115"/>
    </row>
    <row r="181" spans="1:13" ht="15.75">
      <c r="A181" s="26"/>
      <c r="B181" s="27"/>
      <c r="C181" s="27"/>
      <c r="D181" s="27"/>
      <c r="E181" s="27"/>
      <c r="F181" s="27"/>
      <c r="G181" s="27"/>
      <c r="H181" s="38">
        <f>SUM(H176:H180)</f>
        <v>4211</v>
      </c>
      <c r="I181" s="124">
        <f>SUM(I176:I180)</f>
        <v>1</v>
      </c>
      <c r="J181" s="66">
        <f>SUM(J176:J180)</f>
        <v>157367</v>
      </c>
      <c r="K181" s="124">
        <f>SUM(K176:K180)</f>
        <v>1</v>
      </c>
      <c r="L181" s="27"/>
      <c r="M181" s="27"/>
    </row>
    <row r="182" spans="1:13" ht="15.75">
      <c r="A182" s="26"/>
      <c r="B182" s="27"/>
      <c r="C182" s="27"/>
      <c r="D182" s="27"/>
      <c r="E182" s="27"/>
      <c r="F182" s="27"/>
      <c r="G182" s="27"/>
      <c r="H182" s="38"/>
      <c r="I182" s="124"/>
      <c r="J182" s="66"/>
      <c r="K182" s="124"/>
      <c r="L182" s="27"/>
      <c r="M182" s="27"/>
    </row>
    <row r="183" spans="1:13" ht="15.75">
      <c r="A183" s="8"/>
      <c r="B183" s="10"/>
      <c r="C183" s="10"/>
      <c r="D183" s="10"/>
      <c r="E183" s="10"/>
      <c r="F183" s="10"/>
      <c r="G183" s="10"/>
      <c r="H183" s="68"/>
      <c r="I183" s="127"/>
      <c r="J183" s="128"/>
      <c r="K183" s="127"/>
      <c r="L183" s="10"/>
      <c r="M183" s="10"/>
    </row>
    <row r="184" spans="1:13" ht="15.75">
      <c r="A184" s="129"/>
      <c r="B184" s="17" t="s">
        <v>134</v>
      </c>
      <c r="C184" s="130"/>
      <c r="D184" s="20" t="s">
        <v>149</v>
      </c>
      <c r="E184" s="18"/>
      <c r="F184" s="17" t="s">
        <v>159</v>
      </c>
      <c r="G184" s="131"/>
      <c r="H184" s="131"/>
      <c r="I184" s="15"/>
      <c r="J184" s="15"/>
      <c r="K184" s="15"/>
      <c r="L184" s="15"/>
      <c r="M184" s="15"/>
    </row>
    <row r="185" spans="1:13" ht="15.75">
      <c r="A185" s="129"/>
      <c r="B185" s="15"/>
      <c r="C185" s="15"/>
      <c r="D185" s="10"/>
      <c r="E185" s="10"/>
      <c r="F185" s="10"/>
      <c r="G185" s="15"/>
      <c r="H185" s="15"/>
      <c r="I185" s="15"/>
      <c r="J185" s="15"/>
      <c r="K185" s="15"/>
      <c r="L185" s="15"/>
      <c r="M185" s="15"/>
    </row>
    <row r="186" spans="1:13" ht="15.75">
      <c r="A186" s="129"/>
      <c r="B186" s="16" t="s">
        <v>135</v>
      </c>
      <c r="C186" s="132"/>
      <c r="D186" s="133" t="s">
        <v>150</v>
      </c>
      <c r="E186" s="16"/>
      <c r="F186" s="16" t="s">
        <v>160</v>
      </c>
      <c r="G186" s="132"/>
      <c r="H186" s="132"/>
      <c r="I186" s="132"/>
      <c r="J186" s="15"/>
      <c r="K186" s="15"/>
      <c r="L186" s="15"/>
      <c r="M186" s="15"/>
    </row>
    <row r="187" spans="1:13" ht="15.75">
      <c r="A187" s="129"/>
      <c r="B187" s="16" t="s">
        <v>136</v>
      </c>
      <c r="C187" s="132"/>
      <c r="D187" s="133" t="s">
        <v>202</v>
      </c>
      <c r="E187" s="16"/>
      <c r="F187" s="16" t="s">
        <v>161</v>
      </c>
      <c r="G187" s="132"/>
      <c r="H187" s="132"/>
      <c r="I187" s="132"/>
      <c r="J187" s="15"/>
      <c r="K187" s="15"/>
      <c r="L187" s="15"/>
      <c r="M187" s="15"/>
    </row>
    <row r="188" spans="1:13" ht="15">
      <c r="A188" s="138"/>
      <c r="B188" s="138"/>
      <c r="C188" s="138"/>
      <c r="D188" s="138"/>
      <c r="E188" s="138"/>
      <c r="F188" s="138"/>
      <c r="G188" s="138"/>
      <c r="H188" s="138"/>
      <c r="I188" s="138"/>
      <c r="J188" s="138"/>
      <c r="K188" s="138"/>
      <c r="L188" s="138"/>
      <c r="M188" s="138"/>
    </row>
  </sheetData>
  <printOptions/>
  <pageMargins left="0.5" right="0.5" top="0.30694444444444446" bottom="0.2659722222222222" header="0" footer="0"/>
  <pageSetup orientation="landscape" paperSize="9" scale="65"/>
  <headerFooter alignWithMargins="0">
    <oddFooter xml:space="preserve">&amp;LHL3 INVESTOR REPORT QTR END </oddFooter>
  </headerFooter>
  <rowBreaks count="3" manualBreakCount="3">
    <brk id="45" min="96" max="147" man="1"/>
    <brk id="188" max="0" man="1"/>
    <brk id="0" min="8" max="30258" man="1"/>
  </rowBreaks>
</worksheet>
</file>

<file path=xl/worksheets/sheet3.xml><?xml version="1.0" encoding="utf-8"?>
<worksheet xmlns="http://schemas.openxmlformats.org/spreadsheetml/2006/main" xmlns:r="http://schemas.openxmlformats.org/officeDocument/2006/relationships">
  <dimension ref="A1:N188"/>
  <sheetViews>
    <sheetView showOutlineSymbols="0" zoomScale="70" zoomScaleNormal="70" workbookViewId="0" topLeftCell="C1">
      <selection activeCell="L9" sqref="L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88671875" style="1" customWidth="1"/>
    <col min="14" max="16384" width="9.6640625" style="1" customWidth="1"/>
  </cols>
  <sheetData>
    <row r="1" spans="1:14" ht="20.25">
      <c r="A1" s="2"/>
      <c r="B1" s="3" t="s">
        <v>0</v>
      </c>
      <c r="C1" s="4"/>
      <c r="D1" s="5"/>
      <c r="E1" s="5"/>
      <c r="F1" s="5"/>
      <c r="G1" s="5"/>
      <c r="H1" s="5"/>
      <c r="I1" s="5"/>
      <c r="J1" s="5"/>
      <c r="K1" s="5"/>
      <c r="L1" s="5"/>
      <c r="M1" s="5"/>
      <c r="N1" s="137"/>
    </row>
    <row r="2" spans="1:14" ht="15.75">
      <c r="A2" s="8"/>
      <c r="B2" s="9"/>
      <c r="C2" s="9"/>
      <c r="D2" s="10"/>
      <c r="E2" s="10"/>
      <c r="F2" s="10"/>
      <c r="G2" s="10"/>
      <c r="H2" s="10"/>
      <c r="I2" s="10"/>
      <c r="J2" s="10"/>
      <c r="K2" s="10"/>
      <c r="L2" s="10"/>
      <c r="M2" s="10"/>
      <c r="N2" s="137"/>
    </row>
    <row r="3" spans="1:14" ht="15.75">
      <c r="A3" s="11"/>
      <c r="B3" s="12" t="s">
        <v>1</v>
      </c>
      <c r="C3" s="10"/>
      <c r="D3" s="10"/>
      <c r="E3" s="10"/>
      <c r="F3" s="10"/>
      <c r="G3" s="10"/>
      <c r="H3" s="10"/>
      <c r="I3" s="10"/>
      <c r="J3" s="10"/>
      <c r="K3" s="10"/>
      <c r="L3" s="10"/>
      <c r="M3" s="10"/>
      <c r="N3" s="137"/>
    </row>
    <row r="4" spans="1:14" ht="15.75">
      <c r="A4" s="8"/>
      <c r="B4" s="9"/>
      <c r="C4" s="9"/>
      <c r="D4" s="10"/>
      <c r="E4" s="10"/>
      <c r="F4" s="10"/>
      <c r="G4" s="10"/>
      <c r="H4" s="10"/>
      <c r="I4" s="10"/>
      <c r="J4" s="10"/>
      <c r="K4" s="10"/>
      <c r="L4" s="10"/>
      <c r="M4" s="10"/>
      <c r="N4" s="137"/>
    </row>
    <row r="5" spans="1:14" ht="12" customHeight="1">
      <c r="A5" s="8"/>
      <c r="B5" s="13" t="s">
        <v>2</v>
      </c>
      <c r="C5" s="14"/>
      <c r="D5" s="10"/>
      <c r="E5" s="10"/>
      <c r="F5" s="10"/>
      <c r="G5" s="10"/>
      <c r="H5" s="10"/>
      <c r="I5" s="10"/>
      <c r="J5" s="10"/>
      <c r="K5" s="10"/>
      <c r="L5" s="10"/>
      <c r="M5" s="10"/>
      <c r="N5" s="137"/>
    </row>
    <row r="6" spans="1:14" ht="12" customHeight="1">
      <c r="A6" s="8"/>
      <c r="B6" s="13" t="s">
        <v>3</v>
      </c>
      <c r="C6" s="14"/>
      <c r="D6" s="10"/>
      <c r="E6" s="10"/>
      <c r="F6" s="10"/>
      <c r="G6" s="10"/>
      <c r="H6" s="10"/>
      <c r="I6" s="10"/>
      <c r="J6" s="10"/>
      <c r="K6" s="10"/>
      <c r="L6" s="10"/>
      <c r="M6" s="10"/>
      <c r="N6" s="137"/>
    </row>
    <row r="7" spans="1:14" ht="12" customHeight="1">
      <c r="A7" s="8"/>
      <c r="B7" s="13" t="s">
        <v>4</v>
      </c>
      <c r="C7" s="14"/>
      <c r="D7" s="10"/>
      <c r="E7" s="10"/>
      <c r="F7" s="10"/>
      <c r="G7" s="10"/>
      <c r="H7" s="10"/>
      <c r="I7" s="10"/>
      <c r="J7" s="10"/>
      <c r="K7" s="10"/>
      <c r="L7" s="10"/>
      <c r="M7" s="10"/>
      <c r="N7" s="137"/>
    </row>
    <row r="8" spans="1:14" ht="12" customHeight="1">
      <c r="A8" s="8"/>
      <c r="B8" s="13" t="s">
        <v>5</v>
      </c>
      <c r="C8" s="14"/>
      <c r="D8" s="10"/>
      <c r="E8" s="10"/>
      <c r="F8" s="10"/>
      <c r="G8" s="10"/>
      <c r="H8" s="10"/>
      <c r="I8" s="10"/>
      <c r="J8" s="10"/>
      <c r="K8" s="10"/>
      <c r="L8" s="10"/>
      <c r="M8" s="10"/>
      <c r="N8" s="137"/>
    </row>
    <row r="9" spans="1:14" ht="12" customHeight="1">
      <c r="A9" s="8"/>
      <c r="B9" s="15"/>
      <c r="C9" s="14"/>
      <c r="D9" s="10"/>
      <c r="E9" s="10"/>
      <c r="F9" s="10"/>
      <c r="G9" s="10"/>
      <c r="H9" s="10"/>
      <c r="I9" s="10"/>
      <c r="J9" s="10"/>
      <c r="K9" s="10"/>
      <c r="L9" s="10"/>
      <c r="M9" s="10"/>
      <c r="N9" s="137"/>
    </row>
    <row r="10" spans="1:14" ht="15.75">
      <c r="A10" s="8"/>
      <c r="B10" s="13"/>
      <c r="C10" s="14"/>
      <c r="D10" s="16"/>
      <c r="E10" s="16"/>
      <c r="F10" s="10"/>
      <c r="G10" s="10"/>
      <c r="H10" s="10"/>
      <c r="I10" s="10"/>
      <c r="J10" s="10"/>
      <c r="K10" s="10"/>
      <c r="L10" s="10"/>
      <c r="M10" s="10"/>
      <c r="N10" s="137"/>
    </row>
    <row r="11" spans="1:14" ht="15.75">
      <c r="A11" s="8"/>
      <c r="B11" s="17" t="s">
        <v>6</v>
      </c>
      <c r="C11" s="16"/>
      <c r="D11" s="10"/>
      <c r="E11" s="10"/>
      <c r="F11" s="10"/>
      <c r="G11" s="10"/>
      <c r="H11" s="10"/>
      <c r="I11" s="10"/>
      <c r="J11" s="10"/>
      <c r="K11" s="10"/>
      <c r="L11" s="10"/>
      <c r="M11" s="10"/>
      <c r="N11" s="137"/>
    </row>
    <row r="12" spans="1:14" ht="15.75">
      <c r="A12" s="8"/>
      <c r="B12" s="16"/>
      <c r="C12" s="16"/>
      <c r="D12" s="10"/>
      <c r="E12" s="10"/>
      <c r="F12" s="10"/>
      <c r="G12" s="10"/>
      <c r="H12" s="10"/>
      <c r="I12" s="10"/>
      <c r="J12" s="10"/>
      <c r="K12" s="10"/>
      <c r="L12" s="10"/>
      <c r="M12" s="10"/>
      <c r="N12" s="137"/>
    </row>
    <row r="13" spans="1:14" ht="15.75">
      <c r="A13" s="2"/>
      <c r="B13" s="5"/>
      <c r="C13" s="5"/>
      <c r="D13" s="5"/>
      <c r="E13" s="5"/>
      <c r="F13" s="5"/>
      <c r="G13" s="5"/>
      <c r="H13" s="5"/>
      <c r="I13" s="5"/>
      <c r="J13" s="5"/>
      <c r="K13" s="5"/>
      <c r="L13" s="5"/>
      <c r="M13" s="5"/>
      <c r="N13" s="137"/>
    </row>
    <row r="14" spans="1:14" ht="15.75">
      <c r="A14" s="8"/>
      <c r="B14" s="17" t="s">
        <v>7</v>
      </c>
      <c r="C14" s="17"/>
      <c r="D14" s="18"/>
      <c r="E14" s="18"/>
      <c r="F14" s="18"/>
      <c r="G14" s="18"/>
      <c r="H14" s="18"/>
      <c r="I14" s="18"/>
      <c r="J14" s="18"/>
      <c r="K14" s="18"/>
      <c r="L14" s="19" t="s">
        <v>188</v>
      </c>
      <c r="M14" s="18"/>
      <c r="N14" s="137"/>
    </row>
    <row r="15" spans="1:14" ht="15.75">
      <c r="A15" s="8"/>
      <c r="B15" s="17" t="s">
        <v>8</v>
      </c>
      <c r="C15" s="17"/>
      <c r="D15" s="18"/>
      <c r="E15" s="18"/>
      <c r="F15" s="18"/>
      <c r="G15" s="18"/>
      <c r="H15" s="18"/>
      <c r="I15" s="18"/>
      <c r="J15" s="18"/>
      <c r="K15" s="18"/>
      <c r="L15" s="20" t="s">
        <v>189</v>
      </c>
      <c r="M15" s="18"/>
      <c r="N15" s="137"/>
    </row>
    <row r="16" spans="1:14" ht="15.75">
      <c r="A16" s="8"/>
      <c r="B16" s="17" t="s">
        <v>9</v>
      </c>
      <c r="C16" s="17"/>
      <c r="D16" s="18"/>
      <c r="E16" s="18"/>
      <c r="F16" s="18"/>
      <c r="G16" s="18"/>
      <c r="H16" s="18"/>
      <c r="I16" s="18"/>
      <c r="J16" s="18"/>
      <c r="K16" s="18"/>
      <c r="L16" s="20" t="s">
        <v>204</v>
      </c>
      <c r="M16" s="18"/>
      <c r="N16" s="137"/>
    </row>
    <row r="17" spans="1:14" ht="15.75">
      <c r="A17" s="8"/>
      <c r="B17" s="10"/>
      <c r="C17" s="10"/>
      <c r="D17" s="10"/>
      <c r="E17" s="10"/>
      <c r="F17" s="10"/>
      <c r="G17" s="10"/>
      <c r="H17" s="10"/>
      <c r="I17" s="10"/>
      <c r="J17" s="10"/>
      <c r="K17" s="10"/>
      <c r="L17" s="21"/>
      <c r="M17" s="10"/>
      <c r="N17" s="137"/>
    </row>
    <row r="18" spans="1:14" ht="15.75">
      <c r="A18" s="8"/>
      <c r="B18" s="22" t="s">
        <v>10</v>
      </c>
      <c r="C18" s="10"/>
      <c r="D18" s="10"/>
      <c r="E18" s="10"/>
      <c r="F18" s="10"/>
      <c r="G18" s="10"/>
      <c r="H18" s="10"/>
      <c r="I18" s="10"/>
      <c r="J18" s="21" t="s">
        <v>172</v>
      </c>
      <c r="K18" s="10"/>
      <c r="L18" s="15"/>
      <c r="M18" s="10"/>
      <c r="N18" s="137"/>
    </row>
    <row r="19" spans="1:14" ht="15.75">
      <c r="A19" s="8"/>
      <c r="B19" s="10"/>
      <c r="C19" s="10"/>
      <c r="D19" s="10"/>
      <c r="E19" s="10"/>
      <c r="F19" s="10"/>
      <c r="G19" s="10"/>
      <c r="H19" s="10"/>
      <c r="I19" s="10"/>
      <c r="J19" s="10"/>
      <c r="K19" s="10"/>
      <c r="L19" s="23"/>
      <c r="M19" s="10"/>
      <c r="N19" s="137"/>
    </row>
    <row r="20" spans="1:14" ht="15.75">
      <c r="A20" s="8"/>
      <c r="B20" s="10"/>
      <c r="C20" s="24" t="s">
        <v>137</v>
      </c>
      <c r="D20" s="25" t="s">
        <v>141</v>
      </c>
      <c r="E20" s="25"/>
      <c r="F20" s="25" t="s">
        <v>152</v>
      </c>
      <c r="G20" s="25"/>
      <c r="H20" s="25" t="s">
        <v>162</v>
      </c>
      <c r="I20" s="25"/>
      <c r="J20" s="25" t="s">
        <v>173</v>
      </c>
      <c r="K20" s="15"/>
      <c r="L20" s="15"/>
      <c r="M20" s="10"/>
      <c r="N20" s="137"/>
    </row>
    <row r="21" spans="1:14" ht="15.75">
      <c r="A21" s="26"/>
      <c r="B21" s="27" t="s">
        <v>11</v>
      </c>
      <c r="C21" s="28" t="s">
        <v>138</v>
      </c>
      <c r="D21" s="29" t="s">
        <v>142</v>
      </c>
      <c r="E21" s="29"/>
      <c r="F21" s="29" t="s">
        <v>142</v>
      </c>
      <c r="G21" s="29"/>
      <c r="H21" s="29" t="s">
        <v>163</v>
      </c>
      <c r="I21" s="29"/>
      <c r="J21" s="29" t="s">
        <v>174</v>
      </c>
      <c r="K21" s="30"/>
      <c r="L21" s="30"/>
      <c r="M21" s="27"/>
      <c r="N21" s="137"/>
    </row>
    <row r="22" spans="1:14" ht="15.75">
      <c r="A22" s="26"/>
      <c r="B22" s="31" t="s">
        <v>12</v>
      </c>
      <c r="C22" s="31"/>
      <c r="D22" s="32" t="s">
        <v>142</v>
      </c>
      <c r="E22" s="32"/>
      <c r="F22" s="32" t="s">
        <v>142</v>
      </c>
      <c r="G22" s="32"/>
      <c r="H22" s="32" t="s">
        <v>164</v>
      </c>
      <c r="I22" s="32"/>
      <c r="J22" s="32" t="s">
        <v>175</v>
      </c>
      <c r="K22" s="33"/>
      <c r="L22" s="33"/>
      <c r="M22" s="31"/>
      <c r="N22" s="137"/>
    </row>
    <row r="23" spans="1:14" ht="15.75">
      <c r="A23" s="26"/>
      <c r="B23" s="27" t="s">
        <v>13</v>
      </c>
      <c r="C23" s="27"/>
      <c r="D23" s="34" t="s">
        <v>143</v>
      </c>
      <c r="E23" s="29"/>
      <c r="F23" s="34" t="s">
        <v>153</v>
      </c>
      <c r="G23" s="29"/>
      <c r="H23" s="34" t="s">
        <v>165</v>
      </c>
      <c r="I23" s="29"/>
      <c r="J23" s="34" t="s">
        <v>176</v>
      </c>
      <c r="K23" s="30"/>
      <c r="L23" s="30"/>
      <c r="M23" s="27"/>
      <c r="N23" s="137"/>
    </row>
    <row r="24" spans="1:14" ht="15.75">
      <c r="A24" s="26"/>
      <c r="B24" s="27"/>
      <c r="C24" s="27"/>
      <c r="D24" s="27"/>
      <c r="E24" s="29"/>
      <c r="F24" s="29"/>
      <c r="G24" s="29"/>
      <c r="H24" s="29"/>
      <c r="I24" s="29"/>
      <c r="J24" s="29"/>
      <c r="K24" s="30"/>
      <c r="L24" s="30"/>
      <c r="M24" s="27"/>
      <c r="N24" s="137"/>
    </row>
    <row r="25" spans="1:14" ht="13.5" customHeight="1">
      <c r="A25" s="26"/>
      <c r="B25" s="27" t="s">
        <v>14</v>
      </c>
      <c r="C25" s="27"/>
      <c r="D25" s="35">
        <v>135000</v>
      </c>
      <c r="E25" s="36"/>
      <c r="F25" s="35">
        <v>252050</v>
      </c>
      <c r="G25" s="35"/>
      <c r="H25" s="35">
        <v>30100</v>
      </c>
      <c r="I25" s="35"/>
      <c r="J25" s="35">
        <v>31250</v>
      </c>
      <c r="K25" s="37"/>
      <c r="L25" s="35">
        <f>SUM(D25:J25)</f>
        <v>448400</v>
      </c>
      <c r="M25" s="38"/>
      <c r="N25" s="137"/>
    </row>
    <row r="26" spans="1:14" ht="13.5" customHeight="1">
      <c r="A26" s="26"/>
      <c r="B26" s="27" t="s">
        <v>15</v>
      </c>
      <c r="C26" s="41">
        <v>0.347378</v>
      </c>
      <c r="D26" s="35">
        <v>0</v>
      </c>
      <c r="E26" s="36"/>
      <c r="F26" s="35">
        <f>244050*C26</f>
        <v>84777.6009</v>
      </c>
      <c r="G26" s="35"/>
      <c r="H26" s="35">
        <v>30100</v>
      </c>
      <c r="I26" s="35"/>
      <c r="J26" s="35">
        <v>31250</v>
      </c>
      <c r="K26" s="37"/>
      <c r="L26" s="35">
        <f>SUM(D26:J26)</f>
        <v>146127.60090000002</v>
      </c>
      <c r="M26" s="38"/>
      <c r="N26" s="137"/>
    </row>
    <row r="27" spans="1:14" ht="13.5" customHeight="1">
      <c r="A27" s="40"/>
      <c r="B27" s="31" t="s">
        <v>16</v>
      </c>
      <c r="C27" s="41">
        <v>0.303395</v>
      </c>
      <c r="D27" s="42">
        <v>0</v>
      </c>
      <c r="E27" s="43"/>
      <c r="F27" s="42">
        <f>244050*C27</f>
        <v>74043.54975</v>
      </c>
      <c r="G27" s="42"/>
      <c r="H27" s="42">
        <v>30100</v>
      </c>
      <c r="I27" s="42"/>
      <c r="J27" s="42">
        <v>31250</v>
      </c>
      <c r="K27" s="44"/>
      <c r="L27" s="42">
        <f>SUM(D27:J27)</f>
        <v>135393.54975</v>
      </c>
      <c r="M27" s="38"/>
      <c r="N27" s="137"/>
    </row>
    <row r="28" spans="1:14" ht="13.5" customHeight="1">
      <c r="A28" s="45"/>
      <c r="B28" s="46" t="s">
        <v>17</v>
      </c>
      <c r="C28" s="46"/>
      <c r="D28" s="47" t="s">
        <v>144</v>
      </c>
      <c r="E28" s="46"/>
      <c r="F28" s="47" t="s">
        <v>154</v>
      </c>
      <c r="G28" s="47"/>
      <c r="H28" s="47" t="s">
        <v>166</v>
      </c>
      <c r="I28" s="47"/>
      <c r="J28" s="47" t="s">
        <v>177</v>
      </c>
      <c r="K28" s="48"/>
      <c r="L28" s="48"/>
      <c r="M28" s="46"/>
      <c r="N28" s="137"/>
    </row>
    <row r="29" spans="1:14" ht="15.75">
      <c r="A29" s="26"/>
      <c r="B29" s="27" t="s">
        <v>18</v>
      </c>
      <c r="C29" s="27"/>
      <c r="D29" s="51">
        <v>0</v>
      </c>
      <c r="E29" s="27"/>
      <c r="F29" s="51">
        <v>0.0636625</v>
      </c>
      <c r="G29" s="52"/>
      <c r="H29" s="51">
        <v>0.0657625</v>
      </c>
      <c r="I29" s="52"/>
      <c r="J29" s="51">
        <v>0.0702625</v>
      </c>
      <c r="K29" s="30"/>
      <c r="L29" s="52">
        <f>SUMPRODUCT(D29:J29,D26:J26)/L26</f>
        <v>0.06550650481729936</v>
      </c>
      <c r="M29" s="27"/>
      <c r="N29" s="137"/>
    </row>
    <row r="30" spans="1:14" ht="15.75">
      <c r="A30" s="26"/>
      <c r="B30" s="27" t="s">
        <v>19</v>
      </c>
      <c r="C30" s="27"/>
      <c r="D30" s="51">
        <v>0</v>
      </c>
      <c r="E30" s="27"/>
      <c r="F30" s="51">
        <f>(6.505)/100</f>
        <v>0.06505</v>
      </c>
      <c r="G30" s="52"/>
      <c r="H30" s="51">
        <f>(6.715)/100</f>
        <v>0.06715</v>
      </c>
      <c r="I30" s="52"/>
      <c r="J30" s="51">
        <f>(7.165)/100</f>
        <v>0.07165</v>
      </c>
      <c r="K30" s="30"/>
      <c r="L30" s="30"/>
      <c r="M30" s="27"/>
      <c r="N30" s="137"/>
    </row>
    <row r="31" spans="1:14" ht="15.75">
      <c r="A31" s="26"/>
      <c r="B31" s="27" t="s">
        <v>20</v>
      </c>
      <c r="C31" s="27"/>
      <c r="D31" s="34" t="s">
        <v>145</v>
      </c>
      <c r="E31" s="27"/>
      <c r="F31" s="34" t="s">
        <v>155</v>
      </c>
      <c r="G31" s="34"/>
      <c r="H31" s="34" t="s">
        <v>155</v>
      </c>
      <c r="I31" s="34"/>
      <c r="J31" s="34" t="s">
        <v>155</v>
      </c>
      <c r="K31" s="30"/>
      <c r="L31" s="30"/>
      <c r="M31" s="27"/>
      <c r="N31" s="137"/>
    </row>
    <row r="32" spans="1:14" ht="15.75">
      <c r="A32" s="26"/>
      <c r="B32" s="27" t="s">
        <v>21</v>
      </c>
      <c r="C32" s="27"/>
      <c r="D32" s="34" t="s">
        <v>146</v>
      </c>
      <c r="E32" s="27"/>
      <c r="F32" s="34" t="s">
        <v>156</v>
      </c>
      <c r="G32" s="34"/>
      <c r="H32" s="34" t="s">
        <v>156</v>
      </c>
      <c r="I32" s="34"/>
      <c r="J32" s="34" t="s">
        <v>156</v>
      </c>
      <c r="K32" s="30"/>
      <c r="L32" s="30"/>
      <c r="M32" s="27"/>
      <c r="N32" s="137"/>
    </row>
    <row r="33" spans="1:14" ht="15.75">
      <c r="A33" s="26"/>
      <c r="B33" s="27" t="s">
        <v>22</v>
      </c>
      <c r="C33" s="27"/>
      <c r="D33" s="34" t="s">
        <v>147</v>
      </c>
      <c r="E33" s="27"/>
      <c r="F33" s="34" t="s">
        <v>157</v>
      </c>
      <c r="G33" s="34"/>
      <c r="H33" s="34" t="s">
        <v>167</v>
      </c>
      <c r="I33" s="34"/>
      <c r="J33" s="34" t="s">
        <v>178</v>
      </c>
      <c r="K33" s="30"/>
      <c r="L33" s="30"/>
      <c r="M33" s="27"/>
      <c r="N33" s="137"/>
    </row>
    <row r="34" spans="1:14" ht="15.75">
      <c r="A34" s="26"/>
      <c r="B34" s="27"/>
      <c r="C34" s="27"/>
      <c r="D34" s="53"/>
      <c r="E34" s="53"/>
      <c r="F34" s="27"/>
      <c r="G34" s="53"/>
      <c r="H34" s="53"/>
      <c r="I34" s="53"/>
      <c r="J34" s="53"/>
      <c r="K34" s="53"/>
      <c r="L34" s="53"/>
      <c r="M34" s="27"/>
      <c r="N34" s="137"/>
    </row>
    <row r="35" spans="1:14" ht="15.75">
      <c r="A35" s="26"/>
      <c r="B35" s="27" t="s">
        <v>23</v>
      </c>
      <c r="C35" s="27"/>
      <c r="D35" s="27"/>
      <c r="E35" s="27"/>
      <c r="F35" s="27"/>
      <c r="G35" s="27"/>
      <c r="H35" s="27"/>
      <c r="I35" s="27"/>
      <c r="J35" s="27"/>
      <c r="K35" s="27"/>
      <c r="L35" s="52">
        <f>(H25+J25)/(D25+F25)</f>
        <v>0.15850665288722388</v>
      </c>
      <c r="M35" s="27"/>
      <c r="N35" s="137"/>
    </row>
    <row r="36" spans="1:14" ht="15.75">
      <c r="A36" s="26"/>
      <c r="B36" s="27" t="s">
        <v>24</v>
      </c>
      <c r="C36" s="27"/>
      <c r="D36" s="27"/>
      <c r="E36" s="27"/>
      <c r="F36" s="27"/>
      <c r="G36" s="27"/>
      <c r="H36" s="27"/>
      <c r="I36" s="27"/>
      <c r="J36" s="27"/>
      <c r="K36" s="27"/>
      <c r="L36" s="52">
        <f>(H27+J27)/(D27+F27)</f>
        <v>0.8285664343098299</v>
      </c>
      <c r="M36" s="27"/>
      <c r="N36" s="137"/>
    </row>
    <row r="37" spans="1:14" ht="15.75">
      <c r="A37" s="26"/>
      <c r="B37" s="27" t="s">
        <v>25</v>
      </c>
      <c r="C37" s="27"/>
      <c r="D37" s="27"/>
      <c r="E37" s="27"/>
      <c r="F37" s="27"/>
      <c r="G37" s="27"/>
      <c r="H37" s="27"/>
      <c r="I37" s="27"/>
      <c r="J37" s="34" t="s">
        <v>152</v>
      </c>
      <c r="K37" s="34" t="s">
        <v>186</v>
      </c>
      <c r="L37" s="35">
        <v>162850</v>
      </c>
      <c r="M37" s="27"/>
      <c r="N37" s="137"/>
    </row>
    <row r="38" spans="1:14" ht="15.75">
      <c r="A38" s="26"/>
      <c r="B38" s="27"/>
      <c r="C38" s="27"/>
      <c r="D38" s="27"/>
      <c r="E38" s="27"/>
      <c r="F38" s="27"/>
      <c r="G38" s="27"/>
      <c r="H38" s="27"/>
      <c r="I38" s="27"/>
      <c r="J38" s="27"/>
      <c r="K38" s="27"/>
      <c r="L38" s="54"/>
      <c r="M38" s="27"/>
      <c r="N38" s="137"/>
    </row>
    <row r="39" spans="1:14" ht="15.75">
      <c r="A39" s="26"/>
      <c r="B39" s="27" t="s">
        <v>26</v>
      </c>
      <c r="C39" s="27"/>
      <c r="D39" s="27"/>
      <c r="E39" s="27"/>
      <c r="F39" s="27"/>
      <c r="G39" s="27"/>
      <c r="H39" s="27"/>
      <c r="I39" s="27"/>
      <c r="J39" s="34"/>
      <c r="K39" s="34"/>
      <c r="L39" s="34" t="s">
        <v>191</v>
      </c>
      <c r="M39" s="27"/>
      <c r="N39" s="137"/>
    </row>
    <row r="40" spans="1:14" ht="15.75">
      <c r="A40" s="40"/>
      <c r="B40" s="31" t="s">
        <v>27</v>
      </c>
      <c r="C40" s="31"/>
      <c r="D40" s="31"/>
      <c r="E40" s="31"/>
      <c r="F40" s="31"/>
      <c r="G40" s="31"/>
      <c r="H40" s="31"/>
      <c r="I40" s="31"/>
      <c r="J40" s="55"/>
      <c r="K40" s="55"/>
      <c r="L40" s="56">
        <v>36830</v>
      </c>
      <c r="M40" s="31"/>
      <c r="N40" s="137"/>
    </row>
    <row r="41" spans="1:14" ht="15.75">
      <c r="A41" s="26"/>
      <c r="B41" s="27" t="s">
        <v>28</v>
      </c>
      <c r="C41" s="27"/>
      <c r="D41" s="27"/>
      <c r="E41" s="27"/>
      <c r="F41" s="27"/>
      <c r="G41" s="27"/>
      <c r="H41" s="27"/>
      <c r="I41" s="27">
        <f>L41-J41+1</f>
        <v>94</v>
      </c>
      <c r="J41" s="57">
        <v>36644</v>
      </c>
      <c r="K41" s="58"/>
      <c r="L41" s="57">
        <v>36737</v>
      </c>
      <c r="M41" s="27"/>
      <c r="N41" s="137"/>
    </row>
    <row r="42" spans="1:14" ht="15.75">
      <c r="A42" s="26"/>
      <c r="B42" s="27" t="s">
        <v>29</v>
      </c>
      <c r="C42" s="27"/>
      <c r="D42" s="27"/>
      <c r="E42" s="27"/>
      <c r="F42" s="27"/>
      <c r="G42" s="27"/>
      <c r="H42" s="27"/>
      <c r="I42" s="27">
        <f>L42-J42+1</f>
        <v>92</v>
      </c>
      <c r="J42" s="57">
        <v>36738</v>
      </c>
      <c r="K42" s="58"/>
      <c r="L42" s="57">
        <v>36829</v>
      </c>
      <c r="M42" s="27"/>
      <c r="N42" s="137"/>
    </row>
    <row r="43" spans="1:14" ht="15.75">
      <c r="A43" s="26"/>
      <c r="B43" s="27" t="s">
        <v>30</v>
      </c>
      <c r="C43" s="27"/>
      <c r="D43" s="27"/>
      <c r="E43" s="27"/>
      <c r="F43" s="27"/>
      <c r="G43" s="27"/>
      <c r="H43" s="27"/>
      <c r="I43" s="27"/>
      <c r="J43" s="57"/>
      <c r="K43" s="58"/>
      <c r="L43" s="57" t="s">
        <v>192</v>
      </c>
      <c r="M43" s="27"/>
      <c r="N43" s="137"/>
    </row>
    <row r="44" spans="1:14" ht="15.75">
      <c r="A44" s="26"/>
      <c r="B44" s="27" t="s">
        <v>31</v>
      </c>
      <c r="C44" s="27"/>
      <c r="D44" s="27"/>
      <c r="E44" s="27"/>
      <c r="F44" s="27"/>
      <c r="G44" s="27"/>
      <c r="H44" s="27"/>
      <c r="I44" s="27"/>
      <c r="J44" s="57"/>
      <c r="K44" s="58"/>
      <c r="L44" s="57">
        <v>36822</v>
      </c>
      <c r="M44" s="27"/>
      <c r="N44" s="137"/>
    </row>
    <row r="45" spans="1:14" ht="15.75">
      <c r="A45" s="26"/>
      <c r="B45" s="27"/>
      <c r="C45" s="27"/>
      <c r="D45" s="27"/>
      <c r="E45" s="27"/>
      <c r="F45" s="27"/>
      <c r="G45" s="27"/>
      <c r="H45" s="27"/>
      <c r="I45" s="27"/>
      <c r="J45" s="27"/>
      <c r="K45" s="27"/>
      <c r="L45" s="59"/>
      <c r="M45" s="27"/>
      <c r="N45" s="137"/>
    </row>
    <row r="46" spans="1:14" ht="15.75">
      <c r="A46" s="2"/>
      <c r="B46" s="5"/>
      <c r="C46" s="5"/>
      <c r="D46" s="5"/>
      <c r="E46" s="5"/>
      <c r="F46" s="5"/>
      <c r="G46" s="5"/>
      <c r="H46" s="5"/>
      <c r="I46" s="5"/>
      <c r="J46" s="5"/>
      <c r="K46" s="5"/>
      <c r="L46" s="60"/>
      <c r="M46" s="5"/>
      <c r="N46" s="137"/>
    </row>
    <row r="47" spans="1:14" ht="15.75">
      <c r="A47" s="8"/>
      <c r="B47" s="61" t="s">
        <v>32</v>
      </c>
      <c r="C47" s="16"/>
      <c r="D47" s="10"/>
      <c r="E47" s="10"/>
      <c r="F47" s="10"/>
      <c r="G47" s="10"/>
      <c r="H47" s="10"/>
      <c r="I47" s="10"/>
      <c r="J47" s="10"/>
      <c r="K47" s="10"/>
      <c r="L47" s="62"/>
      <c r="M47" s="10"/>
      <c r="N47" s="137"/>
    </row>
    <row r="48" spans="1:14" ht="15.75">
      <c r="A48" s="8"/>
      <c r="B48" s="16"/>
      <c r="C48" s="16"/>
      <c r="D48" s="10"/>
      <c r="E48" s="10"/>
      <c r="F48" s="10"/>
      <c r="G48" s="10"/>
      <c r="H48" s="10"/>
      <c r="I48" s="10"/>
      <c r="J48" s="10"/>
      <c r="K48" s="10"/>
      <c r="L48" s="62"/>
      <c r="M48" s="10"/>
      <c r="N48" s="137"/>
    </row>
    <row r="49" spans="1:14" ht="63">
      <c r="A49" s="8"/>
      <c r="B49" s="63" t="s">
        <v>33</v>
      </c>
      <c r="C49" s="64" t="s">
        <v>139</v>
      </c>
      <c r="D49" s="64" t="s">
        <v>148</v>
      </c>
      <c r="E49" s="64"/>
      <c r="F49" s="64" t="s">
        <v>158</v>
      </c>
      <c r="G49" s="64"/>
      <c r="H49" s="64" t="s">
        <v>168</v>
      </c>
      <c r="I49" s="64"/>
      <c r="J49" s="64" t="s">
        <v>179</v>
      </c>
      <c r="K49" s="64"/>
      <c r="L49" s="65" t="s">
        <v>193</v>
      </c>
      <c r="M49" s="10"/>
      <c r="N49" s="137"/>
    </row>
    <row r="50" spans="1:14" ht="15.75">
      <c r="A50" s="26"/>
      <c r="B50" s="27" t="s">
        <v>34</v>
      </c>
      <c r="C50" s="38">
        <v>446249</v>
      </c>
      <c r="D50" s="66">
        <v>155903</v>
      </c>
      <c r="E50" s="38"/>
      <c r="F50" s="38">
        <f>10332+334+47</f>
        <v>10713</v>
      </c>
      <c r="G50" s="38"/>
      <c r="H50" s="38">
        <v>47</v>
      </c>
      <c r="I50" s="38"/>
      <c r="J50" s="38">
        <v>0</v>
      </c>
      <c r="K50" s="38"/>
      <c r="L50" s="66">
        <f>D50-F50+H50-J50</f>
        <v>145237</v>
      </c>
      <c r="M50" s="27"/>
      <c r="N50" s="137"/>
    </row>
    <row r="51" spans="1:14" ht="15.75">
      <c r="A51" s="26"/>
      <c r="B51" s="27" t="s">
        <v>35</v>
      </c>
      <c r="C51" s="38">
        <v>15185</v>
      </c>
      <c r="D51" s="66">
        <v>1464</v>
      </c>
      <c r="E51" s="38"/>
      <c r="F51" s="38">
        <v>76</v>
      </c>
      <c r="G51" s="38"/>
      <c r="H51" s="38">
        <v>0</v>
      </c>
      <c r="I51" s="38"/>
      <c r="J51" s="38">
        <v>0</v>
      </c>
      <c r="K51" s="38"/>
      <c r="L51" s="66">
        <f>D51-F51</f>
        <v>1388</v>
      </c>
      <c r="M51" s="27"/>
      <c r="N51" s="137"/>
    </row>
    <row r="52" spans="1:14" ht="15.75">
      <c r="A52" s="26"/>
      <c r="B52" s="27"/>
      <c r="C52" s="38"/>
      <c r="D52" s="38"/>
      <c r="E52" s="38"/>
      <c r="F52" s="38"/>
      <c r="G52" s="38"/>
      <c r="H52" s="38"/>
      <c r="I52" s="38"/>
      <c r="J52" s="38"/>
      <c r="K52" s="38"/>
      <c r="L52" s="66"/>
      <c r="M52" s="27"/>
      <c r="N52" s="137"/>
    </row>
    <row r="53" spans="1:14" ht="15.75">
      <c r="A53" s="26"/>
      <c r="B53" s="27" t="s">
        <v>36</v>
      </c>
      <c r="C53" s="38">
        <f>SUM(C50:C52)</f>
        <v>461434</v>
      </c>
      <c r="D53" s="38">
        <f>SUM(D50:D52)</f>
        <v>157367</v>
      </c>
      <c r="E53" s="38"/>
      <c r="F53" s="38">
        <f>SUM(F50:F52)</f>
        <v>10789</v>
      </c>
      <c r="G53" s="38"/>
      <c r="H53" s="38">
        <f>SUM(H50:H52)</f>
        <v>47</v>
      </c>
      <c r="I53" s="38"/>
      <c r="J53" s="38">
        <f>SUM(J50:J52)</f>
        <v>0</v>
      </c>
      <c r="K53" s="38"/>
      <c r="L53" s="67">
        <f>SUM(L50:L52)</f>
        <v>146625</v>
      </c>
      <c r="M53" s="27"/>
      <c r="N53" s="137"/>
    </row>
    <row r="54" spans="1:14" ht="15.75">
      <c r="A54" s="26"/>
      <c r="B54" s="27"/>
      <c r="C54" s="38"/>
      <c r="D54" s="38"/>
      <c r="E54" s="38"/>
      <c r="F54" s="38"/>
      <c r="G54" s="38"/>
      <c r="H54" s="38"/>
      <c r="I54" s="38"/>
      <c r="J54" s="38"/>
      <c r="K54" s="38"/>
      <c r="L54" s="67"/>
      <c r="M54" s="27"/>
      <c r="N54" s="137"/>
    </row>
    <row r="55" spans="1:14" ht="15.75">
      <c r="A55" s="8"/>
      <c r="B55" s="12" t="s">
        <v>37</v>
      </c>
      <c r="C55" s="68"/>
      <c r="D55" s="68"/>
      <c r="E55" s="68"/>
      <c r="F55" s="68"/>
      <c r="G55" s="68"/>
      <c r="H55" s="68"/>
      <c r="I55" s="68"/>
      <c r="J55" s="68"/>
      <c r="K55" s="68"/>
      <c r="L55" s="69"/>
      <c r="M55" s="10"/>
      <c r="N55" s="137"/>
    </row>
    <row r="56" spans="1:14" ht="15.75">
      <c r="A56" s="8"/>
      <c r="B56" s="10"/>
      <c r="C56" s="68"/>
      <c r="D56" s="68"/>
      <c r="E56" s="68"/>
      <c r="F56" s="68"/>
      <c r="G56" s="68"/>
      <c r="H56" s="68"/>
      <c r="I56" s="68"/>
      <c r="J56" s="68"/>
      <c r="K56" s="68"/>
      <c r="L56" s="69"/>
      <c r="M56" s="10"/>
      <c r="N56" s="137"/>
    </row>
    <row r="57" spans="1:14" ht="15.75">
      <c r="A57" s="26"/>
      <c r="B57" s="27" t="s">
        <v>34</v>
      </c>
      <c r="C57" s="38"/>
      <c r="D57" s="38"/>
      <c r="E57" s="38"/>
      <c r="F57" s="38"/>
      <c r="G57" s="38"/>
      <c r="H57" s="38"/>
      <c r="I57" s="38"/>
      <c r="J57" s="38"/>
      <c r="K57" s="38"/>
      <c r="L57" s="67"/>
      <c r="M57" s="27"/>
      <c r="N57" s="137"/>
    </row>
    <row r="58" spans="1:14" ht="15.75">
      <c r="A58" s="26"/>
      <c r="B58" s="27" t="s">
        <v>35</v>
      </c>
      <c r="C58" s="38"/>
      <c r="D58" s="38"/>
      <c r="E58" s="38"/>
      <c r="F58" s="38"/>
      <c r="G58" s="38"/>
      <c r="H58" s="38"/>
      <c r="I58" s="38"/>
      <c r="J58" s="38"/>
      <c r="K58" s="38"/>
      <c r="L58" s="67"/>
      <c r="M58" s="27"/>
      <c r="N58" s="137"/>
    </row>
    <row r="59" spans="1:14" ht="15.75">
      <c r="A59" s="26"/>
      <c r="B59" s="27"/>
      <c r="C59" s="38"/>
      <c r="D59" s="38"/>
      <c r="E59" s="38"/>
      <c r="F59" s="38"/>
      <c r="G59" s="38"/>
      <c r="H59" s="38"/>
      <c r="I59" s="38"/>
      <c r="J59" s="38"/>
      <c r="K59" s="38"/>
      <c r="L59" s="67"/>
      <c r="M59" s="27"/>
      <c r="N59" s="137"/>
    </row>
    <row r="60" spans="1:14" ht="15.75">
      <c r="A60" s="26"/>
      <c r="B60" s="27" t="s">
        <v>36</v>
      </c>
      <c r="C60" s="38"/>
      <c r="D60" s="38"/>
      <c r="E60" s="38"/>
      <c r="F60" s="38"/>
      <c r="G60" s="38"/>
      <c r="H60" s="38"/>
      <c r="I60" s="38"/>
      <c r="J60" s="38"/>
      <c r="K60" s="38"/>
      <c r="L60" s="38"/>
      <c r="M60" s="27"/>
      <c r="N60" s="137"/>
    </row>
    <row r="61" spans="1:14" ht="15.75">
      <c r="A61" s="26"/>
      <c r="B61" s="27"/>
      <c r="C61" s="38"/>
      <c r="D61" s="38"/>
      <c r="E61" s="38"/>
      <c r="F61" s="38"/>
      <c r="G61" s="38"/>
      <c r="H61" s="38"/>
      <c r="I61" s="38"/>
      <c r="J61" s="38"/>
      <c r="K61" s="38"/>
      <c r="L61" s="38"/>
      <c r="M61" s="27"/>
      <c r="N61" s="137"/>
    </row>
    <row r="62" spans="1:14" ht="15.75">
      <c r="A62" s="26"/>
      <c r="B62" s="27" t="s">
        <v>38</v>
      </c>
      <c r="C62" s="38">
        <v>-11565</v>
      </c>
      <c r="D62" s="38">
        <v>-11565</v>
      </c>
      <c r="E62" s="38"/>
      <c r="F62" s="38"/>
      <c r="G62" s="38"/>
      <c r="H62" s="38"/>
      <c r="I62" s="38"/>
      <c r="J62" s="38"/>
      <c r="K62" s="38"/>
      <c r="L62" s="66">
        <f>D62-F62+H62-J62</f>
        <v>-11565</v>
      </c>
      <c r="M62" s="27"/>
      <c r="N62" s="137"/>
    </row>
    <row r="63" spans="1:14" ht="15.75">
      <c r="A63" s="26"/>
      <c r="B63" s="27" t="s">
        <v>39</v>
      </c>
      <c r="C63" s="38">
        <v>-1469</v>
      </c>
      <c r="D63" s="38">
        <v>0</v>
      </c>
      <c r="E63" s="38"/>
      <c r="F63" s="38"/>
      <c r="G63" s="38"/>
      <c r="H63" s="38"/>
      <c r="I63" s="38"/>
      <c r="J63" s="38"/>
      <c r="K63" s="38"/>
      <c r="L63" s="67">
        <v>0</v>
      </c>
      <c r="M63" s="27"/>
      <c r="N63" s="137"/>
    </row>
    <row r="64" spans="1:14" ht="15.75">
      <c r="A64" s="26"/>
      <c r="B64" s="27" t="s">
        <v>40</v>
      </c>
      <c r="C64" s="38">
        <v>0</v>
      </c>
      <c r="D64" s="38">
        <v>326</v>
      </c>
      <c r="E64" s="38"/>
      <c r="F64" s="38"/>
      <c r="G64" s="38"/>
      <c r="H64" s="38"/>
      <c r="I64" s="38"/>
      <c r="J64" s="38"/>
      <c r="K64" s="38"/>
      <c r="L64" s="67">
        <v>334</v>
      </c>
      <c r="M64" s="27"/>
      <c r="N64" s="137"/>
    </row>
    <row r="65" spans="1:14" ht="15.75">
      <c r="A65" s="26"/>
      <c r="B65" s="27" t="s">
        <v>41</v>
      </c>
      <c r="C65" s="67">
        <f>SUM(C53:C64)</f>
        <v>448400</v>
      </c>
      <c r="D65" s="67">
        <f>SUM(D53:D64)</f>
        <v>146128</v>
      </c>
      <c r="E65" s="38"/>
      <c r="F65" s="67"/>
      <c r="G65" s="38"/>
      <c r="H65" s="67"/>
      <c r="I65" s="38"/>
      <c r="J65" s="67"/>
      <c r="K65" s="38"/>
      <c r="L65" s="67">
        <f>SUM(L53:L64)</f>
        <v>135394</v>
      </c>
      <c r="M65" s="27"/>
      <c r="N65" s="137"/>
    </row>
    <row r="66" spans="1:14" ht="15.75">
      <c r="A66" s="26"/>
      <c r="B66" s="27"/>
      <c r="C66" s="38"/>
      <c r="D66" s="38"/>
      <c r="E66" s="38"/>
      <c r="F66" s="38"/>
      <c r="G66" s="38"/>
      <c r="H66" s="38"/>
      <c r="I66" s="38"/>
      <c r="J66" s="38"/>
      <c r="K66" s="38"/>
      <c r="L66" s="67"/>
      <c r="M66" s="27"/>
      <c r="N66" s="137"/>
    </row>
    <row r="67" spans="1:14" ht="15.75">
      <c r="A67" s="8"/>
      <c r="B67" s="10"/>
      <c r="C67" s="10"/>
      <c r="D67" s="10"/>
      <c r="E67" s="10"/>
      <c r="F67" s="10"/>
      <c r="G67" s="10"/>
      <c r="H67" s="10"/>
      <c r="I67" s="10"/>
      <c r="J67" s="10"/>
      <c r="K67" s="10"/>
      <c r="L67" s="10"/>
      <c r="M67" s="10"/>
      <c r="N67" s="137"/>
    </row>
    <row r="68" spans="1:14" ht="15.75">
      <c r="A68" s="8"/>
      <c r="B68" s="61" t="s">
        <v>42</v>
      </c>
      <c r="C68" s="17"/>
      <c r="D68" s="17"/>
      <c r="E68" s="17"/>
      <c r="F68" s="17"/>
      <c r="G68" s="17"/>
      <c r="H68" s="17"/>
      <c r="I68" s="20"/>
      <c r="J68" s="20" t="s">
        <v>180</v>
      </c>
      <c r="K68" s="20"/>
      <c r="L68" s="20" t="s">
        <v>194</v>
      </c>
      <c r="M68" s="17"/>
      <c r="N68" s="137"/>
    </row>
    <row r="69" spans="1:14" ht="15.75">
      <c r="A69" s="26"/>
      <c r="B69" s="27" t="s">
        <v>43</v>
      </c>
      <c r="C69" s="27"/>
      <c r="D69" s="27"/>
      <c r="E69" s="27"/>
      <c r="F69" s="27"/>
      <c r="G69" s="27"/>
      <c r="H69" s="27"/>
      <c r="I69" s="27"/>
      <c r="J69" s="38">
        <v>0</v>
      </c>
      <c r="K69" s="27"/>
      <c r="L69" s="66">
        <v>0</v>
      </c>
      <c r="M69" s="27"/>
      <c r="N69" s="137"/>
    </row>
    <row r="70" spans="1:14" ht="15.75">
      <c r="A70" s="26"/>
      <c r="B70" s="27" t="s">
        <v>44</v>
      </c>
      <c r="C70" s="53" t="s">
        <v>140</v>
      </c>
      <c r="D70" s="72">
        <f>L44</f>
        <v>36822</v>
      </c>
      <c r="E70" s="27"/>
      <c r="F70" s="27"/>
      <c r="G70" s="27"/>
      <c r="H70" s="27"/>
      <c r="I70" s="27"/>
      <c r="J70" s="38">
        <v>10705</v>
      </c>
      <c r="K70" s="27"/>
      <c r="L70" s="66"/>
      <c r="M70" s="27"/>
      <c r="N70" s="137"/>
    </row>
    <row r="71" spans="1:14" ht="15.75">
      <c r="A71" s="26"/>
      <c r="B71" s="27" t="s">
        <v>45</v>
      </c>
      <c r="C71" s="27"/>
      <c r="D71" s="27"/>
      <c r="E71" s="27"/>
      <c r="F71" s="27"/>
      <c r="G71" s="27"/>
      <c r="H71" s="27"/>
      <c r="I71" s="27"/>
      <c r="J71" s="38"/>
      <c r="K71" s="27"/>
      <c r="L71" s="66">
        <f>3588+1484+152+388+7-713+19+44+31</f>
        <v>5000</v>
      </c>
      <c r="M71" s="27"/>
      <c r="N71" s="137"/>
    </row>
    <row r="72" spans="1:14" ht="15.75">
      <c r="A72" s="26"/>
      <c r="B72" s="27" t="s">
        <v>46</v>
      </c>
      <c r="C72" s="27"/>
      <c r="D72" s="27"/>
      <c r="E72" s="27"/>
      <c r="F72" s="27"/>
      <c r="G72" s="27"/>
      <c r="H72" s="27"/>
      <c r="I72" s="27"/>
      <c r="J72" s="38"/>
      <c r="K72" s="27"/>
      <c r="L72" s="66">
        <v>0</v>
      </c>
      <c r="M72" s="27"/>
      <c r="N72" s="137"/>
    </row>
    <row r="73" spans="1:14" ht="15.75">
      <c r="A73" s="26"/>
      <c r="B73" s="27" t="s">
        <v>47</v>
      </c>
      <c r="C73" s="27"/>
      <c r="D73" s="27"/>
      <c r="E73" s="27"/>
      <c r="F73" s="27"/>
      <c r="G73" s="27"/>
      <c r="H73" s="27"/>
      <c r="I73" s="27"/>
      <c r="J73" s="38">
        <f>SUM(J69:J72)</f>
        <v>10705</v>
      </c>
      <c r="K73" s="27"/>
      <c r="L73" s="67">
        <f>SUM(L69:L72)</f>
        <v>5000</v>
      </c>
      <c r="M73" s="27"/>
      <c r="N73" s="137"/>
    </row>
    <row r="74" spans="1:14" ht="15.75">
      <c r="A74" s="26"/>
      <c r="B74" s="27" t="s">
        <v>48</v>
      </c>
      <c r="C74" s="27"/>
      <c r="D74" s="27"/>
      <c r="E74" s="27"/>
      <c r="F74" s="27"/>
      <c r="G74" s="27"/>
      <c r="H74" s="27"/>
      <c r="I74" s="27"/>
      <c r="J74" s="38">
        <v>76</v>
      </c>
      <c r="K74" s="27"/>
      <c r="L74" s="66">
        <v>-76</v>
      </c>
      <c r="M74" s="27"/>
      <c r="N74" s="137"/>
    </row>
    <row r="75" spans="1:14" ht="15.75">
      <c r="A75" s="26"/>
      <c r="B75" s="27" t="s">
        <v>49</v>
      </c>
      <c r="C75" s="27"/>
      <c r="D75" s="27"/>
      <c r="E75" s="27"/>
      <c r="F75" s="27"/>
      <c r="G75" s="27"/>
      <c r="H75" s="27"/>
      <c r="I75" s="27"/>
      <c r="J75" s="38">
        <f>J73+J74</f>
        <v>10781</v>
      </c>
      <c r="K75" s="27"/>
      <c r="L75" s="67">
        <f>L73+L74</f>
        <v>4924</v>
      </c>
      <c r="M75" s="27"/>
      <c r="N75" s="137"/>
    </row>
    <row r="76" spans="1:14" ht="15.75">
      <c r="A76" s="26"/>
      <c r="B76" s="73" t="s">
        <v>50</v>
      </c>
      <c r="C76" s="74"/>
      <c r="D76" s="27"/>
      <c r="E76" s="27"/>
      <c r="F76" s="27"/>
      <c r="G76" s="27"/>
      <c r="H76" s="27"/>
      <c r="I76" s="27"/>
      <c r="J76" s="38"/>
      <c r="K76" s="27"/>
      <c r="L76" s="66"/>
      <c r="M76" s="27"/>
      <c r="N76" s="137"/>
    </row>
    <row r="77" spans="1:14" ht="15.75">
      <c r="A77" s="26">
        <v>1</v>
      </c>
      <c r="B77" s="27" t="s">
        <v>51</v>
      </c>
      <c r="C77" s="27"/>
      <c r="D77" s="27"/>
      <c r="E77" s="27"/>
      <c r="F77" s="27"/>
      <c r="G77" s="27"/>
      <c r="H77" s="27"/>
      <c r="I77" s="27"/>
      <c r="J77" s="27"/>
      <c r="K77" s="27"/>
      <c r="L77" s="66">
        <v>0</v>
      </c>
      <c r="M77" s="27"/>
      <c r="N77" s="137"/>
    </row>
    <row r="78" spans="1:14" ht="15.75">
      <c r="A78" s="26">
        <v>2</v>
      </c>
      <c r="B78" s="27" t="s">
        <v>52</v>
      </c>
      <c r="C78" s="27"/>
      <c r="D78" s="27"/>
      <c r="E78" s="27"/>
      <c r="F78" s="27"/>
      <c r="G78" s="27"/>
      <c r="H78" s="27"/>
      <c r="I78" s="27"/>
      <c r="J78" s="27"/>
      <c r="K78" s="27"/>
      <c r="L78" s="66">
        <v>-4</v>
      </c>
      <c r="M78" s="27"/>
      <c r="N78" s="137"/>
    </row>
    <row r="79" spans="1:14" ht="15.75">
      <c r="A79" s="26">
        <v>3</v>
      </c>
      <c r="B79" s="27" t="s">
        <v>53</v>
      </c>
      <c r="C79" s="27"/>
      <c r="D79" s="27"/>
      <c r="E79" s="27"/>
      <c r="F79" s="27"/>
      <c r="G79" s="27"/>
      <c r="H79" s="27"/>
      <c r="I79" s="27"/>
      <c r="J79" s="27"/>
      <c r="K79" s="27"/>
      <c r="L79" s="66">
        <v>-208</v>
      </c>
      <c r="M79" s="27"/>
      <c r="N79" s="137"/>
    </row>
    <row r="80" spans="1:14" ht="15.75">
      <c r="A80" s="26">
        <v>4</v>
      </c>
      <c r="B80" s="27" t="s">
        <v>54</v>
      </c>
      <c r="C80" s="27"/>
      <c r="D80" s="27"/>
      <c r="E80" s="27"/>
      <c r="F80" s="27"/>
      <c r="G80" s="27"/>
      <c r="H80" s="27"/>
      <c r="I80" s="27"/>
      <c r="J80" s="27"/>
      <c r="K80" s="27"/>
      <c r="L80" s="66">
        <v>0</v>
      </c>
      <c r="M80" s="27"/>
      <c r="N80" s="137"/>
    </row>
    <row r="81" spans="1:14" ht="15.75">
      <c r="A81" s="26">
        <v>5</v>
      </c>
      <c r="B81" s="27" t="s">
        <v>55</v>
      </c>
      <c r="C81" s="27"/>
      <c r="D81" s="27"/>
      <c r="E81" s="27"/>
      <c r="F81" s="27"/>
      <c r="G81" s="27"/>
      <c r="H81" s="27"/>
      <c r="I81" s="27"/>
      <c r="J81" s="27"/>
      <c r="K81" s="27"/>
      <c r="L81" s="66">
        <v>-1357</v>
      </c>
      <c r="M81" s="27"/>
      <c r="N81" s="137"/>
    </row>
    <row r="82" spans="1:14" ht="15.75">
      <c r="A82" s="26">
        <v>6</v>
      </c>
      <c r="B82" s="27" t="s">
        <v>56</v>
      </c>
      <c r="C82" s="27"/>
      <c r="D82" s="27"/>
      <c r="E82" s="27"/>
      <c r="F82" s="27"/>
      <c r="G82" s="27"/>
      <c r="H82" s="27"/>
      <c r="I82" s="27"/>
      <c r="J82" s="27"/>
      <c r="K82" s="27"/>
      <c r="L82" s="66">
        <v>-3</v>
      </c>
      <c r="M82" s="27"/>
      <c r="N82" s="137"/>
    </row>
    <row r="83" spans="1:14" ht="15.75">
      <c r="A83" s="26">
        <v>7</v>
      </c>
      <c r="B83" s="27" t="s">
        <v>57</v>
      </c>
      <c r="C83" s="27"/>
      <c r="D83" s="27"/>
      <c r="E83" s="27"/>
      <c r="F83" s="27"/>
      <c r="G83" s="27"/>
      <c r="H83" s="27"/>
      <c r="I83" s="27"/>
      <c r="J83" s="27"/>
      <c r="K83" s="27"/>
      <c r="L83" s="66">
        <v>-498</v>
      </c>
      <c r="M83" s="27"/>
      <c r="N83" s="137"/>
    </row>
    <row r="84" spans="1:14" ht="15.75">
      <c r="A84" s="26">
        <v>8</v>
      </c>
      <c r="B84" s="27" t="s">
        <v>58</v>
      </c>
      <c r="C84" s="27"/>
      <c r="D84" s="27"/>
      <c r="E84" s="27"/>
      <c r="F84" s="27"/>
      <c r="G84" s="27"/>
      <c r="H84" s="27"/>
      <c r="I84" s="27"/>
      <c r="J84" s="27"/>
      <c r="K84" s="27"/>
      <c r="L84" s="66">
        <v>-552</v>
      </c>
      <c r="M84" s="27"/>
      <c r="N84" s="137"/>
    </row>
    <row r="85" spans="1:14" ht="15.75">
      <c r="A85" s="26">
        <v>9</v>
      </c>
      <c r="B85" s="27" t="s">
        <v>59</v>
      </c>
      <c r="C85" s="27"/>
      <c r="D85" s="27"/>
      <c r="E85" s="27"/>
      <c r="F85" s="27"/>
      <c r="G85" s="27"/>
      <c r="H85" s="27"/>
      <c r="I85" s="27"/>
      <c r="J85" s="27"/>
      <c r="K85" s="27"/>
      <c r="L85" s="66">
        <v>0</v>
      </c>
      <c r="M85" s="27"/>
      <c r="N85" s="137"/>
    </row>
    <row r="86" spans="1:14" ht="15.75">
      <c r="A86" s="26">
        <v>10</v>
      </c>
      <c r="B86" s="27" t="s">
        <v>60</v>
      </c>
      <c r="C86" s="27"/>
      <c r="D86" s="27"/>
      <c r="E86" s="27"/>
      <c r="F86" s="27"/>
      <c r="G86" s="27"/>
      <c r="H86" s="27"/>
      <c r="I86" s="27"/>
      <c r="J86" s="27"/>
      <c r="K86" s="27"/>
      <c r="L86" s="66">
        <v>-334</v>
      </c>
      <c r="M86" s="27"/>
      <c r="N86" s="137"/>
    </row>
    <row r="87" spans="1:14" ht="15.75">
      <c r="A87" s="26">
        <v>11</v>
      </c>
      <c r="B87" s="27" t="s">
        <v>61</v>
      </c>
      <c r="C87" s="27"/>
      <c r="D87" s="27"/>
      <c r="E87" s="27"/>
      <c r="F87" s="27"/>
      <c r="G87" s="27"/>
      <c r="H87" s="27"/>
      <c r="I87" s="27"/>
      <c r="J87" s="27"/>
      <c r="K87" s="27"/>
      <c r="L87" s="66">
        <v>0</v>
      </c>
      <c r="M87" s="27"/>
      <c r="N87" s="137"/>
    </row>
    <row r="88" spans="1:14" ht="15.75">
      <c r="A88" s="26">
        <v>12</v>
      </c>
      <c r="B88" s="27" t="s">
        <v>62</v>
      </c>
      <c r="C88" s="27"/>
      <c r="D88" s="27"/>
      <c r="E88" s="27"/>
      <c r="F88" s="27"/>
      <c r="G88" s="27"/>
      <c r="H88" s="27"/>
      <c r="I88" s="27"/>
      <c r="J88" s="27"/>
      <c r="K88" s="27"/>
      <c r="L88" s="66">
        <f>-L75-SUM(L78:L87)</f>
        <v>-1968</v>
      </c>
      <c r="M88" s="27"/>
      <c r="N88" s="137"/>
    </row>
    <row r="89" spans="1:14" ht="15.75">
      <c r="A89" s="26"/>
      <c r="B89" s="73" t="s">
        <v>63</v>
      </c>
      <c r="C89" s="74"/>
      <c r="D89" s="27"/>
      <c r="E89" s="27"/>
      <c r="F89" s="27"/>
      <c r="G89" s="27"/>
      <c r="H89" s="27"/>
      <c r="I89" s="27"/>
      <c r="J89" s="27"/>
      <c r="K89" s="27"/>
      <c r="L89" s="75"/>
      <c r="M89" s="27"/>
      <c r="N89" s="137"/>
    </row>
    <row r="90" spans="1:14" ht="15.75">
      <c r="A90" s="26"/>
      <c r="B90" s="27" t="s">
        <v>64</v>
      </c>
      <c r="C90" s="74"/>
      <c r="D90" s="27"/>
      <c r="E90" s="27"/>
      <c r="F90" s="27"/>
      <c r="G90" s="27"/>
      <c r="H90" s="27"/>
      <c r="I90" s="27"/>
      <c r="J90" s="38">
        <v>-7</v>
      </c>
      <c r="K90" s="38"/>
      <c r="L90" s="66"/>
      <c r="M90" s="27"/>
      <c r="N90" s="137"/>
    </row>
    <row r="91" spans="1:14" ht="15.75">
      <c r="A91" s="26"/>
      <c r="B91" s="27" t="s">
        <v>65</v>
      </c>
      <c r="C91" s="27"/>
      <c r="D91" s="27"/>
      <c r="E91" s="27"/>
      <c r="F91" s="27"/>
      <c r="G91" s="27"/>
      <c r="H91" s="27"/>
      <c r="I91" s="27"/>
      <c r="J91" s="38">
        <v>-40</v>
      </c>
      <c r="K91" s="38"/>
      <c r="L91" s="66"/>
      <c r="M91" s="27"/>
      <c r="N91" s="137"/>
    </row>
    <row r="92" spans="1:14" ht="15.75">
      <c r="A92" s="26"/>
      <c r="B92" s="27" t="s">
        <v>66</v>
      </c>
      <c r="C92" s="27"/>
      <c r="D92" s="27"/>
      <c r="E92" s="27"/>
      <c r="F92" s="27"/>
      <c r="G92" s="27"/>
      <c r="H92" s="27"/>
      <c r="I92" s="27"/>
      <c r="J92" s="38">
        <v>-10734</v>
      </c>
      <c r="K92" s="38"/>
      <c r="L92" s="66"/>
      <c r="M92" s="27"/>
      <c r="N92" s="137"/>
    </row>
    <row r="93" spans="1:14" ht="15.75">
      <c r="A93" s="26"/>
      <c r="B93" s="27" t="s">
        <v>67</v>
      </c>
      <c r="C93" s="27"/>
      <c r="D93" s="27"/>
      <c r="E93" s="27"/>
      <c r="F93" s="27"/>
      <c r="G93" s="27"/>
      <c r="H93" s="27"/>
      <c r="I93" s="27"/>
      <c r="J93" s="38">
        <v>0</v>
      </c>
      <c r="K93" s="38"/>
      <c r="L93" s="66"/>
      <c r="M93" s="27"/>
      <c r="N93" s="137"/>
    </row>
    <row r="94" spans="1:14" ht="15.75">
      <c r="A94" s="26"/>
      <c r="B94" s="27" t="s">
        <v>68</v>
      </c>
      <c r="C94" s="27"/>
      <c r="D94" s="27"/>
      <c r="E94" s="27"/>
      <c r="F94" s="27"/>
      <c r="G94" s="27"/>
      <c r="H94" s="27"/>
      <c r="I94" s="27"/>
      <c r="J94" s="38">
        <f>SUM(J76:J93)</f>
        <v>-10781</v>
      </c>
      <c r="K94" s="38"/>
      <c r="L94" s="38">
        <f>SUM(L76:L93)</f>
        <v>-4924</v>
      </c>
      <c r="M94" s="27"/>
      <c r="N94" s="137"/>
    </row>
    <row r="95" spans="1:14" ht="15.75">
      <c r="A95" s="26"/>
      <c r="B95" s="27" t="s">
        <v>69</v>
      </c>
      <c r="C95" s="27"/>
      <c r="D95" s="27"/>
      <c r="E95" s="27"/>
      <c r="F95" s="27"/>
      <c r="G95" s="27"/>
      <c r="H95" s="27"/>
      <c r="I95" s="27"/>
      <c r="J95" s="38">
        <f>J75+J94</f>
        <v>0</v>
      </c>
      <c r="K95" s="38"/>
      <c r="L95" s="38">
        <f>L75+L94</f>
        <v>0</v>
      </c>
      <c r="M95" s="27"/>
      <c r="N95" s="137"/>
    </row>
    <row r="96" spans="1:14" ht="15.75">
      <c r="A96" s="26"/>
      <c r="B96" s="27"/>
      <c r="C96" s="27"/>
      <c r="D96" s="27"/>
      <c r="E96" s="27"/>
      <c r="F96" s="27"/>
      <c r="G96" s="27"/>
      <c r="H96" s="27"/>
      <c r="I96" s="27"/>
      <c r="J96" s="38"/>
      <c r="K96" s="38"/>
      <c r="L96" s="38"/>
      <c r="M96" s="27"/>
      <c r="N96" s="137"/>
    </row>
    <row r="97" spans="1:14" ht="12" customHeight="1">
      <c r="A97" s="8"/>
      <c r="B97" s="10"/>
      <c r="C97" s="10"/>
      <c r="D97" s="10"/>
      <c r="E97" s="10"/>
      <c r="F97" s="10"/>
      <c r="G97" s="10"/>
      <c r="H97" s="10"/>
      <c r="I97" s="10"/>
      <c r="J97" s="10"/>
      <c r="K97" s="10"/>
      <c r="L97" s="62"/>
      <c r="M97" s="10"/>
      <c r="N97" s="137"/>
    </row>
    <row r="98" spans="1:14" ht="12" customHeight="1">
      <c r="A98" s="8"/>
      <c r="B98" s="10"/>
      <c r="C98" s="10"/>
      <c r="D98" s="10"/>
      <c r="E98" s="10"/>
      <c r="F98" s="10"/>
      <c r="G98" s="10"/>
      <c r="H98" s="10"/>
      <c r="I98" s="10"/>
      <c r="J98" s="10"/>
      <c r="K98" s="10"/>
      <c r="L98" s="62"/>
      <c r="M98" s="10"/>
      <c r="N98" s="137"/>
    </row>
    <row r="99" spans="1:14" ht="15.75">
      <c r="A99" s="2"/>
      <c r="B99" s="76" t="s">
        <v>70</v>
      </c>
      <c r="C99" s="77"/>
      <c r="D99" s="5"/>
      <c r="E99" s="5"/>
      <c r="F99" s="5"/>
      <c r="G99" s="5"/>
      <c r="H99" s="5"/>
      <c r="I99" s="5"/>
      <c r="J99" s="5"/>
      <c r="K99" s="5"/>
      <c r="L99" s="60"/>
      <c r="M99" s="5"/>
      <c r="N99" s="137"/>
    </row>
    <row r="100" spans="1:14" ht="15.75">
      <c r="A100" s="8"/>
      <c r="B100" s="22"/>
      <c r="C100" s="16"/>
      <c r="D100" s="10"/>
      <c r="E100" s="10"/>
      <c r="F100" s="10"/>
      <c r="G100" s="10"/>
      <c r="H100" s="10"/>
      <c r="I100" s="10"/>
      <c r="J100" s="10"/>
      <c r="K100" s="10"/>
      <c r="L100" s="62"/>
      <c r="M100" s="10"/>
      <c r="N100" s="137"/>
    </row>
    <row r="101" spans="1:14" ht="15.75">
      <c r="A101" s="8"/>
      <c r="B101" s="78" t="s">
        <v>71</v>
      </c>
      <c r="C101" s="16"/>
      <c r="D101" s="10"/>
      <c r="E101" s="10"/>
      <c r="F101" s="10"/>
      <c r="G101" s="10"/>
      <c r="H101" s="10"/>
      <c r="I101" s="10"/>
      <c r="J101" s="10"/>
      <c r="K101" s="10"/>
      <c r="L101" s="62"/>
      <c r="M101" s="10"/>
      <c r="N101" s="137"/>
    </row>
    <row r="102" spans="1:14" ht="15.75">
      <c r="A102" s="26"/>
      <c r="B102" s="27" t="s">
        <v>72</v>
      </c>
      <c r="C102" s="27"/>
      <c r="D102" s="27"/>
      <c r="E102" s="27"/>
      <c r="F102" s="27"/>
      <c r="G102" s="27"/>
      <c r="H102" s="27"/>
      <c r="I102" s="27"/>
      <c r="J102" s="27"/>
      <c r="K102" s="27"/>
      <c r="L102" s="66">
        <v>8925</v>
      </c>
      <c r="M102" s="27"/>
      <c r="N102" s="137"/>
    </row>
    <row r="103" spans="1:14" ht="15.75">
      <c r="A103" s="26"/>
      <c r="B103" s="27" t="s">
        <v>73</v>
      </c>
      <c r="C103" s="27"/>
      <c r="D103" s="27"/>
      <c r="E103" s="27"/>
      <c r="F103" s="27"/>
      <c r="G103" s="27"/>
      <c r="H103" s="27"/>
      <c r="I103" s="27"/>
      <c r="J103" s="27"/>
      <c r="K103" s="27"/>
      <c r="L103" s="66">
        <v>8925</v>
      </c>
      <c r="M103" s="27"/>
      <c r="N103" s="137"/>
    </row>
    <row r="104" spans="1:14" ht="15.75">
      <c r="A104" s="26"/>
      <c r="B104" s="27" t="s">
        <v>74</v>
      </c>
      <c r="C104" s="27"/>
      <c r="D104" s="27"/>
      <c r="E104" s="27"/>
      <c r="F104" s="27"/>
      <c r="G104" s="27"/>
      <c r="H104" s="27"/>
      <c r="I104" s="27"/>
      <c r="J104" s="27"/>
      <c r="K104" s="27"/>
      <c r="L104" s="66">
        <v>0</v>
      </c>
      <c r="M104" s="27"/>
      <c r="N104" s="137"/>
    </row>
    <row r="105" spans="1:14" ht="15.75">
      <c r="A105" s="26"/>
      <c r="B105" s="27" t="s">
        <v>75</v>
      </c>
      <c r="C105" s="27"/>
      <c r="D105" s="27"/>
      <c r="E105" s="27"/>
      <c r="F105" s="27"/>
      <c r="G105" s="27"/>
      <c r="H105" s="27"/>
      <c r="I105" s="27"/>
      <c r="J105" s="27"/>
      <c r="K105" s="27"/>
      <c r="L105" s="66">
        <v>0</v>
      </c>
      <c r="M105" s="27"/>
      <c r="N105" s="137"/>
    </row>
    <row r="106" spans="1:14" ht="15.75">
      <c r="A106" s="26"/>
      <c r="B106" s="27" t="s">
        <v>76</v>
      </c>
      <c r="C106" s="27"/>
      <c r="D106" s="27"/>
      <c r="E106" s="27"/>
      <c r="F106" s="27"/>
      <c r="G106" s="27"/>
      <c r="H106" s="27"/>
      <c r="I106" s="27"/>
      <c r="J106" s="27"/>
      <c r="K106" s="27"/>
      <c r="L106" s="66">
        <v>0</v>
      </c>
      <c r="M106" s="27"/>
      <c r="N106" s="137"/>
    </row>
    <row r="107" spans="1:14" ht="15.75">
      <c r="A107" s="26"/>
      <c r="B107" s="27" t="s">
        <v>55</v>
      </c>
      <c r="C107" s="27"/>
      <c r="D107" s="27"/>
      <c r="E107" s="27"/>
      <c r="F107" s="27"/>
      <c r="G107" s="27"/>
      <c r="H107" s="27"/>
      <c r="I107" s="27"/>
      <c r="J107" s="27"/>
      <c r="K107" s="27"/>
      <c r="L107" s="66">
        <v>0</v>
      </c>
      <c r="M107" s="27"/>
      <c r="N107" s="137"/>
    </row>
    <row r="108" spans="1:14" ht="15.75">
      <c r="A108" s="26"/>
      <c r="B108" s="27" t="s">
        <v>57</v>
      </c>
      <c r="C108" s="27"/>
      <c r="D108" s="27"/>
      <c r="E108" s="27"/>
      <c r="F108" s="27"/>
      <c r="G108" s="27"/>
      <c r="H108" s="27"/>
      <c r="I108" s="27"/>
      <c r="J108" s="27"/>
      <c r="K108" s="27"/>
      <c r="L108" s="66">
        <v>0</v>
      </c>
      <c r="M108" s="27"/>
      <c r="N108" s="137"/>
    </row>
    <row r="109" spans="1:14" ht="15.75">
      <c r="A109" s="26"/>
      <c r="B109" s="27" t="s">
        <v>77</v>
      </c>
      <c r="C109" s="27"/>
      <c r="D109" s="27"/>
      <c r="E109" s="27"/>
      <c r="F109" s="27"/>
      <c r="G109" s="27"/>
      <c r="H109" s="27"/>
      <c r="I109" s="27"/>
      <c r="J109" s="27"/>
      <c r="K109" s="27"/>
      <c r="L109" s="66">
        <f>SUM(L103:L107)</f>
        <v>8925</v>
      </c>
      <c r="M109" s="27"/>
      <c r="N109" s="137"/>
    </row>
    <row r="110" spans="1:14" ht="15.75">
      <c r="A110" s="26"/>
      <c r="B110" s="27"/>
      <c r="C110" s="27"/>
      <c r="D110" s="27"/>
      <c r="E110" s="27"/>
      <c r="F110" s="27"/>
      <c r="G110" s="27"/>
      <c r="H110" s="27"/>
      <c r="I110" s="27"/>
      <c r="J110" s="27"/>
      <c r="K110" s="27"/>
      <c r="L110" s="79"/>
      <c r="M110" s="27"/>
      <c r="N110" s="137"/>
    </row>
    <row r="111" spans="1:14" ht="15.75">
      <c r="A111" s="8"/>
      <c r="B111" s="78" t="s">
        <v>78</v>
      </c>
      <c r="C111" s="10"/>
      <c r="D111" s="10"/>
      <c r="E111" s="10"/>
      <c r="F111" s="10"/>
      <c r="G111" s="10"/>
      <c r="H111" s="10"/>
      <c r="I111" s="10"/>
      <c r="J111" s="10"/>
      <c r="K111" s="10"/>
      <c r="L111" s="62"/>
      <c r="M111" s="10"/>
      <c r="N111" s="137"/>
    </row>
    <row r="112" spans="1:14" ht="15.75">
      <c r="A112" s="26"/>
      <c r="B112" s="27" t="s">
        <v>79</v>
      </c>
      <c r="C112" s="27"/>
      <c r="D112" s="80"/>
      <c r="E112" s="27"/>
      <c r="F112" s="27"/>
      <c r="G112" s="27"/>
      <c r="H112" s="27"/>
      <c r="I112" s="27"/>
      <c r="J112" s="27"/>
      <c r="K112" s="27"/>
      <c r="L112" s="81" t="s">
        <v>182</v>
      </c>
      <c r="M112" s="27"/>
      <c r="N112" s="137"/>
    </row>
    <row r="113" spans="1:14" ht="15.75">
      <c r="A113" s="26"/>
      <c r="B113" s="27" t="s">
        <v>80</v>
      </c>
      <c r="C113" s="30"/>
      <c r="D113" s="30"/>
      <c r="E113" s="30"/>
      <c r="F113" s="30"/>
      <c r="G113" s="30"/>
      <c r="H113" s="30"/>
      <c r="I113" s="30"/>
      <c r="J113" s="30"/>
      <c r="K113" s="30"/>
      <c r="L113" s="81" t="s">
        <v>182</v>
      </c>
      <c r="M113" s="27"/>
      <c r="N113" s="137"/>
    </row>
    <row r="114" spans="1:14" ht="15.75">
      <c r="A114" s="26"/>
      <c r="B114" s="27" t="s">
        <v>81</v>
      </c>
      <c r="C114" s="27"/>
      <c r="D114" s="27"/>
      <c r="E114" s="27"/>
      <c r="F114" s="27"/>
      <c r="G114" s="27"/>
      <c r="H114" s="27"/>
      <c r="I114" s="27"/>
      <c r="J114" s="27"/>
      <c r="K114" s="27"/>
      <c r="L114" s="81" t="s">
        <v>182</v>
      </c>
      <c r="M114" s="27"/>
      <c r="N114" s="137"/>
    </row>
    <row r="115" spans="1:14" ht="15.75">
      <c r="A115" s="26"/>
      <c r="B115" s="27" t="s">
        <v>82</v>
      </c>
      <c r="C115" s="27"/>
      <c r="D115" s="27"/>
      <c r="E115" s="27"/>
      <c r="F115" s="27"/>
      <c r="G115" s="27"/>
      <c r="H115" s="27"/>
      <c r="I115" s="27"/>
      <c r="J115" s="27"/>
      <c r="K115" s="27"/>
      <c r="L115" s="81" t="s">
        <v>182</v>
      </c>
      <c r="M115" s="27"/>
      <c r="N115" s="137"/>
    </row>
    <row r="116" spans="1:14" ht="15.75">
      <c r="A116" s="26"/>
      <c r="B116" s="27"/>
      <c r="C116" s="27"/>
      <c r="D116" s="27"/>
      <c r="E116" s="27"/>
      <c r="F116" s="27"/>
      <c r="G116" s="27"/>
      <c r="H116" s="27"/>
      <c r="I116" s="27"/>
      <c r="J116" s="27"/>
      <c r="K116" s="27"/>
      <c r="L116" s="79"/>
      <c r="M116" s="27"/>
      <c r="N116" s="137"/>
    </row>
    <row r="117" spans="1:14" ht="15.75">
      <c r="A117" s="8"/>
      <c r="B117" s="78" t="s">
        <v>83</v>
      </c>
      <c r="C117" s="16"/>
      <c r="D117" s="10"/>
      <c r="E117" s="10"/>
      <c r="F117" s="10"/>
      <c r="G117" s="10"/>
      <c r="H117" s="10"/>
      <c r="I117" s="10"/>
      <c r="J117" s="10"/>
      <c r="K117" s="10"/>
      <c r="L117" s="82"/>
      <c r="M117" s="10"/>
      <c r="N117" s="137"/>
    </row>
    <row r="118" spans="1:14" ht="15.75">
      <c r="A118" s="26"/>
      <c r="B118" s="27" t="s">
        <v>84</v>
      </c>
      <c r="C118" s="27"/>
      <c r="D118" s="27"/>
      <c r="E118" s="27"/>
      <c r="F118" s="27"/>
      <c r="G118" s="27"/>
      <c r="H118" s="27"/>
      <c r="I118" s="27"/>
      <c r="J118" s="27"/>
      <c r="K118" s="27"/>
      <c r="L118" s="66">
        <v>0</v>
      </c>
      <c r="M118" s="27"/>
      <c r="N118" s="137"/>
    </row>
    <row r="119" spans="1:14" ht="15.75">
      <c r="A119" s="26"/>
      <c r="B119" s="27" t="s">
        <v>85</v>
      </c>
      <c r="C119" s="27"/>
      <c r="D119" s="27"/>
      <c r="E119" s="27"/>
      <c r="F119" s="27"/>
      <c r="G119" s="27"/>
      <c r="H119" s="27"/>
      <c r="I119" s="27"/>
      <c r="J119" s="27"/>
      <c r="K119" s="27"/>
      <c r="L119" s="66">
        <v>334</v>
      </c>
      <c r="M119" s="27"/>
      <c r="N119" s="137"/>
    </row>
    <row r="120" spans="1:14" ht="15.75">
      <c r="A120" s="26"/>
      <c r="B120" s="27" t="s">
        <v>86</v>
      </c>
      <c r="C120" s="27"/>
      <c r="D120" s="27"/>
      <c r="E120" s="27"/>
      <c r="F120" s="27"/>
      <c r="G120" s="27"/>
      <c r="H120" s="27"/>
      <c r="I120" s="27"/>
      <c r="J120" s="27"/>
      <c r="K120" s="27"/>
      <c r="L120" s="66">
        <f>L119+L118</f>
        <v>334</v>
      </c>
      <c r="M120" s="27"/>
      <c r="N120" s="137"/>
    </row>
    <row r="121" spans="1:14" ht="15.75">
      <c r="A121" s="26"/>
      <c r="B121" s="27" t="s">
        <v>87</v>
      </c>
      <c r="C121" s="27"/>
      <c r="D121" s="27"/>
      <c r="E121" s="27"/>
      <c r="F121" s="27"/>
      <c r="G121" s="27"/>
      <c r="H121" s="83"/>
      <c r="I121" s="27"/>
      <c r="J121" s="27"/>
      <c r="K121" s="27"/>
      <c r="L121" s="66">
        <v>-334</v>
      </c>
      <c r="M121" s="27"/>
      <c r="N121" s="137"/>
    </row>
    <row r="122" spans="1:14" ht="15.75">
      <c r="A122" s="26"/>
      <c r="B122" s="27" t="s">
        <v>88</v>
      </c>
      <c r="C122" s="27"/>
      <c r="D122" s="27"/>
      <c r="E122" s="27"/>
      <c r="F122" s="27"/>
      <c r="G122" s="27"/>
      <c r="H122" s="27"/>
      <c r="I122" s="27"/>
      <c r="J122" s="27"/>
      <c r="K122" s="27"/>
      <c r="L122" s="66">
        <f>L120+L121</f>
        <v>0</v>
      </c>
      <c r="M122" s="27"/>
      <c r="N122" s="137"/>
    </row>
    <row r="123" spans="1:14" ht="7.5" customHeight="1">
      <c r="A123" s="26"/>
      <c r="B123" s="27"/>
      <c r="C123" s="27"/>
      <c r="D123" s="27"/>
      <c r="E123" s="27"/>
      <c r="F123" s="27"/>
      <c r="G123" s="27"/>
      <c r="H123" s="27"/>
      <c r="I123" s="27"/>
      <c r="J123" s="27"/>
      <c r="K123" s="27"/>
      <c r="L123" s="79"/>
      <c r="M123" s="27"/>
      <c r="N123" s="137"/>
    </row>
    <row r="124" spans="1:14" ht="6" customHeight="1">
      <c r="A124" s="2"/>
      <c r="B124" s="5"/>
      <c r="C124" s="5"/>
      <c r="D124" s="5"/>
      <c r="E124" s="5"/>
      <c r="F124" s="5"/>
      <c r="G124" s="5"/>
      <c r="H124" s="5"/>
      <c r="I124" s="5"/>
      <c r="J124" s="5"/>
      <c r="K124" s="5"/>
      <c r="L124" s="60"/>
      <c r="M124" s="5"/>
      <c r="N124" s="137"/>
    </row>
    <row r="125" spans="1:14" ht="15.75">
      <c r="A125" s="8"/>
      <c r="B125" s="78" t="s">
        <v>89</v>
      </c>
      <c r="C125" s="16"/>
      <c r="D125" s="10"/>
      <c r="E125" s="10"/>
      <c r="F125" s="10"/>
      <c r="G125" s="10"/>
      <c r="H125" s="10"/>
      <c r="I125" s="10"/>
      <c r="J125" s="10"/>
      <c r="K125" s="10"/>
      <c r="L125" s="62"/>
      <c r="M125" s="10"/>
      <c r="N125" s="137"/>
    </row>
    <row r="126" spans="1:14" ht="15.75">
      <c r="A126" s="8"/>
      <c r="B126" s="22"/>
      <c r="C126" s="16"/>
      <c r="D126" s="10"/>
      <c r="E126" s="10"/>
      <c r="F126" s="10"/>
      <c r="G126" s="10"/>
      <c r="H126" s="10"/>
      <c r="I126" s="10"/>
      <c r="J126" s="10"/>
      <c r="K126" s="10"/>
      <c r="L126" s="62"/>
      <c r="M126" s="10"/>
      <c r="N126" s="137"/>
    </row>
    <row r="127" spans="1:14" ht="15.75">
      <c r="A127" s="26"/>
      <c r="B127" s="27" t="s">
        <v>90</v>
      </c>
      <c r="C127" s="84"/>
      <c r="D127" s="27"/>
      <c r="E127" s="27"/>
      <c r="F127" s="27"/>
      <c r="G127" s="27"/>
      <c r="H127" s="27"/>
      <c r="I127" s="27"/>
      <c r="J127" s="27"/>
      <c r="K127" s="27"/>
      <c r="L127" s="66">
        <f>L53</f>
        <v>146625</v>
      </c>
      <c r="M127" s="27"/>
      <c r="N127" s="137"/>
    </row>
    <row r="128" spans="1:14" ht="15.75">
      <c r="A128" s="26"/>
      <c r="B128" s="27" t="s">
        <v>91</v>
      </c>
      <c r="C128" s="84"/>
      <c r="D128" s="27"/>
      <c r="E128" s="27"/>
      <c r="F128" s="27"/>
      <c r="G128" s="27"/>
      <c r="H128" s="27"/>
      <c r="I128" s="27"/>
      <c r="J128" s="27"/>
      <c r="K128" s="27"/>
      <c r="L128" s="66">
        <f>L65</f>
        <v>135394</v>
      </c>
      <c r="M128" s="27"/>
      <c r="N128" s="137"/>
    </row>
    <row r="129" spans="1:14" ht="7.5" customHeight="1">
      <c r="A129" s="26"/>
      <c r="B129" s="27"/>
      <c r="C129" s="27"/>
      <c r="D129" s="27"/>
      <c r="E129" s="27"/>
      <c r="F129" s="27"/>
      <c r="G129" s="27"/>
      <c r="H129" s="27"/>
      <c r="I129" s="27"/>
      <c r="J129" s="27"/>
      <c r="K129" s="27"/>
      <c r="L129" s="79"/>
      <c r="M129" s="27"/>
      <c r="N129" s="137"/>
    </row>
    <row r="130" spans="1:14" ht="15.75">
      <c r="A130" s="2"/>
      <c r="B130" s="5"/>
      <c r="C130" s="5"/>
      <c r="D130" s="5"/>
      <c r="E130" s="5"/>
      <c r="F130" s="5"/>
      <c r="G130" s="5"/>
      <c r="H130" s="5"/>
      <c r="I130" s="5"/>
      <c r="J130" s="5"/>
      <c r="K130" s="5"/>
      <c r="L130" s="60"/>
      <c r="M130" s="5"/>
      <c r="N130" s="137"/>
    </row>
    <row r="131" spans="1:14" ht="15.75">
      <c r="A131" s="85"/>
      <c r="B131" s="78" t="s">
        <v>92</v>
      </c>
      <c r="C131" s="12"/>
      <c r="D131" s="12"/>
      <c r="E131" s="12"/>
      <c r="F131" s="12"/>
      <c r="G131" s="12"/>
      <c r="H131" s="86" t="s">
        <v>169</v>
      </c>
      <c r="I131" s="86"/>
      <c r="J131" s="86" t="s">
        <v>181</v>
      </c>
      <c r="K131" s="12"/>
      <c r="L131" s="87" t="s">
        <v>195</v>
      </c>
      <c r="M131" s="12"/>
      <c r="N131" s="137"/>
    </row>
    <row r="132" spans="1:14" ht="15.75">
      <c r="A132" s="26"/>
      <c r="B132" s="27" t="s">
        <v>93</v>
      </c>
      <c r="C132" s="27"/>
      <c r="D132" s="27"/>
      <c r="E132" s="27"/>
      <c r="F132" s="27"/>
      <c r="G132" s="27"/>
      <c r="H132" s="66">
        <v>80000</v>
      </c>
      <c r="I132" s="27"/>
      <c r="J132" s="53" t="s">
        <v>182</v>
      </c>
      <c r="K132" s="27"/>
      <c r="L132" s="66"/>
      <c r="M132" s="27"/>
      <c r="N132" s="137"/>
    </row>
    <row r="133" spans="1:14" ht="15.75">
      <c r="A133" s="26"/>
      <c r="B133" s="27" t="s">
        <v>94</v>
      </c>
      <c r="C133" s="27"/>
      <c r="D133" s="27"/>
      <c r="E133" s="27"/>
      <c r="F133" s="27"/>
      <c r="G133" s="27"/>
      <c r="H133" s="66">
        <v>734</v>
      </c>
      <c r="I133" s="27"/>
      <c r="J133" s="66">
        <v>723</v>
      </c>
      <c r="K133" s="27"/>
      <c r="L133" s="66">
        <f>J133+H133</f>
        <v>1457</v>
      </c>
      <c r="M133" s="27"/>
      <c r="N133" s="137"/>
    </row>
    <row r="134" spans="1:14" ht="15.75">
      <c r="A134" s="26"/>
      <c r="B134" s="27" t="s">
        <v>95</v>
      </c>
      <c r="C134" s="27"/>
      <c r="D134" s="27"/>
      <c r="E134" s="27"/>
      <c r="F134" s="27"/>
      <c r="G134" s="27"/>
      <c r="H134" s="27">
        <v>40</v>
      </c>
      <c r="I134" s="27"/>
      <c r="J134" s="27">
        <v>7</v>
      </c>
      <c r="K134" s="27"/>
      <c r="L134" s="66">
        <f>J134+H134</f>
        <v>47</v>
      </c>
      <c r="M134" s="27"/>
      <c r="N134" s="137"/>
    </row>
    <row r="135" spans="1:14" ht="15.75">
      <c r="A135" s="26"/>
      <c r="B135" s="27" t="s">
        <v>96</v>
      </c>
      <c r="C135" s="27"/>
      <c r="D135" s="27"/>
      <c r="E135" s="27"/>
      <c r="F135" s="27"/>
      <c r="G135" s="27"/>
      <c r="H135" s="66">
        <f>SUM(H133:H134)</f>
        <v>774</v>
      </c>
      <c r="I135" s="27"/>
      <c r="J135" s="66">
        <f>J134+J133</f>
        <v>730</v>
      </c>
      <c r="K135" s="27"/>
      <c r="L135" s="66">
        <f>J135+H135</f>
        <v>1504</v>
      </c>
      <c r="M135" s="27"/>
      <c r="N135" s="137"/>
    </row>
    <row r="136" spans="1:14" ht="15.75">
      <c r="A136" s="26"/>
      <c r="B136" s="27" t="s">
        <v>97</v>
      </c>
      <c r="C136" s="27"/>
      <c r="D136" s="27"/>
      <c r="E136" s="27"/>
      <c r="F136" s="27"/>
      <c r="G136" s="27"/>
      <c r="H136" s="66">
        <f>H132-H135</f>
        <v>79226</v>
      </c>
      <c r="I136" s="27"/>
      <c r="J136" s="53" t="s">
        <v>182</v>
      </c>
      <c r="K136" s="27"/>
      <c r="L136" s="66"/>
      <c r="M136" s="27"/>
      <c r="N136" s="137"/>
    </row>
    <row r="137" spans="1:14" ht="7.5" customHeight="1">
      <c r="A137" s="26"/>
      <c r="B137" s="27"/>
      <c r="C137" s="27"/>
      <c r="D137" s="27"/>
      <c r="E137" s="27"/>
      <c r="F137" s="27"/>
      <c r="G137" s="27"/>
      <c r="H137" s="27"/>
      <c r="I137" s="27"/>
      <c r="J137" s="27"/>
      <c r="K137" s="27"/>
      <c r="L137" s="79"/>
      <c r="M137" s="27"/>
      <c r="N137" s="137"/>
    </row>
    <row r="138" spans="1:14" ht="9" customHeight="1">
      <c r="A138" s="2"/>
      <c r="B138" s="5"/>
      <c r="C138" s="5"/>
      <c r="D138" s="5"/>
      <c r="E138" s="5"/>
      <c r="F138" s="5"/>
      <c r="G138" s="5"/>
      <c r="H138" s="5"/>
      <c r="I138" s="5"/>
      <c r="J138" s="5"/>
      <c r="K138" s="5"/>
      <c r="L138" s="60"/>
      <c r="M138" s="5"/>
      <c r="N138" s="137"/>
    </row>
    <row r="139" spans="1:14" ht="15.75">
      <c r="A139" s="8"/>
      <c r="B139" s="78" t="s">
        <v>98</v>
      </c>
      <c r="C139" s="16"/>
      <c r="D139" s="10"/>
      <c r="E139" s="10"/>
      <c r="F139" s="10"/>
      <c r="G139" s="10"/>
      <c r="H139" s="10"/>
      <c r="I139" s="10"/>
      <c r="J139" s="10"/>
      <c r="K139" s="10"/>
      <c r="L139" s="88"/>
      <c r="M139" s="10"/>
      <c r="N139" s="137"/>
    </row>
    <row r="140" spans="1:14" ht="15.75">
      <c r="A140" s="26"/>
      <c r="B140" s="27" t="s">
        <v>99</v>
      </c>
      <c r="C140" s="27"/>
      <c r="D140" s="27"/>
      <c r="E140" s="27"/>
      <c r="F140" s="27"/>
      <c r="G140" s="27"/>
      <c r="H140" s="27"/>
      <c r="I140" s="27"/>
      <c r="J140" s="27"/>
      <c r="K140" s="27"/>
      <c r="L140" s="75">
        <f>(L75+SUM(L77:L80))/-L81</f>
        <v>3.4723655121591745</v>
      </c>
      <c r="M140" s="27" t="s">
        <v>196</v>
      </c>
      <c r="N140" s="137"/>
    </row>
    <row r="141" spans="1:14" ht="15.75">
      <c r="A141" s="26"/>
      <c r="B141" s="27" t="s">
        <v>100</v>
      </c>
      <c r="C141" s="27"/>
      <c r="D141" s="27"/>
      <c r="E141" s="27"/>
      <c r="F141" s="27"/>
      <c r="G141" s="27"/>
      <c r="H141" s="27"/>
      <c r="I141" s="27"/>
      <c r="J141" s="27"/>
      <c r="K141" s="27"/>
      <c r="L141" s="89">
        <v>1.99</v>
      </c>
      <c r="M141" s="27" t="s">
        <v>196</v>
      </c>
      <c r="N141" s="137"/>
    </row>
    <row r="142" spans="1:14" ht="15.75">
      <c r="A142" s="26"/>
      <c r="B142" s="27" t="s">
        <v>101</v>
      </c>
      <c r="C142" s="27"/>
      <c r="D142" s="27"/>
      <c r="E142" s="27"/>
      <c r="F142" s="27"/>
      <c r="G142" s="27"/>
      <c r="H142" s="27"/>
      <c r="I142" s="27"/>
      <c r="J142" s="27"/>
      <c r="K142" s="27"/>
      <c r="L142" s="75">
        <f>(L75+SUM(L77:L82))/-L83</f>
        <v>6.730923694779117</v>
      </c>
      <c r="M142" s="27" t="s">
        <v>196</v>
      </c>
      <c r="N142" s="137"/>
    </row>
    <row r="143" spans="1:14" ht="15.75">
      <c r="A143" s="26"/>
      <c r="B143" s="27" t="s">
        <v>102</v>
      </c>
      <c r="C143" s="27"/>
      <c r="D143" s="27"/>
      <c r="E143" s="27"/>
      <c r="F143" s="27"/>
      <c r="G143" s="27"/>
      <c r="H143" s="27"/>
      <c r="I143" s="27"/>
      <c r="J143" s="27"/>
      <c r="K143" s="27"/>
      <c r="L143" s="90">
        <v>7.02</v>
      </c>
      <c r="M143" s="27" t="s">
        <v>196</v>
      </c>
      <c r="N143" s="137"/>
    </row>
    <row r="144" spans="1:14" ht="15.75">
      <c r="A144" s="26"/>
      <c r="B144" s="27" t="s">
        <v>103</v>
      </c>
      <c r="C144" s="27"/>
      <c r="D144" s="27"/>
      <c r="E144" s="27"/>
      <c r="F144" s="27"/>
      <c r="G144" s="27"/>
      <c r="H144" s="27"/>
      <c r="I144" s="27"/>
      <c r="J144" s="27"/>
      <c r="K144" s="27"/>
      <c r="L144" s="90">
        <f>(L75+SUM(L77:L83))/-L84</f>
        <v>5.170289855072464</v>
      </c>
      <c r="M144" s="27" t="s">
        <v>196</v>
      </c>
      <c r="N144" s="137"/>
    </row>
    <row r="145" spans="1:14" ht="15.75">
      <c r="A145" s="26"/>
      <c r="B145" s="27" t="s">
        <v>104</v>
      </c>
      <c r="C145" s="27"/>
      <c r="D145" s="27"/>
      <c r="E145" s="27"/>
      <c r="F145" s="27"/>
      <c r="G145" s="27"/>
      <c r="H145" s="27"/>
      <c r="I145" s="27"/>
      <c r="J145" s="27"/>
      <c r="K145" s="27"/>
      <c r="L145" s="90">
        <v>5.45</v>
      </c>
      <c r="M145" s="27" t="s">
        <v>196</v>
      </c>
      <c r="N145" s="137"/>
    </row>
    <row r="146" spans="1:14" ht="7.5" customHeight="1">
      <c r="A146" s="26"/>
      <c r="B146" s="27"/>
      <c r="C146" s="27"/>
      <c r="D146" s="27"/>
      <c r="E146" s="27"/>
      <c r="F146" s="27"/>
      <c r="G146" s="27"/>
      <c r="H146" s="27"/>
      <c r="I146" s="27"/>
      <c r="J146" s="27"/>
      <c r="K146" s="27"/>
      <c r="L146" s="27"/>
      <c r="M146" s="27"/>
      <c r="N146" s="137"/>
    </row>
    <row r="147" spans="1:14" ht="15.75">
      <c r="A147" s="8"/>
      <c r="B147" s="15"/>
      <c r="C147" s="15"/>
      <c r="D147" s="15"/>
      <c r="E147" s="15"/>
      <c r="F147" s="15"/>
      <c r="G147" s="15"/>
      <c r="H147" s="15"/>
      <c r="I147" s="15"/>
      <c r="J147" s="15"/>
      <c r="K147" s="15"/>
      <c r="L147" s="15"/>
      <c r="M147" s="15"/>
      <c r="N147" s="137"/>
    </row>
    <row r="148" spans="1:14" ht="15.75">
      <c r="A148" s="91"/>
      <c r="B148" s="76" t="s">
        <v>105</v>
      </c>
      <c r="C148" s="92"/>
      <c r="D148" s="92"/>
      <c r="E148" s="92"/>
      <c r="F148" s="92"/>
      <c r="G148" s="93"/>
      <c r="H148" s="93"/>
      <c r="I148" s="93"/>
      <c r="J148" s="93">
        <v>36830</v>
      </c>
      <c r="K148" s="94"/>
      <c r="L148" s="94"/>
      <c r="M148" s="5"/>
      <c r="N148" s="137"/>
    </row>
    <row r="149" spans="1:14" ht="15.75">
      <c r="A149" s="96"/>
      <c r="B149" s="97"/>
      <c r="C149" s="98"/>
      <c r="D149" s="98"/>
      <c r="E149" s="98"/>
      <c r="F149" s="98"/>
      <c r="G149" s="99"/>
      <c r="H149" s="99"/>
      <c r="I149" s="99"/>
      <c r="J149" s="99"/>
      <c r="K149" s="10"/>
      <c r="L149" s="10"/>
      <c r="M149" s="10"/>
      <c r="N149" s="137"/>
    </row>
    <row r="150" spans="1:14" ht="15.75">
      <c r="A150" s="101"/>
      <c r="B150" s="102" t="s">
        <v>106</v>
      </c>
      <c r="C150" s="103"/>
      <c r="D150" s="103"/>
      <c r="E150" s="103"/>
      <c r="F150" s="103"/>
      <c r="G150" s="83"/>
      <c r="H150" s="83"/>
      <c r="I150" s="83"/>
      <c r="J150" s="104">
        <v>0.10325</v>
      </c>
      <c r="K150" s="27"/>
      <c r="L150" s="27"/>
      <c r="M150" s="27"/>
      <c r="N150" s="137"/>
    </row>
    <row r="151" spans="1:14" ht="15.75">
      <c r="A151" s="101"/>
      <c r="B151" s="102" t="s">
        <v>107</v>
      </c>
      <c r="C151" s="103"/>
      <c r="D151" s="103"/>
      <c r="E151" s="103"/>
      <c r="F151" s="103"/>
      <c r="G151" s="83"/>
      <c r="H151" s="83"/>
      <c r="I151" s="83"/>
      <c r="J151" s="52">
        <v>0.0624</v>
      </c>
      <c r="K151" s="27"/>
      <c r="L151" s="27"/>
      <c r="M151" s="27"/>
      <c r="N151" s="137"/>
    </row>
    <row r="152" spans="1:14" ht="15.75">
      <c r="A152" s="101"/>
      <c r="B152" s="102" t="s">
        <v>108</v>
      </c>
      <c r="C152" s="103"/>
      <c r="D152" s="103"/>
      <c r="E152" s="103"/>
      <c r="F152" s="103"/>
      <c r="G152" s="83"/>
      <c r="H152" s="83"/>
      <c r="I152" s="83"/>
      <c r="J152" s="104">
        <f>J150-J151</f>
        <v>0.04085</v>
      </c>
      <c r="K152" s="27"/>
      <c r="L152" s="27"/>
      <c r="M152" s="27"/>
      <c r="N152" s="137"/>
    </row>
    <row r="153" spans="1:14" ht="15.75">
      <c r="A153" s="101"/>
      <c r="B153" s="102" t="s">
        <v>109</v>
      </c>
      <c r="C153" s="103"/>
      <c r="D153" s="103"/>
      <c r="E153" s="103"/>
      <c r="F153" s="103"/>
      <c r="G153" s="83"/>
      <c r="H153" s="83"/>
      <c r="I153" s="83"/>
      <c r="J153" s="52">
        <v>0.10926</v>
      </c>
      <c r="K153" s="27"/>
      <c r="L153" s="27"/>
      <c r="M153" s="27"/>
      <c r="N153" s="137"/>
    </row>
    <row r="154" spans="1:14" ht="15.75">
      <c r="A154" s="101"/>
      <c r="B154" s="102" t="s">
        <v>110</v>
      </c>
      <c r="C154" s="103"/>
      <c r="D154" s="103"/>
      <c r="E154" s="103"/>
      <c r="F154" s="103"/>
      <c r="G154" s="83"/>
      <c r="H154" s="83"/>
      <c r="I154" s="83"/>
      <c r="J154" s="104">
        <f>L29</f>
        <v>0.06550650481729936</v>
      </c>
      <c r="K154" s="27"/>
      <c r="L154" s="27"/>
      <c r="M154" s="27"/>
      <c r="N154" s="137"/>
    </row>
    <row r="155" spans="1:14" ht="15.75">
      <c r="A155" s="101"/>
      <c r="B155" s="102" t="s">
        <v>111</v>
      </c>
      <c r="C155" s="103"/>
      <c r="D155" s="103"/>
      <c r="E155" s="103"/>
      <c r="F155" s="103"/>
      <c r="G155" s="83"/>
      <c r="H155" s="83"/>
      <c r="I155" s="83"/>
      <c r="J155" s="104">
        <f>J153-J154</f>
        <v>0.043753495182700636</v>
      </c>
      <c r="K155" s="27"/>
      <c r="L155" s="27"/>
      <c r="M155" s="27"/>
      <c r="N155" s="137"/>
    </row>
    <row r="156" spans="1:14" ht="15.75">
      <c r="A156" s="101"/>
      <c r="B156" s="102" t="s">
        <v>112</v>
      </c>
      <c r="C156" s="103"/>
      <c r="D156" s="103"/>
      <c r="E156" s="103"/>
      <c r="F156" s="103"/>
      <c r="G156" s="83"/>
      <c r="H156" s="83"/>
      <c r="I156" s="83"/>
      <c r="J156" s="105" t="s">
        <v>183</v>
      </c>
      <c r="K156" s="27"/>
      <c r="L156" s="27"/>
      <c r="M156" s="27"/>
      <c r="N156" s="137"/>
    </row>
    <row r="157" spans="1:14" ht="15.75">
      <c r="A157" s="101"/>
      <c r="B157" s="102" t="s">
        <v>113</v>
      </c>
      <c r="C157" s="103"/>
      <c r="D157" s="103"/>
      <c r="E157" s="103"/>
      <c r="F157" s="103"/>
      <c r="G157" s="83"/>
      <c r="H157" s="83"/>
      <c r="I157" s="83"/>
      <c r="J157" s="106">
        <v>16.71</v>
      </c>
      <c r="K157" s="27" t="s">
        <v>187</v>
      </c>
      <c r="L157" s="27"/>
      <c r="M157" s="27"/>
      <c r="N157" s="137"/>
    </row>
    <row r="158" spans="1:14" ht="15.75">
      <c r="A158" s="101"/>
      <c r="B158" s="102" t="s">
        <v>114</v>
      </c>
      <c r="C158" s="103"/>
      <c r="D158" s="103"/>
      <c r="E158" s="103"/>
      <c r="F158" s="103"/>
      <c r="G158" s="83"/>
      <c r="H158" s="83"/>
      <c r="I158" s="83"/>
      <c r="J158" s="106">
        <v>12.787</v>
      </c>
      <c r="K158" s="27" t="s">
        <v>187</v>
      </c>
      <c r="L158" s="27"/>
      <c r="M158" s="27"/>
      <c r="N158" s="137"/>
    </row>
    <row r="159" spans="1:14" ht="15.75">
      <c r="A159" s="101"/>
      <c r="B159" s="102" t="s">
        <v>115</v>
      </c>
      <c r="C159" s="103"/>
      <c r="D159" s="103"/>
      <c r="E159" s="103"/>
      <c r="F159" s="103"/>
      <c r="G159" s="83"/>
      <c r="H159" s="83"/>
      <c r="I159" s="83"/>
      <c r="J159" s="104">
        <f>F53/D53*4</f>
        <v>0.2742379279010212</v>
      </c>
      <c r="K159" s="27"/>
      <c r="L159" s="27"/>
      <c r="M159" s="27"/>
      <c r="N159" s="137"/>
    </row>
    <row r="160" spans="1:14" ht="15.75">
      <c r="A160" s="101"/>
      <c r="B160" s="102"/>
      <c r="C160" s="102"/>
      <c r="D160" s="102"/>
      <c r="E160" s="102"/>
      <c r="F160" s="102"/>
      <c r="G160" s="27"/>
      <c r="H160" s="27"/>
      <c r="I160" s="27"/>
      <c r="J160" s="79"/>
      <c r="K160" s="27"/>
      <c r="L160" s="107"/>
      <c r="M160" s="27"/>
      <c r="N160" s="137"/>
    </row>
    <row r="161" spans="1:14" ht="15.75">
      <c r="A161" s="108"/>
      <c r="B161" s="17" t="s">
        <v>116</v>
      </c>
      <c r="C161" s="20"/>
      <c r="D161" s="109"/>
      <c r="E161" s="20"/>
      <c r="F161" s="109"/>
      <c r="G161" s="20"/>
      <c r="H161" s="109"/>
      <c r="I161" s="20" t="s">
        <v>170</v>
      </c>
      <c r="J161" s="109" t="s">
        <v>184</v>
      </c>
      <c r="K161" s="18"/>
      <c r="L161" s="18"/>
      <c r="M161" s="10"/>
      <c r="N161" s="137"/>
    </row>
    <row r="162" spans="1:14" ht="15.75">
      <c r="A162" s="110"/>
      <c r="B162" s="102" t="s">
        <v>117</v>
      </c>
      <c r="C162" s="67"/>
      <c r="D162" s="67"/>
      <c r="E162" s="67"/>
      <c r="F162" s="27"/>
      <c r="G162" s="27"/>
      <c r="H162" s="27"/>
      <c r="I162" s="34">
        <v>456</v>
      </c>
      <c r="J162" s="111">
        <v>25683</v>
      </c>
      <c r="K162" s="27"/>
      <c r="L162" s="107"/>
      <c r="M162" s="112"/>
      <c r="N162" s="137"/>
    </row>
    <row r="163" spans="1:14" ht="15.75">
      <c r="A163" s="110"/>
      <c r="B163" s="102" t="s">
        <v>118</v>
      </c>
      <c r="C163" s="67"/>
      <c r="D163" s="67"/>
      <c r="E163" s="67"/>
      <c r="F163" s="27"/>
      <c r="G163" s="27"/>
      <c r="H163" s="27"/>
      <c r="I163" s="34">
        <v>27</v>
      </c>
      <c r="J163" s="111">
        <v>1353</v>
      </c>
      <c r="K163" s="27"/>
      <c r="L163" s="107"/>
      <c r="M163" s="112"/>
      <c r="N163" s="137"/>
    </row>
    <row r="164" spans="1:14" ht="15.75">
      <c r="A164" s="110"/>
      <c r="B164" s="113" t="s">
        <v>119</v>
      </c>
      <c r="C164" s="67"/>
      <c r="D164" s="67"/>
      <c r="E164" s="67"/>
      <c r="F164" s="27"/>
      <c r="G164" s="27"/>
      <c r="H164" s="27"/>
      <c r="I164" s="27"/>
      <c r="J164" s="111">
        <v>0</v>
      </c>
      <c r="K164" s="27"/>
      <c r="L164" s="107"/>
      <c r="M164" s="112"/>
      <c r="N164" s="137"/>
    </row>
    <row r="165" spans="1:14" ht="15.75">
      <c r="A165" s="110"/>
      <c r="B165" s="113" t="s">
        <v>120</v>
      </c>
      <c r="C165" s="67"/>
      <c r="D165" s="67"/>
      <c r="E165" s="67"/>
      <c r="F165" s="27"/>
      <c r="G165" s="27"/>
      <c r="H165" s="27"/>
      <c r="I165" s="27"/>
      <c r="J165" s="81" t="s">
        <v>182</v>
      </c>
      <c r="K165" s="27"/>
      <c r="L165" s="107"/>
      <c r="M165" s="112"/>
      <c r="N165" s="137"/>
    </row>
    <row r="166" spans="1:14" ht="15.75">
      <c r="A166" s="114"/>
      <c r="B166" s="113" t="s">
        <v>121</v>
      </c>
      <c r="C166" s="67"/>
      <c r="D166" s="102"/>
      <c r="E166" s="102"/>
      <c r="F166" s="102"/>
      <c r="G166" s="27"/>
      <c r="H166" s="27"/>
      <c r="I166" s="27"/>
      <c r="J166" s="111"/>
      <c r="K166" s="27"/>
      <c r="L166" s="107"/>
      <c r="M166" s="115"/>
      <c r="N166" s="137"/>
    </row>
    <row r="167" spans="1:14" ht="15.75">
      <c r="A167" s="110"/>
      <c r="B167" s="102" t="s">
        <v>122</v>
      </c>
      <c r="C167" s="67"/>
      <c r="D167" s="67"/>
      <c r="E167" s="67"/>
      <c r="F167" s="67"/>
      <c r="G167" s="27"/>
      <c r="H167" s="27"/>
      <c r="I167" s="27">
        <v>19</v>
      </c>
      <c r="J167" s="111">
        <v>334</v>
      </c>
      <c r="K167" s="27"/>
      <c r="L167" s="107"/>
      <c r="M167" s="115"/>
      <c r="N167" s="137"/>
    </row>
    <row r="168" spans="1:14" ht="15.75">
      <c r="A168" s="110"/>
      <c r="B168" s="102" t="s">
        <v>123</v>
      </c>
      <c r="C168" s="67"/>
      <c r="D168" s="67"/>
      <c r="E168" s="67"/>
      <c r="F168" s="67"/>
      <c r="G168" s="27"/>
      <c r="H168" s="27"/>
      <c r="I168" s="27">
        <v>530</v>
      </c>
      <c r="J168" s="111">
        <v>7867</v>
      </c>
      <c r="K168" s="27"/>
      <c r="L168" s="107"/>
      <c r="M168" s="115"/>
      <c r="N168" s="137"/>
    </row>
    <row r="169" spans="1:14" ht="15.75">
      <c r="A169" s="114"/>
      <c r="B169" s="113" t="s">
        <v>124</v>
      </c>
      <c r="C169" s="67"/>
      <c r="D169" s="102"/>
      <c r="E169" s="102"/>
      <c r="F169" s="102"/>
      <c r="G169" s="27"/>
      <c r="H169" s="27"/>
      <c r="I169" s="27"/>
      <c r="J169" s="111"/>
      <c r="K169" s="27"/>
      <c r="L169" s="107"/>
      <c r="M169" s="115"/>
      <c r="N169" s="137"/>
    </row>
    <row r="170" spans="1:14" ht="15.75">
      <c r="A170" s="114"/>
      <c r="B170" s="102" t="s">
        <v>125</v>
      </c>
      <c r="C170" s="67"/>
      <c r="D170" s="102"/>
      <c r="E170" s="102"/>
      <c r="F170" s="102"/>
      <c r="G170" s="27"/>
      <c r="H170" s="27"/>
      <c r="I170" s="27">
        <v>8</v>
      </c>
      <c r="J170" s="111">
        <v>491</v>
      </c>
      <c r="K170" s="27"/>
      <c r="L170" s="107"/>
      <c r="M170" s="115"/>
      <c r="N170" s="137"/>
    </row>
    <row r="171" spans="1:14" ht="15.75">
      <c r="A171" s="110"/>
      <c r="B171" s="102" t="s">
        <v>126</v>
      </c>
      <c r="C171" s="67"/>
      <c r="D171" s="116"/>
      <c r="E171" s="116"/>
      <c r="F171" s="117"/>
      <c r="G171" s="27"/>
      <c r="H171" s="27"/>
      <c r="I171" s="27"/>
      <c r="J171" s="111">
        <v>22</v>
      </c>
      <c r="K171" s="27"/>
      <c r="L171" s="107"/>
      <c r="M171" s="115"/>
      <c r="N171" s="137"/>
    </row>
    <row r="172" spans="1:14" ht="15.75">
      <c r="A172" s="110"/>
      <c r="B172" s="102" t="s">
        <v>127</v>
      </c>
      <c r="C172" s="67"/>
      <c r="D172" s="116"/>
      <c r="E172" s="116"/>
      <c r="F172" s="117"/>
      <c r="G172" s="27"/>
      <c r="H172" s="27"/>
      <c r="I172" s="27"/>
      <c r="J172" s="111">
        <v>9</v>
      </c>
      <c r="K172" s="27"/>
      <c r="L172" s="107"/>
      <c r="M172" s="115"/>
      <c r="N172" s="137"/>
    </row>
    <row r="173" spans="1:14" ht="15.75">
      <c r="A173" s="110"/>
      <c r="B173" s="102" t="s">
        <v>128</v>
      </c>
      <c r="C173" s="67"/>
      <c r="D173" s="118"/>
      <c r="E173" s="116"/>
      <c r="F173" s="117"/>
      <c r="G173" s="27"/>
      <c r="H173" s="27"/>
      <c r="I173" s="27"/>
      <c r="J173" s="119">
        <v>0.9824</v>
      </c>
      <c r="K173" s="27"/>
      <c r="L173" s="107"/>
      <c r="M173" s="115"/>
      <c r="N173" s="137"/>
    </row>
    <row r="174" spans="1:14" ht="15.75">
      <c r="A174" s="110"/>
      <c r="B174" s="102"/>
      <c r="C174" s="67"/>
      <c r="D174" s="118"/>
      <c r="E174" s="116"/>
      <c r="F174" s="117"/>
      <c r="G174" s="27"/>
      <c r="H174" s="27"/>
      <c r="I174" s="27"/>
      <c r="J174" s="119"/>
      <c r="K174" s="27"/>
      <c r="L174" s="107"/>
      <c r="M174" s="115"/>
      <c r="N174" s="137"/>
    </row>
    <row r="175" spans="1:14" ht="15.75">
      <c r="A175" s="8"/>
      <c r="B175" s="17" t="s">
        <v>129</v>
      </c>
      <c r="C175" s="20"/>
      <c r="D175" s="109"/>
      <c r="E175" s="20"/>
      <c r="F175" s="109"/>
      <c r="G175" s="20"/>
      <c r="H175" s="109" t="s">
        <v>170</v>
      </c>
      <c r="I175" s="20" t="s">
        <v>171</v>
      </c>
      <c r="J175" s="109" t="s">
        <v>185</v>
      </c>
      <c r="K175" s="20" t="s">
        <v>171</v>
      </c>
      <c r="L175" s="18"/>
      <c r="M175" s="120"/>
      <c r="N175" s="137"/>
    </row>
    <row r="176" spans="1:14" ht="15.75">
      <c r="A176" s="26"/>
      <c r="B176" s="67" t="s">
        <v>130</v>
      </c>
      <c r="C176" s="121"/>
      <c r="D176" s="67"/>
      <c r="E176" s="121"/>
      <c r="F176" s="27"/>
      <c r="G176" s="121"/>
      <c r="H176" s="67">
        <f>2060+311</f>
        <v>2371</v>
      </c>
      <c r="I176" s="121">
        <f>H176/H181</f>
        <v>0.600253164556962</v>
      </c>
      <c r="J176" s="66">
        <f>71322+11267</f>
        <v>82589</v>
      </c>
      <c r="K176" s="122">
        <f>J176/J181</f>
        <v>0.5632668371696504</v>
      </c>
      <c r="L176" s="107"/>
      <c r="M176" s="115"/>
      <c r="N176" s="137"/>
    </row>
    <row r="177" spans="1:14" ht="15.75">
      <c r="A177" s="26"/>
      <c r="B177" s="67" t="s">
        <v>131</v>
      </c>
      <c r="C177" s="121"/>
      <c r="D177" s="67"/>
      <c r="E177" s="121"/>
      <c r="F177" s="27"/>
      <c r="G177" s="123"/>
      <c r="H177" s="67">
        <f>235+9</f>
        <v>244</v>
      </c>
      <c r="I177" s="121">
        <f>H177/H181</f>
        <v>0.061772151898734175</v>
      </c>
      <c r="J177" s="66">
        <f>8370+404</f>
        <v>8774</v>
      </c>
      <c r="K177" s="122">
        <f>J177/J181</f>
        <v>0.059839727195225914</v>
      </c>
      <c r="L177" s="107"/>
      <c r="M177" s="115"/>
      <c r="N177" s="137"/>
    </row>
    <row r="178" spans="1:14" ht="15.75">
      <c r="A178" s="26"/>
      <c r="B178" s="67" t="s">
        <v>132</v>
      </c>
      <c r="C178" s="121"/>
      <c r="D178" s="67"/>
      <c r="E178" s="121"/>
      <c r="F178" s="27"/>
      <c r="G178" s="123"/>
      <c r="H178" s="67">
        <f>128+1</f>
        <v>129</v>
      </c>
      <c r="I178" s="121">
        <f>H178/H181</f>
        <v>0.03265822784810127</v>
      </c>
      <c r="J178" s="66">
        <f>4408+21</f>
        <v>4429</v>
      </c>
      <c r="K178" s="122">
        <f>J178/J181</f>
        <v>0.030206308610400683</v>
      </c>
      <c r="L178" s="107"/>
      <c r="M178" s="115"/>
      <c r="N178" s="137"/>
    </row>
    <row r="179" spans="1:14" ht="15.75">
      <c r="A179" s="26"/>
      <c r="B179" s="67" t="s">
        <v>133</v>
      </c>
      <c r="C179" s="121"/>
      <c r="D179" s="67"/>
      <c r="E179" s="121"/>
      <c r="F179" s="27"/>
      <c r="G179" s="123"/>
      <c r="H179" s="67">
        <f>109+1086+5+6</f>
        <v>1206</v>
      </c>
      <c r="I179" s="121">
        <f>H179/H181</f>
        <v>0.3053164556962025</v>
      </c>
      <c r="J179" s="66">
        <f>3913+47966+144-2981+163+237+1+1390</f>
        <v>50833</v>
      </c>
      <c r="K179" s="122">
        <f>J179/J181</f>
        <v>0.34668712702472293</v>
      </c>
      <c r="L179" s="107"/>
      <c r="M179" s="115"/>
      <c r="N179" s="137"/>
    </row>
    <row r="180" spans="1:14" ht="15.75">
      <c r="A180" s="26"/>
      <c r="B180" s="30"/>
      <c r="C180" s="121"/>
      <c r="D180" s="67"/>
      <c r="E180" s="121"/>
      <c r="F180" s="27"/>
      <c r="G180" s="123"/>
      <c r="H180" s="67"/>
      <c r="I180" s="121"/>
      <c r="J180" s="66"/>
      <c r="K180" s="122"/>
      <c r="L180" s="107"/>
      <c r="M180" s="115"/>
      <c r="N180" s="137"/>
    </row>
    <row r="181" spans="1:14" ht="15.75">
      <c r="A181" s="26"/>
      <c r="B181" s="27"/>
      <c r="C181" s="27"/>
      <c r="D181" s="27"/>
      <c r="E181" s="27"/>
      <c r="F181" s="27"/>
      <c r="G181" s="27"/>
      <c r="H181" s="38">
        <f>SUM(H176:H180)</f>
        <v>3950</v>
      </c>
      <c r="I181" s="124">
        <f>SUM(I176:I180)</f>
        <v>1</v>
      </c>
      <c r="J181" s="66">
        <f>SUM(J176:J180)</f>
        <v>146625</v>
      </c>
      <c r="K181" s="124">
        <f>SUM(K176:K180)</f>
        <v>0.9999999999999999</v>
      </c>
      <c r="L181" s="27"/>
      <c r="M181" s="27"/>
      <c r="N181" s="137"/>
    </row>
    <row r="182" spans="1:14" ht="15.75">
      <c r="A182" s="26"/>
      <c r="B182" s="27"/>
      <c r="C182" s="27"/>
      <c r="D182" s="27"/>
      <c r="E182" s="27"/>
      <c r="F182" s="27"/>
      <c r="G182" s="27"/>
      <c r="H182" s="38"/>
      <c r="I182" s="124"/>
      <c r="J182" s="66"/>
      <c r="K182" s="124"/>
      <c r="L182" s="27"/>
      <c r="M182" s="27"/>
      <c r="N182" s="137"/>
    </row>
    <row r="183" spans="1:14" ht="15.75">
      <c r="A183" s="8"/>
      <c r="B183" s="10"/>
      <c r="C183" s="10"/>
      <c r="D183" s="10"/>
      <c r="E183" s="10"/>
      <c r="F183" s="10"/>
      <c r="G183" s="10"/>
      <c r="H183" s="68"/>
      <c r="I183" s="127"/>
      <c r="J183" s="128"/>
      <c r="K183" s="127"/>
      <c r="L183" s="10"/>
      <c r="M183" s="10"/>
      <c r="N183" s="137"/>
    </row>
    <row r="184" spans="1:14" ht="15.75">
      <c r="A184" s="129"/>
      <c r="B184" s="17" t="s">
        <v>134</v>
      </c>
      <c r="C184" s="130"/>
      <c r="D184" s="20" t="s">
        <v>149</v>
      </c>
      <c r="E184" s="18"/>
      <c r="F184" s="17" t="s">
        <v>159</v>
      </c>
      <c r="G184" s="131"/>
      <c r="H184" s="131"/>
      <c r="I184" s="15"/>
      <c r="J184" s="15"/>
      <c r="K184" s="15"/>
      <c r="L184" s="15"/>
      <c r="M184" s="15"/>
      <c r="N184" s="137"/>
    </row>
    <row r="185" spans="1:14" ht="15.75">
      <c r="A185" s="129"/>
      <c r="B185" s="15"/>
      <c r="C185" s="15"/>
      <c r="D185" s="10"/>
      <c r="E185" s="10"/>
      <c r="F185" s="10"/>
      <c r="G185" s="15"/>
      <c r="H185" s="15"/>
      <c r="I185" s="15"/>
      <c r="J185" s="15"/>
      <c r="K185" s="15"/>
      <c r="L185" s="15"/>
      <c r="M185" s="15"/>
      <c r="N185" s="137"/>
    </row>
    <row r="186" spans="1:14" ht="15.75">
      <c r="A186" s="129"/>
      <c r="B186" s="16" t="s">
        <v>135</v>
      </c>
      <c r="C186" s="132"/>
      <c r="D186" s="133" t="s">
        <v>150</v>
      </c>
      <c r="E186" s="16"/>
      <c r="F186" s="16" t="s">
        <v>160</v>
      </c>
      <c r="G186" s="132"/>
      <c r="H186" s="132"/>
      <c r="I186" s="132"/>
      <c r="J186" s="15"/>
      <c r="K186" s="15"/>
      <c r="L186" s="15"/>
      <c r="M186" s="15"/>
      <c r="N186" s="137"/>
    </row>
    <row r="187" spans="1:14" ht="15.75">
      <c r="A187" s="129"/>
      <c r="B187" s="16" t="s">
        <v>136</v>
      </c>
      <c r="C187" s="132"/>
      <c r="D187" s="133" t="s">
        <v>151</v>
      </c>
      <c r="E187" s="16"/>
      <c r="F187" s="16" t="s">
        <v>161</v>
      </c>
      <c r="G187" s="132"/>
      <c r="H187" s="132"/>
      <c r="I187" s="132"/>
      <c r="J187" s="15"/>
      <c r="K187" s="15"/>
      <c r="L187" s="15"/>
      <c r="M187" s="15"/>
      <c r="N187" s="137"/>
    </row>
    <row r="188" spans="1:13" ht="15">
      <c r="A188" s="138"/>
      <c r="B188" s="138"/>
      <c r="C188" s="138"/>
      <c r="D188" s="138"/>
      <c r="E188" s="138"/>
      <c r="F188" s="138"/>
      <c r="G188" s="138"/>
      <c r="H188" s="138"/>
      <c r="I188" s="138"/>
      <c r="J188" s="138"/>
      <c r="K188" s="138"/>
      <c r="L188" s="138"/>
      <c r="M188" s="138"/>
    </row>
  </sheetData>
  <printOptions/>
  <pageMargins left="0.5" right="0.5" top="0.30694444444444446" bottom="0.2659722222222222" header="0" footer="0"/>
  <pageSetup orientation="landscape" paperSize="9" scale="65"/>
  <headerFooter alignWithMargins="0">
    <oddFooter xml:space="preserve">&amp;LHL3 INVESTOR REPORT QTR END </oddFooter>
  </headerFooter>
  <rowBreaks count="3" manualBreakCount="3">
    <brk id="45" min="96" max="147" man="1"/>
    <brk id="188" max="0" man="1"/>
    <brk id="0" min="9" max="540" man="1"/>
  </rowBreaks>
</worksheet>
</file>

<file path=xl/worksheets/sheet4.xml><?xml version="1.0" encoding="utf-8"?>
<worksheet xmlns="http://schemas.openxmlformats.org/spreadsheetml/2006/main" xmlns:r="http://schemas.openxmlformats.org/officeDocument/2006/relationships">
  <dimension ref="A1:N189"/>
  <sheetViews>
    <sheetView showOutlineSymbols="0" zoomScale="70" zoomScaleNormal="70" workbookViewId="0" topLeftCell="E1">
      <selection activeCell="P11" sqref="P1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4453125" style="1" customWidth="1"/>
    <col min="14" max="16384" width="9.6640625" style="1" customWidth="1"/>
  </cols>
  <sheetData>
    <row r="1" spans="1:14" ht="20.25">
      <c r="A1" s="2"/>
      <c r="B1" s="3" t="s">
        <v>0</v>
      </c>
      <c r="C1" s="4"/>
      <c r="D1" s="5"/>
      <c r="E1" s="5"/>
      <c r="F1" s="5"/>
      <c r="G1" s="5"/>
      <c r="H1" s="5"/>
      <c r="I1" s="5"/>
      <c r="J1" s="5"/>
      <c r="K1" s="5"/>
      <c r="L1" s="5"/>
      <c r="M1" s="5"/>
      <c r="N1" s="137"/>
    </row>
    <row r="2" spans="1:14" ht="15.75">
      <c r="A2" s="8"/>
      <c r="B2" s="9"/>
      <c r="C2" s="9"/>
      <c r="D2" s="10"/>
      <c r="E2" s="10"/>
      <c r="F2" s="10"/>
      <c r="G2" s="10"/>
      <c r="H2" s="10"/>
      <c r="I2" s="10"/>
      <c r="J2" s="10"/>
      <c r="K2" s="10"/>
      <c r="L2" s="10"/>
      <c r="M2" s="10"/>
      <c r="N2" s="137"/>
    </row>
    <row r="3" spans="1:14" ht="15.75">
      <c r="A3" s="11"/>
      <c r="B3" s="12" t="s">
        <v>1</v>
      </c>
      <c r="C3" s="10"/>
      <c r="D3" s="10"/>
      <c r="E3" s="10"/>
      <c r="F3" s="10"/>
      <c r="G3" s="10"/>
      <c r="H3" s="10"/>
      <c r="I3" s="10"/>
      <c r="J3" s="10"/>
      <c r="K3" s="10"/>
      <c r="L3" s="10"/>
      <c r="M3" s="10"/>
      <c r="N3" s="137"/>
    </row>
    <row r="4" spans="1:14" ht="15.75">
      <c r="A4" s="8"/>
      <c r="B4" s="9"/>
      <c r="C4" s="9"/>
      <c r="D4" s="10"/>
      <c r="E4" s="10"/>
      <c r="F4" s="10"/>
      <c r="G4" s="10"/>
      <c r="H4" s="10"/>
      <c r="I4" s="10"/>
      <c r="J4" s="10"/>
      <c r="K4" s="10"/>
      <c r="L4" s="10"/>
      <c r="M4" s="10"/>
      <c r="N4" s="137"/>
    </row>
    <row r="5" spans="1:14" ht="12" customHeight="1">
      <c r="A5" s="8"/>
      <c r="B5" s="13" t="s">
        <v>2</v>
      </c>
      <c r="C5" s="14"/>
      <c r="D5" s="10"/>
      <c r="E5" s="10"/>
      <c r="F5" s="10"/>
      <c r="G5" s="10"/>
      <c r="H5" s="10"/>
      <c r="I5" s="10"/>
      <c r="J5" s="10"/>
      <c r="K5" s="10"/>
      <c r="L5" s="10"/>
      <c r="M5" s="10"/>
      <c r="N5" s="137"/>
    </row>
    <row r="6" spans="1:14" ht="12" customHeight="1">
      <c r="A6" s="8"/>
      <c r="B6" s="13" t="s">
        <v>3</v>
      </c>
      <c r="C6" s="14"/>
      <c r="D6" s="10"/>
      <c r="E6" s="10"/>
      <c r="F6" s="10"/>
      <c r="G6" s="10"/>
      <c r="H6" s="10"/>
      <c r="I6" s="10"/>
      <c r="J6" s="10"/>
      <c r="K6" s="10"/>
      <c r="L6" s="10"/>
      <c r="M6" s="10"/>
      <c r="N6" s="137"/>
    </row>
    <row r="7" spans="1:14" ht="12" customHeight="1">
      <c r="A7" s="8"/>
      <c r="B7" s="13" t="s">
        <v>4</v>
      </c>
      <c r="C7" s="14"/>
      <c r="D7" s="10"/>
      <c r="E7" s="10"/>
      <c r="F7" s="10"/>
      <c r="G7" s="10"/>
      <c r="H7" s="10"/>
      <c r="I7" s="10"/>
      <c r="J7" s="10"/>
      <c r="K7" s="10"/>
      <c r="L7" s="10"/>
      <c r="M7" s="10"/>
      <c r="N7" s="137"/>
    </row>
    <row r="8" spans="1:14" ht="12" customHeight="1">
      <c r="A8" s="8"/>
      <c r="B8" s="13" t="s">
        <v>5</v>
      </c>
      <c r="C8" s="14"/>
      <c r="D8" s="10"/>
      <c r="E8" s="10"/>
      <c r="F8" s="10"/>
      <c r="G8" s="10"/>
      <c r="H8" s="10"/>
      <c r="I8" s="10"/>
      <c r="J8" s="10"/>
      <c r="K8" s="10"/>
      <c r="L8" s="10"/>
      <c r="M8" s="10"/>
      <c r="N8" s="137"/>
    </row>
    <row r="9" spans="1:14" ht="12" customHeight="1">
      <c r="A9" s="8"/>
      <c r="B9" s="15"/>
      <c r="C9" s="14"/>
      <c r="D9" s="10"/>
      <c r="E9" s="10"/>
      <c r="F9" s="10"/>
      <c r="G9" s="10"/>
      <c r="H9" s="10"/>
      <c r="I9" s="10"/>
      <c r="J9" s="10"/>
      <c r="K9" s="10"/>
      <c r="L9" s="10"/>
      <c r="M9" s="10"/>
      <c r="N9" s="137"/>
    </row>
    <row r="10" spans="1:14" ht="15.75">
      <c r="A10" s="8"/>
      <c r="B10" s="13"/>
      <c r="C10" s="14"/>
      <c r="D10" s="16"/>
      <c r="E10" s="16"/>
      <c r="F10" s="10"/>
      <c r="G10" s="10"/>
      <c r="H10" s="10"/>
      <c r="I10" s="10"/>
      <c r="J10" s="10"/>
      <c r="K10" s="10"/>
      <c r="L10" s="10"/>
      <c r="M10" s="10"/>
      <c r="N10" s="137"/>
    </row>
    <row r="11" spans="1:14" ht="15.75">
      <c r="A11" s="8"/>
      <c r="B11" s="17" t="s">
        <v>6</v>
      </c>
      <c r="C11" s="16"/>
      <c r="D11" s="10"/>
      <c r="E11" s="10"/>
      <c r="F11" s="10"/>
      <c r="G11" s="10"/>
      <c r="H11" s="10"/>
      <c r="I11" s="10"/>
      <c r="J11" s="10"/>
      <c r="K11" s="10"/>
      <c r="L11" s="10"/>
      <c r="M11" s="10"/>
      <c r="N11" s="137"/>
    </row>
    <row r="12" spans="1:14" ht="15.75">
      <c r="A12" s="8"/>
      <c r="B12" s="16"/>
      <c r="C12" s="16"/>
      <c r="D12" s="10"/>
      <c r="E12" s="10"/>
      <c r="F12" s="10"/>
      <c r="G12" s="10"/>
      <c r="H12" s="10"/>
      <c r="I12" s="10"/>
      <c r="J12" s="10"/>
      <c r="K12" s="10"/>
      <c r="L12" s="10"/>
      <c r="M12" s="10"/>
      <c r="N12" s="137"/>
    </row>
    <row r="13" spans="1:14" ht="15.75">
      <c r="A13" s="2"/>
      <c r="B13" s="5"/>
      <c r="C13" s="5"/>
      <c r="D13" s="5"/>
      <c r="E13" s="5"/>
      <c r="F13" s="5"/>
      <c r="G13" s="5"/>
      <c r="H13" s="5"/>
      <c r="I13" s="5"/>
      <c r="J13" s="5"/>
      <c r="K13" s="5"/>
      <c r="L13" s="5"/>
      <c r="M13" s="5"/>
      <c r="N13" s="137"/>
    </row>
    <row r="14" spans="1:14" ht="15.75">
      <c r="A14" s="8"/>
      <c r="B14" s="17" t="s">
        <v>7</v>
      </c>
      <c r="C14" s="17"/>
      <c r="D14" s="18"/>
      <c r="E14" s="18"/>
      <c r="F14" s="18"/>
      <c r="G14" s="18"/>
      <c r="H14" s="18"/>
      <c r="I14" s="18"/>
      <c r="J14" s="18"/>
      <c r="K14" s="18"/>
      <c r="L14" s="19" t="s">
        <v>188</v>
      </c>
      <c r="M14" s="18"/>
      <c r="N14" s="137"/>
    </row>
    <row r="15" spans="1:14" ht="15.75">
      <c r="A15" s="8"/>
      <c r="B15" s="17" t="s">
        <v>205</v>
      </c>
      <c r="C15" s="17"/>
      <c r="D15" s="18"/>
      <c r="E15" s="18"/>
      <c r="F15" s="18"/>
      <c r="G15" s="18"/>
      <c r="H15" s="20" t="s">
        <v>208</v>
      </c>
      <c r="I15" s="139">
        <v>0.95</v>
      </c>
      <c r="J15" s="20" t="s">
        <v>209</v>
      </c>
      <c r="K15" s="139">
        <v>0.05</v>
      </c>
      <c r="L15" s="19"/>
      <c r="M15" s="18"/>
      <c r="N15" s="137"/>
    </row>
    <row r="16" spans="1:14" ht="15.75">
      <c r="A16" s="8"/>
      <c r="B16" s="17" t="s">
        <v>206</v>
      </c>
      <c r="C16" s="17"/>
      <c r="D16" s="18"/>
      <c r="E16" s="18"/>
      <c r="F16" s="18"/>
      <c r="G16" s="18"/>
      <c r="H16" s="20" t="s">
        <v>208</v>
      </c>
      <c r="I16" s="139">
        <v>0.91</v>
      </c>
      <c r="J16" s="20" t="s">
        <v>209</v>
      </c>
      <c r="K16" s="139">
        <v>0.09</v>
      </c>
      <c r="L16" s="19"/>
      <c r="M16" s="18"/>
      <c r="N16" s="137"/>
    </row>
    <row r="17" spans="1:14" ht="15.75">
      <c r="A17" s="8"/>
      <c r="B17" s="17" t="s">
        <v>8</v>
      </c>
      <c r="C17" s="17"/>
      <c r="D17" s="18"/>
      <c r="E17" s="18"/>
      <c r="F17" s="18"/>
      <c r="G17" s="18"/>
      <c r="H17" s="18"/>
      <c r="I17" s="18"/>
      <c r="J17" s="18"/>
      <c r="K17" s="18"/>
      <c r="L17" s="20" t="s">
        <v>189</v>
      </c>
      <c r="M17" s="18"/>
      <c r="N17" s="137"/>
    </row>
    <row r="18" spans="1:14" ht="15.75">
      <c r="A18" s="8"/>
      <c r="B18" s="17" t="s">
        <v>9</v>
      </c>
      <c r="C18" s="17"/>
      <c r="D18" s="18"/>
      <c r="E18" s="18"/>
      <c r="F18" s="18"/>
      <c r="G18" s="18"/>
      <c r="H18" s="18"/>
      <c r="I18" s="18"/>
      <c r="J18" s="18"/>
      <c r="K18" s="18"/>
      <c r="L18" s="20" t="s">
        <v>210</v>
      </c>
      <c r="M18" s="18"/>
      <c r="N18" s="137"/>
    </row>
    <row r="19" spans="1:14" ht="15.75">
      <c r="A19" s="8"/>
      <c r="B19" s="10"/>
      <c r="C19" s="10"/>
      <c r="D19" s="10"/>
      <c r="E19" s="10"/>
      <c r="F19" s="10"/>
      <c r="G19" s="10"/>
      <c r="H19" s="10"/>
      <c r="I19" s="10"/>
      <c r="J19" s="10"/>
      <c r="K19" s="10"/>
      <c r="L19" s="21"/>
      <c r="M19" s="10"/>
      <c r="N19" s="137"/>
    </row>
    <row r="20" spans="1:14" ht="15.75">
      <c r="A20" s="8"/>
      <c r="B20" s="22" t="s">
        <v>10</v>
      </c>
      <c r="C20" s="10"/>
      <c r="D20" s="10"/>
      <c r="E20" s="10"/>
      <c r="F20" s="10"/>
      <c r="G20" s="10"/>
      <c r="H20" s="10"/>
      <c r="I20" s="10"/>
      <c r="J20" s="21" t="s">
        <v>172</v>
      </c>
      <c r="K20" s="10"/>
      <c r="L20" s="15"/>
      <c r="M20" s="10"/>
      <c r="N20" s="137"/>
    </row>
    <row r="21" spans="1:14" ht="15.75">
      <c r="A21" s="8"/>
      <c r="B21" s="10"/>
      <c r="C21" s="10"/>
      <c r="D21" s="10"/>
      <c r="E21" s="10"/>
      <c r="F21" s="10"/>
      <c r="G21" s="10"/>
      <c r="H21" s="10"/>
      <c r="I21" s="10"/>
      <c r="J21" s="10"/>
      <c r="K21" s="10"/>
      <c r="L21" s="23"/>
      <c r="M21" s="10"/>
      <c r="N21" s="137"/>
    </row>
    <row r="22" spans="1:14" ht="15.75">
      <c r="A22" s="8"/>
      <c r="B22" s="10"/>
      <c r="C22" s="24" t="s">
        <v>137</v>
      </c>
      <c r="D22" s="25" t="s">
        <v>141</v>
      </c>
      <c r="E22" s="25"/>
      <c r="F22" s="25" t="s">
        <v>152</v>
      </c>
      <c r="G22" s="25"/>
      <c r="H22" s="25" t="s">
        <v>162</v>
      </c>
      <c r="I22" s="25"/>
      <c r="J22" s="25" t="s">
        <v>173</v>
      </c>
      <c r="K22" s="15"/>
      <c r="L22" s="15"/>
      <c r="M22" s="10"/>
      <c r="N22" s="137"/>
    </row>
    <row r="23" spans="1:14" ht="15.75">
      <c r="A23" s="26"/>
      <c r="B23" s="27" t="s">
        <v>11</v>
      </c>
      <c r="C23" s="28" t="s">
        <v>138</v>
      </c>
      <c r="D23" s="29" t="s">
        <v>142</v>
      </c>
      <c r="E23" s="29"/>
      <c r="F23" s="29" t="s">
        <v>142</v>
      </c>
      <c r="G23" s="29"/>
      <c r="H23" s="29" t="s">
        <v>163</v>
      </c>
      <c r="I23" s="29"/>
      <c r="J23" s="29" t="s">
        <v>174</v>
      </c>
      <c r="K23" s="30"/>
      <c r="L23" s="30"/>
      <c r="M23" s="27"/>
      <c r="N23" s="137"/>
    </row>
    <row r="24" spans="1:14" ht="15.75">
      <c r="A24" s="26"/>
      <c r="B24" s="31" t="s">
        <v>12</v>
      </c>
      <c r="C24" s="31"/>
      <c r="D24" s="32" t="s">
        <v>142</v>
      </c>
      <c r="E24" s="32"/>
      <c r="F24" s="32" t="s">
        <v>142</v>
      </c>
      <c r="G24" s="32"/>
      <c r="H24" s="32" t="s">
        <v>164</v>
      </c>
      <c r="I24" s="32"/>
      <c r="J24" s="32" t="s">
        <v>175</v>
      </c>
      <c r="K24" s="33"/>
      <c r="L24" s="33"/>
      <c r="M24" s="31"/>
      <c r="N24" s="137"/>
    </row>
    <row r="25" spans="1:14" ht="15.75">
      <c r="A25" s="26"/>
      <c r="B25" s="27" t="s">
        <v>13</v>
      </c>
      <c r="C25" s="27"/>
      <c r="D25" s="34" t="s">
        <v>143</v>
      </c>
      <c r="E25" s="29"/>
      <c r="F25" s="34" t="s">
        <v>153</v>
      </c>
      <c r="G25" s="29"/>
      <c r="H25" s="34" t="s">
        <v>165</v>
      </c>
      <c r="I25" s="29"/>
      <c r="J25" s="34" t="s">
        <v>176</v>
      </c>
      <c r="K25" s="30"/>
      <c r="L25" s="30"/>
      <c r="M25" s="27"/>
      <c r="N25" s="137"/>
    </row>
    <row r="26" spans="1:14" ht="15.75">
      <c r="A26" s="26"/>
      <c r="B26" s="27"/>
      <c r="C26" s="27"/>
      <c r="D26" s="27"/>
      <c r="E26" s="29"/>
      <c r="F26" s="29"/>
      <c r="G26" s="29"/>
      <c r="H26" s="29"/>
      <c r="I26" s="29"/>
      <c r="J26" s="29"/>
      <c r="K26" s="30"/>
      <c r="L26" s="30"/>
      <c r="M26" s="27"/>
      <c r="N26" s="137"/>
    </row>
    <row r="27" spans="1:14" ht="13.5" customHeight="1">
      <c r="A27" s="26"/>
      <c r="B27" s="27" t="s">
        <v>14</v>
      </c>
      <c r="C27" s="27"/>
      <c r="D27" s="35">
        <v>135000</v>
      </c>
      <c r="E27" s="36"/>
      <c r="F27" s="35">
        <v>252050</v>
      </c>
      <c r="G27" s="35"/>
      <c r="H27" s="35">
        <v>30100</v>
      </c>
      <c r="I27" s="35"/>
      <c r="J27" s="35">
        <v>31250</v>
      </c>
      <c r="K27" s="37"/>
      <c r="L27" s="35">
        <f>SUM(D27:J27)</f>
        <v>448400</v>
      </c>
      <c r="M27" s="38"/>
      <c r="N27" s="137"/>
    </row>
    <row r="28" spans="1:14" ht="13.5" customHeight="1">
      <c r="A28" s="26"/>
      <c r="B28" s="27" t="s">
        <v>15</v>
      </c>
      <c r="C28" s="41">
        <v>0.303395</v>
      </c>
      <c r="D28" s="35">
        <v>0</v>
      </c>
      <c r="E28" s="36"/>
      <c r="F28" s="35">
        <f>244050*C28</f>
        <v>74043.54975</v>
      </c>
      <c r="G28" s="35"/>
      <c r="H28" s="35">
        <v>30100</v>
      </c>
      <c r="I28" s="35"/>
      <c r="J28" s="35">
        <v>31250</v>
      </c>
      <c r="K28" s="37"/>
      <c r="L28" s="35">
        <f>SUM(D28:J28)</f>
        <v>135393.54975</v>
      </c>
      <c r="M28" s="38"/>
      <c r="N28" s="137"/>
    </row>
    <row r="29" spans="1:14" ht="13.5" customHeight="1">
      <c r="A29" s="40"/>
      <c r="B29" s="31" t="s">
        <v>16</v>
      </c>
      <c r="C29" s="41">
        <v>0.265511</v>
      </c>
      <c r="D29" s="42">
        <v>0</v>
      </c>
      <c r="E29" s="43"/>
      <c r="F29" s="42">
        <f>244050*C29</f>
        <v>64797.95955</v>
      </c>
      <c r="G29" s="42"/>
      <c r="H29" s="42">
        <v>30100</v>
      </c>
      <c r="I29" s="42"/>
      <c r="J29" s="42">
        <v>31250</v>
      </c>
      <c r="K29" s="44"/>
      <c r="L29" s="42">
        <f>SUM(D29:J29)</f>
        <v>126147.95955</v>
      </c>
      <c r="M29" s="38"/>
      <c r="N29" s="137"/>
    </row>
    <row r="30" spans="1:14" ht="13.5" customHeight="1">
      <c r="A30" s="45"/>
      <c r="B30" s="46" t="s">
        <v>17</v>
      </c>
      <c r="C30" s="46"/>
      <c r="D30" s="47" t="s">
        <v>144</v>
      </c>
      <c r="E30" s="46"/>
      <c r="F30" s="47" t="s">
        <v>154</v>
      </c>
      <c r="G30" s="47"/>
      <c r="H30" s="47" t="s">
        <v>166</v>
      </c>
      <c r="I30" s="47"/>
      <c r="J30" s="47" t="s">
        <v>177</v>
      </c>
      <c r="K30" s="48"/>
      <c r="L30" s="48"/>
      <c r="M30" s="46"/>
      <c r="N30" s="137"/>
    </row>
    <row r="31" spans="1:14" ht="15.75">
      <c r="A31" s="26"/>
      <c r="B31" s="27" t="s">
        <v>18</v>
      </c>
      <c r="C31" s="27"/>
      <c r="D31" s="51">
        <v>0</v>
      </c>
      <c r="E31" s="27"/>
      <c r="F31" s="51">
        <v>0.0628563</v>
      </c>
      <c r="G31" s="52"/>
      <c r="H31" s="51">
        <v>0.0649563</v>
      </c>
      <c r="I31" s="52"/>
      <c r="J31" s="51">
        <v>0.0694563</v>
      </c>
      <c r="K31" s="30"/>
      <c r="L31" s="52">
        <f>SUMPRODUCT(D31:J31,D28:J28)/L28</f>
        <v>0.06484649820735588</v>
      </c>
      <c r="M31" s="27"/>
      <c r="N31" s="137"/>
    </row>
    <row r="32" spans="1:14" ht="15.75">
      <c r="A32" s="26"/>
      <c r="B32" s="27" t="s">
        <v>19</v>
      </c>
      <c r="C32" s="27"/>
      <c r="D32" s="51">
        <v>0</v>
      </c>
      <c r="E32" s="27"/>
      <c r="F32" s="51">
        <v>0.0636625</v>
      </c>
      <c r="G32" s="52"/>
      <c r="H32" s="51">
        <v>0.0657625</v>
      </c>
      <c r="I32" s="52"/>
      <c r="J32" s="51">
        <v>0.0702625</v>
      </c>
      <c r="K32" s="30"/>
      <c r="L32" s="30"/>
      <c r="M32" s="27"/>
      <c r="N32" s="137"/>
    </row>
    <row r="33" spans="1:14" ht="15.75">
      <c r="A33" s="26"/>
      <c r="B33" s="27" t="s">
        <v>20</v>
      </c>
      <c r="C33" s="27"/>
      <c r="D33" s="34" t="s">
        <v>145</v>
      </c>
      <c r="E33" s="27"/>
      <c r="F33" s="34" t="s">
        <v>155</v>
      </c>
      <c r="G33" s="34"/>
      <c r="H33" s="34" t="s">
        <v>155</v>
      </c>
      <c r="I33" s="34"/>
      <c r="J33" s="34" t="s">
        <v>155</v>
      </c>
      <c r="K33" s="30"/>
      <c r="L33" s="30"/>
      <c r="M33" s="27"/>
      <c r="N33" s="137"/>
    </row>
    <row r="34" spans="1:14" ht="15.75">
      <c r="A34" s="26"/>
      <c r="B34" s="27" t="s">
        <v>21</v>
      </c>
      <c r="C34" s="27"/>
      <c r="D34" s="34" t="s">
        <v>146</v>
      </c>
      <c r="E34" s="27"/>
      <c r="F34" s="34" t="s">
        <v>156</v>
      </c>
      <c r="G34" s="34"/>
      <c r="H34" s="34" t="s">
        <v>156</v>
      </c>
      <c r="I34" s="34"/>
      <c r="J34" s="34" t="s">
        <v>156</v>
      </c>
      <c r="K34" s="30"/>
      <c r="L34" s="30"/>
      <c r="M34" s="27"/>
      <c r="N34" s="137"/>
    </row>
    <row r="35" spans="1:14" ht="15.75">
      <c r="A35" s="26"/>
      <c r="B35" s="27" t="s">
        <v>22</v>
      </c>
      <c r="C35" s="27"/>
      <c r="D35" s="34" t="s">
        <v>147</v>
      </c>
      <c r="E35" s="27"/>
      <c r="F35" s="34" t="s">
        <v>157</v>
      </c>
      <c r="G35" s="34"/>
      <c r="H35" s="34" t="s">
        <v>167</v>
      </c>
      <c r="I35" s="34"/>
      <c r="J35" s="34" t="s">
        <v>178</v>
      </c>
      <c r="K35" s="30"/>
      <c r="L35" s="30"/>
      <c r="M35" s="27"/>
      <c r="N35" s="137"/>
    </row>
    <row r="36" spans="1:14" ht="15.75">
      <c r="A36" s="26"/>
      <c r="B36" s="27"/>
      <c r="C36" s="27"/>
      <c r="D36" s="53"/>
      <c r="E36" s="53"/>
      <c r="F36" s="27"/>
      <c r="G36" s="53"/>
      <c r="H36" s="53"/>
      <c r="I36" s="53"/>
      <c r="J36" s="53"/>
      <c r="K36" s="53"/>
      <c r="L36" s="53"/>
      <c r="M36" s="27"/>
      <c r="N36" s="137"/>
    </row>
    <row r="37" spans="1:14" ht="15.75">
      <c r="A37" s="26"/>
      <c r="B37" s="27" t="s">
        <v>23</v>
      </c>
      <c r="C37" s="27"/>
      <c r="D37" s="27"/>
      <c r="E37" s="27"/>
      <c r="F37" s="27"/>
      <c r="G37" s="27"/>
      <c r="H37" s="27"/>
      <c r="I37" s="27"/>
      <c r="J37" s="27"/>
      <c r="K37" s="27"/>
      <c r="L37" s="52">
        <f>(H27+J27)/(D27+F27)</f>
        <v>0.15850665288722388</v>
      </c>
      <c r="M37" s="27"/>
      <c r="N37" s="137"/>
    </row>
    <row r="38" spans="1:14" ht="15.75">
      <c r="A38" s="26"/>
      <c r="B38" s="27" t="s">
        <v>24</v>
      </c>
      <c r="C38" s="27"/>
      <c r="D38" s="27"/>
      <c r="E38" s="27"/>
      <c r="F38" s="27"/>
      <c r="G38" s="27"/>
      <c r="H38" s="27"/>
      <c r="I38" s="27"/>
      <c r="J38" s="27"/>
      <c r="K38" s="27"/>
      <c r="L38" s="52">
        <f>(H29+J29)/(D29+F29)</f>
        <v>0.9467890721568254</v>
      </c>
      <c r="M38" s="27"/>
      <c r="N38" s="137"/>
    </row>
    <row r="39" spans="1:14" ht="15.75">
      <c r="A39" s="26"/>
      <c r="B39" s="27" t="s">
        <v>25</v>
      </c>
      <c r="C39" s="27"/>
      <c r="D39" s="27"/>
      <c r="E39" s="27"/>
      <c r="F39" s="27"/>
      <c r="G39" s="27"/>
      <c r="H39" s="27"/>
      <c r="I39" s="27"/>
      <c r="J39" s="34" t="s">
        <v>152</v>
      </c>
      <c r="K39" s="34" t="s">
        <v>186</v>
      </c>
      <c r="L39" s="35">
        <v>162850</v>
      </c>
      <c r="M39" s="27"/>
      <c r="N39" s="137"/>
    </row>
    <row r="40" spans="1:14" ht="15.75">
      <c r="A40" s="26"/>
      <c r="B40" s="27"/>
      <c r="C40" s="27"/>
      <c r="D40" s="27"/>
      <c r="E40" s="27"/>
      <c r="F40" s="27"/>
      <c r="G40" s="27"/>
      <c r="H40" s="27"/>
      <c r="I40" s="27"/>
      <c r="J40" s="27"/>
      <c r="K40" s="27"/>
      <c r="L40" s="54"/>
      <c r="M40" s="27"/>
      <c r="N40" s="137"/>
    </row>
    <row r="41" spans="1:14" ht="15.75">
      <c r="A41" s="26"/>
      <c r="B41" s="27" t="s">
        <v>26</v>
      </c>
      <c r="C41" s="27"/>
      <c r="D41" s="27"/>
      <c r="E41" s="27"/>
      <c r="F41" s="27"/>
      <c r="G41" s="27"/>
      <c r="H41" s="27"/>
      <c r="I41" s="27"/>
      <c r="J41" s="34"/>
      <c r="K41" s="34"/>
      <c r="L41" s="34" t="s">
        <v>191</v>
      </c>
      <c r="M41" s="27"/>
      <c r="N41" s="137"/>
    </row>
    <row r="42" spans="1:14" ht="15.75">
      <c r="A42" s="40"/>
      <c r="B42" s="31" t="s">
        <v>27</v>
      </c>
      <c r="C42" s="31"/>
      <c r="D42" s="31"/>
      <c r="E42" s="31"/>
      <c r="F42" s="31"/>
      <c r="G42" s="31"/>
      <c r="H42" s="31"/>
      <c r="I42" s="31"/>
      <c r="J42" s="55"/>
      <c r="K42" s="55"/>
      <c r="L42" s="56">
        <v>36922</v>
      </c>
      <c r="M42" s="31"/>
      <c r="N42" s="137"/>
    </row>
    <row r="43" spans="1:14" ht="15.75">
      <c r="A43" s="26"/>
      <c r="B43" s="27" t="s">
        <v>28</v>
      </c>
      <c r="C43" s="27"/>
      <c r="D43" s="27"/>
      <c r="E43" s="27"/>
      <c r="F43" s="27"/>
      <c r="G43" s="27"/>
      <c r="H43" s="27"/>
      <c r="I43" s="27">
        <f>L43-J43+1</f>
        <v>92</v>
      </c>
      <c r="J43" s="57">
        <v>36738</v>
      </c>
      <c r="K43" s="58"/>
      <c r="L43" s="57">
        <v>36829</v>
      </c>
      <c r="M43" s="27"/>
      <c r="N43" s="137"/>
    </row>
    <row r="44" spans="1:14" ht="15.75">
      <c r="A44" s="26"/>
      <c r="B44" s="27" t="s">
        <v>29</v>
      </c>
      <c r="C44" s="27"/>
      <c r="D44" s="27"/>
      <c r="E44" s="27"/>
      <c r="F44" s="27"/>
      <c r="G44" s="27"/>
      <c r="H44" s="27"/>
      <c r="I44" s="27">
        <f>L44-J44+1</f>
        <v>92</v>
      </c>
      <c r="J44" s="57">
        <v>36830</v>
      </c>
      <c r="K44" s="58"/>
      <c r="L44" s="57">
        <v>36921</v>
      </c>
      <c r="M44" s="27"/>
      <c r="N44" s="137"/>
    </row>
    <row r="45" spans="1:14" ht="15.75">
      <c r="A45" s="26"/>
      <c r="B45" s="27" t="s">
        <v>30</v>
      </c>
      <c r="C45" s="27"/>
      <c r="D45" s="27"/>
      <c r="E45" s="27"/>
      <c r="F45" s="27"/>
      <c r="G45" s="27"/>
      <c r="H45" s="27"/>
      <c r="I45" s="27"/>
      <c r="J45" s="57"/>
      <c r="K45" s="58"/>
      <c r="L45" s="57" t="s">
        <v>211</v>
      </c>
      <c r="M45" s="27"/>
      <c r="N45" s="137"/>
    </row>
    <row r="46" spans="1:14" ht="15.75">
      <c r="A46" s="26"/>
      <c r="B46" s="27" t="s">
        <v>31</v>
      </c>
      <c r="C46" s="27"/>
      <c r="D46" s="27"/>
      <c r="E46" s="27"/>
      <c r="F46" s="27"/>
      <c r="G46" s="27"/>
      <c r="H46" s="27"/>
      <c r="I46" s="27"/>
      <c r="J46" s="57"/>
      <c r="K46" s="58"/>
      <c r="L46" s="57">
        <v>36913</v>
      </c>
      <c r="M46" s="27"/>
      <c r="N46" s="137"/>
    </row>
    <row r="47" spans="1:14" ht="15.75">
      <c r="A47" s="26"/>
      <c r="B47" s="27"/>
      <c r="C47" s="27"/>
      <c r="D47" s="27"/>
      <c r="E47" s="27"/>
      <c r="F47" s="27"/>
      <c r="G47" s="27"/>
      <c r="H47" s="27"/>
      <c r="I47" s="27"/>
      <c r="J47" s="27"/>
      <c r="K47" s="27"/>
      <c r="L47" s="59"/>
      <c r="M47" s="27"/>
      <c r="N47" s="137"/>
    </row>
    <row r="48" spans="1:14" ht="15.75">
      <c r="A48" s="2"/>
      <c r="B48" s="5"/>
      <c r="C48" s="5"/>
      <c r="D48" s="5"/>
      <c r="E48" s="5"/>
      <c r="F48" s="5"/>
      <c r="G48" s="5"/>
      <c r="H48" s="5"/>
      <c r="I48" s="5"/>
      <c r="J48" s="5"/>
      <c r="K48" s="5"/>
      <c r="L48" s="60"/>
      <c r="M48" s="5"/>
      <c r="N48" s="137"/>
    </row>
    <row r="49" spans="1:14" ht="15.75">
      <c r="A49" s="8"/>
      <c r="B49" s="61" t="s">
        <v>32</v>
      </c>
      <c r="C49" s="16"/>
      <c r="D49" s="10"/>
      <c r="E49" s="10"/>
      <c r="F49" s="10"/>
      <c r="G49" s="10"/>
      <c r="H49" s="10"/>
      <c r="I49" s="10"/>
      <c r="J49" s="10"/>
      <c r="K49" s="10"/>
      <c r="L49" s="62"/>
      <c r="M49" s="10"/>
      <c r="N49" s="137"/>
    </row>
    <row r="50" spans="1:14" ht="15.75">
      <c r="A50" s="8"/>
      <c r="B50" s="16"/>
      <c r="C50" s="16"/>
      <c r="D50" s="10"/>
      <c r="E50" s="10"/>
      <c r="F50" s="10"/>
      <c r="G50" s="10"/>
      <c r="H50" s="10"/>
      <c r="I50" s="10"/>
      <c r="J50" s="10"/>
      <c r="K50" s="10"/>
      <c r="L50" s="62"/>
      <c r="M50" s="10"/>
      <c r="N50" s="137"/>
    </row>
    <row r="51" spans="1:14" ht="63">
      <c r="A51" s="8"/>
      <c r="B51" s="63" t="s">
        <v>33</v>
      </c>
      <c r="C51" s="64" t="s">
        <v>139</v>
      </c>
      <c r="D51" s="64" t="s">
        <v>148</v>
      </c>
      <c r="E51" s="64"/>
      <c r="F51" s="64" t="s">
        <v>158</v>
      </c>
      <c r="G51" s="64"/>
      <c r="H51" s="64" t="s">
        <v>168</v>
      </c>
      <c r="I51" s="64"/>
      <c r="J51" s="64" t="s">
        <v>179</v>
      </c>
      <c r="K51" s="64"/>
      <c r="L51" s="65" t="s">
        <v>193</v>
      </c>
      <c r="M51" s="10"/>
      <c r="N51" s="137"/>
    </row>
    <row r="52" spans="1:14" ht="15.75">
      <c r="A52" s="26"/>
      <c r="B52" s="27" t="s">
        <v>34</v>
      </c>
      <c r="C52" s="38">
        <v>446249</v>
      </c>
      <c r="D52" s="66">
        <v>145237</v>
      </c>
      <c r="E52" s="38"/>
      <c r="F52" s="38">
        <f>8841+246+14</f>
        <v>9101</v>
      </c>
      <c r="G52" s="38"/>
      <c r="H52" s="38">
        <v>14</v>
      </c>
      <c r="I52" s="38"/>
      <c r="J52" s="38">
        <v>0</v>
      </c>
      <c r="K52" s="38"/>
      <c r="L52" s="66">
        <f>D52-F52+H52-J52</f>
        <v>136150</v>
      </c>
      <c r="M52" s="27"/>
      <c r="N52" s="137"/>
    </row>
    <row r="53" spans="1:14" ht="15.75">
      <c r="A53" s="26"/>
      <c r="B53" s="27" t="s">
        <v>35</v>
      </c>
      <c r="C53" s="38">
        <v>15185</v>
      </c>
      <c r="D53" s="66">
        <v>1388</v>
      </c>
      <c r="E53" s="38"/>
      <c r="F53" s="38">
        <v>71</v>
      </c>
      <c r="G53" s="38"/>
      <c r="H53" s="38">
        <v>0</v>
      </c>
      <c r="I53" s="38"/>
      <c r="J53" s="38">
        <v>0</v>
      </c>
      <c r="K53" s="38"/>
      <c r="L53" s="66">
        <f>D53-F53</f>
        <v>1317</v>
      </c>
      <c r="M53" s="27"/>
      <c r="N53" s="137"/>
    </row>
    <row r="54" spans="1:14" ht="15.75">
      <c r="A54" s="26"/>
      <c r="B54" s="27"/>
      <c r="C54" s="38"/>
      <c r="D54" s="38"/>
      <c r="E54" s="38"/>
      <c r="F54" s="38"/>
      <c r="G54" s="38"/>
      <c r="H54" s="38"/>
      <c r="I54" s="38"/>
      <c r="J54" s="38"/>
      <c r="K54" s="38"/>
      <c r="L54" s="66"/>
      <c r="M54" s="27"/>
      <c r="N54" s="137"/>
    </row>
    <row r="55" spans="1:14" ht="15.75">
      <c r="A55" s="26"/>
      <c r="B55" s="27" t="s">
        <v>36</v>
      </c>
      <c r="C55" s="38">
        <f>SUM(C52:C54)</f>
        <v>461434</v>
      </c>
      <c r="D55" s="38">
        <f>SUM(D52:D54)</f>
        <v>146625</v>
      </c>
      <c r="E55" s="38"/>
      <c r="F55" s="38">
        <f>SUM(F52:F54)</f>
        <v>9172</v>
      </c>
      <c r="G55" s="38"/>
      <c r="H55" s="38">
        <f>SUM(H52:H54)</f>
        <v>14</v>
      </c>
      <c r="I55" s="38"/>
      <c r="J55" s="38">
        <f>SUM(J52:J54)</f>
        <v>0</v>
      </c>
      <c r="K55" s="38"/>
      <c r="L55" s="67">
        <f>SUM(L52:L54)</f>
        <v>137467</v>
      </c>
      <c r="M55" s="27"/>
      <c r="N55" s="137"/>
    </row>
    <row r="56" spans="1:14" ht="15.75">
      <c r="A56" s="26"/>
      <c r="B56" s="27"/>
      <c r="C56" s="38"/>
      <c r="D56" s="38"/>
      <c r="E56" s="38"/>
      <c r="F56" s="38"/>
      <c r="G56" s="38"/>
      <c r="H56" s="38"/>
      <c r="I56" s="38"/>
      <c r="J56" s="38"/>
      <c r="K56" s="38"/>
      <c r="L56" s="67"/>
      <c r="M56" s="27"/>
      <c r="N56" s="137"/>
    </row>
    <row r="57" spans="1:14" ht="15.75">
      <c r="A57" s="8"/>
      <c r="B57" s="12" t="s">
        <v>37</v>
      </c>
      <c r="C57" s="68"/>
      <c r="D57" s="68"/>
      <c r="E57" s="68"/>
      <c r="F57" s="68"/>
      <c r="G57" s="68"/>
      <c r="H57" s="68"/>
      <c r="I57" s="68"/>
      <c r="J57" s="68"/>
      <c r="K57" s="68"/>
      <c r="L57" s="69"/>
      <c r="M57" s="10"/>
      <c r="N57" s="137"/>
    </row>
    <row r="58" spans="1:14" ht="15.75">
      <c r="A58" s="8"/>
      <c r="B58" s="10"/>
      <c r="C58" s="68"/>
      <c r="D58" s="68"/>
      <c r="E58" s="68"/>
      <c r="F58" s="68"/>
      <c r="G58" s="68"/>
      <c r="H58" s="68"/>
      <c r="I58" s="68"/>
      <c r="J58" s="68"/>
      <c r="K58" s="68"/>
      <c r="L58" s="69"/>
      <c r="M58" s="10"/>
      <c r="N58" s="137"/>
    </row>
    <row r="59" spans="1:14" ht="15.75">
      <c r="A59" s="26"/>
      <c r="B59" s="27" t="s">
        <v>34</v>
      </c>
      <c r="C59" s="38"/>
      <c r="D59" s="38"/>
      <c r="E59" s="38"/>
      <c r="F59" s="38"/>
      <c r="G59" s="38"/>
      <c r="H59" s="38"/>
      <c r="I59" s="38"/>
      <c r="J59" s="38"/>
      <c r="K59" s="38"/>
      <c r="L59" s="67"/>
      <c r="M59" s="27"/>
      <c r="N59" s="137"/>
    </row>
    <row r="60" spans="1:14" ht="15.75">
      <c r="A60" s="26"/>
      <c r="B60" s="27" t="s">
        <v>35</v>
      </c>
      <c r="C60" s="38"/>
      <c r="D60" s="38"/>
      <c r="E60" s="38"/>
      <c r="F60" s="38"/>
      <c r="G60" s="38"/>
      <c r="H60" s="38"/>
      <c r="I60" s="38"/>
      <c r="J60" s="38"/>
      <c r="K60" s="38"/>
      <c r="L60" s="67"/>
      <c r="M60" s="27"/>
      <c r="N60" s="137"/>
    </row>
    <row r="61" spans="1:14" ht="15.75">
      <c r="A61" s="26"/>
      <c r="B61" s="27"/>
      <c r="C61" s="38"/>
      <c r="D61" s="38"/>
      <c r="E61" s="38"/>
      <c r="F61" s="38"/>
      <c r="G61" s="38"/>
      <c r="H61" s="38"/>
      <c r="I61" s="38"/>
      <c r="J61" s="38"/>
      <c r="K61" s="38"/>
      <c r="L61" s="67"/>
      <c r="M61" s="27"/>
      <c r="N61" s="137"/>
    </row>
    <row r="62" spans="1:14" ht="15.75">
      <c r="A62" s="26"/>
      <c r="B62" s="27" t="s">
        <v>36</v>
      </c>
      <c r="C62" s="38"/>
      <c r="D62" s="38"/>
      <c r="E62" s="38"/>
      <c r="F62" s="38"/>
      <c r="G62" s="38"/>
      <c r="H62" s="38"/>
      <c r="I62" s="38"/>
      <c r="J62" s="38"/>
      <c r="K62" s="38"/>
      <c r="L62" s="38"/>
      <c r="M62" s="27"/>
      <c r="N62" s="137"/>
    </row>
    <row r="63" spans="1:14" ht="15.75">
      <c r="A63" s="26"/>
      <c r="B63" s="27"/>
      <c r="C63" s="38"/>
      <c r="D63" s="38"/>
      <c r="E63" s="38"/>
      <c r="F63" s="38"/>
      <c r="G63" s="38"/>
      <c r="H63" s="38"/>
      <c r="I63" s="38"/>
      <c r="J63" s="38"/>
      <c r="K63" s="38"/>
      <c r="L63" s="38"/>
      <c r="M63" s="27"/>
      <c r="N63" s="137"/>
    </row>
    <row r="64" spans="1:14" ht="15.75">
      <c r="A64" s="26"/>
      <c r="B64" s="27" t="s">
        <v>38</v>
      </c>
      <c r="C64" s="38">
        <v>-11565</v>
      </c>
      <c r="D64" s="38">
        <v>-11565</v>
      </c>
      <c r="E64" s="38"/>
      <c r="F64" s="38"/>
      <c r="G64" s="38"/>
      <c r="H64" s="38"/>
      <c r="I64" s="38"/>
      <c r="J64" s="38"/>
      <c r="K64" s="38"/>
      <c r="L64" s="66">
        <f>D64-F64+H64-J64</f>
        <v>-11565</v>
      </c>
      <c r="M64" s="27"/>
      <c r="N64" s="137"/>
    </row>
    <row r="65" spans="1:14" ht="15.75">
      <c r="A65" s="26"/>
      <c r="B65" s="27" t="s">
        <v>39</v>
      </c>
      <c r="C65" s="38">
        <v>-1469</v>
      </c>
      <c r="D65" s="38">
        <v>0</v>
      </c>
      <c r="E65" s="38"/>
      <c r="F65" s="38"/>
      <c r="G65" s="38"/>
      <c r="H65" s="38"/>
      <c r="I65" s="38"/>
      <c r="J65" s="38"/>
      <c r="K65" s="38"/>
      <c r="L65" s="67">
        <v>0</v>
      </c>
      <c r="M65" s="27"/>
      <c r="N65" s="137"/>
    </row>
    <row r="66" spans="1:14" ht="15.75">
      <c r="A66" s="26"/>
      <c r="B66" s="27" t="s">
        <v>40</v>
      </c>
      <c r="C66" s="38">
        <v>0</v>
      </c>
      <c r="D66" s="38">
        <v>334</v>
      </c>
      <c r="E66" s="38"/>
      <c r="F66" s="38"/>
      <c r="G66" s="38"/>
      <c r="H66" s="38"/>
      <c r="I66" s="38"/>
      <c r="J66" s="38"/>
      <c r="K66" s="38"/>
      <c r="L66" s="67">
        <v>246</v>
      </c>
      <c r="M66" s="27"/>
      <c r="N66" s="137"/>
    </row>
    <row r="67" spans="1:14" ht="15.75">
      <c r="A67" s="26"/>
      <c r="B67" s="27" t="s">
        <v>41</v>
      </c>
      <c r="C67" s="67">
        <f>SUM(C55:C66)</f>
        <v>448400</v>
      </c>
      <c r="D67" s="67">
        <f>SUM(D55:D66)</f>
        <v>135394</v>
      </c>
      <c r="E67" s="38"/>
      <c r="F67" s="67"/>
      <c r="G67" s="38"/>
      <c r="H67" s="67"/>
      <c r="I67" s="38"/>
      <c r="J67" s="67"/>
      <c r="K67" s="38"/>
      <c r="L67" s="67">
        <f>SUM(L55:L66)</f>
        <v>126148</v>
      </c>
      <c r="M67" s="27"/>
      <c r="N67" s="137"/>
    </row>
    <row r="68" spans="1:14" ht="15.75">
      <c r="A68" s="26"/>
      <c r="B68" s="27"/>
      <c r="C68" s="38"/>
      <c r="D68" s="38"/>
      <c r="E68" s="38"/>
      <c r="F68" s="38"/>
      <c r="G68" s="38"/>
      <c r="H68" s="38"/>
      <c r="I68" s="38"/>
      <c r="J68" s="38"/>
      <c r="K68" s="38"/>
      <c r="L68" s="67"/>
      <c r="M68" s="27"/>
      <c r="N68" s="137"/>
    </row>
    <row r="69" spans="1:14" ht="15.75">
      <c r="A69" s="8"/>
      <c r="B69" s="10"/>
      <c r="C69" s="10"/>
      <c r="D69" s="10"/>
      <c r="E69" s="10"/>
      <c r="F69" s="10"/>
      <c r="G69" s="10"/>
      <c r="H69" s="10"/>
      <c r="I69" s="10"/>
      <c r="J69" s="10"/>
      <c r="K69" s="10"/>
      <c r="L69" s="10"/>
      <c r="M69" s="10"/>
      <c r="N69" s="137"/>
    </row>
    <row r="70" spans="1:14" ht="15.75">
      <c r="A70" s="8"/>
      <c r="B70" s="61" t="s">
        <v>42</v>
      </c>
      <c r="C70" s="17"/>
      <c r="D70" s="17"/>
      <c r="E70" s="17"/>
      <c r="F70" s="17"/>
      <c r="G70" s="17"/>
      <c r="H70" s="17"/>
      <c r="I70" s="20"/>
      <c r="J70" s="20" t="s">
        <v>180</v>
      </c>
      <c r="K70" s="20"/>
      <c r="L70" s="20" t="s">
        <v>194</v>
      </c>
      <c r="M70" s="17"/>
      <c r="N70" s="137"/>
    </row>
    <row r="71" spans="1:14" ht="15.75">
      <c r="A71" s="26"/>
      <c r="B71" s="27" t="s">
        <v>43</v>
      </c>
      <c r="C71" s="27"/>
      <c r="D71" s="27"/>
      <c r="E71" s="27"/>
      <c r="F71" s="27"/>
      <c r="G71" s="27"/>
      <c r="H71" s="27"/>
      <c r="I71" s="27"/>
      <c r="J71" s="38">
        <v>0</v>
      </c>
      <c r="K71" s="27"/>
      <c r="L71" s="66">
        <v>0</v>
      </c>
      <c r="M71" s="27"/>
      <c r="N71" s="137"/>
    </row>
    <row r="72" spans="1:14" ht="15.75">
      <c r="A72" s="26"/>
      <c r="B72" s="27" t="s">
        <v>44</v>
      </c>
      <c r="C72" s="53" t="s">
        <v>140</v>
      </c>
      <c r="D72" s="72">
        <f>L46</f>
        <v>36913</v>
      </c>
      <c r="E72" s="27"/>
      <c r="F72" s="27"/>
      <c r="G72" s="27"/>
      <c r="H72" s="27"/>
      <c r="I72" s="27"/>
      <c r="J72" s="38">
        <v>9189</v>
      </c>
      <c r="K72" s="27"/>
      <c r="L72" s="66"/>
      <c r="M72" s="27"/>
      <c r="N72" s="137"/>
    </row>
    <row r="73" spans="1:14" ht="15.75">
      <c r="A73" s="26"/>
      <c r="B73" s="27" t="s">
        <v>45</v>
      </c>
      <c r="C73" s="27"/>
      <c r="D73" s="27"/>
      <c r="E73" s="27"/>
      <c r="F73" s="27"/>
      <c r="G73" s="27"/>
      <c r="H73" s="27"/>
      <c r="I73" s="27"/>
      <c r="J73" s="38"/>
      <c r="K73" s="27"/>
      <c r="L73" s="66">
        <f>3674+1551+209+207+6-905-1-65+22</f>
        <v>4698</v>
      </c>
      <c r="M73" s="27"/>
      <c r="N73" s="137"/>
    </row>
    <row r="74" spans="1:14" ht="15.75">
      <c r="A74" s="26"/>
      <c r="B74" s="27" t="s">
        <v>46</v>
      </c>
      <c r="C74" s="27"/>
      <c r="D74" s="27"/>
      <c r="E74" s="27"/>
      <c r="F74" s="27"/>
      <c r="G74" s="27"/>
      <c r="H74" s="27"/>
      <c r="I74" s="27"/>
      <c r="J74" s="38"/>
      <c r="K74" s="27"/>
      <c r="L74" s="66">
        <v>0</v>
      </c>
      <c r="M74" s="27"/>
      <c r="N74" s="137"/>
    </row>
    <row r="75" spans="1:14" ht="15.75">
      <c r="A75" s="26"/>
      <c r="B75" s="27" t="s">
        <v>47</v>
      </c>
      <c r="C75" s="27"/>
      <c r="D75" s="27"/>
      <c r="E75" s="27"/>
      <c r="F75" s="27"/>
      <c r="G75" s="27"/>
      <c r="H75" s="27"/>
      <c r="I75" s="27"/>
      <c r="J75" s="38">
        <f>SUM(J71:J74)</f>
        <v>9189</v>
      </c>
      <c r="K75" s="27"/>
      <c r="L75" s="67">
        <f>SUM(L71:L74)</f>
        <v>4698</v>
      </c>
      <c r="M75" s="27"/>
      <c r="N75" s="137"/>
    </row>
    <row r="76" spans="1:14" ht="15.75">
      <c r="A76" s="26"/>
      <c r="B76" s="27" t="s">
        <v>48</v>
      </c>
      <c r="C76" s="27"/>
      <c r="D76" s="27"/>
      <c r="E76" s="27"/>
      <c r="F76" s="27"/>
      <c r="G76" s="27"/>
      <c r="H76" s="27"/>
      <c r="I76" s="27"/>
      <c r="J76" s="38">
        <v>71</v>
      </c>
      <c r="K76" s="27"/>
      <c r="L76" s="66">
        <v>-71</v>
      </c>
      <c r="M76" s="27"/>
      <c r="N76" s="137"/>
    </row>
    <row r="77" spans="1:14" ht="15.75">
      <c r="A77" s="26"/>
      <c r="B77" s="27" t="s">
        <v>49</v>
      </c>
      <c r="C77" s="27"/>
      <c r="D77" s="27"/>
      <c r="E77" s="27"/>
      <c r="F77" s="27"/>
      <c r="G77" s="27"/>
      <c r="H77" s="27"/>
      <c r="I77" s="27"/>
      <c r="J77" s="38">
        <f>J75+J76</f>
        <v>9260</v>
      </c>
      <c r="K77" s="27"/>
      <c r="L77" s="67">
        <f>L75+L76</f>
        <v>4627</v>
      </c>
      <c r="M77" s="27"/>
      <c r="N77" s="137"/>
    </row>
    <row r="78" spans="1:14" ht="15.75">
      <c r="A78" s="26"/>
      <c r="B78" s="73" t="s">
        <v>50</v>
      </c>
      <c r="C78" s="74"/>
      <c r="D78" s="27"/>
      <c r="E78" s="27"/>
      <c r="F78" s="27"/>
      <c r="G78" s="27"/>
      <c r="H78" s="27"/>
      <c r="I78" s="27"/>
      <c r="J78" s="38"/>
      <c r="K78" s="27"/>
      <c r="L78" s="66"/>
      <c r="M78" s="27"/>
      <c r="N78" s="137"/>
    </row>
    <row r="79" spans="1:14" ht="15.75">
      <c r="A79" s="26">
        <v>1</v>
      </c>
      <c r="B79" s="27" t="s">
        <v>51</v>
      </c>
      <c r="C79" s="27"/>
      <c r="D79" s="27"/>
      <c r="E79" s="27"/>
      <c r="F79" s="27"/>
      <c r="G79" s="27"/>
      <c r="H79" s="27"/>
      <c r="I79" s="27"/>
      <c r="J79" s="27"/>
      <c r="K79" s="27"/>
      <c r="L79" s="66">
        <v>0</v>
      </c>
      <c r="M79" s="27"/>
      <c r="N79" s="137"/>
    </row>
    <row r="80" spans="1:14" ht="15.75">
      <c r="A80" s="26">
        <v>2</v>
      </c>
      <c r="B80" s="27" t="s">
        <v>52</v>
      </c>
      <c r="C80" s="27"/>
      <c r="D80" s="27"/>
      <c r="E80" s="27"/>
      <c r="F80" s="27"/>
      <c r="G80" s="27"/>
      <c r="H80" s="27"/>
      <c r="I80" s="27"/>
      <c r="J80" s="27"/>
      <c r="K80" s="27"/>
      <c r="L80" s="66">
        <v>-4</v>
      </c>
      <c r="M80" s="27"/>
      <c r="N80" s="137"/>
    </row>
    <row r="81" spans="1:14" ht="15.75">
      <c r="A81" s="26">
        <v>3</v>
      </c>
      <c r="B81" s="27" t="s">
        <v>53</v>
      </c>
      <c r="C81" s="27"/>
      <c r="D81" s="27"/>
      <c r="E81" s="27"/>
      <c r="F81" s="27"/>
      <c r="G81" s="27"/>
      <c r="H81" s="27"/>
      <c r="I81" s="27"/>
      <c r="J81" s="27"/>
      <c r="K81" s="27"/>
      <c r="L81" s="66">
        <f>-189-7</f>
        <v>-196</v>
      </c>
      <c r="M81" s="27"/>
      <c r="N81" s="137"/>
    </row>
    <row r="82" spans="1:14" ht="15.75">
      <c r="A82" s="26">
        <v>4</v>
      </c>
      <c r="B82" s="27" t="s">
        <v>54</v>
      </c>
      <c r="C82" s="27"/>
      <c r="D82" s="27"/>
      <c r="E82" s="27"/>
      <c r="F82" s="27"/>
      <c r="G82" s="27"/>
      <c r="H82" s="27"/>
      <c r="I82" s="27"/>
      <c r="J82" s="27"/>
      <c r="K82" s="27"/>
      <c r="L82" s="66">
        <v>0</v>
      </c>
      <c r="M82" s="27"/>
      <c r="N82" s="137"/>
    </row>
    <row r="83" spans="1:14" ht="15.75">
      <c r="A83" s="26">
        <v>5</v>
      </c>
      <c r="B83" s="27" t="s">
        <v>55</v>
      </c>
      <c r="C83" s="27"/>
      <c r="D83" s="27"/>
      <c r="E83" s="27"/>
      <c r="F83" s="27"/>
      <c r="G83" s="27"/>
      <c r="H83" s="27"/>
      <c r="I83" s="27"/>
      <c r="J83" s="27"/>
      <c r="K83" s="27"/>
      <c r="L83" s="66">
        <v>-1173</v>
      </c>
      <c r="M83" s="27"/>
      <c r="N83" s="137"/>
    </row>
    <row r="84" spans="1:14" ht="15.75">
      <c r="A84" s="26">
        <v>6</v>
      </c>
      <c r="B84" s="27" t="s">
        <v>56</v>
      </c>
      <c r="C84" s="27"/>
      <c r="D84" s="27"/>
      <c r="E84" s="27"/>
      <c r="F84" s="27"/>
      <c r="G84" s="27"/>
      <c r="H84" s="27"/>
      <c r="I84" s="27"/>
      <c r="J84" s="27"/>
      <c r="K84" s="27"/>
      <c r="L84" s="66">
        <v>-3</v>
      </c>
      <c r="M84" s="27"/>
      <c r="N84" s="137"/>
    </row>
    <row r="85" spans="1:14" ht="15.75">
      <c r="A85" s="26">
        <v>7</v>
      </c>
      <c r="B85" s="27" t="s">
        <v>57</v>
      </c>
      <c r="C85" s="27"/>
      <c r="D85" s="27"/>
      <c r="E85" s="27"/>
      <c r="F85" s="27"/>
      <c r="G85" s="27"/>
      <c r="H85" s="27"/>
      <c r="I85" s="27"/>
      <c r="J85" s="27"/>
      <c r="K85" s="27"/>
      <c r="L85" s="66">
        <v>-493</v>
      </c>
      <c r="M85" s="27"/>
      <c r="N85" s="137"/>
    </row>
    <row r="86" spans="1:14" ht="15.75">
      <c r="A86" s="26">
        <v>8</v>
      </c>
      <c r="B86" s="27" t="s">
        <v>58</v>
      </c>
      <c r="C86" s="27"/>
      <c r="D86" s="27"/>
      <c r="E86" s="27"/>
      <c r="F86" s="27"/>
      <c r="G86" s="27"/>
      <c r="H86" s="27"/>
      <c r="I86" s="27"/>
      <c r="J86" s="27"/>
      <c r="K86" s="27"/>
      <c r="L86" s="66">
        <v>-547</v>
      </c>
      <c r="M86" s="27"/>
      <c r="N86" s="137"/>
    </row>
    <row r="87" spans="1:14" ht="15.75">
      <c r="A87" s="26">
        <v>9</v>
      </c>
      <c r="B87" s="27" t="s">
        <v>59</v>
      </c>
      <c r="C87" s="27"/>
      <c r="D87" s="27"/>
      <c r="E87" s="27"/>
      <c r="F87" s="27"/>
      <c r="G87" s="27"/>
      <c r="H87" s="27"/>
      <c r="I87" s="27"/>
      <c r="J87" s="27"/>
      <c r="K87" s="27"/>
      <c r="L87" s="66">
        <v>0</v>
      </c>
      <c r="M87" s="27"/>
      <c r="N87" s="137"/>
    </row>
    <row r="88" spans="1:14" ht="15.75">
      <c r="A88" s="26">
        <v>10</v>
      </c>
      <c r="B88" s="27" t="s">
        <v>60</v>
      </c>
      <c r="C88" s="27"/>
      <c r="D88" s="27"/>
      <c r="E88" s="27"/>
      <c r="F88" s="27"/>
      <c r="G88" s="27"/>
      <c r="H88" s="27"/>
      <c r="I88" s="27"/>
      <c r="J88" s="27"/>
      <c r="K88" s="27"/>
      <c r="L88" s="66">
        <v>-246</v>
      </c>
      <c r="M88" s="27"/>
      <c r="N88" s="137"/>
    </row>
    <row r="89" spans="1:14" ht="15.75">
      <c r="A89" s="26">
        <v>11</v>
      </c>
      <c r="B89" s="27" t="s">
        <v>61</v>
      </c>
      <c r="C89" s="27"/>
      <c r="D89" s="27"/>
      <c r="E89" s="27"/>
      <c r="F89" s="27"/>
      <c r="G89" s="27"/>
      <c r="H89" s="27"/>
      <c r="I89" s="27"/>
      <c r="J89" s="27"/>
      <c r="K89" s="27"/>
      <c r="L89" s="66">
        <v>0</v>
      </c>
      <c r="M89" s="27"/>
      <c r="N89" s="137"/>
    </row>
    <row r="90" spans="1:14" ht="15.75">
      <c r="A90" s="26">
        <v>12</v>
      </c>
      <c r="B90" s="27" t="s">
        <v>62</v>
      </c>
      <c r="C90" s="27"/>
      <c r="D90" s="27"/>
      <c r="E90" s="27"/>
      <c r="F90" s="27"/>
      <c r="G90" s="27"/>
      <c r="H90" s="27"/>
      <c r="I90" s="27"/>
      <c r="J90" s="27"/>
      <c r="K90" s="27"/>
      <c r="L90" s="66">
        <f>-L77-SUM(L80:L89)</f>
        <v>-1965</v>
      </c>
      <c r="M90" s="27"/>
      <c r="N90" s="137"/>
    </row>
    <row r="91" spans="1:14" ht="15.75">
      <c r="A91" s="26"/>
      <c r="B91" s="73" t="s">
        <v>63</v>
      </c>
      <c r="C91" s="74"/>
      <c r="D91" s="27"/>
      <c r="E91" s="27"/>
      <c r="F91" s="27"/>
      <c r="G91" s="27"/>
      <c r="H91" s="27"/>
      <c r="I91" s="27"/>
      <c r="J91" s="27"/>
      <c r="K91" s="27"/>
      <c r="L91" s="75"/>
      <c r="M91" s="27"/>
      <c r="N91" s="137"/>
    </row>
    <row r="92" spans="1:14" ht="15.75">
      <c r="A92" s="26"/>
      <c r="B92" s="27" t="s">
        <v>64</v>
      </c>
      <c r="C92" s="74"/>
      <c r="D92" s="27"/>
      <c r="E92" s="27"/>
      <c r="F92" s="27"/>
      <c r="G92" s="27"/>
      <c r="H92" s="27"/>
      <c r="I92" s="27"/>
      <c r="J92" s="38">
        <v>-8</v>
      </c>
      <c r="K92" s="38"/>
      <c r="L92" s="66"/>
      <c r="M92" s="27"/>
      <c r="N92" s="137"/>
    </row>
    <row r="93" spans="1:14" ht="15.75">
      <c r="A93" s="26"/>
      <c r="B93" s="27" t="s">
        <v>65</v>
      </c>
      <c r="C93" s="27"/>
      <c r="D93" s="27"/>
      <c r="E93" s="27"/>
      <c r="F93" s="27"/>
      <c r="G93" s="27"/>
      <c r="H93" s="27"/>
      <c r="I93" s="27"/>
      <c r="J93" s="38">
        <v>-6</v>
      </c>
      <c r="K93" s="38"/>
      <c r="L93" s="66"/>
      <c r="M93" s="27"/>
      <c r="N93" s="137"/>
    </row>
    <row r="94" spans="1:14" ht="15.75">
      <c r="A94" s="26"/>
      <c r="B94" s="27" t="s">
        <v>66</v>
      </c>
      <c r="C94" s="27"/>
      <c r="D94" s="27"/>
      <c r="E94" s="27"/>
      <c r="F94" s="27"/>
      <c r="G94" s="27"/>
      <c r="H94" s="27"/>
      <c r="I94" s="27"/>
      <c r="J94" s="38">
        <v>-9246</v>
      </c>
      <c r="K94" s="38"/>
      <c r="L94" s="66"/>
      <c r="M94" s="27"/>
      <c r="N94" s="137"/>
    </row>
    <row r="95" spans="1:14" ht="15.75">
      <c r="A95" s="26"/>
      <c r="B95" s="27" t="s">
        <v>67</v>
      </c>
      <c r="C95" s="27"/>
      <c r="D95" s="27"/>
      <c r="E95" s="27"/>
      <c r="F95" s="27"/>
      <c r="G95" s="27"/>
      <c r="H95" s="27"/>
      <c r="I95" s="27"/>
      <c r="J95" s="38">
        <v>0</v>
      </c>
      <c r="K95" s="38"/>
      <c r="L95" s="66"/>
      <c r="M95" s="27"/>
      <c r="N95" s="137"/>
    </row>
    <row r="96" spans="1:14" ht="15.75">
      <c r="A96" s="26"/>
      <c r="B96" s="27" t="s">
        <v>68</v>
      </c>
      <c r="C96" s="27"/>
      <c r="D96" s="27"/>
      <c r="E96" s="27"/>
      <c r="F96" s="27"/>
      <c r="G96" s="27"/>
      <c r="H96" s="27"/>
      <c r="I96" s="27"/>
      <c r="J96" s="38">
        <f>SUM(J78:J95)</f>
        <v>-9260</v>
      </c>
      <c r="K96" s="38"/>
      <c r="L96" s="38">
        <f>SUM(L78:L95)</f>
        <v>-4627</v>
      </c>
      <c r="M96" s="27"/>
      <c r="N96" s="137"/>
    </row>
    <row r="97" spans="1:14" ht="15.75">
      <c r="A97" s="26"/>
      <c r="B97" s="27" t="s">
        <v>69</v>
      </c>
      <c r="C97" s="27"/>
      <c r="D97" s="27"/>
      <c r="E97" s="27"/>
      <c r="F97" s="27"/>
      <c r="G97" s="27"/>
      <c r="H97" s="27"/>
      <c r="I97" s="27"/>
      <c r="J97" s="38">
        <f>J77+J96</f>
        <v>0</v>
      </c>
      <c r="K97" s="38"/>
      <c r="L97" s="38">
        <f>L77+L96</f>
        <v>0</v>
      </c>
      <c r="M97" s="27"/>
      <c r="N97" s="137"/>
    </row>
    <row r="98" spans="1:14" ht="15.75">
      <c r="A98" s="26"/>
      <c r="B98" s="27"/>
      <c r="C98" s="27"/>
      <c r="D98" s="27"/>
      <c r="E98" s="27"/>
      <c r="F98" s="27"/>
      <c r="G98" s="27"/>
      <c r="H98" s="27"/>
      <c r="I98" s="27"/>
      <c r="J98" s="38"/>
      <c r="K98" s="38"/>
      <c r="L98" s="38"/>
      <c r="M98" s="27"/>
      <c r="N98" s="137"/>
    </row>
    <row r="99" spans="1:14" ht="15.75">
      <c r="A99" s="2"/>
      <c r="B99" s="76" t="s">
        <v>70</v>
      </c>
      <c r="C99" s="77"/>
      <c r="D99" s="5"/>
      <c r="E99" s="5"/>
      <c r="F99" s="5"/>
      <c r="G99" s="5"/>
      <c r="H99" s="5"/>
      <c r="I99" s="5"/>
      <c r="J99" s="5"/>
      <c r="K99" s="5"/>
      <c r="L99" s="60"/>
      <c r="M99" s="5"/>
      <c r="N99" s="137"/>
    </row>
    <row r="100" spans="1:14" ht="15.75">
      <c r="A100" s="8"/>
      <c r="B100" s="22"/>
      <c r="C100" s="16"/>
      <c r="D100" s="10"/>
      <c r="E100" s="10"/>
      <c r="F100" s="10"/>
      <c r="G100" s="10"/>
      <c r="H100" s="10"/>
      <c r="I100" s="10"/>
      <c r="J100" s="10"/>
      <c r="K100" s="10"/>
      <c r="L100" s="62"/>
      <c r="M100" s="10"/>
      <c r="N100" s="137"/>
    </row>
    <row r="101" spans="1:14" ht="15.75">
      <c r="A101" s="8"/>
      <c r="B101" s="78" t="s">
        <v>71</v>
      </c>
      <c r="C101" s="16"/>
      <c r="D101" s="10"/>
      <c r="E101" s="10"/>
      <c r="F101" s="10"/>
      <c r="G101" s="10"/>
      <c r="H101" s="10"/>
      <c r="I101" s="10"/>
      <c r="J101" s="10"/>
      <c r="K101" s="10"/>
      <c r="L101" s="62"/>
      <c r="M101" s="10"/>
      <c r="N101" s="137"/>
    </row>
    <row r="102" spans="1:14" ht="15.75">
      <c r="A102" s="26"/>
      <c r="B102" s="27" t="s">
        <v>72</v>
      </c>
      <c r="C102" s="27"/>
      <c r="D102" s="27"/>
      <c r="E102" s="27"/>
      <c r="F102" s="27"/>
      <c r="G102" s="27"/>
      <c r="H102" s="27"/>
      <c r="I102" s="27"/>
      <c r="J102" s="27"/>
      <c r="K102" s="27"/>
      <c r="L102" s="66">
        <v>8925</v>
      </c>
      <c r="M102" s="27"/>
      <c r="N102" s="137"/>
    </row>
    <row r="103" spans="1:14" ht="15.75">
      <c r="A103" s="26"/>
      <c r="B103" s="27" t="s">
        <v>73</v>
      </c>
      <c r="C103" s="27"/>
      <c r="D103" s="27"/>
      <c r="E103" s="27"/>
      <c r="F103" s="27"/>
      <c r="G103" s="27"/>
      <c r="H103" s="27"/>
      <c r="I103" s="27"/>
      <c r="J103" s="27"/>
      <c r="K103" s="27"/>
      <c r="L103" s="66">
        <v>8925</v>
      </c>
      <c r="M103" s="27"/>
      <c r="N103" s="137"/>
    </row>
    <row r="104" spans="1:14" ht="15.75">
      <c r="A104" s="26"/>
      <c r="B104" s="27" t="s">
        <v>74</v>
      </c>
      <c r="C104" s="27"/>
      <c r="D104" s="27"/>
      <c r="E104" s="27"/>
      <c r="F104" s="27"/>
      <c r="G104" s="27"/>
      <c r="H104" s="27"/>
      <c r="I104" s="27"/>
      <c r="J104" s="27"/>
      <c r="K104" s="27"/>
      <c r="L104" s="66">
        <v>0</v>
      </c>
      <c r="M104" s="27"/>
      <c r="N104" s="137"/>
    </row>
    <row r="105" spans="1:14" ht="15.75">
      <c r="A105" s="26"/>
      <c r="B105" s="27" t="s">
        <v>75</v>
      </c>
      <c r="C105" s="27"/>
      <c r="D105" s="27"/>
      <c r="E105" s="27"/>
      <c r="F105" s="27"/>
      <c r="G105" s="27"/>
      <c r="H105" s="27"/>
      <c r="I105" s="27"/>
      <c r="J105" s="27"/>
      <c r="K105" s="27"/>
      <c r="L105" s="66">
        <v>0</v>
      </c>
      <c r="M105" s="27"/>
      <c r="N105" s="137"/>
    </row>
    <row r="106" spans="1:14" ht="15.75">
      <c r="A106" s="26"/>
      <c r="B106" s="27" t="s">
        <v>76</v>
      </c>
      <c r="C106" s="27"/>
      <c r="D106" s="27"/>
      <c r="E106" s="27"/>
      <c r="F106" s="27"/>
      <c r="G106" s="27"/>
      <c r="H106" s="27"/>
      <c r="I106" s="27"/>
      <c r="J106" s="27"/>
      <c r="K106" s="27"/>
      <c r="L106" s="66">
        <v>0</v>
      </c>
      <c r="M106" s="27"/>
      <c r="N106" s="137"/>
    </row>
    <row r="107" spans="1:14" ht="15.75">
      <c r="A107" s="26"/>
      <c r="B107" s="27" t="s">
        <v>55</v>
      </c>
      <c r="C107" s="27"/>
      <c r="D107" s="27"/>
      <c r="E107" s="27"/>
      <c r="F107" s="27"/>
      <c r="G107" s="27"/>
      <c r="H107" s="27"/>
      <c r="I107" s="27"/>
      <c r="J107" s="27"/>
      <c r="K107" s="27"/>
      <c r="L107" s="66">
        <v>0</v>
      </c>
      <c r="M107" s="27"/>
      <c r="N107" s="137"/>
    </row>
    <row r="108" spans="1:14" ht="15.75">
      <c r="A108" s="26"/>
      <c r="B108" s="27" t="s">
        <v>57</v>
      </c>
      <c r="C108" s="27"/>
      <c r="D108" s="27"/>
      <c r="E108" s="27"/>
      <c r="F108" s="27"/>
      <c r="G108" s="27"/>
      <c r="H108" s="27"/>
      <c r="I108" s="27"/>
      <c r="J108" s="27"/>
      <c r="K108" s="27"/>
      <c r="L108" s="66">
        <v>0</v>
      </c>
      <c r="M108" s="27"/>
      <c r="N108" s="137"/>
    </row>
    <row r="109" spans="1:14" ht="15.75">
      <c r="A109" s="26"/>
      <c r="B109" s="27" t="s">
        <v>77</v>
      </c>
      <c r="C109" s="27"/>
      <c r="D109" s="27"/>
      <c r="E109" s="27"/>
      <c r="F109" s="27"/>
      <c r="G109" s="27"/>
      <c r="H109" s="27"/>
      <c r="I109" s="27"/>
      <c r="J109" s="27"/>
      <c r="K109" s="27"/>
      <c r="L109" s="66">
        <f>SUM(L103:L107)</f>
        <v>8925</v>
      </c>
      <c r="M109" s="27"/>
      <c r="N109" s="137"/>
    </row>
    <row r="110" spans="1:14" ht="15.75">
      <c r="A110" s="26"/>
      <c r="B110" s="27"/>
      <c r="C110" s="27"/>
      <c r="D110" s="27"/>
      <c r="E110" s="27"/>
      <c r="F110" s="27"/>
      <c r="G110" s="27"/>
      <c r="H110" s="27"/>
      <c r="I110" s="27"/>
      <c r="J110" s="27"/>
      <c r="K110" s="27"/>
      <c r="L110" s="79"/>
      <c r="M110" s="27"/>
      <c r="N110" s="137"/>
    </row>
    <row r="111" spans="1:14" ht="15.75">
      <c r="A111" s="8"/>
      <c r="B111" s="78" t="s">
        <v>78</v>
      </c>
      <c r="C111" s="10"/>
      <c r="D111" s="10"/>
      <c r="E111" s="10"/>
      <c r="F111" s="10"/>
      <c r="G111" s="10"/>
      <c r="H111" s="10"/>
      <c r="I111" s="10"/>
      <c r="J111" s="10"/>
      <c r="K111" s="10"/>
      <c r="L111" s="62"/>
      <c r="M111" s="10"/>
      <c r="N111" s="137"/>
    </row>
    <row r="112" spans="1:14" ht="15.75">
      <c r="A112" s="26"/>
      <c r="B112" s="27" t="s">
        <v>79</v>
      </c>
      <c r="C112" s="27"/>
      <c r="D112" s="80"/>
      <c r="E112" s="27"/>
      <c r="F112" s="27"/>
      <c r="G112" s="27"/>
      <c r="H112" s="27"/>
      <c r="I112" s="27"/>
      <c r="J112" s="27"/>
      <c r="K112" s="27"/>
      <c r="L112" s="81" t="s">
        <v>182</v>
      </c>
      <c r="M112" s="27"/>
      <c r="N112" s="137"/>
    </row>
    <row r="113" spans="1:14" ht="15.75">
      <c r="A113" s="26"/>
      <c r="B113" s="27" t="s">
        <v>80</v>
      </c>
      <c r="C113" s="30"/>
      <c r="D113" s="30"/>
      <c r="E113" s="30"/>
      <c r="F113" s="30"/>
      <c r="G113" s="30"/>
      <c r="H113" s="30"/>
      <c r="I113" s="30"/>
      <c r="J113" s="30"/>
      <c r="K113" s="30"/>
      <c r="L113" s="81" t="s">
        <v>182</v>
      </c>
      <c r="M113" s="27"/>
      <c r="N113" s="137"/>
    </row>
    <row r="114" spans="1:14" ht="15.75">
      <c r="A114" s="26"/>
      <c r="B114" s="27" t="s">
        <v>81</v>
      </c>
      <c r="C114" s="27"/>
      <c r="D114" s="27"/>
      <c r="E114" s="27"/>
      <c r="F114" s="27"/>
      <c r="G114" s="27"/>
      <c r="H114" s="27"/>
      <c r="I114" s="27"/>
      <c r="J114" s="27"/>
      <c r="K114" s="27"/>
      <c r="L114" s="81" t="s">
        <v>182</v>
      </c>
      <c r="M114" s="27"/>
      <c r="N114" s="137"/>
    </row>
    <row r="115" spans="1:14" ht="15.75">
      <c r="A115" s="26"/>
      <c r="B115" s="27" t="s">
        <v>82</v>
      </c>
      <c r="C115" s="27"/>
      <c r="D115" s="27"/>
      <c r="E115" s="27"/>
      <c r="F115" s="27"/>
      <c r="G115" s="27"/>
      <c r="H115" s="27"/>
      <c r="I115" s="27"/>
      <c r="J115" s="27"/>
      <c r="K115" s="27"/>
      <c r="L115" s="81" t="s">
        <v>182</v>
      </c>
      <c r="M115" s="27"/>
      <c r="N115" s="137"/>
    </row>
    <row r="116" spans="1:14" ht="15.75">
      <c r="A116" s="26"/>
      <c r="B116" s="27"/>
      <c r="C116" s="27"/>
      <c r="D116" s="27"/>
      <c r="E116" s="27"/>
      <c r="F116" s="27"/>
      <c r="G116" s="27"/>
      <c r="H116" s="27"/>
      <c r="I116" s="27"/>
      <c r="J116" s="27"/>
      <c r="K116" s="27"/>
      <c r="L116" s="79"/>
      <c r="M116" s="27"/>
      <c r="N116" s="137"/>
    </row>
    <row r="117" spans="1:14" ht="15.75">
      <c r="A117" s="8"/>
      <c r="B117" s="78" t="s">
        <v>83</v>
      </c>
      <c r="C117" s="16"/>
      <c r="D117" s="10"/>
      <c r="E117" s="10"/>
      <c r="F117" s="10"/>
      <c r="G117" s="10"/>
      <c r="H117" s="10"/>
      <c r="I117" s="10"/>
      <c r="J117" s="10"/>
      <c r="K117" s="10"/>
      <c r="L117" s="82"/>
      <c r="M117" s="10"/>
      <c r="N117" s="137"/>
    </row>
    <row r="118" spans="1:14" ht="15.75">
      <c r="A118" s="26"/>
      <c r="B118" s="27" t="s">
        <v>84</v>
      </c>
      <c r="C118" s="27"/>
      <c r="D118" s="27"/>
      <c r="E118" s="27"/>
      <c r="F118" s="27"/>
      <c r="G118" s="27"/>
      <c r="H118" s="27"/>
      <c r="I118" s="27"/>
      <c r="J118" s="27"/>
      <c r="K118" s="27"/>
      <c r="L118" s="66">
        <v>0</v>
      </c>
      <c r="M118" s="27"/>
      <c r="N118" s="137"/>
    </row>
    <row r="119" spans="1:14" ht="15.75">
      <c r="A119" s="26"/>
      <c r="B119" s="27" t="s">
        <v>85</v>
      </c>
      <c r="C119" s="27"/>
      <c r="D119" s="27"/>
      <c r="E119" s="27"/>
      <c r="F119" s="27"/>
      <c r="G119" s="27"/>
      <c r="H119" s="27"/>
      <c r="I119" s="27"/>
      <c r="J119" s="27"/>
      <c r="K119" s="27"/>
      <c r="L119" s="66">
        <v>246</v>
      </c>
      <c r="M119" s="27"/>
      <c r="N119" s="137"/>
    </row>
    <row r="120" spans="1:14" ht="15.75">
      <c r="A120" s="26"/>
      <c r="B120" s="27" t="s">
        <v>86</v>
      </c>
      <c r="C120" s="27"/>
      <c r="D120" s="27"/>
      <c r="E120" s="27"/>
      <c r="F120" s="27"/>
      <c r="G120" s="27"/>
      <c r="H120" s="27"/>
      <c r="I120" s="27"/>
      <c r="J120" s="27"/>
      <c r="K120" s="27"/>
      <c r="L120" s="66">
        <f>L119+L118</f>
        <v>246</v>
      </c>
      <c r="M120" s="27"/>
      <c r="N120" s="137"/>
    </row>
    <row r="121" spans="1:14" ht="15.75">
      <c r="A121" s="26"/>
      <c r="B121" s="27" t="s">
        <v>87</v>
      </c>
      <c r="C121" s="27"/>
      <c r="D121" s="27"/>
      <c r="E121" s="27"/>
      <c r="F121" s="27"/>
      <c r="G121" s="27"/>
      <c r="H121" s="83"/>
      <c r="I121" s="27"/>
      <c r="J121" s="27"/>
      <c r="K121" s="27"/>
      <c r="L121" s="66">
        <f>L88</f>
        <v>-246</v>
      </c>
      <c r="M121" s="27"/>
      <c r="N121" s="137"/>
    </row>
    <row r="122" spans="1:14" ht="15.75">
      <c r="A122" s="26"/>
      <c r="B122" s="27" t="s">
        <v>88</v>
      </c>
      <c r="C122" s="27"/>
      <c r="D122" s="27"/>
      <c r="E122" s="27"/>
      <c r="F122" s="27"/>
      <c r="G122" s="27"/>
      <c r="H122" s="27"/>
      <c r="I122" s="27"/>
      <c r="J122" s="27"/>
      <c r="K122" s="27"/>
      <c r="L122" s="66">
        <f>L120+L121</f>
        <v>0</v>
      </c>
      <c r="M122" s="27"/>
      <c r="N122" s="137"/>
    </row>
    <row r="123" spans="1:14" ht="7.5" customHeight="1">
      <c r="A123" s="26"/>
      <c r="B123" s="27"/>
      <c r="C123" s="27"/>
      <c r="D123" s="27"/>
      <c r="E123" s="27"/>
      <c r="F123" s="27"/>
      <c r="G123" s="27"/>
      <c r="H123" s="27"/>
      <c r="I123" s="27"/>
      <c r="J123" s="27"/>
      <c r="K123" s="27"/>
      <c r="L123" s="79"/>
      <c r="M123" s="27"/>
      <c r="N123" s="137"/>
    </row>
    <row r="124" spans="1:14" ht="6" customHeight="1">
      <c r="A124" s="2"/>
      <c r="B124" s="5"/>
      <c r="C124" s="5"/>
      <c r="D124" s="5"/>
      <c r="E124" s="5"/>
      <c r="F124" s="5"/>
      <c r="G124" s="5"/>
      <c r="H124" s="5"/>
      <c r="I124" s="5"/>
      <c r="J124" s="5"/>
      <c r="K124" s="5"/>
      <c r="L124" s="60"/>
      <c r="M124" s="5"/>
      <c r="N124" s="137"/>
    </row>
    <row r="125" spans="1:14" ht="15.75">
      <c r="A125" s="8"/>
      <c r="B125" s="78" t="s">
        <v>89</v>
      </c>
      <c r="C125" s="16"/>
      <c r="D125" s="10"/>
      <c r="E125" s="10"/>
      <c r="F125" s="10"/>
      <c r="G125" s="10"/>
      <c r="H125" s="10"/>
      <c r="I125" s="10"/>
      <c r="J125" s="10"/>
      <c r="K125" s="10"/>
      <c r="L125" s="62"/>
      <c r="M125" s="10"/>
      <c r="N125" s="137"/>
    </row>
    <row r="126" spans="1:14" ht="15.75">
      <c r="A126" s="8"/>
      <c r="B126" s="22"/>
      <c r="C126" s="16"/>
      <c r="D126" s="10"/>
      <c r="E126" s="10"/>
      <c r="F126" s="10"/>
      <c r="G126" s="10"/>
      <c r="H126" s="10"/>
      <c r="I126" s="10"/>
      <c r="J126" s="10"/>
      <c r="K126" s="10"/>
      <c r="L126" s="62"/>
      <c r="M126" s="10"/>
      <c r="N126" s="137"/>
    </row>
    <row r="127" spans="1:14" ht="15.75">
      <c r="A127" s="26"/>
      <c r="B127" s="27" t="s">
        <v>90</v>
      </c>
      <c r="C127" s="84"/>
      <c r="D127" s="27"/>
      <c r="E127" s="27"/>
      <c r="F127" s="27"/>
      <c r="G127" s="27"/>
      <c r="H127" s="27"/>
      <c r="I127" s="27"/>
      <c r="J127" s="27"/>
      <c r="K127" s="27"/>
      <c r="L127" s="66">
        <f>L55</f>
        <v>137467</v>
      </c>
      <c r="M127" s="27"/>
      <c r="N127" s="137"/>
    </row>
    <row r="128" spans="1:14" ht="15.75">
      <c r="A128" s="26"/>
      <c r="B128" s="27" t="s">
        <v>91</v>
      </c>
      <c r="C128" s="84"/>
      <c r="D128" s="27"/>
      <c r="E128" s="27"/>
      <c r="F128" s="27"/>
      <c r="G128" s="27"/>
      <c r="H128" s="27"/>
      <c r="I128" s="27"/>
      <c r="J128" s="27"/>
      <c r="K128" s="27"/>
      <c r="L128" s="66">
        <f>L67</f>
        <v>126148</v>
      </c>
      <c r="M128" s="27"/>
      <c r="N128" s="137"/>
    </row>
    <row r="129" spans="1:14" ht="7.5" customHeight="1">
      <c r="A129" s="26"/>
      <c r="B129" s="27"/>
      <c r="C129" s="27"/>
      <c r="D129" s="27"/>
      <c r="E129" s="27"/>
      <c r="F129" s="27"/>
      <c r="G129" s="27"/>
      <c r="H129" s="27"/>
      <c r="I129" s="27"/>
      <c r="J129" s="27"/>
      <c r="K129" s="27"/>
      <c r="L129" s="79"/>
      <c r="M129" s="27"/>
      <c r="N129" s="137"/>
    </row>
    <row r="130" spans="1:14" ht="15.75">
      <c r="A130" s="2"/>
      <c r="B130" s="5"/>
      <c r="C130" s="5"/>
      <c r="D130" s="5"/>
      <c r="E130" s="5"/>
      <c r="F130" s="5"/>
      <c r="G130" s="5"/>
      <c r="H130" s="5"/>
      <c r="I130" s="5"/>
      <c r="J130" s="5"/>
      <c r="K130" s="5"/>
      <c r="L130" s="60"/>
      <c r="M130" s="5"/>
      <c r="N130" s="137"/>
    </row>
    <row r="131" spans="1:14" ht="15.75">
      <c r="A131" s="85"/>
      <c r="B131" s="78" t="s">
        <v>92</v>
      </c>
      <c r="C131" s="12"/>
      <c r="D131" s="12"/>
      <c r="E131" s="12"/>
      <c r="F131" s="12"/>
      <c r="G131" s="12"/>
      <c r="H131" s="86" t="s">
        <v>169</v>
      </c>
      <c r="I131" s="86"/>
      <c r="J131" s="86" t="s">
        <v>181</v>
      </c>
      <c r="K131" s="12"/>
      <c r="L131" s="87" t="s">
        <v>195</v>
      </c>
      <c r="M131" s="12"/>
      <c r="N131" s="137"/>
    </row>
    <row r="132" spans="1:14" ht="15.75">
      <c r="A132" s="26"/>
      <c r="B132" s="27" t="s">
        <v>93</v>
      </c>
      <c r="C132" s="27"/>
      <c r="D132" s="27"/>
      <c r="E132" s="27"/>
      <c r="F132" s="27"/>
      <c r="G132" s="27"/>
      <c r="H132" s="66">
        <v>80000</v>
      </c>
      <c r="I132" s="27"/>
      <c r="J132" s="53" t="s">
        <v>182</v>
      </c>
      <c r="K132" s="27"/>
      <c r="L132" s="66"/>
      <c r="M132" s="27"/>
      <c r="N132" s="137"/>
    </row>
    <row r="133" spans="1:14" ht="15.75">
      <c r="A133" s="26"/>
      <c r="B133" s="27" t="s">
        <v>94</v>
      </c>
      <c r="C133" s="27"/>
      <c r="D133" s="27"/>
      <c r="E133" s="27"/>
      <c r="F133" s="27"/>
      <c r="G133" s="27"/>
      <c r="H133" s="66">
        <v>774</v>
      </c>
      <c r="I133" s="27"/>
      <c r="J133" s="66">
        <v>730</v>
      </c>
      <c r="K133" s="27"/>
      <c r="L133" s="66">
        <f>J133+H133</f>
        <v>1504</v>
      </c>
      <c r="M133" s="27"/>
      <c r="N133" s="137"/>
    </row>
    <row r="134" spans="1:14" ht="15.75">
      <c r="A134" s="26"/>
      <c r="B134" s="27" t="s">
        <v>95</v>
      </c>
      <c r="C134" s="27"/>
      <c r="D134" s="27"/>
      <c r="E134" s="27"/>
      <c r="F134" s="27"/>
      <c r="G134" s="27"/>
      <c r="H134" s="27">
        <v>6</v>
      </c>
      <c r="I134" s="27"/>
      <c r="J134" s="27">
        <v>8</v>
      </c>
      <c r="K134" s="27"/>
      <c r="L134" s="66">
        <f>J134+H134</f>
        <v>14</v>
      </c>
      <c r="M134" s="27"/>
      <c r="N134" s="137"/>
    </row>
    <row r="135" spans="1:14" ht="15.75">
      <c r="A135" s="26"/>
      <c r="B135" s="27" t="s">
        <v>96</v>
      </c>
      <c r="C135" s="27"/>
      <c r="D135" s="27"/>
      <c r="E135" s="27"/>
      <c r="F135" s="27"/>
      <c r="G135" s="27"/>
      <c r="H135" s="66">
        <f>SUM(H133:H134)</f>
        <v>780</v>
      </c>
      <c r="I135" s="27"/>
      <c r="J135" s="66">
        <f>J134+J133</f>
        <v>738</v>
      </c>
      <c r="K135" s="27"/>
      <c r="L135" s="66">
        <f>J135+H135</f>
        <v>1518</v>
      </c>
      <c r="M135" s="27"/>
      <c r="N135" s="137"/>
    </row>
    <row r="136" spans="1:14" ht="15.75">
      <c r="A136" s="26"/>
      <c r="B136" s="27" t="s">
        <v>97</v>
      </c>
      <c r="C136" s="27"/>
      <c r="D136" s="27"/>
      <c r="E136" s="27"/>
      <c r="F136" s="27"/>
      <c r="G136" s="27"/>
      <c r="H136" s="66">
        <f>H132-H135</f>
        <v>79220</v>
      </c>
      <c r="I136" s="27"/>
      <c r="J136" s="53" t="s">
        <v>182</v>
      </c>
      <c r="K136" s="27"/>
      <c r="L136" s="66"/>
      <c r="M136" s="27"/>
      <c r="N136" s="137"/>
    </row>
    <row r="137" spans="1:14" ht="7.5" customHeight="1">
      <c r="A137" s="26"/>
      <c r="B137" s="27"/>
      <c r="C137" s="27"/>
      <c r="D137" s="27"/>
      <c r="E137" s="27"/>
      <c r="F137" s="27"/>
      <c r="G137" s="27"/>
      <c r="H137" s="27"/>
      <c r="I137" s="27"/>
      <c r="J137" s="27"/>
      <c r="K137" s="27"/>
      <c r="L137" s="79"/>
      <c r="M137" s="27"/>
      <c r="N137" s="137"/>
    </row>
    <row r="138" spans="1:14" ht="9" customHeight="1">
      <c r="A138" s="2"/>
      <c r="B138" s="5"/>
      <c r="C138" s="5"/>
      <c r="D138" s="5"/>
      <c r="E138" s="5"/>
      <c r="F138" s="5"/>
      <c r="G138" s="5"/>
      <c r="H138" s="5"/>
      <c r="I138" s="5"/>
      <c r="J138" s="5"/>
      <c r="K138" s="5"/>
      <c r="L138" s="60"/>
      <c r="M138" s="5"/>
      <c r="N138" s="137"/>
    </row>
    <row r="139" spans="1:14" ht="15.75">
      <c r="A139" s="8"/>
      <c r="B139" s="78" t="s">
        <v>98</v>
      </c>
      <c r="C139" s="16"/>
      <c r="D139" s="10"/>
      <c r="E139" s="10"/>
      <c r="F139" s="10"/>
      <c r="G139" s="10"/>
      <c r="H139" s="10"/>
      <c r="I139" s="10"/>
      <c r="J139" s="10"/>
      <c r="K139" s="10"/>
      <c r="L139" s="88"/>
      <c r="M139" s="10"/>
      <c r="N139" s="137"/>
    </row>
    <row r="140" spans="1:14" ht="15.75">
      <c r="A140" s="26"/>
      <c r="B140" s="27" t="s">
        <v>99</v>
      </c>
      <c r="C140" s="27"/>
      <c r="D140" s="27"/>
      <c r="E140" s="27"/>
      <c r="F140" s="27"/>
      <c r="G140" s="27"/>
      <c r="H140" s="27"/>
      <c r="I140" s="27"/>
      <c r="J140" s="27"/>
      <c r="K140" s="27"/>
      <c r="L140" s="75">
        <f>(L77+SUM(L79:L82))/-L83</f>
        <v>3.7740835464620632</v>
      </c>
      <c r="M140" s="27" t="s">
        <v>196</v>
      </c>
      <c r="N140" s="137"/>
    </row>
    <row r="141" spans="1:14" ht="15.75">
      <c r="A141" s="26"/>
      <c r="B141" s="27" t="s">
        <v>100</v>
      </c>
      <c r="C141" s="27"/>
      <c r="D141" s="27"/>
      <c r="E141" s="27"/>
      <c r="F141" s="27"/>
      <c r="G141" s="27"/>
      <c r="H141" s="27"/>
      <c r="I141" s="27"/>
      <c r="J141" s="27"/>
      <c r="K141" s="27"/>
      <c r="L141" s="89">
        <v>2.03</v>
      </c>
      <c r="M141" s="27" t="s">
        <v>196</v>
      </c>
      <c r="N141" s="137"/>
    </row>
    <row r="142" spans="1:14" ht="15.75">
      <c r="A142" s="26"/>
      <c r="B142" s="27" t="s">
        <v>101</v>
      </c>
      <c r="C142" s="27"/>
      <c r="D142" s="27"/>
      <c r="E142" s="27"/>
      <c r="F142" s="27"/>
      <c r="G142" s="27"/>
      <c r="H142" s="27"/>
      <c r="I142" s="27"/>
      <c r="J142" s="27"/>
      <c r="K142" s="27"/>
      <c r="L142" s="75">
        <f>(L77+SUM(L79:L84))/-L85</f>
        <v>6.594320486815416</v>
      </c>
      <c r="M142" s="27" t="s">
        <v>196</v>
      </c>
      <c r="N142" s="137"/>
    </row>
    <row r="143" spans="1:14" ht="15.75">
      <c r="A143" s="26"/>
      <c r="B143" s="27" t="s">
        <v>102</v>
      </c>
      <c r="C143" s="27"/>
      <c r="D143" s="27"/>
      <c r="E143" s="27"/>
      <c r="F143" s="27"/>
      <c r="G143" s="27"/>
      <c r="H143" s="27"/>
      <c r="I143" s="27"/>
      <c r="J143" s="27"/>
      <c r="K143" s="27"/>
      <c r="L143" s="90">
        <v>7</v>
      </c>
      <c r="M143" s="27" t="s">
        <v>196</v>
      </c>
      <c r="N143" s="137"/>
    </row>
    <row r="144" spans="1:14" ht="15.75">
      <c r="A144" s="26"/>
      <c r="B144" s="27" t="s">
        <v>103</v>
      </c>
      <c r="C144" s="27"/>
      <c r="D144" s="27"/>
      <c r="E144" s="27"/>
      <c r="F144" s="27"/>
      <c r="G144" s="27"/>
      <c r="H144" s="27"/>
      <c r="I144" s="27"/>
      <c r="J144" s="27"/>
      <c r="K144" s="27"/>
      <c r="L144" s="90">
        <f>(L77+SUM(L79:L85))/-L86</f>
        <v>5.042047531992687</v>
      </c>
      <c r="M144" s="27" t="s">
        <v>196</v>
      </c>
      <c r="N144" s="137"/>
    </row>
    <row r="145" spans="1:14" ht="15.75">
      <c r="A145" s="26"/>
      <c r="B145" s="27" t="s">
        <v>104</v>
      </c>
      <c r="C145" s="27"/>
      <c r="D145" s="27"/>
      <c r="E145" s="27"/>
      <c r="F145" s="27"/>
      <c r="G145" s="27"/>
      <c r="H145" s="27"/>
      <c r="I145" s="27"/>
      <c r="J145" s="27"/>
      <c r="K145" s="27"/>
      <c r="L145" s="90">
        <v>5.42</v>
      </c>
      <c r="M145" s="27" t="s">
        <v>196</v>
      </c>
      <c r="N145" s="137"/>
    </row>
    <row r="146" spans="1:14" ht="7.5" customHeight="1">
      <c r="A146" s="26"/>
      <c r="B146" s="27"/>
      <c r="C146" s="27"/>
      <c r="D146" s="27"/>
      <c r="E146" s="27"/>
      <c r="F146" s="27"/>
      <c r="G146" s="27"/>
      <c r="H146" s="27"/>
      <c r="I146" s="27"/>
      <c r="J146" s="27"/>
      <c r="K146" s="27"/>
      <c r="L146" s="27"/>
      <c r="M146" s="27"/>
      <c r="N146" s="137"/>
    </row>
    <row r="147" spans="1:14" ht="15.75">
      <c r="A147" s="8"/>
      <c r="B147" s="15"/>
      <c r="C147" s="15"/>
      <c r="D147" s="15"/>
      <c r="E147" s="15"/>
      <c r="F147" s="15"/>
      <c r="G147" s="15"/>
      <c r="H147" s="15"/>
      <c r="I147" s="15"/>
      <c r="J147" s="15"/>
      <c r="K147" s="15"/>
      <c r="L147" s="15"/>
      <c r="M147" s="15"/>
      <c r="N147" s="137"/>
    </row>
    <row r="148" spans="1:14" ht="15.75">
      <c r="A148" s="91"/>
      <c r="B148" s="76" t="s">
        <v>105</v>
      </c>
      <c r="C148" s="92"/>
      <c r="D148" s="92"/>
      <c r="E148" s="92"/>
      <c r="F148" s="92"/>
      <c r="G148" s="93"/>
      <c r="H148" s="93"/>
      <c r="I148" s="93"/>
      <c r="J148" s="93">
        <v>36922</v>
      </c>
      <c r="K148" s="94"/>
      <c r="L148" s="94"/>
      <c r="M148" s="5"/>
      <c r="N148" s="137"/>
    </row>
    <row r="149" spans="1:14" ht="15.75">
      <c r="A149" s="96"/>
      <c r="B149" s="97"/>
      <c r="C149" s="98"/>
      <c r="D149" s="98"/>
      <c r="E149" s="98"/>
      <c r="F149" s="98"/>
      <c r="G149" s="99"/>
      <c r="H149" s="99"/>
      <c r="I149" s="99"/>
      <c r="J149" s="99"/>
      <c r="K149" s="10"/>
      <c r="L149" s="10"/>
      <c r="M149" s="10"/>
      <c r="N149" s="137"/>
    </row>
    <row r="150" spans="1:14" ht="15.75">
      <c r="A150" s="101"/>
      <c r="B150" s="102" t="s">
        <v>106</v>
      </c>
      <c r="C150" s="103"/>
      <c r="D150" s="103"/>
      <c r="E150" s="103"/>
      <c r="F150" s="103"/>
      <c r="G150" s="83"/>
      <c r="H150" s="83"/>
      <c r="I150" s="83"/>
      <c r="J150" s="104">
        <v>0.10325</v>
      </c>
      <c r="K150" s="27"/>
      <c r="L150" s="27"/>
      <c r="M150" s="27"/>
      <c r="N150" s="137"/>
    </row>
    <row r="151" spans="1:14" ht="15.75">
      <c r="A151" s="101"/>
      <c r="B151" s="102" t="s">
        <v>107</v>
      </c>
      <c r="C151" s="103"/>
      <c r="D151" s="103"/>
      <c r="E151" s="103"/>
      <c r="F151" s="103"/>
      <c r="G151" s="83"/>
      <c r="H151" s="83"/>
      <c r="I151" s="83"/>
      <c r="J151" s="52">
        <v>0.0624</v>
      </c>
      <c r="K151" s="27"/>
      <c r="L151" s="27"/>
      <c r="M151" s="27"/>
      <c r="N151" s="137"/>
    </row>
    <row r="152" spans="1:14" ht="15.75">
      <c r="A152" s="101"/>
      <c r="B152" s="102" t="s">
        <v>108</v>
      </c>
      <c r="C152" s="103"/>
      <c r="D152" s="103"/>
      <c r="E152" s="103"/>
      <c r="F152" s="103"/>
      <c r="G152" s="83"/>
      <c r="H152" s="83"/>
      <c r="I152" s="83"/>
      <c r="J152" s="104">
        <f>J150-J151</f>
        <v>0.04085</v>
      </c>
      <c r="K152" s="27"/>
      <c r="L152" s="27"/>
      <c r="M152" s="27"/>
      <c r="N152" s="137"/>
    </row>
    <row r="153" spans="1:14" ht="15.75">
      <c r="A153" s="101"/>
      <c r="B153" s="102" t="s">
        <v>109</v>
      </c>
      <c r="C153" s="103"/>
      <c r="D153" s="103"/>
      <c r="E153" s="103"/>
      <c r="F153" s="103"/>
      <c r="G153" s="83"/>
      <c r="H153" s="83"/>
      <c r="I153" s="83"/>
      <c r="J153" s="52">
        <v>0.10868</v>
      </c>
      <c r="K153" s="27"/>
      <c r="L153" s="27"/>
      <c r="M153" s="27"/>
      <c r="N153" s="137"/>
    </row>
    <row r="154" spans="1:14" ht="15.75">
      <c r="A154" s="101"/>
      <c r="B154" s="102" t="s">
        <v>110</v>
      </c>
      <c r="C154" s="103"/>
      <c r="D154" s="103"/>
      <c r="E154" s="103"/>
      <c r="F154" s="103"/>
      <c r="G154" s="83"/>
      <c r="H154" s="83"/>
      <c r="I154" s="83"/>
      <c r="J154" s="104">
        <f>L31</f>
        <v>0.06484649820735588</v>
      </c>
      <c r="K154" s="27"/>
      <c r="L154" s="27"/>
      <c r="M154" s="27"/>
      <c r="N154" s="137"/>
    </row>
    <row r="155" spans="1:14" ht="15.75">
      <c r="A155" s="101"/>
      <c r="B155" s="102" t="s">
        <v>111</v>
      </c>
      <c r="C155" s="103"/>
      <c r="D155" s="103"/>
      <c r="E155" s="103"/>
      <c r="F155" s="103"/>
      <c r="G155" s="83"/>
      <c r="H155" s="83"/>
      <c r="I155" s="83"/>
      <c r="J155" s="104">
        <f>J153-J154</f>
        <v>0.043833501792644114</v>
      </c>
      <c r="K155" s="27"/>
      <c r="L155" s="27"/>
      <c r="M155" s="27"/>
      <c r="N155" s="137"/>
    </row>
    <row r="156" spans="1:14" ht="15.75">
      <c r="A156" s="101"/>
      <c r="B156" s="102" t="s">
        <v>112</v>
      </c>
      <c r="C156" s="103"/>
      <c r="D156" s="103"/>
      <c r="E156" s="103"/>
      <c r="F156" s="103"/>
      <c r="G156" s="83"/>
      <c r="H156" s="83"/>
      <c r="I156" s="83"/>
      <c r="J156" s="105" t="s">
        <v>183</v>
      </c>
      <c r="K156" s="27"/>
      <c r="L156" s="27"/>
      <c r="M156" s="27"/>
      <c r="N156" s="137"/>
    </row>
    <row r="157" spans="1:14" ht="15.75">
      <c r="A157" s="101"/>
      <c r="B157" s="102" t="s">
        <v>113</v>
      </c>
      <c r="C157" s="103"/>
      <c r="D157" s="103"/>
      <c r="E157" s="103"/>
      <c r="F157" s="103"/>
      <c r="G157" s="83"/>
      <c r="H157" s="83"/>
      <c r="I157" s="83"/>
      <c r="J157" s="106">
        <v>16.71</v>
      </c>
      <c r="K157" s="27" t="s">
        <v>187</v>
      </c>
      <c r="L157" s="27"/>
      <c r="M157" s="27"/>
      <c r="N157" s="137"/>
    </row>
    <row r="158" spans="1:14" ht="15.75">
      <c r="A158" s="101"/>
      <c r="B158" s="102" t="s">
        <v>114</v>
      </c>
      <c r="C158" s="103"/>
      <c r="D158" s="103"/>
      <c r="E158" s="103"/>
      <c r="F158" s="103"/>
      <c r="G158" s="83"/>
      <c r="H158" s="83"/>
      <c r="I158" s="83"/>
      <c r="J158" s="106">
        <v>12.563</v>
      </c>
      <c r="K158" s="27" t="s">
        <v>187</v>
      </c>
      <c r="L158" s="27"/>
      <c r="M158" s="27"/>
      <c r="N158" s="137"/>
    </row>
    <row r="159" spans="1:14" ht="15.75">
      <c r="A159" s="101"/>
      <c r="B159" s="102" t="s">
        <v>115</v>
      </c>
      <c r="C159" s="103"/>
      <c r="D159" s="103"/>
      <c r="E159" s="103"/>
      <c r="F159" s="103"/>
      <c r="G159" s="83"/>
      <c r="H159" s="83"/>
      <c r="I159" s="83"/>
      <c r="J159" s="104">
        <f>F55/D55*4</f>
        <v>0.2502165387894288</v>
      </c>
      <c r="K159" s="27"/>
      <c r="L159" s="27"/>
      <c r="M159" s="27"/>
      <c r="N159" s="137"/>
    </row>
    <row r="160" spans="1:14" ht="15.75">
      <c r="A160" s="101"/>
      <c r="B160" s="102"/>
      <c r="C160" s="102"/>
      <c r="D160" s="102"/>
      <c r="E160" s="102"/>
      <c r="F160" s="102"/>
      <c r="G160" s="27"/>
      <c r="H160" s="27"/>
      <c r="I160" s="27"/>
      <c r="J160" s="79"/>
      <c r="K160" s="27"/>
      <c r="L160" s="107"/>
      <c r="M160" s="27"/>
      <c r="N160" s="137"/>
    </row>
    <row r="161" spans="1:14" ht="15.75">
      <c r="A161" s="108"/>
      <c r="B161" s="17" t="s">
        <v>116</v>
      </c>
      <c r="C161" s="20"/>
      <c r="D161" s="109"/>
      <c r="E161" s="20"/>
      <c r="F161" s="109"/>
      <c r="G161" s="20"/>
      <c r="H161" s="109"/>
      <c r="I161" s="20" t="s">
        <v>170</v>
      </c>
      <c r="J161" s="109" t="s">
        <v>184</v>
      </c>
      <c r="K161" s="18"/>
      <c r="L161" s="18"/>
      <c r="M161" s="10"/>
      <c r="N161" s="137"/>
    </row>
    <row r="162" spans="1:14" ht="15.75">
      <c r="A162" s="110"/>
      <c r="B162" s="102" t="s">
        <v>117</v>
      </c>
      <c r="C162" s="67"/>
      <c r="D162" s="67"/>
      <c r="E162" s="67"/>
      <c r="F162" s="27"/>
      <c r="G162" s="27"/>
      <c r="H162" s="27"/>
      <c r="I162" s="34">
        <v>440</v>
      </c>
      <c r="J162" s="111">
        <v>24823</v>
      </c>
      <c r="K162" s="27"/>
      <c r="L162" s="107"/>
      <c r="M162" s="112"/>
      <c r="N162" s="137"/>
    </row>
    <row r="163" spans="1:14" ht="15.75">
      <c r="A163" s="110"/>
      <c r="B163" s="102" t="s">
        <v>118</v>
      </c>
      <c r="C163" s="67"/>
      <c r="D163" s="67"/>
      <c r="E163" s="67"/>
      <c r="F163" s="27"/>
      <c r="G163" s="27"/>
      <c r="H163" s="27"/>
      <c r="I163" s="34">
        <v>22</v>
      </c>
      <c r="J163" s="111">
        <v>1251</v>
      </c>
      <c r="K163" s="27"/>
      <c r="L163" s="107"/>
      <c r="M163" s="112"/>
      <c r="N163" s="137"/>
    </row>
    <row r="164" spans="1:14" ht="15.75">
      <c r="A164" s="110"/>
      <c r="B164" s="113" t="s">
        <v>119</v>
      </c>
      <c r="C164" s="67"/>
      <c r="D164" s="67"/>
      <c r="E164" s="67"/>
      <c r="F164" s="27"/>
      <c r="G164" s="27"/>
      <c r="H164" s="27"/>
      <c r="I164" s="27"/>
      <c r="J164" s="111">
        <v>0</v>
      </c>
      <c r="K164" s="27"/>
      <c r="L164" s="107"/>
      <c r="M164" s="112"/>
      <c r="N164" s="137"/>
    </row>
    <row r="165" spans="1:14" ht="15.75">
      <c r="A165" s="110"/>
      <c r="B165" s="113" t="s">
        <v>120</v>
      </c>
      <c r="C165" s="67"/>
      <c r="D165" s="67"/>
      <c r="E165" s="67"/>
      <c r="F165" s="27"/>
      <c r="G165" s="27"/>
      <c r="H165" s="27"/>
      <c r="I165" s="27"/>
      <c r="J165" s="81" t="s">
        <v>182</v>
      </c>
      <c r="K165" s="27"/>
      <c r="L165" s="107"/>
      <c r="M165" s="112"/>
      <c r="N165" s="137"/>
    </row>
    <row r="166" spans="1:14" ht="15.75">
      <c r="A166" s="114"/>
      <c r="B166" s="113" t="s">
        <v>121</v>
      </c>
      <c r="C166" s="67"/>
      <c r="D166" s="102"/>
      <c r="E166" s="102"/>
      <c r="F166" s="102"/>
      <c r="G166" s="27"/>
      <c r="H166" s="27"/>
      <c r="I166" s="27"/>
      <c r="J166" s="111"/>
      <c r="K166" s="27"/>
      <c r="L166" s="107"/>
      <c r="M166" s="115"/>
      <c r="N166" s="137"/>
    </row>
    <row r="167" spans="1:14" ht="15.75">
      <c r="A167" s="110"/>
      <c r="B167" s="102" t="s">
        <v>122</v>
      </c>
      <c r="C167" s="67"/>
      <c r="D167" s="67"/>
      <c r="E167" s="67"/>
      <c r="F167" s="67"/>
      <c r="G167" s="27"/>
      <c r="H167" s="27"/>
      <c r="I167" s="27">
        <v>15</v>
      </c>
      <c r="J167" s="111">
        <v>245</v>
      </c>
      <c r="K167" s="27"/>
      <c r="L167" s="107"/>
      <c r="M167" s="115"/>
      <c r="N167" s="137"/>
    </row>
    <row r="168" spans="1:14" ht="15.75">
      <c r="A168" s="110"/>
      <c r="B168" s="102" t="s">
        <v>123</v>
      </c>
      <c r="C168" s="67"/>
      <c r="D168" s="67"/>
      <c r="E168" s="67"/>
      <c r="F168" s="67"/>
      <c r="G168" s="27"/>
      <c r="H168" s="27"/>
      <c r="I168" s="27">
        <v>545</v>
      </c>
      <c r="J168" s="111">
        <v>8112</v>
      </c>
      <c r="K168" s="27"/>
      <c r="L168" s="107"/>
      <c r="M168" s="115"/>
      <c r="N168" s="137"/>
    </row>
    <row r="169" spans="1:14" ht="15.75">
      <c r="A169" s="110"/>
      <c r="B169" s="102" t="s">
        <v>207</v>
      </c>
      <c r="C169" s="67"/>
      <c r="D169" s="67"/>
      <c r="E169" s="67"/>
      <c r="F169" s="67"/>
      <c r="G169" s="27"/>
      <c r="H169" s="27"/>
      <c r="I169" s="27"/>
      <c r="J169" s="111">
        <v>250</v>
      </c>
      <c r="K169" s="27"/>
      <c r="L169" s="107"/>
      <c r="M169" s="115"/>
      <c r="N169" s="137"/>
    </row>
    <row r="170" spans="1:14" ht="15.75">
      <c r="A170" s="114"/>
      <c r="B170" s="113" t="s">
        <v>124</v>
      </c>
      <c r="C170" s="67"/>
      <c r="D170" s="102"/>
      <c r="E170" s="102"/>
      <c r="F170" s="102"/>
      <c r="G170" s="27"/>
      <c r="H170" s="27"/>
      <c r="I170" s="27"/>
      <c r="J170" s="111"/>
      <c r="K170" s="27"/>
      <c r="L170" s="107"/>
      <c r="M170" s="115"/>
      <c r="N170" s="137"/>
    </row>
    <row r="171" spans="1:14" ht="15.75">
      <c r="A171" s="114"/>
      <c r="B171" s="102" t="s">
        <v>125</v>
      </c>
      <c r="C171" s="67"/>
      <c r="D171" s="102"/>
      <c r="E171" s="102"/>
      <c r="F171" s="102"/>
      <c r="G171" s="27"/>
      <c r="H171" s="27"/>
      <c r="I171" s="27">
        <v>12</v>
      </c>
      <c r="J171" s="111">
        <v>458</v>
      </c>
      <c r="K171" s="27"/>
      <c r="L171" s="107"/>
      <c r="M171" s="115"/>
      <c r="N171" s="137"/>
    </row>
    <row r="172" spans="1:14" ht="15.75">
      <c r="A172" s="110"/>
      <c r="B172" s="102" t="s">
        <v>126</v>
      </c>
      <c r="C172" s="67"/>
      <c r="D172" s="116"/>
      <c r="E172" s="116"/>
      <c r="F172" s="117"/>
      <c r="G172" s="27"/>
      <c r="H172" s="27"/>
      <c r="I172" s="27"/>
      <c r="J172" s="111">
        <v>20</v>
      </c>
      <c r="K172" s="27"/>
      <c r="L172" s="107"/>
      <c r="M172" s="115"/>
      <c r="N172" s="137"/>
    </row>
    <row r="173" spans="1:14" ht="15.75">
      <c r="A173" s="110"/>
      <c r="B173" s="102" t="s">
        <v>127</v>
      </c>
      <c r="C173" s="67"/>
      <c r="D173" s="116"/>
      <c r="E173" s="116"/>
      <c r="F173" s="117"/>
      <c r="G173" s="27"/>
      <c r="H173" s="27"/>
      <c r="I173" s="27"/>
      <c r="J173" s="111">
        <v>9</v>
      </c>
      <c r="K173" s="27"/>
      <c r="L173" s="107"/>
      <c r="M173" s="115"/>
      <c r="N173" s="137"/>
    </row>
    <row r="174" spans="1:14" ht="15.75">
      <c r="A174" s="110"/>
      <c r="B174" s="102" t="s">
        <v>128</v>
      </c>
      <c r="C174" s="67"/>
      <c r="D174" s="118"/>
      <c r="E174" s="116"/>
      <c r="F174" s="117"/>
      <c r="G174" s="27"/>
      <c r="H174" s="27"/>
      <c r="I174" s="27"/>
      <c r="J174" s="119">
        <v>0.7205</v>
      </c>
      <c r="K174" s="27"/>
      <c r="L174" s="107"/>
      <c r="M174" s="115"/>
      <c r="N174" s="137"/>
    </row>
    <row r="175" spans="1:14" ht="15.75">
      <c r="A175" s="110"/>
      <c r="B175" s="102"/>
      <c r="C175" s="67"/>
      <c r="D175" s="118"/>
      <c r="E175" s="116"/>
      <c r="F175" s="117"/>
      <c r="G175" s="27"/>
      <c r="H175" s="27"/>
      <c r="I175" s="27"/>
      <c r="J175" s="119"/>
      <c r="K175" s="27"/>
      <c r="L175" s="107"/>
      <c r="M175" s="115"/>
      <c r="N175" s="137"/>
    </row>
    <row r="176" spans="1:14" ht="15.75">
      <c r="A176" s="8"/>
      <c r="B176" s="17" t="s">
        <v>129</v>
      </c>
      <c r="C176" s="20"/>
      <c r="D176" s="109"/>
      <c r="E176" s="20"/>
      <c r="F176" s="109"/>
      <c r="G176" s="20"/>
      <c r="H176" s="109" t="s">
        <v>170</v>
      </c>
      <c r="I176" s="20" t="s">
        <v>171</v>
      </c>
      <c r="J176" s="109" t="s">
        <v>185</v>
      </c>
      <c r="K176" s="20" t="s">
        <v>171</v>
      </c>
      <c r="L176" s="18"/>
      <c r="M176" s="120"/>
      <c r="N176" s="137"/>
    </row>
    <row r="177" spans="1:14" ht="15.75">
      <c r="A177" s="26"/>
      <c r="B177" s="67" t="s">
        <v>130</v>
      </c>
      <c r="C177" s="121"/>
      <c r="D177" s="67"/>
      <c r="E177" s="121"/>
      <c r="F177" s="27"/>
      <c r="G177" s="121"/>
      <c r="H177" s="67">
        <f>1903+305</f>
        <v>2208</v>
      </c>
      <c r="I177" s="121">
        <f>H177/H182</f>
        <v>0.5977260422306443</v>
      </c>
      <c r="J177" s="66">
        <f>66467+11163</f>
        <v>77630</v>
      </c>
      <c r="K177" s="122">
        <f>J177/J182</f>
        <v>0.5647173503459012</v>
      </c>
      <c r="L177" s="107"/>
      <c r="M177" s="115"/>
      <c r="N177" s="137"/>
    </row>
    <row r="178" spans="1:14" ht="15.75">
      <c r="A178" s="26"/>
      <c r="B178" s="67" t="s">
        <v>131</v>
      </c>
      <c r="C178" s="121"/>
      <c r="D178" s="67"/>
      <c r="E178" s="121"/>
      <c r="F178" s="27"/>
      <c r="G178" s="123"/>
      <c r="H178" s="67">
        <f>222+6</f>
        <v>228</v>
      </c>
      <c r="I178" s="121">
        <f>H178/H182</f>
        <v>0.06172171088251218</v>
      </c>
      <c r="J178" s="66">
        <f>7671+184</f>
        <v>7855</v>
      </c>
      <c r="K178" s="122">
        <f>J178/J182</f>
        <v>0.0571409865640481</v>
      </c>
      <c r="L178" s="107"/>
      <c r="M178" s="115"/>
      <c r="N178" s="137"/>
    </row>
    <row r="179" spans="1:14" ht="15.75">
      <c r="A179" s="26"/>
      <c r="B179" s="67" t="s">
        <v>132</v>
      </c>
      <c r="C179" s="121"/>
      <c r="D179" s="67"/>
      <c r="E179" s="121"/>
      <c r="F179" s="27"/>
      <c r="G179" s="123"/>
      <c r="H179" s="67">
        <f>125+4</f>
        <v>129</v>
      </c>
      <c r="I179" s="121">
        <f>H179/H182</f>
        <v>0.03492149431510558</v>
      </c>
      <c r="J179" s="66">
        <f>4491+180</f>
        <v>4671</v>
      </c>
      <c r="K179" s="122">
        <f>J179/J182</f>
        <v>0.033979064066285</v>
      </c>
      <c r="L179" s="107"/>
      <c r="M179" s="115"/>
      <c r="N179" s="137"/>
    </row>
    <row r="180" spans="1:14" ht="15.75">
      <c r="A180" s="26"/>
      <c r="B180" s="67" t="s">
        <v>133</v>
      </c>
      <c r="C180" s="121"/>
      <c r="D180" s="67"/>
      <c r="E180" s="121"/>
      <c r="F180" s="27"/>
      <c r="G180" s="123"/>
      <c r="H180" s="67">
        <f>77+1045+1+6</f>
        <v>1129</v>
      </c>
      <c r="I180" s="121">
        <f>H180/H182</f>
        <v>0.30563075257173794</v>
      </c>
      <c r="J180" s="66">
        <f>2567+46058+109-2981+52+181+7+1318</f>
        <v>47311</v>
      </c>
      <c r="K180" s="122">
        <f>J180/J182</f>
        <v>0.3441625990237657</v>
      </c>
      <c r="L180" s="107"/>
      <c r="M180" s="115"/>
      <c r="N180" s="137"/>
    </row>
    <row r="181" spans="1:14" ht="15.75">
      <c r="A181" s="26"/>
      <c r="B181" s="30"/>
      <c r="C181" s="121"/>
      <c r="D181" s="67"/>
      <c r="E181" s="121"/>
      <c r="F181" s="27"/>
      <c r="G181" s="123"/>
      <c r="H181" s="67"/>
      <c r="I181" s="121"/>
      <c r="J181" s="66"/>
      <c r="K181" s="122"/>
      <c r="L181" s="107"/>
      <c r="M181" s="115"/>
      <c r="N181" s="137"/>
    </row>
    <row r="182" spans="1:14" ht="15.75">
      <c r="A182" s="26"/>
      <c r="B182" s="27"/>
      <c r="C182" s="27"/>
      <c r="D182" s="27"/>
      <c r="E182" s="27"/>
      <c r="F182" s="27"/>
      <c r="G182" s="27"/>
      <c r="H182" s="38">
        <f>SUM(H177:H181)</f>
        <v>3694</v>
      </c>
      <c r="I182" s="124">
        <f>SUM(I177:I181)</f>
        <v>1</v>
      </c>
      <c r="J182" s="66">
        <f>SUM(J177:J181)</f>
        <v>137467</v>
      </c>
      <c r="K182" s="124">
        <f>SUM(K177:K181)</f>
        <v>1</v>
      </c>
      <c r="L182" s="27"/>
      <c r="M182" s="27"/>
      <c r="N182" s="137"/>
    </row>
    <row r="183" spans="1:14" ht="15.75">
      <c r="A183" s="26"/>
      <c r="B183" s="27"/>
      <c r="C183" s="27"/>
      <c r="D183" s="27"/>
      <c r="E183" s="27"/>
      <c r="F183" s="27"/>
      <c r="G183" s="27"/>
      <c r="H183" s="38"/>
      <c r="I183" s="124"/>
      <c r="J183" s="66"/>
      <c r="K183" s="124"/>
      <c r="L183" s="27"/>
      <c r="M183" s="27"/>
      <c r="N183" s="137"/>
    </row>
    <row r="184" spans="1:14" ht="15.75">
      <c r="A184" s="8"/>
      <c r="B184" s="10"/>
      <c r="C184" s="10"/>
      <c r="D184" s="10"/>
      <c r="E184" s="10"/>
      <c r="F184" s="10"/>
      <c r="G184" s="10"/>
      <c r="H184" s="68"/>
      <c r="I184" s="127"/>
      <c r="J184" s="128"/>
      <c r="K184" s="127"/>
      <c r="L184" s="10"/>
      <c r="M184" s="10"/>
      <c r="N184" s="137"/>
    </row>
    <row r="185" spans="1:14" ht="15.75">
      <c r="A185" s="129"/>
      <c r="B185" s="17" t="s">
        <v>134</v>
      </c>
      <c r="C185" s="130"/>
      <c r="D185" s="20" t="s">
        <v>149</v>
      </c>
      <c r="E185" s="18"/>
      <c r="F185" s="17" t="s">
        <v>159</v>
      </c>
      <c r="G185" s="131"/>
      <c r="H185" s="131"/>
      <c r="I185" s="15"/>
      <c r="J185" s="15"/>
      <c r="K185" s="15"/>
      <c r="L185" s="15"/>
      <c r="M185" s="15"/>
      <c r="N185" s="137"/>
    </row>
    <row r="186" spans="1:14" ht="15.75">
      <c r="A186" s="129"/>
      <c r="B186" s="15"/>
      <c r="C186" s="15"/>
      <c r="D186" s="10"/>
      <c r="E186" s="10"/>
      <c r="F186" s="10"/>
      <c r="G186" s="15"/>
      <c r="H186" s="15"/>
      <c r="I186" s="15"/>
      <c r="J186" s="15"/>
      <c r="K186" s="15"/>
      <c r="L186" s="15"/>
      <c r="M186" s="15"/>
      <c r="N186" s="137"/>
    </row>
    <row r="187" spans="1:14" ht="15.75">
      <c r="A187" s="129"/>
      <c r="B187" s="16" t="s">
        <v>135</v>
      </c>
      <c r="C187" s="132"/>
      <c r="D187" s="133" t="s">
        <v>150</v>
      </c>
      <c r="E187" s="16"/>
      <c r="F187" s="16" t="s">
        <v>160</v>
      </c>
      <c r="G187" s="132"/>
      <c r="H187" s="132"/>
      <c r="I187" s="132"/>
      <c r="J187" s="15"/>
      <c r="K187" s="15"/>
      <c r="L187" s="15"/>
      <c r="M187" s="15"/>
      <c r="N187" s="137"/>
    </row>
    <row r="188" spans="1:14" ht="15.75">
      <c r="A188" s="129"/>
      <c r="B188" s="16" t="s">
        <v>136</v>
      </c>
      <c r="C188" s="132"/>
      <c r="D188" s="133" t="s">
        <v>151</v>
      </c>
      <c r="E188" s="16"/>
      <c r="F188" s="16" t="s">
        <v>161</v>
      </c>
      <c r="G188" s="132"/>
      <c r="H188" s="132"/>
      <c r="I188" s="132"/>
      <c r="J188" s="15"/>
      <c r="K188" s="15"/>
      <c r="L188" s="15"/>
      <c r="M188" s="15"/>
      <c r="N188" s="137"/>
    </row>
    <row r="189" spans="1:13" ht="15">
      <c r="A189" s="138"/>
      <c r="B189" s="138"/>
      <c r="C189" s="138"/>
      <c r="D189" s="138"/>
      <c r="E189" s="138"/>
      <c r="F189" s="138"/>
      <c r="G189" s="138"/>
      <c r="H189" s="138"/>
      <c r="I189" s="138"/>
      <c r="J189" s="138"/>
      <c r="K189" s="138"/>
      <c r="L189" s="138"/>
      <c r="M189" s="138"/>
    </row>
  </sheetData>
  <printOptions/>
  <pageMargins left="0.5" right="0.5" top="0.30694444444444446" bottom="0.2659722222222222" header="0" footer="0"/>
  <pageSetup orientation="landscape" paperSize="9" scale="65"/>
  <headerFooter alignWithMargins="0">
    <oddFooter xml:space="preserve">&amp;LHL3 INVESTOR REPORT QTR END </oddFooter>
  </headerFooter>
  <rowBreaks count="2" manualBreakCount="2">
    <brk id="47" max="147" man="1"/>
    <brk id="189" max="0" man="1"/>
  </rowBreaks>
</worksheet>
</file>

<file path=xl/worksheets/sheet5.xml><?xml version="1.0" encoding="utf-8"?>
<worksheet xmlns="http://schemas.openxmlformats.org/spreadsheetml/2006/main" xmlns:r="http://schemas.openxmlformats.org/officeDocument/2006/relationships">
  <dimension ref="A1:N189"/>
  <sheetViews>
    <sheetView showOutlineSymbols="0" zoomScale="70" zoomScaleNormal="70" workbookViewId="0" topLeftCell="C1">
      <selection activeCell="M19" sqref="M1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19.99609375" style="1" customWidth="1"/>
    <col min="14" max="16384" width="9.6640625" style="1" customWidth="1"/>
  </cols>
  <sheetData>
    <row r="1" spans="1:14" ht="20.25">
      <c r="A1" s="2"/>
      <c r="B1" s="3" t="s">
        <v>0</v>
      </c>
      <c r="C1" s="4"/>
      <c r="D1" s="5"/>
      <c r="E1" s="5"/>
      <c r="F1" s="5"/>
      <c r="G1" s="5"/>
      <c r="H1" s="5"/>
      <c r="I1" s="5"/>
      <c r="J1" s="5"/>
      <c r="K1" s="5"/>
      <c r="L1" s="5"/>
      <c r="M1" s="5"/>
      <c r="N1" s="137"/>
    </row>
    <row r="2" spans="1:14" ht="15.75">
      <c r="A2" s="8"/>
      <c r="B2" s="9"/>
      <c r="C2" s="9"/>
      <c r="D2" s="10"/>
      <c r="E2" s="10"/>
      <c r="F2" s="10"/>
      <c r="G2" s="10"/>
      <c r="H2" s="10"/>
      <c r="I2" s="10"/>
      <c r="J2" s="10"/>
      <c r="K2" s="10"/>
      <c r="L2" s="10"/>
      <c r="M2" s="10"/>
      <c r="N2" s="137"/>
    </row>
    <row r="3" spans="1:14" ht="15.75">
      <c r="A3" s="11"/>
      <c r="B3" s="12" t="s">
        <v>1</v>
      </c>
      <c r="C3" s="10"/>
      <c r="D3" s="10"/>
      <c r="E3" s="10"/>
      <c r="F3" s="10"/>
      <c r="G3" s="10"/>
      <c r="H3" s="10"/>
      <c r="I3" s="10"/>
      <c r="J3" s="10"/>
      <c r="K3" s="10"/>
      <c r="L3" s="10"/>
      <c r="M3" s="10"/>
      <c r="N3" s="137"/>
    </row>
    <row r="4" spans="1:14" ht="15.75">
      <c r="A4" s="8"/>
      <c r="B4" s="9"/>
      <c r="C4" s="9"/>
      <c r="D4" s="10"/>
      <c r="E4" s="10"/>
      <c r="F4" s="10"/>
      <c r="G4" s="10"/>
      <c r="H4" s="10"/>
      <c r="I4" s="10"/>
      <c r="J4" s="10"/>
      <c r="K4" s="10"/>
      <c r="L4" s="10"/>
      <c r="M4" s="10"/>
      <c r="N4" s="137"/>
    </row>
    <row r="5" spans="1:14" ht="12" customHeight="1">
      <c r="A5" s="8"/>
      <c r="B5" s="13" t="s">
        <v>2</v>
      </c>
      <c r="C5" s="14"/>
      <c r="D5" s="10"/>
      <c r="E5" s="10"/>
      <c r="F5" s="10"/>
      <c r="G5" s="10"/>
      <c r="H5" s="10"/>
      <c r="I5" s="10"/>
      <c r="J5" s="10"/>
      <c r="K5" s="10"/>
      <c r="L5" s="10"/>
      <c r="M5" s="10"/>
      <c r="N5" s="137"/>
    </row>
    <row r="6" spans="1:14" ht="12" customHeight="1">
      <c r="A6" s="8"/>
      <c r="B6" s="13" t="s">
        <v>3</v>
      </c>
      <c r="C6" s="14"/>
      <c r="D6" s="10"/>
      <c r="E6" s="10"/>
      <c r="F6" s="10"/>
      <c r="G6" s="10"/>
      <c r="H6" s="10"/>
      <c r="I6" s="10"/>
      <c r="J6" s="10"/>
      <c r="K6" s="10"/>
      <c r="L6" s="10"/>
      <c r="M6" s="10"/>
      <c r="N6" s="137"/>
    </row>
    <row r="7" spans="1:14" ht="12" customHeight="1">
      <c r="A7" s="8"/>
      <c r="B7" s="13" t="s">
        <v>4</v>
      </c>
      <c r="C7" s="14"/>
      <c r="D7" s="10"/>
      <c r="E7" s="10"/>
      <c r="F7" s="10"/>
      <c r="G7" s="10"/>
      <c r="H7" s="10"/>
      <c r="I7" s="10"/>
      <c r="J7" s="10"/>
      <c r="K7" s="10"/>
      <c r="L7" s="10"/>
      <c r="M7" s="10"/>
      <c r="N7" s="137"/>
    </row>
    <row r="8" spans="1:14" ht="12" customHeight="1">
      <c r="A8" s="8"/>
      <c r="B8" s="13" t="s">
        <v>5</v>
      </c>
      <c r="C8" s="14"/>
      <c r="D8" s="10"/>
      <c r="E8" s="10"/>
      <c r="F8" s="10"/>
      <c r="G8" s="10"/>
      <c r="H8" s="10"/>
      <c r="I8" s="10"/>
      <c r="J8" s="10"/>
      <c r="K8" s="10"/>
      <c r="L8" s="10"/>
      <c r="M8" s="10"/>
      <c r="N8" s="137"/>
    </row>
    <row r="9" spans="1:14" ht="12" customHeight="1">
      <c r="A9" s="8"/>
      <c r="B9" s="15"/>
      <c r="C9" s="14"/>
      <c r="D9" s="10"/>
      <c r="E9" s="10"/>
      <c r="F9" s="10"/>
      <c r="G9" s="10"/>
      <c r="H9" s="10"/>
      <c r="I9" s="10"/>
      <c r="J9" s="10"/>
      <c r="K9" s="10"/>
      <c r="L9" s="10"/>
      <c r="M9" s="10"/>
      <c r="N9" s="137"/>
    </row>
    <row r="10" spans="1:14" ht="15.75">
      <c r="A10" s="8"/>
      <c r="B10" s="13"/>
      <c r="C10" s="14"/>
      <c r="D10" s="16"/>
      <c r="E10" s="16"/>
      <c r="F10" s="10"/>
      <c r="G10" s="10"/>
      <c r="H10" s="10"/>
      <c r="I10" s="10"/>
      <c r="J10" s="10"/>
      <c r="K10" s="10"/>
      <c r="L10" s="10"/>
      <c r="M10" s="10"/>
      <c r="N10" s="137"/>
    </row>
    <row r="11" spans="1:14" ht="15.75">
      <c r="A11" s="8"/>
      <c r="B11" s="17" t="s">
        <v>6</v>
      </c>
      <c r="C11" s="16"/>
      <c r="D11" s="10"/>
      <c r="E11" s="10"/>
      <c r="F11" s="10"/>
      <c r="G11" s="10"/>
      <c r="H11" s="10"/>
      <c r="I11" s="10"/>
      <c r="J11" s="10"/>
      <c r="K11" s="10"/>
      <c r="L11" s="10"/>
      <c r="M11" s="10"/>
      <c r="N11" s="137"/>
    </row>
    <row r="12" spans="1:14" ht="15.75">
      <c r="A12" s="8"/>
      <c r="B12" s="16"/>
      <c r="C12" s="16"/>
      <c r="D12" s="10"/>
      <c r="E12" s="10"/>
      <c r="F12" s="10"/>
      <c r="G12" s="10"/>
      <c r="H12" s="10"/>
      <c r="I12" s="10"/>
      <c r="J12" s="10"/>
      <c r="K12" s="10"/>
      <c r="L12" s="10"/>
      <c r="M12" s="10"/>
      <c r="N12" s="137"/>
    </row>
    <row r="13" spans="1:14" ht="15.75">
      <c r="A13" s="2"/>
      <c r="B13" s="5"/>
      <c r="C13" s="5"/>
      <c r="D13" s="5"/>
      <c r="E13" s="5"/>
      <c r="F13" s="5"/>
      <c r="G13" s="5"/>
      <c r="H13" s="5"/>
      <c r="I13" s="5"/>
      <c r="J13" s="5"/>
      <c r="K13" s="5"/>
      <c r="L13" s="5"/>
      <c r="M13" s="5"/>
      <c r="N13" s="137"/>
    </row>
    <row r="14" spans="1:14" ht="15.75">
      <c r="A14" s="8"/>
      <c r="B14" s="17" t="s">
        <v>7</v>
      </c>
      <c r="C14" s="17"/>
      <c r="D14" s="18"/>
      <c r="E14" s="18"/>
      <c r="F14" s="18"/>
      <c r="G14" s="18"/>
      <c r="H14" s="18"/>
      <c r="I14" s="18"/>
      <c r="J14" s="18"/>
      <c r="K14" s="18"/>
      <c r="L14" s="19" t="s">
        <v>188</v>
      </c>
      <c r="M14" s="18"/>
      <c r="N14" s="137"/>
    </row>
    <row r="15" spans="1:14" ht="15.75">
      <c r="A15" s="8"/>
      <c r="B15" s="17" t="s">
        <v>205</v>
      </c>
      <c r="C15" s="17"/>
      <c r="D15" s="18"/>
      <c r="E15" s="18"/>
      <c r="F15" s="18"/>
      <c r="G15" s="18"/>
      <c r="H15" s="20" t="s">
        <v>208</v>
      </c>
      <c r="I15" s="139">
        <v>0.95</v>
      </c>
      <c r="J15" s="20" t="s">
        <v>209</v>
      </c>
      <c r="K15" s="139">
        <v>0.05</v>
      </c>
      <c r="L15" s="19"/>
      <c r="M15" s="18"/>
      <c r="N15" s="137"/>
    </row>
    <row r="16" spans="1:14" ht="15.75">
      <c r="A16" s="8"/>
      <c r="B16" s="17" t="s">
        <v>206</v>
      </c>
      <c r="C16" s="17"/>
      <c r="D16" s="18"/>
      <c r="E16" s="18"/>
      <c r="F16" s="18"/>
      <c r="G16" s="18"/>
      <c r="H16" s="20" t="s">
        <v>208</v>
      </c>
      <c r="I16" s="139">
        <v>0.91</v>
      </c>
      <c r="J16" s="20" t="s">
        <v>209</v>
      </c>
      <c r="K16" s="139">
        <v>0.09</v>
      </c>
      <c r="L16" s="19"/>
      <c r="M16" s="18"/>
      <c r="N16" s="137"/>
    </row>
    <row r="17" spans="1:14" ht="15.75">
      <c r="A17" s="8"/>
      <c r="B17" s="17" t="s">
        <v>8</v>
      </c>
      <c r="C17" s="17"/>
      <c r="D17" s="18"/>
      <c r="E17" s="18"/>
      <c r="F17" s="18"/>
      <c r="G17" s="18"/>
      <c r="H17" s="18"/>
      <c r="I17" s="18"/>
      <c r="J17" s="18"/>
      <c r="K17" s="18"/>
      <c r="L17" s="20" t="s">
        <v>189</v>
      </c>
      <c r="M17" s="18"/>
      <c r="N17" s="137"/>
    </row>
    <row r="18" spans="1:14" ht="15.75">
      <c r="A18" s="8"/>
      <c r="B18" s="17" t="s">
        <v>9</v>
      </c>
      <c r="C18" s="17"/>
      <c r="D18" s="18"/>
      <c r="E18" s="18"/>
      <c r="F18" s="18"/>
      <c r="G18" s="18"/>
      <c r="H18" s="18"/>
      <c r="I18" s="18"/>
      <c r="J18" s="18"/>
      <c r="K18" s="18"/>
      <c r="L18" s="20" t="s">
        <v>212</v>
      </c>
      <c r="M18" s="18"/>
      <c r="N18" s="137"/>
    </row>
    <row r="19" spans="1:14" ht="15.75">
      <c r="A19" s="8"/>
      <c r="B19" s="10"/>
      <c r="C19" s="10"/>
      <c r="D19" s="10"/>
      <c r="E19" s="10"/>
      <c r="F19" s="10"/>
      <c r="G19" s="10"/>
      <c r="H19" s="10"/>
      <c r="I19" s="10"/>
      <c r="J19" s="10"/>
      <c r="K19" s="10"/>
      <c r="L19" s="21"/>
      <c r="M19" s="10"/>
      <c r="N19" s="137"/>
    </row>
    <row r="20" spans="1:14" ht="15.75">
      <c r="A20" s="8"/>
      <c r="B20" s="22" t="s">
        <v>10</v>
      </c>
      <c r="C20" s="10"/>
      <c r="D20" s="10"/>
      <c r="E20" s="10"/>
      <c r="F20" s="10"/>
      <c r="G20" s="10"/>
      <c r="H20" s="10"/>
      <c r="I20" s="10"/>
      <c r="J20" s="21" t="s">
        <v>172</v>
      </c>
      <c r="K20" s="10"/>
      <c r="L20" s="15"/>
      <c r="M20" s="10"/>
      <c r="N20" s="137"/>
    </row>
    <row r="21" spans="1:14" ht="15.75">
      <c r="A21" s="8"/>
      <c r="B21" s="10"/>
      <c r="C21" s="10"/>
      <c r="D21" s="10"/>
      <c r="E21" s="10"/>
      <c r="F21" s="10"/>
      <c r="G21" s="10"/>
      <c r="H21" s="10"/>
      <c r="I21" s="10"/>
      <c r="J21" s="10"/>
      <c r="K21" s="10"/>
      <c r="L21" s="23"/>
      <c r="M21" s="10"/>
      <c r="N21" s="137"/>
    </row>
    <row r="22" spans="1:14" ht="15.75">
      <c r="A22" s="8"/>
      <c r="B22" s="10"/>
      <c r="C22" s="24" t="s">
        <v>137</v>
      </c>
      <c r="D22" s="25" t="s">
        <v>141</v>
      </c>
      <c r="E22" s="25"/>
      <c r="F22" s="25" t="s">
        <v>152</v>
      </c>
      <c r="G22" s="25"/>
      <c r="H22" s="25" t="s">
        <v>162</v>
      </c>
      <c r="I22" s="25"/>
      <c r="J22" s="25" t="s">
        <v>173</v>
      </c>
      <c r="K22" s="15"/>
      <c r="L22" s="15"/>
      <c r="M22" s="10"/>
      <c r="N22" s="137"/>
    </row>
    <row r="23" spans="1:14" ht="15.75">
      <c r="A23" s="26"/>
      <c r="B23" s="27" t="s">
        <v>11</v>
      </c>
      <c r="C23" s="28" t="s">
        <v>138</v>
      </c>
      <c r="D23" s="29" t="s">
        <v>142</v>
      </c>
      <c r="E23" s="29"/>
      <c r="F23" s="29" t="s">
        <v>142</v>
      </c>
      <c r="G23" s="29"/>
      <c r="H23" s="29" t="s">
        <v>163</v>
      </c>
      <c r="I23" s="29"/>
      <c r="J23" s="29" t="s">
        <v>174</v>
      </c>
      <c r="K23" s="30"/>
      <c r="L23" s="30"/>
      <c r="M23" s="27"/>
      <c r="N23" s="137"/>
    </row>
    <row r="24" spans="1:14" ht="15.75">
      <c r="A24" s="26"/>
      <c r="B24" s="31" t="s">
        <v>12</v>
      </c>
      <c r="C24" s="31"/>
      <c r="D24" s="32" t="s">
        <v>142</v>
      </c>
      <c r="E24" s="32"/>
      <c r="F24" s="32" t="s">
        <v>142</v>
      </c>
      <c r="G24" s="32"/>
      <c r="H24" s="32" t="s">
        <v>164</v>
      </c>
      <c r="I24" s="32"/>
      <c r="J24" s="32" t="s">
        <v>175</v>
      </c>
      <c r="K24" s="33"/>
      <c r="L24" s="33"/>
      <c r="M24" s="31"/>
      <c r="N24" s="137"/>
    </row>
    <row r="25" spans="1:14" ht="15.75">
      <c r="A25" s="26"/>
      <c r="B25" s="27" t="s">
        <v>13</v>
      </c>
      <c r="C25" s="27"/>
      <c r="D25" s="34" t="s">
        <v>143</v>
      </c>
      <c r="E25" s="29"/>
      <c r="F25" s="34" t="s">
        <v>153</v>
      </c>
      <c r="G25" s="29"/>
      <c r="H25" s="34" t="s">
        <v>165</v>
      </c>
      <c r="I25" s="29"/>
      <c r="J25" s="34" t="s">
        <v>176</v>
      </c>
      <c r="K25" s="30"/>
      <c r="L25" s="30"/>
      <c r="M25" s="27"/>
      <c r="N25" s="137"/>
    </row>
    <row r="26" spans="1:14" ht="15.75">
      <c r="A26" s="26"/>
      <c r="B26" s="27"/>
      <c r="C26" s="27"/>
      <c r="D26" s="27"/>
      <c r="E26" s="29"/>
      <c r="F26" s="29"/>
      <c r="G26" s="29"/>
      <c r="H26" s="29"/>
      <c r="I26" s="29"/>
      <c r="J26" s="29"/>
      <c r="K26" s="30"/>
      <c r="L26" s="30"/>
      <c r="M26" s="27"/>
      <c r="N26" s="137"/>
    </row>
    <row r="27" spans="1:14" ht="13.5" customHeight="1">
      <c r="A27" s="26"/>
      <c r="B27" s="27" t="s">
        <v>14</v>
      </c>
      <c r="C27" s="27"/>
      <c r="D27" s="35">
        <v>135000</v>
      </c>
      <c r="E27" s="36"/>
      <c r="F27" s="35">
        <v>252050</v>
      </c>
      <c r="G27" s="35"/>
      <c r="H27" s="35">
        <v>30100</v>
      </c>
      <c r="I27" s="35"/>
      <c r="J27" s="35">
        <v>31250</v>
      </c>
      <c r="K27" s="37"/>
      <c r="L27" s="35">
        <f>SUM(D27:J27)</f>
        <v>448400</v>
      </c>
      <c r="M27" s="38"/>
      <c r="N27" s="137"/>
    </row>
    <row r="28" spans="1:14" ht="13.5" customHeight="1">
      <c r="A28" s="26"/>
      <c r="B28" s="27" t="s">
        <v>15</v>
      </c>
      <c r="C28" s="41">
        <v>0.265511</v>
      </c>
      <c r="D28" s="35">
        <v>0</v>
      </c>
      <c r="E28" s="36"/>
      <c r="F28" s="35">
        <f>244050*C28</f>
        <v>64797.95955</v>
      </c>
      <c r="G28" s="35"/>
      <c r="H28" s="35">
        <v>30100</v>
      </c>
      <c r="I28" s="35"/>
      <c r="J28" s="35">
        <v>31250</v>
      </c>
      <c r="K28" s="37"/>
      <c r="L28" s="35">
        <f>SUM(D28:J28)</f>
        <v>126147.95955</v>
      </c>
      <c r="M28" s="38"/>
      <c r="N28" s="137"/>
    </row>
    <row r="29" spans="1:14" ht="13.5" customHeight="1">
      <c r="A29" s="40"/>
      <c r="B29" s="31" t="s">
        <v>16</v>
      </c>
      <c r="C29" s="41">
        <v>0.227663</v>
      </c>
      <c r="D29" s="42">
        <v>0</v>
      </c>
      <c r="E29" s="43"/>
      <c r="F29" s="42">
        <f>244050*C29</f>
        <v>55561.15515</v>
      </c>
      <c r="G29" s="42"/>
      <c r="H29" s="42">
        <v>30100</v>
      </c>
      <c r="I29" s="42"/>
      <c r="J29" s="42">
        <v>31250</v>
      </c>
      <c r="K29" s="44"/>
      <c r="L29" s="42">
        <f>SUM(D29:J29)</f>
        <v>116911.15515</v>
      </c>
      <c r="M29" s="38"/>
      <c r="N29" s="137"/>
    </row>
    <row r="30" spans="1:14" ht="13.5" customHeight="1">
      <c r="A30" s="45"/>
      <c r="B30" s="46" t="s">
        <v>17</v>
      </c>
      <c r="C30" s="46"/>
      <c r="D30" s="47" t="s">
        <v>144</v>
      </c>
      <c r="E30" s="46"/>
      <c r="F30" s="47" t="s">
        <v>154</v>
      </c>
      <c r="G30" s="47"/>
      <c r="H30" s="47" t="s">
        <v>166</v>
      </c>
      <c r="I30" s="47"/>
      <c r="J30" s="47" t="s">
        <v>177</v>
      </c>
      <c r="K30" s="48"/>
      <c r="L30" s="48"/>
      <c r="M30" s="46"/>
      <c r="N30" s="137"/>
    </row>
    <row r="31" spans="1:14" ht="15.75">
      <c r="A31" s="26"/>
      <c r="B31" s="27" t="s">
        <v>18</v>
      </c>
      <c r="C31" s="27"/>
      <c r="D31" s="51">
        <v>0</v>
      </c>
      <c r="E31" s="27"/>
      <c r="F31" s="51">
        <v>0.0593406</v>
      </c>
      <c r="G31" s="52"/>
      <c r="H31" s="51">
        <v>0.0614406</v>
      </c>
      <c r="I31" s="52"/>
      <c r="J31" s="51">
        <v>0.0659406</v>
      </c>
      <c r="K31" s="30"/>
      <c r="L31" s="52">
        <f>SUMPRODUCT(D31:J31,D28:J28)/L28</f>
        <v>0.06147666308783137</v>
      </c>
      <c r="M31" s="27"/>
      <c r="N31" s="137"/>
    </row>
    <row r="32" spans="1:14" ht="15.75">
      <c r="A32" s="26"/>
      <c r="B32" s="27" t="s">
        <v>19</v>
      </c>
      <c r="C32" s="27"/>
      <c r="D32" s="51">
        <v>0</v>
      </c>
      <c r="E32" s="27"/>
      <c r="F32" s="51">
        <v>0.0628563</v>
      </c>
      <c r="G32" s="52"/>
      <c r="H32" s="51">
        <v>0.0649563</v>
      </c>
      <c r="I32" s="52"/>
      <c r="J32" s="51">
        <v>0.0694563</v>
      </c>
      <c r="K32" s="30"/>
      <c r="L32" s="30"/>
      <c r="M32" s="27"/>
      <c r="N32" s="137"/>
    </row>
    <row r="33" spans="1:14" ht="15.75">
      <c r="A33" s="26"/>
      <c r="B33" s="27" t="s">
        <v>20</v>
      </c>
      <c r="C33" s="27"/>
      <c r="D33" s="34" t="s">
        <v>145</v>
      </c>
      <c r="E33" s="27"/>
      <c r="F33" s="34" t="s">
        <v>155</v>
      </c>
      <c r="G33" s="34"/>
      <c r="H33" s="34" t="s">
        <v>155</v>
      </c>
      <c r="I33" s="34"/>
      <c r="J33" s="34" t="s">
        <v>155</v>
      </c>
      <c r="K33" s="30"/>
      <c r="L33" s="30"/>
      <c r="M33" s="27"/>
      <c r="N33" s="137"/>
    </row>
    <row r="34" spans="1:14" ht="15.75">
      <c r="A34" s="26"/>
      <c r="B34" s="27" t="s">
        <v>21</v>
      </c>
      <c r="C34" s="27"/>
      <c r="D34" s="34" t="s">
        <v>146</v>
      </c>
      <c r="E34" s="27"/>
      <c r="F34" s="34" t="s">
        <v>156</v>
      </c>
      <c r="G34" s="34"/>
      <c r="H34" s="34" t="s">
        <v>156</v>
      </c>
      <c r="I34" s="34"/>
      <c r="J34" s="34" t="s">
        <v>156</v>
      </c>
      <c r="K34" s="30"/>
      <c r="L34" s="30"/>
      <c r="M34" s="27"/>
      <c r="N34" s="137"/>
    </row>
    <row r="35" spans="1:14" ht="15.75">
      <c r="A35" s="26"/>
      <c r="B35" s="27" t="s">
        <v>22</v>
      </c>
      <c r="C35" s="27"/>
      <c r="D35" s="34" t="s">
        <v>147</v>
      </c>
      <c r="E35" s="27"/>
      <c r="F35" s="34" t="s">
        <v>157</v>
      </c>
      <c r="G35" s="34"/>
      <c r="H35" s="34" t="s">
        <v>167</v>
      </c>
      <c r="I35" s="34"/>
      <c r="J35" s="34" t="s">
        <v>178</v>
      </c>
      <c r="K35" s="30"/>
      <c r="L35" s="30"/>
      <c r="M35" s="27"/>
      <c r="N35" s="137"/>
    </row>
    <row r="36" spans="1:14" ht="15.75">
      <c r="A36" s="26"/>
      <c r="B36" s="27"/>
      <c r="C36" s="27"/>
      <c r="D36" s="53"/>
      <c r="E36" s="53"/>
      <c r="F36" s="27"/>
      <c r="G36" s="53"/>
      <c r="H36" s="53"/>
      <c r="I36" s="53"/>
      <c r="J36" s="53"/>
      <c r="K36" s="53"/>
      <c r="L36" s="53"/>
      <c r="M36" s="27"/>
      <c r="N36" s="137"/>
    </row>
    <row r="37" spans="1:14" ht="15.75">
      <c r="A37" s="26"/>
      <c r="B37" s="27" t="s">
        <v>23</v>
      </c>
      <c r="C37" s="27"/>
      <c r="D37" s="27"/>
      <c r="E37" s="27"/>
      <c r="F37" s="27"/>
      <c r="G37" s="27"/>
      <c r="H37" s="27"/>
      <c r="I37" s="27"/>
      <c r="J37" s="27"/>
      <c r="K37" s="27"/>
      <c r="L37" s="52">
        <f>(H27+J27)/(D27+F27)</f>
        <v>0.15850665288722388</v>
      </c>
      <c r="M37" s="27"/>
      <c r="N37" s="137"/>
    </row>
    <row r="38" spans="1:14" ht="15.75">
      <c r="A38" s="26"/>
      <c r="B38" s="27" t="s">
        <v>24</v>
      </c>
      <c r="C38" s="27"/>
      <c r="D38" s="27"/>
      <c r="E38" s="27"/>
      <c r="F38" s="27"/>
      <c r="G38" s="27"/>
      <c r="H38" s="27"/>
      <c r="I38" s="27"/>
      <c r="J38" s="27"/>
      <c r="K38" s="27"/>
      <c r="L38" s="52">
        <f>(H29+J29)/(D29+F29)</f>
        <v>1.104188705839029</v>
      </c>
      <c r="M38" s="27"/>
      <c r="N38" s="137"/>
    </row>
    <row r="39" spans="1:14" ht="15.75">
      <c r="A39" s="26"/>
      <c r="B39" s="27" t="s">
        <v>25</v>
      </c>
      <c r="C39" s="27"/>
      <c r="D39" s="27"/>
      <c r="E39" s="27"/>
      <c r="F39" s="27"/>
      <c r="G39" s="27"/>
      <c r="H39" s="27"/>
      <c r="I39" s="27"/>
      <c r="J39" s="34" t="s">
        <v>152</v>
      </c>
      <c r="K39" s="34" t="s">
        <v>186</v>
      </c>
      <c r="L39" s="35">
        <v>162850</v>
      </c>
      <c r="M39" s="27"/>
      <c r="N39" s="137"/>
    </row>
    <row r="40" spans="1:14" ht="15.75">
      <c r="A40" s="26"/>
      <c r="B40" s="27"/>
      <c r="C40" s="27"/>
      <c r="D40" s="27"/>
      <c r="E40" s="27"/>
      <c r="F40" s="27"/>
      <c r="G40" s="27"/>
      <c r="H40" s="27"/>
      <c r="I40" s="27"/>
      <c r="J40" s="27"/>
      <c r="K40" s="27"/>
      <c r="L40" s="54"/>
      <c r="M40" s="27"/>
      <c r="N40" s="137"/>
    </row>
    <row r="41" spans="1:14" ht="15.75">
      <c r="A41" s="26"/>
      <c r="B41" s="27" t="s">
        <v>26</v>
      </c>
      <c r="C41" s="27"/>
      <c r="D41" s="27"/>
      <c r="E41" s="27"/>
      <c r="F41" s="27"/>
      <c r="G41" s="27"/>
      <c r="H41" s="27"/>
      <c r="I41" s="27"/>
      <c r="J41" s="34"/>
      <c r="K41" s="34"/>
      <c r="L41" s="34" t="s">
        <v>191</v>
      </c>
      <c r="M41" s="27"/>
      <c r="N41" s="137"/>
    </row>
    <row r="42" spans="1:14" ht="15.75">
      <c r="A42" s="40"/>
      <c r="B42" s="31" t="s">
        <v>27</v>
      </c>
      <c r="C42" s="31"/>
      <c r="D42" s="31"/>
      <c r="E42" s="31"/>
      <c r="F42" s="31"/>
      <c r="G42" s="31"/>
      <c r="H42" s="31"/>
      <c r="I42" s="31"/>
      <c r="J42" s="55"/>
      <c r="K42" s="55"/>
      <c r="L42" s="56">
        <v>37011</v>
      </c>
      <c r="M42" s="31"/>
      <c r="N42" s="137"/>
    </row>
    <row r="43" spans="1:14" ht="15.75">
      <c r="A43" s="26"/>
      <c r="B43" s="27" t="s">
        <v>28</v>
      </c>
      <c r="C43" s="27"/>
      <c r="D43" s="27"/>
      <c r="E43" s="27"/>
      <c r="F43" s="27"/>
      <c r="G43" s="27"/>
      <c r="H43" s="27"/>
      <c r="I43" s="27">
        <f>L43-J43+1</f>
        <v>92</v>
      </c>
      <c r="J43" s="57">
        <v>36830</v>
      </c>
      <c r="K43" s="58"/>
      <c r="L43" s="57">
        <v>36921</v>
      </c>
      <c r="M43" s="27"/>
      <c r="N43" s="137"/>
    </row>
    <row r="44" spans="1:14" ht="15.75">
      <c r="A44" s="26"/>
      <c r="B44" s="27" t="s">
        <v>29</v>
      </c>
      <c r="C44" s="27"/>
      <c r="D44" s="27"/>
      <c r="E44" s="27"/>
      <c r="F44" s="27"/>
      <c r="G44" s="27"/>
      <c r="H44" s="27"/>
      <c r="I44" s="27">
        <f>L44-J44+1</f>
        <v>89</v>
      </c>
      <c r="J44" s="57">
        <v>36922</v>
      </c>
      <c r="K44" s="58"/>
      <c r="L44" s="57">
        <v>37010</v>
      </c>
      <c r="M44" s="27"/>
      <c r="N44" s="137"/>
    </row>
    <row r="45" spans="1:14" ht="15.75">
      <c r="A45" s="26"/>
      <c r="B45" s="27" t="s">
        <v>30</v>
      </c>
      <c r="C45" s="27"/>
      <c r="D45" s="27"/>
      <c r="E45" s="27"/>
      <c r="F45" s="27"/>
      <c r="G45" s="27"/>
      <c r="H45" s="27"/>
      <c r="I45" s="27"/>
      <c r="J45" s="57"/>
      <c r="K45" s="58"/>
      <c r="L45" s="57" t="s">
        <v>211</v>
      </c>
      <c r="M45" s="27"/>
      <c r="N45" s="137"/>
    </row>
    <row r="46" spans="1:14" ht="15.75">
      <c r="A46" s="26"/>
      <c r="B46" s="27" t="s">
        <v>31</v>
      </c>
      <c r="C46" s="27"/>
      <c r="D46" s="27"/>
      <c r="E46" s="27"/>
      <c r="F46" s="27"/>
      <c r="G46" s="27"/>
      <c r="H46" s="27"/>
      <c r="I46" s="27"/>
      <c r="J46" s="57"/>
      <c r="K46" s="58"/>
      <c r="L46" s="57">
        <v>37004</v>
      </c>
      <c r="M46" s="27"/>
      <c r="N46" s="137"/>
    </row>
    <row r="47" spans="1:14" ht="15.75">
      <c r="A47" s="26"/>
      <c r="B47" s="27"/>
      <c r="C47" s="27"/>
      <c r="D47" s="27"/>
      <c r="E47" s="27"/>
      <c r="F47" s="27"/>
      <c r="G47" s="27"/>
      <c r="H47" s="27"/>
      <c r="I47" s="27"/>
      <c r="J47" s="27"/>
      <c r="K47" s="27"/>
      <c r="L47" s="59"/>
      <c r="M47" s="27"/>
      <c r="N47" s="137"/>
    </row>
    <row r="48" spans="1:14" ht="15.75">
      <c r="A48" s="2"/>
      <c r="B48" s="5"/>
      <c r="C48" s="5"/>
      <c r="D48" s="5"/>
      <c r="E48" s="5"/>
      <c r="F48" s="5"/>
      <c r="G48" s="5"/>
      <c r="H48" s="5"/>
      <c r="I48" s="5"/>
      <c r="J48" s="5"/>
      <c r="K48" s="5"/>
      <c r="L48" s="60"/>
      <c r="M48" s="5"/>
      <c r="N48" s="137"/>
    </row>
    <row r="49" spans="1:14" ht="15.75">
      <c r="A49" s="8"/>
      <c r="B49" s="61" t="s">
        <v>32</v>
      </c>
      <c r="C49" s="16"/>
      <c r="D49" s="10"/>
      <c r="E49" s="10"/>
      <c r="F49" s="10"/>
      <c r="G49" s="10"/>
      <c r="H49" s="10"/>
      <c r="I49" s="10"/>
      <c r="J49" s="10"/>
      <c r="K49" s="10"/>
      <c r="L49" s="62"/>
      <c r="M49" s="10"/>
      <c r="N49" s="137"/>
    </row>
    <row r="50" spans="1:14" ht="15.75">
      <c r="A50" s="8"/>
      <c r="B50" s="16"/>
      <c r="C50" s="16"/>
      <c r="D50" s="10"/>
      <c r="E50" s="10"/>
      <c r="F50" s="10"/>
      <c r="G50" s="10"/>
      <c r="H50" s="10"/>
      <c r="I50" s="10"/>
      <c r="J50" s="10"/>
      <c r="K50" s="10"/>
      <c r="L50" s="62"/>
      <c r="M50" s="10"/>
      <c r="N50" s="137"/>
    </row>
    <row r="51" spans="1:14" ht="63">
      <c r="A51" s="8"/>
      <c r="B51" s="63" t="s">
        <v>33</v>
      </c>
      <c r="C51" s="64" t="s">
        <v>139</v>
      </c>
      <c r="D51" s="64" t="s">
        <v>148</v>
      </c>
      <c r="E51" s="64"/>
      <c r="F51" s="64" t="s">
        <v>158</v>
      </c>
      <c r="G51" s="64"/>
      <c r="H51" s="64" t="s">
        <v>168</v>
      </c>
      <c r="I51" s="64"/>
      <c r="J51" s="64" t="s">
        <v>179</v>
      </c>
      <c r="K51" s="64"/>
      <c r="L51" s="65" t="s">
        <v>193</v>
      </c>
      <c r="M51" s="10"/>
      <c r="N51" s="137"/>
    </row>
    <row r="52" spans="1:14" ht="15.75">
      <c r="A52" s="26"/>
      <c r="B52" s="27" t="s">
        <v>34</v>
      </c>
      <c r="C52" s="38">
        <v>446249</v>
      </c>
      <c r="D52" s="66">
        <v>136150</v>
      </c>
      <c r="E52" s="38"/>
      <c r="F52" s="38">
        <f>8915+16+134</f>
        <v>9065</v>
      </c>
      <c r="G52" s="38"/>
      <c r="H52" s="38">
        <v>16</v>
      </c>
      <c r="I52" s="38"/>
      <c r="J52" s="38">
        <v>0</v>
      </c>
      <c r="K52" s="38"/>
      <c r="L52" s="66">
        <f>D52-F52+H52-J52</f>
        <v>127101</v>
      </c>
      <c r="M52" s="27"/>
      <c r="N52" s="137"/>
    </row>
    <row r="53" spans="1:14" ht="15.75">
      <c r="A53" s="26"/>
      <c r="B53" s="27" t="s">
        <v>35</v>
      </c>
      <c r="C53" s="38">
        <v>15185</v>
      </c>
      <c r="D53" s="66">
        <v>1317</v>
      </c>
      <c r="E53" s="38"/>
      <c r="F53" s="38">
        <v>76</v>
      </c>
      <c r="G53" s="38"/>
      <c r="H53" s="38">
        <v>0</v>
      </c>
      <c r="I53" s="38"/>
      <c r="J53" s="38">
        <v>0</v>
      </c>
      <c r="K53" s="38"/>
      <c r="L53" s="66">
        <f>D53-F53</f>
        <v>1241</v>
      </c>
      <c r="M53" s="27"/>
      <c r="N53" s="137"/>
    </row>
    <row r="54" spans="1:14" ht="15.75">
      <c r="A54" s="26"/>
      <c r="B54" s="27"/>
      <c r="C54" s="38"/>
      <c r="D54" s="38"/>
      <c r="E54" s="38"/>
      <c r="F54" s="38"/>
      <c r="G54" s="38"/>
      <c r="H54" s="38"/>
      <c r="I54" s="38"/>
      <c r="J54" s="38"/>
      <c r="K54" s="38"/>
      <c r="L54" s="66"/>
      <c r="M54" s="27"/>
      <c r="N54" s="137"/>
    </row>
    <row r="55" spans="1:14" ht="15.75">
      <c r="A55" s="26"/>
      <c r="B55" s="27" t="s">
        <v>36</v>
      </c>
      <c r="C55" s="38">
        <f>SUM(C52:C54)</f>
        <v>461434</v>
      </c>
      <c r="D55" s="38">
        <f>SUM(D52:D54)</f>
        <v>137467</v>
      </c>
      <c r="E55" s="38"/>
      <c r="F55" s="38">
        <f>SUM(F52:F54)</f>
        <v>9141</v>
      </c>
      <c r="G55" s="38"/>
      <c r="H55" s="38">
        <f>SUM(H52:H54)</f>
        <v>16</v>
      </c>
      <c r="I55" s="38"/>
      <c r="J55" s="38">
        <f>SUM(J52:J54)</f>
        <v>0</v>
      </c>
      <c r="K55" s="38"/>
      <c r="L55" s="67">
        <f>SUM(L52:L54)</f>
        <v>128342</v>
      </c>
      <c r="M55" s="27"/>
      <c r="N55" s="137"/>
    </row>
    <row r="56" spans="1:14" ht="15.75">
      <c r="A56" s="26"/>
      <c r="B56" s="27"/>
      <c r="C56" s="38"/>
      <c r="D56" s="38"/>
      <c r="E56" s="38"/>
      <c r="F56" s="38"/>
      <c r="G56" s="38"/>
      <c r="H56" s="38"/>
      <c r="I56" s="38"/>
      <c r="J56" s="38"/>
      <c r="K56" s="38"/>
      <c r="L56" s="67"/>
      <c r="M56" s="27"/>
      <c r="N56" s="137"/>
    </row>
    <row r="57" spans="1:14" ht="15.75">
      <c r="A57" s="8"/>
      <c r="B57" s="12" t="s">
        <v>37</v>
      </c>
      <c r="C57" s="68"/>
      <c r="D57" s="68"/>
      <c r="E57" s="68"/>
      <c r="F57" s="68"/>
      <c r="G57" s="68"/>
      <c r="H57" s="68"/>
      <c r="I57" s="68"/>
      <c r="J57" s="68"/>
      <c r="K57" s="68"/>
      <c r="L57" s="69"/>
      <c r="M57" s="10"/>
      <c r="N57" s="137"/>
    </row>
    <row r="58" spans="1:14" ht="15.75">
      <c r="A58" s="8"/>
      <c r="B58" s="10"/>
      <c r="C58" s="68"/>
      <c r="D58" s="68"/>
      <c r="E58" s="68"/>
      <c r="F58" s="68"/>
      <c r="G58" s="68"/>
      <c r="H58" s="68"/>
      <c r="I58" s="68"/>
      <c r="J58" s="68"/>
      <c r="K58" s="68"/>
      <c r="L58" s="69"/>
      <c r="M58" s="10"/>
      <c r="N58" s="137"/>
    </row>
    <row r="59" spans="1:14" ht="15.75">
      <c r="A59" s="26"/>
      <c r="B59" s="27" t="s">
        <v>34</v>
      </c>
      <c r="C59" s="38"/>
      <c r="D59" s="38"/>
      <c r="E59" s="38"/>
      <c r="F59" s="38"/>
      <c r="G59" s="38"/>
      <c r="H59" s="38"/>
      <c r="I59" s="38"/>
      <c r="J59" s="38"/>
      <c r="K59" s="38"/>
      <c r="L59" s="67"/>
      <c r="M59" s="27"/>
      <c r="N59" s="137"/>
    </row>
    <row r="60" spans="1:14" ht="15.75">
      <c r="A60" s="26"/>
      <c r="B60" s="27" t="s">
        <v>35</v>
      </c>
      <c r="C60" s="38"/>
      <c r="D60" s="38"/>
      <c r="E60" s="38"/>
      <c r="F60" s="38"/>
      <c r="G60" s="38"/>
      <c r="H60" s="38"/>
      <c r="I60" s="38"/>
      <c r="J60" s="38"/>
      <c r="K60" s="38"/>
      <c r="L60" s="67"/>
      <c r="M60" s="27"/>
      <c r="N60" s="137"/>
    </row>
    <row r="61" spans="1:14" ht="15.75">
      <c r="A61" s="26"/>
      <c r="B61" s="27"/>
      <c r="C61" s="38"/>
      <c r="D61" s="38"/>
      <c r="E61" s="38"/>
      <c r="F61" s="38"/>
      <c r="G61" s="38"/>
      <c r="H61" s="38"/>
      <c r="I61" s="38"/>
      <c r="J61" s="38"/>
      <c r="K61" s="38"/>
      <c r="L61" s="67"/>
      <c r="M61" s="27"/>
      <c r="N61" s="137"/>
    </row>
    <row r="62" spans="1:14" ht="15.75">
      <c r="A62" s="26"/>
      <c r="B62" s="27" t="s">
        <v>36</v>
      </c>
      <c r="C62" s="38"/>
      <c r="D62" s="38"/>
      <c r="E62" s="38"/>
      <c r="F62" s="38"/>
      <c r="G62" s="38"/>
      <c r="H62" s="38"/>
      <c r="I62" s="38"/>
      <c r="J62" s="38"/>
      <c r="K62" s="38"/>
      <c r="L62" s="38"/>
      <c r="M62" s="27"/>
      <c r="N62" s="137"/>
    </row>
    <row r="63" spans="1:14" ht="15.75">
      <c r="A63" s="26"/>
      <c r="B63" s="27"/>
      <c r="C63" s="38"/>
      <c r="D63" s="38"/>
      <c r="E63" s="38"/>
      <c r="F63" s="38"/>
      <c r="G63" s="38"/>
      <c r="H63" s="38"/>
      <c r="I63" s="38"/>
      <c r="J63" s="38"/>
      <c r="K63" s="38"/>
      <c r="L63" s="38"/>
      <c r="M63" s="27"/>
      <c r="N63" s="137"/>
    </row>
    <row r="64" spans="1:14" ht="15.75">
      <c r="A64" s="26"/>
      <c r="B64" s="27" t="s">
        <v>38</v>
      </c>
      <c r="C64" s="38">
        <v>-11565</v>
      </c>
      <c r="D64" s="38">
        <v>-11565</v>
      </c>
      <c r="E64" s="38"/>
      <c r="F64" s="38"/>
      <c r="G64" s="38"/>
      <c r="H64" s="38"/>
      <c r="I64" s="38"/>
      <c r="J64" s="38"/>
      <c r="K64" s="38"/>
      <c r="L64" s="66">
        <f>D64-F64+H64-J64</f>
        <v>-11565</v>
      </c>
      <c r="M64" s="27"/>
      <c r="N64" s="137"/>
    </row>
    <row r="65" spans="1:14" ht="15.75">
      <c r="A65" s="26"/>
      <c r="B65" s="27" t="s">
        <v>39</v>
      </c>
      <c r="C65" s="38">
        <v>-1469</v>
      </c>
      <c r="D65" s="38">
        <v>0</v>
      </c>
      <c r="E65" s="38"/>
      <c r="F65" s="38"/>
      <c r="G65" s="38"/>
      <c r="H65" s="38"/>
      <c r="I65" s="38"/>
      <c r="J65" s="38"/>
      <c r="K65" s="38"/>
      <c r="L65" s="67">
        <v>0</v>
      </c>
      <c r="M65" s="27"/>
      <c r="N65" s="137"/>
    </row>
    <row r="66" spans="1:14" ht="15.75">
      <c r="A66" s="26"/>
      <c r="B66" s="27" t="s">
        <v>40</v>
      </c>
      <c r="C66" s="38">
        <v>0</v>
      </c>
      <c r="D66" s="38">
        <v>246</v>
      </c>
      <c r="E66" s="38"/>
      <c r="F66" s="38"/>
      <c r="G66" s="38"/>
      <c r="H66" s="38"/>
      <c r="I66" s="38"/>
      <c r="J66" s="38"/>
      <c r="K66" s="38"/>
      <c r="L66" s="67">
        <v>134</v>
      </c>
      <c r="M66" s="27"/>
      <c r="N66" s="137"/>
    </row>
    <row r="67" spans="1:14" ht="15.75">
      <c r="A67" s="26"/>
      <c r="B67" s="27" t="s">
        <v>41</v>
      </c>
      <c r="C67" s="67">
        <f>SUM(C55:C66)</f>
        <v>448400</v>
      </c>
      <c r="D67" s="67">
        <f>SUM(D55:D66)</f>
        <v>126148</v>
      </c>
      <c r="E67" s="38"/>
      <c r="F67" s="67"/>
      <c r="G67" s="38"/>
      <c r="H67" s="67"/>
      <c r="I67" s="38"/>
      <c r="J67" s="67"/>
      <c r="K67" s="38"/>
      <c r="L67" s="67">
        <f>SUM(L55:L66)</f>
        <v>116911</v>
      </c>
      <c r="M67" s="27"/>
      <c r="N67" s="137"/>
    </row>
    <row r="68" spans="1:14" ht="15.75">
      <c r="A68" s="26"/>
      <c r="B68" s="27"/>
      <c r="C68" s="38"/>
      <c r="D68" s="38"/>
      <c r="E68" s="38"/>
      <c r="F68" s="38"/>
      <c r="G68" s="38"/>
      <c r="H68" s="38"/>
      <c r="I68" s="38"/>
      <c r="J68" s="38"/>
      <c r="K68" s="38"/>
      <c r="L68" s="67"/>
      <c r="M68" s="27"/>
      <c r="N68" s="137"/>
    </row>
    <row r="69" spans="1:14" ht="15.75">
      <c r="A69" s="8"/>
      <c r="B69" s="10"/>
      <c r="C69" s="10"/>
      <c r="D69" s="10"/>
      <c r="E69" s="10"/>
      <c r="F69" s="10"/>
      <c r="G69" s="10"/>
      <c r="H69" s="10"/>
      <c r="I69" s="10"/>
      <c r="J69" s="10"/>
      <c r="K69" s="10"/>
      <c r="L69" s="10"/>
      <c r="M69" s="10"/>
      <c r="N69" s="137"/>
    </row>
    <row r="70" spans="1:14" ht="15.75">
      <c r="A70" s="8"/>
      <c r="B70" s="61" t="s">
        <v>42</v>
      </c>
      <c r="C70" s="17"/>
      <c r="D70" s="17"/>
      <c r="E70" s="17"/>
      <c r="F70" s="17"/>
      <c r="G70" s="17"/>
      <c r="H70" s="17"/>
      <c r="I70" s="20"/>
      <c r="J70" s="20" t="s">
        <v>180</v>
      </c>
      <c r="K70" s="20"/>
      <c r="L70" s="20" t="s">
        <v>194</v>
      </c>
      <c r="M70" s="17"/>
      <c r="N70" s="137"/>
    </row>
    <row r="71" spans="1:14" ht="15.75">
      <c r="A71" s="26"/>
      <c r="B71" s="27" t="s">
        <v>43</v>
      </c>
      <c r="C71" s="27"/>
      <c r="D71" s="27"/>
      <c r="E71" s="27"/>
      <c r="F71" s="27"/>
      <c r="G71" s="27"/>
      <c r="H71" s="27"/>
      <c r="I71" s="27"/>
      <c r="J71" s="38">
        <v>0</v>
      </c>
      <c r="K71" s="27"/>
      <c r="L71" s="66">
        <v>0</v>
      </c>
      <c r="M71" s="27"/>
      <c r="N71" s="137"/>
    </row>
    <row r="72" spans="1:14" ht="15.75">
      <c r="A72" s="26"/>
      <c r="B72" s="27" t="s">
        <v>44</v>
      </c>
      <c r="C72" s="53" t="s">
        <v>140</v>
      </c>
      <c r="D72" s="72">
        <f>L46</f>
        <v>37004</v>
      </c>
      <c r="E72" s="27"/>
      <c r="F72" s="27"/>
      <c r="G72" s="27"/>
      <c r="H72" s="27"/>
      <c r="I72" s="27"/>
      <c r="J72" s="38">
        <v>9177</v>
      </c>
      <c r="K72" s="27"/>
      <c r="L72" s="66"/>
      <c r="M72" s="27"/>
      <c r="N72" s="137"/>
    </row>
    <row r="73" spans="1:14" ht="15.75">
      <c r="A73" s="26"/>
      <c r="B73" s="27" t="s">
        <v>45</v>
      </c>
      <c r="C73" s="27"/>
      <c r="D73" s="27"/>
      <c r="E73" s="27"/>
      <c r="F73" s="27"/>
      <c r="G73" s="27"/>
      <c r="H73" s="27"/>
      <c r="I73" s="27"/>
      <c r="J73" s="38"/>
      <c r="K73" s="27"/>
      <c r="L73" s="66">
        <f>3645+1301+154+201+4-828+1+16+23</f>
        <v>4517</v>
      </c>
      <c r="M73" s="27"/>
      <c r="N73" s="137"/>
    </row>
    <row r="74" spans="1:14" ht="15.75">
      <c r="A74" s="26"/>
      <c r="B74" s="27" t="s">
        <v>46</v>
      </c>
      <c r="C74" s="27"/>
      <c r="D74" s="27"/>
      <c r="E74" s="27"/>
      <c r="F74" s="27"/>
      <c r="G74" s="27"/>
      <c r="H74" s="27"/>
      <c r="I74" s="27"/>
      <c r="J74" s="38"/>
      <c r="K74" s="27"/>
      <c r="L74" s="66">
        <v>0</v>
      </c>
      <c r="M74" s="27"/>
      <c r="N74" s="137"/>
    </row>
    <row r="75" spans="1:14" ht="15.75">
      <c r="A75" s="26"/>
      <c r="B75" s="27" t="s">
        <v>47</v>
      </c>
      <c r="C75" s="27"/>
      <c r="D75" s="27"/>
      <c r="E75" s="27"/>
      <c r="F75" s="27"/>
      <c r="G75" s="27"/>
      <c r="H75" s="27"/>
      <c r="I75" s="27"/>
      <c r="J75" s="38">
        <f>SUM(J71:J74)</f>
        <v>9177</v>
      </c>
      <c r="K75" s="27"/>
      <c r="L75" s="67">
        <f>SUM(L71:L74)</f>
        <v>4517</v>
      </c>
      <c r="M75" s="27"/>
      <c r="N75" s="137"/>
    </row>
    <row r="76" spans="1:14" ht="15.75">
      <c r="A76" s="26"/>
      <c r="B76" s="27" t="s">
        <v>48</v>
      </c>
      <c r="C76" s="27"/>
      <c r="D76" s="27"/>
      <c r="E76" s="27"/>
      <c r="F76" s="27"/>
      <c r="G76" s="27"/>
      <c r="H76" s="27"/>
      <c r="I76" s="27"/>
      <c r="J76" s="38">
        <v>76</v>
      </c>
      <c r="K76" s="27"/>
      <c r="L76" s="66">
        <v>-76</v>
      </c>
      <c r="M76" s="27"/>
      <c r="N76" s="137"/>
    </row>
    <row r="77" spans="1:14" ht="15.75">
      <c r="A77" s="26"/>
      <c r="B77" s="27" t="s">
        <v>49</v>
      </c>
      <c r="C77" s="27"/>
      <c r="D77" s="27"/>
      <c r="E77" s="27"/>
      <c r="F77" s="27"/>
      <c r="G77" s="27"/>
      <c r="H77" s="27"/>
      <c r="I77" s="27"/>
      <c r="J77" s="38">
        <f>J75+J76</f>
        <v>9253</v>
      </c>
      <c r="K77" s="27"/>
      <c r="L77" s="67">
        <f>L75+L76</f>
        <v>4441</v>
      </c>
      <c r="M77" s="27"/>
      <c r="N77" s="137"/>
    </row>
    <row r="78" spans="1:14" ht="15.75">
      <c r="A78" s="26"/>
      <c r="B78" s="73" t="s">
        <v>50</v>
      </c>
      <c r="C78" s="74"/>
      <c r="D78" s="27"/>
      <c r="E78" s="27"/>
      <c r="F78" s="27"/>
      <c r="G78" s="27"/>
      <c r="H78" s="27"/>
      <c r="I78" s="27"/>
      <c r="J78" s="38"/>
      <c r="K78" s="27"/>
      <c r="L78" s="66"/>
      <c r="M78" s="27"/>
      <c r="N78" s="137"/>
    </row>
    <row r="79" spans="1:14" ht="15.75">
      <c r="A79" s="26">
        <v>1</v>
      </c>
      <c r="B79" s="27" t="s">
        <v>51</v>
      </c>
      <c r="C79" s="27"/>
      <c r="D79" s="27"/>
      <c r="E79" s="27"/>
      <c r="F79" s="27"/>
      <c r="G79" s="27"/>
      <c r="H79" s="27"/>
      <c r="I79" s="27"/>
      <c r="J79" s="27"/>
      <c r="K79" s="27"/>
      <c r="L79" s="66">
        <v>0</v>
      </c>
      <c r="M79" s="27"/>
      <c r="N79" s="137"/>
    </row>
    <row r="80" spans="1:14" ht="15.75">
      <c r="A80" s="26">
        <v>2</v>
      </c>
      <c r="B80" s="27" t="s">
        <v>52</v>
      </c>
      <c r="C80" s="27"/>
      <c r="D80" s="27"/>
      <c r="E80" s="27"/>
      <c r="F80" s="27"/>
      <c r="G80" s="27"/>
      <c r="H80" s="27"/>
      <c r="I80" s="27"/>
      <c r="J80" s="27"/>
      <c r="K80" s="27"/>
      <c r="L80" s="66">
        <v>-4</v>
      </c>
      <c r="M80" s="27"/>
      <c r="N80" s="137"/>
    </row>
    <row r="81" spans="1:14" ht="15.75">
      <c r="A81" s="26">
        <v>3</v>
      </c>
      <c r="B81" s="27" t="s">
        <v>53</v>
      </c>
      <c r="C81" s="27"/>
      <c r="D81" s="27"/>
      <c r="E81" s="27"/>
      <c r="F81" s="27"/>
      <c r="G81" s="27"/>
      <c r="H81" s="27"/>
      <c r="I81" s="27"/>
      <c r="J81" s="27"/>
      <c r="K81" s="27"/>
      <c r="L81" s="66">
        <f>-172-7</f>
        <v>-179</v>
      </c>
      <c r="M81" s="27"/>
      <c r="N81" s="137"/>
    </row>
    <row r="82" spans="1:14" ht="15.75">
      <c r="A82" s="26">
        <v>4</v>
      </c>
      <c r="B82" s="27" t="s">
        <v>54</v>
      </c>
      <c r="C82" s="27"/>
      <c r="D82" s="27"/>
      <c r="E82" s="27"/>
      <c r="F82" s="27"/>
      <c r="G82" s="27"/>
      <c r="H82" s="27"/>
      <c r="I82" s="27"/>
      <c r="J82" s="27"/>
      <c r="K82" s="27"/>
      <c r="L82" s="66">
        <v>0</v>
      </c>
      <c r="M82" s="27"/>
      <c r="N82" s="137"/>
    </row>
    <row r="83" spans="1:14" ht="15.75">
      <c r="A83" s="26">
        <v>5</v>
      </c>
      <c r="B83" s="27" t="s">
        <v>55</v>
      </c>
      <c r="C83" s="27"/>
      <c r="D83" s="27"/>
      <c r="E83" s="27"/>
      <c r="F83" s="27"/>
      <c r="G83" s="27"/>
      <c r="H83" s="27"/>
      <c r="I83" s="27"/>
      <c r="J83" s="27"/>
      <c r="K83" s="27"/>
      <c r="L83" s="66">
        <v>-938</v>
      </c>
      <c r="M83" s="27"/>
      <c r="N83" s="137"/>
    </row>
    <row r="84" spans="1:14" ht="15.75">
      <c r="A84" s="26">
        <v>6</v>
      </c>
      <c r="B84" s="27" t="s">
        <v>56</v>
      </c>
      <c r="C84" s="27"/>
      <c r="D84" s="27"/>
      <c r="E84" s="27"/>
      <c r="F84" s="27"/>
      <c r="G84" s="27"/>
      <c r="H84" s="27"/>
      <c r="I84" s="27"/>
      <c r="J84" s="27"/>
      <c r="K84" s="27"/>
      <c r="L84" s="66">
        <v>-3</v>
      </c>
      <c r="M84" s="27"/>
      <c r="N84" s="137"/>
    </row>
    <row r="85" spans="1:14" ht="15.75">
      <c r="A85" s="26">
        <v>7</v>
      </c>
      <c r="B85" s="27" t="s">
        <v>57</v>
      </c>
      <c r="C85" s="27"/>
      <c r="D85" s="27"/>
      <c r="E85" s="27"/>
      <c r="F85" s="27"/>
      <c r="G85" s="27"/>
      <c r="H85" s="27"/>
      <c r="I85" s="27"/>
      <c r="J85" s="27"/>
      <c r="K85" s="27"/>
      <c r="L85" s="66">
        <v>-451</v>
      </c>
      <c r="M85" s="27"/>
      <c r="N85" s="137"/>
    </row>
    <row r="86" spans="1:14" ht="15.75">
      <c r="A86" s="26">
        <v>8</v>
      </c>
      <c r="B86" s="27" t="s">
        <v>58</v>
      </c>
      <c r="C86" s="27"/>
      <c r="D86" s="27"/>
      <c r="E86" s="27"/>
      <c r="F86" s="27"/>
      <c r="G86" s="27"/>
      <c r="H86" s="27"/>
      <c r="I86" s="27"/>
      <c r="J86" s="27"/>
      <c r="K86" s="27"/>
      <c r="L86" s="66">
        <v>-502</v>
      </c>
      <c r="M86" s="27"/>
      <c r="N86" s="137"/>
    </row>
    <row r="87" spans="1:14" ht="15.75">
      <c r="A87" s="26">
        <v>9</v>
      </c>
      <c r="B87" s="27" t="s">
        <v>59</v>
      </c>
      <c r="C87" s="27"/>
      <c r="D87" s="27"/>
      <c r="E87" s="27"/>
      <c r="F87" s="27"/>
      <c r="G87" s="27"/>
      <c r="H87" s="27"/>
      <c r="I87" s="27"/>
      <c r="J87" s="27"/>
      <c r="K87" s="27"/>
      <c r="L87" s="66">
        <v>0</v>
      </c>
      <c r="M87" s="27"/>
      <c r="N87" s="137"/>
    </row>
    <row r="88" spans="1:14" ht="15.75">
      <c r="A88" s="26">
        <v>10</v>
      </c>
      <c r="B88" s="27" t="s">
        <v>60</v>
      </c>
      <c r="C88" s="27"/>
      <c r="D88" s="27"/>
      <c r="E88" s="27"/>
      <c r="F88" s="27"/>
      <c r="G88" s="27"/>
      <c r="H88" s="27"/>
      <c r="I88" s="27"/>
      <c r="J88" s="27"/>
      <c r="K88" s="27"/>
      <c r="L88" s="66">
        <v>-134</v>
      </c>
      <c r="M88" s="27"/>
      <c r="N88" s="137"/>
    </row>
    <row r="89" spans="1:14" ht="15.75">
      <c r="A89" s="26">
        <v>11</v>
      </c>
      <c r="B89" s="27" t="s">
        <v>61</v>
      </c>
      <c r="C89" s="27"/>
      <c r="D89" s="27"/>
      <c r="E89" s="27"/>
      <c r="F89" s="27"/>
      <c r="G89" s="27"/>
      <c r="H89" s="27"/>
      <c r="I89" s="27"/>
      <c r="J89" s="27"/>
      <c r="K89" s="27"/>
      <c r="L89" s="66">
        <v>0</v>
      </c>
      <c r="M89" s="27"/>
      <c r="N89" s="137"/>
    </row>
    <row r="90" spans="1:14" ht="15.75">
      <c r="A90" s="26">
        <v>12</v>
      </c>
      <c r="B90" s="27" t="s">
        <v>62</v>
      </c>
      <c r="C90" s="27"/>
      <c r="D90" s="27"/>
      <c r="E90" s="27"/>
      <c r="F90" s="27"/>
      <c r="G90" s="27"/>
      <c r="H90" s="27"/>
      <c r="I90" s="27"/>
      <c r="J90" s="27"/>
      <c r="K90" s="27"/>
      <c r="L90" s="66">
        <f>-L77-SUM(L80:L89)</f>
        <v>-2230</v>
      </c>
      <c r="M90" s="27"/>
      <c r="N90" s="137"/>
    </row>
    <row r="91" spans="1:14" ht="15.75">
      <c r="A91" s="26"/>
      <c r="B91" s="73" t="s">
        <v>63</v>
      </c>
      <c r="C91" s="74"/>
      <c r="D91" s="27"/>
      <c r="E91" s="27"/>
      <c r="F91" s="27"/>
      <c r="G91" s="27"/>
      <c r="H91" s="27"/>
      <c r="I91" s="27"/>
      <c r="J91" s="27"/>
      <c r="K91" s="27"/>
      <c r="L91" s="75"/>
      <c r="M91" s="27"/>
      <c r="N91" s="137"/>
    </row>
    <row r="92" spans="1:14" ht="15.75">
      <c r="A92" s="26"/>
      <c r="B92" s="27" t="s">
        <v>64</v>
      </c>
      <c r="C92" s="74"/>
      <c r="D92" s="27"/>
      <c r="E92" s="27"/>
      <c r="F92" s="27"/>
      <c r="G92" s="27"/>
      <c r="H92" s="27"/>
      <c r="I92" s="27"/>
      <c r="J92" s="38">
        <v>-4</v>
      </c>
      <c r="K92" s="38"/>
      <c r="L92" s="66"/>
      <c r="M92" s="27"/>
      <c r="N92" s="137"/>
    </row>
    <row r="93" spans="1:14" ht="15.75">
      <c r="A93" s="26"/>
      <c r="B93" s="27" t="s">
        <v>65</v>
      </c>
      <c r="C93" s="27"/>
      <c r="D93" s="27"/>
      <c r="E93" s="27"/>
      <c r="F93" s="27"/>
      <c r="G93" s="27"/>
      <c r="H93" s="27"/>
      <c r="I93" s="27"/>
      <c r="J93" s="38">
        <v>-12</v>
      </c>
      <c r="K93" s="38"/>
      <c r="L93" s="66"/>
      <c r="M93" s="27"/>
      <c r="N93" s="137"/>
    </row>
    <row r="94" spans="1:14" ht="15.75">
      <c r="A94" s="26"/>
      <c r="B94" s="27" t="s">
        <v>66</v>
      </c>
      <c r="C94" s="27"/>
      <c r="D94" s="27"/>
      <c r="E94" s="27"/>
      <c r="F94" s="27"/>
      <c r="G94" s="27"/>
      <c r="H94" s="27"/>
      <c r="I94" s="27"/>
      <c r="J94" s="38">
        <v>-9237</v>
      </c>
      <c r="K94" s="38"/>
      <c r="L94" s="66"/>
      <c r="M94" s="27"/>
      <c r="N94" s="137"/>
    </row>
    <row r="95" spans="1:14" ht="15.75">
      <c r="A95" s="26"/>
      <c r="B95" s="27" t="s">
        <v>67</v>
      </c>
      <c r="C95" s="27"/>
      <c r="D95" s="27"/>
      <c r="E95" s="27"/>
      <c r="F95" s="27"/>
      <c r="G95" s="27"/>
      <c r="H95" s="27"/>
      <c r="I95" s="27"/>
      <c r="J95" s="38">
        <v>0</v>
      </c>
      <c r="K95" s="38"/>
      <c r="L95" s="66"/>
      <c r="M95" s="27"/>
      <c r="N95" s="137"/>
    </row>
    <row r="96" spans="1:14" ht="15.75">
      <c r="A96" s="26"/>
      <c r="B96" s="27" t="s">
        <v>68</v>
      </c>
      <c r="C96" s="27"/>
      <c r="D96" s="27"/>
      <c r="E96" s="27"/>
      <c r="F96" s="27"/>
      <c r="G96" s="27"/>
      <c r="H96" s="27"/>
      <c r="I96" s="27"/>
      <c r="J96" s="38">
        <f>SUM(J78:J95)</f>
        <v>-9253</v>
      </c>
      <c r="K96" s="38"/>
      <c r="L96" s="38">
        <f>SUM(L78:L95)</f>
        <v>-4441</v>
      </c>
      <c r="M96" s="27"/>
      <c r="N96" s="137"/>
    </row>
    <row r="97" spans="1:14" ht="15.75">
      <c r="A97" s="26"/>
      <c r="B97" s="27" t="s">
        <v>69</v>
      </c>
      <c r="C97" s="27"/>
      <c r="D97" s="27"/>
      <c r="E97" s="27"/>
      <c r="F97" s="27"/>
      <c r="G97" s="27"/>
      <c r="H97" s="27"/>
      <c r="I97" s="27"/>
      <c r="J97" s="38">
        <f>J77+J96</f>
        <v>0</v>
      </c>
      <c r="K97" s="38"/>
      <c r="L97" s="38">
        <f>L77+L96</f>
        <v>0</v>
      </c>
      <c r="M97" s="27"/>
      <c r="N97" s="137"/>
    </row>
    <row r="98" spans="1:14" ht="15.75">
      <c r="A98" s="26"/>
      <c r="B98" s="27"/>
      <c r="C98" s="27"/>
      <c r="D98" s="27"/>
      <c r="E98" s="27"/>
      <c r="F98" s="27"/>
      <c r="G98" s="27"/>
      <c r="H98" s="27"/>
      <c r="I98" s="27"/>
      <c r="J98" s="38"/>
      <c r="K98" s="38"/>
      <c r="L98" s="38"/>
      <c r="M98" s="27"/>
      <c r="N98" s="137"/>
    </row>
    <row r="99" spans="1:14" ht="15.75">
      <c r="A99" s="2"/>
      <c r="B99" s="76" t="s">
        <v>70</v>
      </c>
      <c r="C99" s="77"/>
      <c r="D99" s="5"/>
      <c r="E99" s="5"/>
      <c r="F99" s="5"/>
      <c r="G99" s="5"/>
      <c r="H99" s="5"/>
      <c r="I99" s="5"/>
      <c r="J99" s="5"/>
      <c r="K99" s="5"/>
      <c r="L99" s="60"/>
      <c r="M99" s="5"/>
      <c r="N99" s="137"/>
    </row>
    <row r="100" spans="1:14" ht="15.75">
      <c r="A100" s="8"/>
      <c r="B100" s="22"/>
      <c r="C100" s="16"/>
      <c r="D100" s="10"/>
      <c r="E100" s="10"/>
      <c r="F100" s="10"/>
      <c r="G100" s="10"/>
      <c r="H100" s="10"/>
      <c r="I100" s="10"/>
      <c r="J100" s="10"/>
      <c r="K100" s="10"/>
      <c r="L100" s="62"/>
      <c r="M100" s="10"/>
      <c r="N100" s="137"/>
    </row>
    <row r="101" spans="1:14" ht="15.75">
      <c r="A101" s="8"/>
      <c r="B101" s="78" t="s">
        <v>71</v>
      </c>
      <c r="C101" s="16"/>
      <c r="D101" s="10"/>
      <c r="E101" s="10"/>
      <c r="F101" s="10"/>
      <c r="G101" s="10"/>
      <c r="H101" s="10"/>
      <c r="I101" s="10"/>
      <c r="J101" s="10"/>
      <c r="K101" s="10"/>
      <c r="L101" s="62"/>
      <c r="M101" s="10"/>
      <c r="N101" s="137"/>
    </row>
    <row r="102" spans="1:14" ht="15.75">
      <c r="A102" s="26"/>
      <c r="B102" s="27" t="s">
        <v>72</v>
      </c>
      <c r="C102" s="27"/>
      <c r="D102" s="27"/>
      <c r="E102" s="27"/>
      <c r="F102" s="27"/>
      <c r="G102" s="27"/>
      <c r="H102" s="27"/>
      <c r="I102" s="27"/>
      <c r="J102" s="27"/>
      <c r="K102" s="27"/>
      <c r="L102" s="66">
        <v>8925</v>
      </c>
      <c r="M102" s="27"/>
      <c r="N102" s="137"/>
    </row>
    <row r="103" spans="1:14" ht="15.75">
      <c r="A103" s="26"/>
      <c r="B103" s="27" t="s">
        <v>73</v>
      </c>
      <c r="C103" s="27"/>
      <c r="D103" s="27"/>
      <c r="E103" s="27"/>
      <c r="F103" s="27"/>
      <c r="G103" s="27"/>
      <c r="H103" s="27"/>
      <c r="I103" s="27"/>
      <c r="J103" s="27"/>
      <c r="K103" s="27"/>
      <c r="L103" s="66">
        <v>8925</v>
      </c>
      <c r="M103" s="27"/>
      <c r="N103" s="137"/>
    </row>
    <row r="104" spans="1:14" ht="15.75">
      <c r="A104" s="26"/>
      <c r="B104" s="27" t="s">
        <v>74</v>
      </c>
      <c r="C104" s="27"/>
      <c r="D104" s="27"/>
      <c r="E104" s="27"/>
      <c r="F104" s="27"/>
      <c r="G104" s="27"/>
      <c r="H104" s="27"/>
      <c r="I104" s="27"/>
      <c r="J104" s="27"/>
      <c r="K104" s="27"/>
      <c r="L104" s="66">
        <v>0</v>
      </c>
      <c r="M104" s="27"/>
      <c r="N104" s="137"/>
    </row>
    <row r="105" spans="1:14" ht="15.75">
      <c r="A105" s="26"/>
      <c r="B105" s="27" t="s">
        <v>75</v>
      </c>
      <c r="C105" s="27"/>
      <c r="D105" s="27"/>
      <c r="E105" s="27"/>
      <c r="F105" s="27"/>
      <c r="G105" s="27"/>
      <c r="H105" s="27"/>
      <c r="I105" s="27"/>
      <c r="J105" s="27"/>
      <c r="K105" s="27"/>
      <c r="L105" s="66">
        <v>0</v>
      </c>
      <c r="M105" s="27"/>
      <c r="N105" s="137"/>
    </row>
    <row r="106" spans="1:14" ht="15.75">
      <c r="A106" s="26"/>
      <c r="B106" s="27" t="s">
        <v>76</v>
      </c>
      <c r="C106" s="27"/>
      <c r="D106" s="27"/>
      <c r="E106" s="27"/>
      <c r="F106" s="27"/>
      <c r="G106" s="27"/>
      <c r="H106" s="27"/>
      <c r="I106" s="27"/>
      <c r="J106" s="27"/>
      <c r="K106" s="27"/>
      <c r="L106" s="66">
        <v>0</v>
      </c>
      <c r="M106" s="27"/>
      <c r="N106" s="137"/>
    </row>
    <row r="107" spans="1:14" ht="15.75">
      <c r="A107" s="26"/>
      <c r="B107" s="27" t="s">
        <v>55</v>
      </c>
      <c r="C107" s="27"/>
      <c r="D107" s="27"/>
      <c r="E107" s="27"/>
      <c r="F107" s="27"/>
      <c r="G107" s="27"/>
      <c r="H107" s="27"/>
      <c r="I107" s="27"/>
      <c r="J107" s="27"/>
      <c r="K107" s="27"/>
      <c r="L107" s="66">
        <v>0</v>
      </c>
      <c r="M107" s="27"/>
      <c r="N107" s="137"/>
    </row>
    <row r="108" spans="1:14" ht="15.75">
      <c r="A108" s="26"/>
      <c r="B108" s="27" t="s">
        <v>57</v>
      </c>
      <c r="C108" s="27"/>
      <c r="D108" s="27"/>
      <c r="E108" s="27"/>
      <c r="F108" s="27"/>
      <c r="G108" s="27"/>
      <c r="H108" s="27"/>
      <c r="I108" s="27"/>
      <c r="J108" s="27"/>
      <c r="K108" s="27"/>
      <c r="L108" s="66">
        <v>0</v>
      </c>
      <c r="M108" s="27"/>
      <c r="N108" s="137"/>
    </row>
    <row r="109" spans="1:14" ht="15.75">
      <c r="A109" s="26"/>
      <c r="B109" s="27" t="s">
        <v>77</v>
      </c>
      <c r="C109" s="27"/>
      <c r="D109" s="27"/>
      <c r="E109" s="27"/>
      <c r="F109" s="27"/>
      <c r="G109" s="27"/>
      <c r="H109" s="27"/>
      <c r="I109" s="27"/>
      <c r="J109" s="27"/>
      <c r="K109" s="27"/>
      <c r="L109" s="66">
        <f>SUM(L103:L107)</f>
        <v>8925</v>
      </c>
      <c r="M109" s="27"/>
      <c r="N109" s="137"/>
    </row>
    <row r="110" spans="1:14" ht="15.75">
      <c r="A110" s="26"/>
      <c r="B110" s="27"/>
      <c r="C110" s="27"/>
      <c r="D110" s="27"/>
      <c r="E110" s="27"/>
      <c r="F110" s="27"/>
      <c r="G110" s="27"/>
      <c r="H110" s="27"/>
      <c r="I110" s="27"/>
      <c r="J110" s="27"/>
      <c r="K110" s="27"/>
      <c r="L110" s="79"/>
      <c r="M110" s="27"/>
      <c r="N110" s="137"/>
    </row>
    <row r="111" spans="1:14" ht="15.75">
      <c r="A111" s="8"/>
      <c r="B111" s="78" t="s">
        <v>78</v>
      </c>
      <c r="C111" s="10"/>
      <c r="D111" s="10"/>
      <c r="E111" s="10"/>
      <c r="F111" s="10"/>
      <c r="G111" s="10"/>
      <c r="H111" s="10"/>
      <c r="I111" s="10"/>
      <c r="J111" s="10"/>
      <c r="K111" s="10"/>
      <c r="L111" s="62"/>
      <c r="M111" s="10"/>
      <c r="N111" s="137"/>
    </row>
    <row r="112" spans="1:14" ht="15.75">
      <c r="A112" s="26"/>
      <c r="B112" s="27" t="s">
        <v>79</v>
      </c>
      <c r="C112" s="27"/>
      <c r="D112" s="80"/>
      <c r="E112" s="27"/>
      <c r="F112" s="27"/>
      <c r="G112" s="27"/>
      <c r="H112" s="27"/>
      <c r="I112" s="27"/>
      <c r="J112" s="27"/>
      <c r="K112" s="27"/>
      <c r="L112" s="81" t="s">
        <v>182</v>
      </c>
      <c r="M112" s="27"/>
      <c r="N112" s="137"/>
    </row>
    <row r="113" spans="1:14" ht="15.75">
      <c r="A113" s="26"/>
      <c r="B113" s="27" t="s">
        <v>80</v>
      </c>
      <c r="C113" s="30"/>
      <c r="D113" s="30"/>
      <c r="E113" s="30"/>
      <c r="F113" s="30"/>
      <c r="G113" s="30"/>
      <c r="H113" s="30"/>
      <c r="I113" s="30"/>
      <c r="J113" s="30"/>
      <c r="K113" s="30"/>
      <c r="L113" s="81" t="s">
        <v>182</v>
      </c>
      <c r="M113" s="27"/>
      <c r="N113" s="137"/>
    </row>
    <row r="114" spans="1:14" ht="15.75">
      <c r="A114" s="26"/>
      <c r="B114" s="27" t="s">
        <v>81</v>
      </c>
      <c r="C114" s="27"/>
      <c r="D114" s="27"/>
      <c r="E114" s="27"/>
      <c r="F114" s="27"/>
      <c r="G114" s="27"/>
      <c r="H114" s="27"/>
      <c r="I114" s="27"/>
      <c r="J114" s="27"/>
      <c r="K114" s="27"/>
      <c r="L114" s="81" t="s">
        <v>182</v>
      </c>
      <c r="M114" s="27"/>
      <c r="N114" s="137"/>
    </row>
    <row r="115" spans="1:14" ht="15.75">
      <c r="A115" s="26"/>
      <c r="B115" s="27" t="s">
        <v>82</v>
      </c>
      <c r="C115" s="27"/>
      <c r="D115" s="27"/>
      <c r="E115" s="27"/>
      <c r="F115" s="27"/>
      <c r="G115" s="27"/>
      <c r="H115" s="27"/>
      <c r="I115" s="27"/>
      <c r="J115" s="27"/>
      <c r="K115" s="27"/>
      <c r="L115" s="81" t="s">
        <v>182</v>
      </c>
      <c r="M115" s="27"/>
      <c r="N115" s="137"/>
    </row>
    <row r="116" spans="1:14" ht="15.75">
      <c r="A116" s="26"/>
      <c r="B116" s="27"/>
      <c r="C116" s="27"/>
      <c r="D116" s="27"/>
      <c r="E116" s="27"/>
      <c r="F116" s="27"/>
      <c r="G116" s="27"/>
      <c r="H116" s="27"/>
      <c r="I116" s="27"/>
      <c r="J116" s="27"/>
      <c r="K116" s="27"/>
      <c r="L116" s="79"/>
      <c r="M116" s="27"/>
      <c r="N116" s="137"/>
    </row>
    <row r="117" spans="1:14" ht="15.75">
      <c r="A117" s="8"/>
      <c r="B117" s="78" t="s">
        <v>83</v>
      </c>
      <c r="C117" s="16"/>
      <c r="D117" s="10"/>
      <c r="E117" s="10"/>
      <c r="F117" s="10"/>
      <c r="G117" s="10"/>
      <c r="H117" s="10"/>
      <c r="I117" s="10"/>
      <c r="J117" s="10"/>
      <c r="K117" s="10"/>
      <c r="L117" s="82"/>
      <c r="M117" s="10"/>
      <c r="N117" s="137"/>
    </row>
    <row r="118" spans="1:14" ht="15.75">
      <c r="A118" s="26"/>
      <c r="B118" s="27" t="s">
        <v>84</v>
      </c>
      <c r="C118" s="27"/>
      <c r="D118" s="27"/>
      <c r="E118" s="27"/>
      <c r="F118" s="27"/>
      <c r="G118" s="27"/>
      <c r="H118" s="27"/>
      <c r="I118" s="27"/>
      <c r="J118" s="27"/>
      <c r="K118" s="27"/>
      <c r="L118" s="66">
        <v>0</v>
      </c>
      <c r="M118" s="27"/>
      <c r="N118" s="137"/>
    </row>
    <row r="119" spans="1:14" ht="15.75">
      <c r="A119" s="26"/>
      <c r="B119" s="27" t="s">
        <v>85</v>
      </c>
      <c r="C119" s="27"/>
      <c r="D119" s="27"/>
      <c r="E119" s="27"/>
      <c r="F119" s="27"/>
      <c r="G119" s="27"/>
      <c r="H119" s="27"/>
      <c r="I119" s="27"/>
      <c r="J119" s="27"/>
      <c r="K119" s="27"/>
      <c r="L119" s="66">
        <v>134</v>
      </c>
      <c r="M119" s="27"/>
      <c r="N119" s="137"/>
    </row>
    <row r="120" spans="1:14" ht="15.75">
      <c r="A120" s="26"/>
      <c r="B120" s="27" t="s">
        <v>86</v>
      </c>
      <c r="C120" s="27"/>
      <c r="D120" s="27"/>
      <c r="E120" s="27"/>
      <c r="F120" s="27"/>
      <c r="G120" s="27"/>
      <c r="H120" s="27"/>
      <c r="I120" s="27"/>
      <c r="J120" s="27"/>
      <c r="K120" s="27"/>
      <c r="L120" s="66">
        <f>L119+L118</f>
        <v>134</v>
      </c>
      <c r="M120" s="27"/>
      <c r="N120" s="137"/>
    </row>
    <row r="121" spans="1:14" ht="15.75">
      <c r="A121" s="26"/>
      <c r="B121" s="27" t="s">
        <v>87</v>
      </c>
      <c r="C121" s="27"/>
      <c r="D121" s="27"/>
      <c r="E121" s="27"/>
      <c r="F121" s="27"/>
      <c r="G121" s="27"/>
      <c r="H121" s="83"/>
      <c r="I121" s="27"/>
      <c r="J121" s="27"/>
      <c r="K121" s="27"/>
      <c r="L121" s="66">
        <f>L88</f>
        <v>-134</v>
      </c>
      <c r="M121" s="27"/>
      <c r="N121" s="137"/>
    </row>
    <row r="122" spans="1:14" ht="15.75">
      <c r="A122" s="26"/>
      <c r="B122" s="27" t="s">
        <v>88</v>
      </c>
      <c r="C122" s="27"/>
      <c r="D122" s="27"/>
      <c r="E122" s="27"/>
      <c r="F122" s="27"/>
      <c r="G122" s="27"/>
      <c r="H122" s="27"/>
      <c r="I122" s="27"/>
      <c r="J122" s="27"/>
      <c r="K122" s="27"/>
      <c r="L122" s="66">
        <f>L120+L121</f>
        <v>0</v>
      </c>
      <c r="M122" s="27"/>
      <c r="N122" s="137"/>
    </row>
    <row r="123" spans="1:14" ht="7.5" customHeight="1">
      <c r="A123" s="26"/>
      <c r="B123" s="27"/>
      <c r="C123" s="27"/>
      <c r="D123" s="27"/>
      <c r="E123" s="27"/>
      <c r="F123" s="27"/>
      <c r="G123" s="27"/>
      <c r="H123" s="27"/>
      <c r="I123" s="27"/>
      <c r="J123" s="27"/>
      <c r="K123" s="27"/>
      <c r="L123" s="79"/>
      <c r="M123" s="27"/>
      <c r="N123" s="137"/>
    </row>
    <row r="124" spans="1:14" ht="6" customHeight="1">
      <c r="A124" s="2"/>
      <c r="B124" s="5"/>
      <c r="C124" s="5"/>
      <c r="D124" s="5"/>
      <c r="E124" s="5"/>
      <c r="F124" s="5"/>
      <c r="G124" s="5"/>
      <c r="H124" s="5"/>
      <c r="I124" s="5"/>
      <c r="J124" s="5"/>
      <c r="K124" s="5"/>
      <c r="L124" s="60"/>
      <c r="M124" s="5"/>
      <c r="N124" s="137"/>
    </row>
    <row r="125" spans="1:14" ht="15.75">
      <c r="A125" s="8"/>
      <c r="B125" s="78" t="s">
        <v>89</v>
      </c>
      <c r="C125" s="16"/>
      <c r="D125" s="10"/>
      <c r="E125" s="10"/>
      <c r="F125" s="10"/>
      <c r="G125" s="10"/>
      <c r="H125" s="10"/>
      <c r="I125" s="10"/>
      <c r="J125" s="10"/>
      <c r="K125" s="10"/>
      <c r="L125" s="62"/>
      <c r="M125" s="10"/>
      <c r="N125" s="137"/>
    </row>
    <row r="126" spans="1:14" ht="15.75">
      <c r="A126" s="8"/>
      <c r="B126" s="22"/>
      <c r="C126" s="16"/>
      <c r="D126" s="10"/>
      <c r="E126" s="10"/>
      <c r="F126" s="10"/>
      <c r="G126" s="10"/>
      <c r="H126" s="10"/>
      <c r="I126" s="10"/>
      <c r="J126" s="10"/>
      <c r="K126" s="10"/>
      <c r="L126" s="62"/>
      <c r="M126" s="10"/>
      <c r="N126" s="137"/>
    </row>
    <row r="127" spans="1:14" ht="15.75">
      <c r="A127" s="26"/>
      <c r="B127" s="27" t="s">
        <v>90</v>
      </c>
      <c r="C127" s="84"/>
      <c r="D127" s="27"/>
      <c r="E127" s="27"/>
      <c r="F127" s="27"/>
      <c r="G127" s="27"/>
      <c r="H127" s="27"/>
      <c r="I127" s="27"/>
      <c r="J127" s="27"/>
      <c r="K127" s="27"/>
      <c r="L127" s="66">
        <f>L55</f>
        <v>128342</v>
      </c>
      <c r="M127" s="27"/>
      <c r="N127" s="137"/>
    </row>
    <row r="128" spans="1:14" ht="15.75">
      <c r="A128" s="26"/>
      <c r="B128" s="27" t="s">
        <v>91</v>
      </c>
      <c r="C128" s="84"/>
      <c r="D128" s="27"/>
      <c r="E128" s="27"/>
      <c r="F128" s="27"/>
      <c r="G128" s="27"/>
      <c r="H128" s="27"/>
      <c r="I128" s="27"/>
      <c r="J128" s="27"/>
      <c r="K128" s="27"/>
      <c r="L128" s="66">
        <f>L67</f>
        <v>116911</v>
      </c>
      <c r="M128" s="27"/>
      <c r="N128" s="137"/>
    </row>
    <row r="129" spans="1:14" ht="7.5" customHeight="1">
      <c r="A129" s="26"/>
      <c r="B129" s="27"/>
      <c r="C129" s="27"/>
      <c r="D129" s="27"/>
      <c r="E129" s="27"/>
      <c r="F129" s="27"/>
      <c r="G129" s="27"/>
      <c r="H129" s="27"/>
      <c r="I129" s="27"/>
      <c r="J129" s="27"/>
      <c r="K129" s="27"/>
      <c r="L129" s="79"/>
      <c r="M129" s="27"/>
      <c r="N129" s="137"/>
    </row>
    <row r="130" spans="1:14" ht="15.75">
      <c r="A130" s="2"/>
      <c r="B130" s="5"/>
      <c r="C130" s="5"/>
      <c r="D130" s="5"/>
      <c r="E130" s="5"/>
      <c r="F130" s="5"/>
      <c r="G130" s="5"/>
      <c r="H130" s="5"/>
      <c r="I130" s="5"/>
      <c r="J130" s="5"/>
      <c r="K130" s="5"/>
      <c r="L130" s="60"/>
      <c r="M130" s="5"/>
      <c r="N130" s="137"/>
    </row>
    <row r="131" spans="1:14" ht="15.75">
      <c r="A131" s="85"/>
      <c r="B131" s="78" t="s">
        <v>92</v>
      </c>
      <c r="C131" s="12"/>
      <c r="D131" s="12"/>
      <c r="E131" s="12"/>
      <c r="F131" s="12"/>
      <c r="G131" s="12"/>
      <c r="H131" s="86" t="s">
        <v>169</v>
      </c>
      <c r="I131" s="86"/>
      <c r="J131" s="86" t="s">
        <v>181</v>
      </c>
      <c r="K131" s="12"/>
      <c r="L131" s="87" t="s">
        <v>195</v>
      </c>
      <c r="M131" s="12"/>
      <c r="N131" s="137"/>
    </row>
    <row r="132" spans="1:14" ht="15.75">
      <c r="A132" s="26"/>
      <c r="B132" s="27" t="s">
        <v>93</v>
      </c>
      <c r="C132" s="27"/>
      <c r="D132" s="27"/>
      <c r="E132" s="27"/>
      <c r="F132" s="27"/>
      <c r="G132" s="27"/>
      <c r="H132" s="66">
        <v>80000</v>
      </c>
      <c r="I132" s="27"/>
      <c r="J132" s="53" t="s">
        <v>182</v>
      </c>
      <c r="K132" s="27"/>
      <c r="L132" s="66"/>
      <c r="M132" s="27"/>
      <c r="N132" s="137"/>
    </row>
    <row r="133" spans="1:14" ht="15.75">
      <c r="A133" s="26"/>
      <c r="B133" s="27" t="s">
        <v>94</v>
      </c>
      <c r="C133" s="27"/>
      <c r="D133" s="27"/>
      <c r="E133" s="27"/>
      <c r="F133" s="27"/>
      <c r="G133" s="27"/>
      <c r="H133" s="66">
        <v>780</v>
      </c>
      <c r="I133" s="27"/>
      <c r="J133" s="66">
        <v>738</v>
      </c>
      <c r="K133" s="27"/>
      <c r="L133" s="66">
        <f>J133+H133</f>
        <v>1518</v>
      </c>
      <c r="M133" s="27"/>
      <c r="N133" s="137"/>
    </row>
    <row r="134" spans="1:14" ht="15.75">
      <c r="A134" s="26"/>
      <c r="B134" s="27" t="s">
        <v>95</v>
      </c>
      <c r="C134" s="27"/>
      <c r="D134" s="27"/>
      <c r="E134" s="27"/>
      <c r="F134" s="27"/>
      <c r="G134" s="27"/>
      <c r="H134" s="27">
        <v>12</v>
      </c>
      <c r="I134" s="27"/>
      <c r="J134" s="27">
        <v>4</v>
      </c>
      <c r="K134" s="27"/>
      <c r="L134" s="66">
        <f>J134+H134</f>
        <v>16</v>
      </c>
      <c r="M134" s="27"/>
      <c r="N134" s="137"/>
    </row>
    <row r="135" spans="1:14" ht="15.75">
      <c r="A135" s="26"/>
      <c r="B135" s="27" t="s">
        <v>96</v>
      </c>
      <c r="C135" s="27"/>
      <c r="D135" s="27"/>
      <c r="E135" s="27"/>
      <c r="F135" s="27"/>
      <c r="G135" s="27"/>
      <c r="H135" s="66">
        <f>SUM(H133:H134)</f>
        <v>792</v>
      </c>
      <c r="I135" s="27"/>
      <c r="J135" s="66">
        <f>J134+J133</f>
        <v>742</v>
      </c>
      <c r="K135" s="27"/>
      <c r="L135" s="66">
        <f>J135+H135</f>
        <v>1534</v>
      </c>
      <c r="M135" s="27"/>
      <c r="N135" s="137"/>
    </row>
    <row r="136" spans="1:14" ht="15.75">
      <c r="A136" s="26"/>
      <c r="B136" s="27" t="s">
        <v>97</v>
      </c>
      <c r="C136" s="27"/>
      <c r="D136" s="27"/>
      <c r="E136" s="27"/>
      <c r="F136" s="27"/>
      <c r="G136" s="27"/>
      <c r="H136" s="66">
        <f>H132-H135</f>
        <v>79208</v>
      </c>
      <c r="I136" s="27"/>
      <c r="J136" s="53" t="s">
        <v>182</v>
      </c>
      <c r="K136" s="27"/>
      <c r="L136" s="66"/>
      <c r="M136" s="27"/>
      <c r="N136" s="137"/>
    </row>
    <row r="137" spans="1:14" ht="7.5" customHeight="1">
      <c r="A137" s="26"/>
      <c r="B137" s="27"/>
      <c r="C137" s="27"/>
      <c r="D137" s="27"/>
      <c r="E137" s="27"/>
      <c r="F137" s="27"/>
      <c r="G137" s="27"/>
      <c r="H137" s="27"/>
      <c r="I137" s="27"/>
      <c r="J137" s="27"/>
      <c r="K137" s="27"/>
      <c r="L137" s="79"/>
      <c r="M137" s="27"/>
      <c r="N137" s="137"/>
    </row>
    <row r="138" spans="1:14" ht="9" customHeight="1">
      <c r="A138" s="2"/>
      <c r="B138" s="5"/>
      <c r="C138" s="5"/>
      <c r="D138" s="5"/>
      <c r="E138" s="5"/>
      <c r="F138" s="5"/>
      <c r="G138" s="5"/>
      <c r="H138" s="5"/>
      <c r="I138" s="5"/>
      <c r="J138" s="5"/>
      <c r="K138" s="5"/>
      <c r="L138" s="60"/>
      <c r="M138" s="5"/>
      <c r="N138" s="137"/>
    </row>
    <row r="139" spans="1:14" ht="15.75">
      <c r="A139" s="8"/>
      <c r="B139" s="78" t="s">
        <v>98</v>
      </c>
      <c r="C139" s="16"/>
      <c r="D139" s="10"/>
      <c r="E139" s="10"/>
      <c r="F139" s="10"/>
      <c r="G139" s="10"/>
      <c r="H139" s="10"/>
      <c r="I139" s="10"/>
      <c r="J139" s="10"/>
      <c r="K139" s="10"/>
      <c r="L139" s="88"/>
      <c r="M139" s="10"/>
      <c r="N139" s="137"/>
    </row>
    <row r="140" spans="1:14" ht="15.75">
      <c r="A140" s="26"/>
      <c r="B140" s="27" t="s">
        <v>99</v>
      </c>
      <c r="C140" s="27"/>
      <c r="D140" s="27"/>
      <c r="E140" s="27"/>
      <c r="F140" s="27"/>
      <c r="G140" s="27"/>
      <c r="H140" s="27"/>
      <c r="I140" s="27"/>
      <c r="J140" s="27"/>
      <c r="K140" s="27"/>
      <c r="L140" s="75">
        <f>(L77+SUM(L79:L82))/-L83</f>
        <v>4.539445628997868</v>
      </c>
      <c r="M140" s="27" t="s">
        <v>196</v>
      </c>
      <c r="N140" s="137"/>
    </row>
    <row r="141" spans="1:14" ht="15.75">
      <c r="A141" s="26"/>
      <c r="B141" s="27" t="s">
        <v>100</v>
      </c>
      <c r="C141" s="27"/>
      <c r="D141" s="27"/>
      <c r="E141" s="27"/>
      <c r="F141" s="27"/>
      <c r="G141" s="27"/>
      <c r="H141" s="27"/>
      <c r="I141" s="27"/>
      <c r="J141" s="27"/>
      <c r="K141" s="27"/>
      <c r="L141" s="89">
        <v>2.07</v>
      </c>
      <c r="M141" s="27" t="s">
        <v>196</v>
      </c>
      <c r="N141" s="137"/>
    </row>
    <row r="142" spans="1:14" ht="15.75">
      <c r="A142" s="26"/>
      <c r="B142" s="27" t="s">
        <v>101</v>
      </c>
      <c r="C142" s="27"/>
      <c r="D142" s="27"/>
      <c r="E142" s="27"/>
      <c r="F142" s="27"/>
      <c r="G142" s="27"/>
      <c r="H142" s="27"/>
      <c r="I142" s="27"/>
      <c r="J142" s="27"/>
      <c r="K142" s="27"/>
      <c r="L142" s="75">
        <f>(L77+SUM(L79:L84))/-L85</f>
        <v>7.3547671840354765</v>
      </c>
      <c r="M142" s="27" t="s">
        <v>196</v>
      </c>
      <c r="N142" s="137"/>
    </row>
    <row r="143" spans="1:14" ht="15.75">
      <c r="A143" s="26"/>
      <c r="B143" s="27" t="s">
        <v>102</v>
      </c>
      <c r="C143" s="27"/>
      <c r="D143" s="27"/>
      <c r="E143" s="27"/>
      <c r="F143" s="27"/>
      <c r="G143" s="27"/>
      <c r="H143" s="27"/>
      <c r="I143" s="27"/>
      <c r="J143" s="27"/>
      <c r="K143" s="27"/>
      <c r="L143" s="90">
        <v>7.02</v>
      </c>
      <c r="M143" s="27" t="s">
        <v>196</v>
      </c>
      <c r="N143" s="137"/>
    </row>
    <row r="144" spans="1:14" ht="15.75">
      <c r="A144" s="26"/>
      <c r="B144" s="27" t="s">
        <v>103</v>
      </c>
      <c r="C144" s="27"/>
      <c r="D144" s="27"/>
      <c r="E144" s="27"/>
      <c r="F144" s="27"/>
      <c r="G144" s="27"/>
      <c r="H144" s="27"/>
      <c r="I144" s="27"/>
      <c r="J144" s="27"/>
      <c r="K144" s="27"/>
      <c r="L144" s="90">
        <f>(L77+SUM(L79:L85))/-L86</f>
        <v>5.709163346613546</v>
      </c>
      <c r="M144" s="27" t="s">
        <v>196</v>
      </c>
      <c r="N144" s="137"/>
    </row>
    <row r="145" spans="1:14" ht="15.75">
      <c r="A145" s="26"/>
      <c r="B145" s="27" t="s">
        <v>104</v>
      </c>
      <c r="C145" s="27"/>
      <c r="D145" s="27"/>
      <c r="E145" s="27"/>
      <c r="F145" s="27"/>
      <c r="G145" s="27"/>
      <c r="H145" s="27"/>
      <c r="I145" s="27"/>
      <c r="J145" s="27"/>
      <c r="K145" s="27"/>
      <c r="L145" s="90">
        <v>5.44</v>
      </c>
      <c r="M145" s="27" t="s">
        <v>196</v>
      </c>
      <c r="N145" s="137"/>
    </row>
    <row r="146" spans="1:14" ht="7.5" customHeight="1">
      <c r="A146" s="26"/>
      <c r="B146" s="27"/>
      <c r="C146" s="27"/>
      <c r="D146" s="27"/>
      <c r="E146" s="27"/>
      <c r="F146" s="27"/>
      <c r="G146" s="27"/>
      <c r="H146" s="27"/>
      <c r="I146" s="27"/>
      <c r="J146" s="27"/>
      <c r="K146" s="27"/>
      <c r="L146" s="27"/>
      <c r="M146" s="27"/>
      <c r="N146" s="137"/>
    </row>
    <row r="147" spans="1:14" ht="15.75">
      <c r="A147" s="8"/>
      <c r="B147" s="15"/>
      <c r="C147" s="15"/>
      <c r="D147" s="15"/>
      <c r="E147" s="15"/>
      <c r="F147" s="15"/>
      <c r="G147" s="15"/>
      <c r="H147" s="15"/>
      <c r="I147" s="15"/>
      <c r="J147" s="15"/>
      <c r="K147" s="15"/>
      <c r="L147" s="15"/>
      <c r="M147" s="15"/>
      <c r="N147" s="137"/>
    </row>
    <row r="148" spans="1:14" ht="15.75">
      <c r="A148" s="91"/>
      <c r="B148" s="76" t="s">
        <v>105</v>
      </c>
      <c r="C148" s="92"/>
      <c r="D148" s="92"/>
      <c r="E148" s="92"/>
      <c r="F148" s="92"/>
      <c r="G148" s="93"/>
      <c r="H148" s="93"/>
      <c r="I148" s="93"/>
      <c r="J148" s="93">
        <f>L42</f>
        <v>37011</v>
      </c>
      <c r="K148" s="94"/>
      <c r="L148" s="94"/>
      <c r="M148" s="5"/>
      <c r="N148" s="137"/>
    </row>
    <row r="149" spans="1:14" ht="15.75">
      <c r="A149" s="96"/>
      <c r="B149" s="97"/>
      <c r="C149" s="98"/>
      <c r="D149" s="98"/>
      <c r="E149" s="98"/>
      <c r="F149" s="98"/>
      <c r="G149" s="99"/>
      <c r="H149" s="99"/>
      <c r="I149" s="99"/>
      <c r="J149" s="99"/>
      <c r="K149" s="10"/>
      <c r="L149" s="10"/>
      <c r="M149" s="10"/>
      <c r="N149" s="137"/>
    </row>
    <row r="150" spans="1:14" ht="15.75">
      <c r="A150" s="101"/>
      <c r="B150" s="102" t="s">
        <v>106</v>
      </c>
      <c r="C150" s="103"/>
      <c r="D150" s="103"/>
      <c r="E150" s="103"/>
      <c r="F150" s="103"/>
      <c r="G150" s="83"/>
      <c r="H150" s="83"/>
      <c r="I150" s="83"/>
      <c r="J150" s="104">
        <v>0.10325</v>
      </c>
      <c r="K150" s="27"/>
      <c r="L150" s="27"/>
      <c r="M150" s="27"/>
      <c r="N150" s="137"/>
    </row>
    <row r="151" spans="1:14" ht="15.75">
      <c r="A151" s="101"/>
      <c r="B151" s="102" t="s">
        <v>107</v>
      </c>
      <c r="C151" s="103"/>
      <c r="D151" s="103"/>
      <c r="E151" s="103"/>
      <c r="F151" s="103"/>
      <c r="G151" s="83"/>
      <c r="H151" s="83"/>
      <c r="I151" s="83"/>
      <c r="J151" s="52">
        <v>0.0624</v>
      </c>
      <c r="K151" s="27"/>
      <c r="L151" s="27"/>
      <c r="M151" s="27"/>
      <c r="N151" s="137"/>
    </row>
    <row r="152" spans="1:14" ht="15.75">
      <c r="A152" s="101"/>
      <c r="B152" s="102" t="s">
        <v>108</v>
      </c>
      <c r="C152" s="103"/>
      <c r="D152" s="103"/>
      <c r="E152" s="103"/>
      <c r="F152" s="103"/>
      <c r="G152" s="83"/>
      <c r="H152" s="83"/>
      <c r="I152" s="83"/>
      <c r="J152" s="104">
        <f>J150-J151</f>
        <v>0.04085</v>
      </c>
      <c r="K152" s="27"/>
      <c r="L152" s="27"/>
      <c r="M152" s="27"/>
      <c r="N152" s="137"/>
    </row>
    <row r="153" spans="1:14" ht="15.75">
      <c r="A153" s="101"/>
      <c r="B153" s="102" t="s">
        <v>109</v>
      </c>
      <c r="C153" s="103"/>
      <c r="D153" s="103"/>
      <c r="E153" s="103"/>
      <c r="F153" s="103"/>
      <c r="G153" s="83"/>
      <c r="H153" s="83"/>
      <c r="I153" s="83"/>
      <c r="J153" s="52">
        <v>0.10601</v>
      </c>
      <c r="K153" s="27"/>
      <c r="L153" s="27"/>
      <c r="M153" s="27"/>
      <c r="N153" s="137"/>
    </row>
    <row r="154" spans="1:14" ht="15.75">
      <c r="A154" s="101"/>
      <c r="B154" s="102" t="s">
        <v>110</v>
      </c>
      <c r="C154" s="103"/>
      <c r="D154" s="103"/>
      <c r="E154" s="103"/>
      <c r="F154" s="103"/>
      <c r="G154" s="83"/>
      <c r="H154" s="83"/>
      <c r="I154" s="83"/>
      <c r="J154" s="104">
        <f>L31</f>
        <v>0.06147666308783137</v>
      </c>
      <c r="K154" s="27"/>
      <c r="L154" s="27"/>
      <c r="M154" s="27"/>
      <c r="N154" s="137"/>
    </row>
    <row r="155" spans="1:14" ht="15.75">
      <c r="A155" s="101"/>
      <c r="B155" s="102" t="s">
        <v>111</v>
      </c>
      <c r="C155" s="103"/>
      <c r="D155" s="103"/>
      <c r="E155" s="103"/>
      <c r="F155" s="103"/>
      <c r="G155" s="83"/>
      <c r="H155" s="83"/>
      <c r="I155" s="83"/>
      <c r="J155" s="104">
        <f>J153-J154</f>
        <v>0.044533336912168625</v>
      </c>
      <c r="K155" s="27"/>
      <c r="L155" s="27"/>
      <c r="M155" s="27"/>
      <c r="N155" s="137"/>
    </row>
    <row r="156" spans="1:14" ht="15.75">
      <c r="A156" s="101"/>
      <c r="B156" s="102" t="s">
        <v>112</v>
      </c>
      <c r="C156" s="103"/>
      <c r="D156" s="103"/>
      <c r="E156" s="103"/>
      <c r="F156" s="103"/>
      <c r="G156" s="83"/>
      <c r="H156" s="83"/>
      <c r="I156" s="83"/>
      <c r="J156" s="105" t="s">
        <v>183</v>
      </c>
      <c r="K156" s="27"/>
      <c r="L156" s="27"/>
      <c r="M156" s="27"/>
      <c r="N156" s="137"/>
    </row>
    <row r="157" spans="1:14" ht="15.75">
      <c r="A157" s="101"/>
      <c r="B157" s="102" t="s">
        <v>113</v>
      </c>
      <c r="C157" s="103"/>
      <c r="D157" s="103"/>
      <c r="E157" s="103"/>
      <c r="F157" s="103"/>
      <c r="G157" s="83"/>
      <c r="H157" s="83"/>
      <c r="I157" s="83"/>
      <c r="J157" s="106">
        <v>16.71</v>
      </c>
      <c r="K157" s="27" t="s">
        <v>187</v>
      </c>
      <c r="L157" s="27"/>
      <c r="M157" s="27"/>
      <c r="N157" s="137"/>
    </row>
    <row r="158" spans="1:14" ht="15.75">
      <c r="A158" s="101"/>
      <c r="B158" s="102" t="s">
        <v>114</v>
      </c>
      <c r="C158" s="103"/>
      <c r="D158" s="103"/>
      <c r="E158" s="103"/>
      <c r="F158" s="103"/>
      <c r="G158" s="83"/>
      <c r="H158" s="83"/>
      <c r="I158" s="83"/>
      <c r="J158" s="106">
        <v>12.306</v>
      </c>
      <c r="K158" s="27" t="s">
        <v>187</v>
      </c>
      <c r="L158" s="27"/>
      <c r="M158" s="27"/>
      <c r="N158" s="137"/>
    </row>
    <row r="159" spans="1:14" ht="15.75">
      <c r="A159" s="101"/>
      <c r="B159" s="102" t="s">
        <v>115</v>
      </c>
      <c r="C159" s="103"/>
      <c r="D159" s="103"/>
      <c r="E159" s="103"/>
      <c r="F159" s="103"/>
      <c r="G159" s="83"/>
      <c r="H159" s="83"/>
      <c r="I159" s="83"/>
      <c r="J159" s="104">
        <f>F55/D55*4</f>
        <v>0.26598383612066895</v>
      </c>
      <c r="K159" s="27"/>
      <c r="L159" s="27"/>
      <c r="M159" s="27"/>
      <c r="N159" s="137"/>
    </row>
    <row r="160" spans="1:14" ht="15.75">
      <c r="A160" s="101"/>
      <c r="B160" s="102"/>
      <c r="C160" s="102"/>
      <c r="D160" s="102"/>
      <c r="E160" s="102"/>
      <c r="F160" s="102"/>
      <c r="G160" s="27"/>
      <c r="H160" s="27"/>
      <c r="I160" s="27"/>
      <c r="J160" s="79"/>
      <c r="K160" s="27"/>
      <c r="L160" s="107"/>
      <c r="M160" s="27"/>
      <c r="N160" s="137"/>
    </row>
    <row r="161" spans="1:14" ht="15.75">
      <c r="A161" s="108"/>
      <c r="B161" s="17" t="s">
        <v>116</v>
      </c>
      <c r="C161" s="20"/>
      <c r="D161" s="109"/>
      <c r="E161" s="20"/>
      <c r="F161" s="109"/>
      <c r="G161" s="20"/>
      <c r="H161" s="109"/>
      <c r="I161" s="20" t="s">
        <v>170</v>
      </c>
      <c r="J161" s="109" t="s">
        <v>184</v>
      </c>
      <c r="K161" s="18"/>
      <c r="L161" s="18"/>
      <c r="M161" s="10"/>
      <c r="N161" s="137"/>
    </row>
    <row r="162" spans="1:14" ht="15.75">
      <c r="A162" s="110"/>
      <c r="B162" s="102" t="s">
        <v>117</v>
      </c>
      <c r="C162" s="67"/>
      <c r="D162" s="67"/>
      <c r="E162" s="67"/>
      <c r="F162" s="27"/>
      <c r="G162" s="27"/>
      <c r="H162" s="27"/>
      <c r="I162" s="34">
        <v>402</v>
      </c>
      <c r="J162" s="111">
        <v>22644</v>
      </c>
      <c r="K162" s="27"/>
      <c r="L162" s="107"/>
      <c r="M162" s="112"/>
      <c r="N162" s="137"/>
    </row>
    <row r="163" spans="1:14" ht="15.75">
      <c r="A163" s="110"/>
      <c r="B163" s="102" t="s">
        <v>118</v>
      </c>
      <c r="C163" s="67"/>
      <c r="D163" s="67"/>
      <c r="E163" s="67"/>
      <c r="F163" s="27"/>
      <c r="G163" s="27"/>
      <c r="H163" s="27"/>
      <c r="I163" s="34">
        <v>22</v>
      </c>
      <c r="J163" s="111">
        <v>1461</v>
      </c>
      <c r="K163" s="27"/>
      <c r="L163" s="107"/>
      <c r="M163" s="112"/>
      <c r="N163" s="137"/>
    </row>
    <row r="164" spans="1:14" ht="15.75">
      <c r="A164" s="110"/>
      <c r="B164" s="113" t="s">
        <v>119</v>
      </c>
      <c r="C164" s="67"/>
      <c r="D164" s="67"/>
      <c r="E164" s="67"/>
      <c r="F164" s="27"/>
      <c r="G164" s="27"/>
      <c r="H164" s="27"/>
      <c r="I164" s="27"/>
      <c r="J164" s="111">
        <v>0</v>
      </c>
      <c r="K164" s="27"/>
      <c r="L164" s="107"/>
      <c r="M164" s="112"/>
      <c r="N164" s="137"/>
    </row>
    <row r="165" spans="1:14" ht="15.75">
      <c r="A165" s="110"/>
      <c r="B165" s="113" t="s">
        <v>120</v>
      </c>
      <c r="C165" s="67"/>
      <c r="D165" s="67"/>
      <c r="E165" s="67"/>
      <c r="F165" s="27"/>
      <c r="G165" s="27"/>
      <c r="H165" s="27"/>
      <c r="I165" s="27"/>
      <c r="J165" s="81" t="s">
        <v>182</v>
      </c>
      <c r="K165" s="27"/>
      <c r="L165" s="107"/>
      <c r="M165" s="112"/>
      <c r="N165" s="137"/>
    </row>
    <row r="166" spans="1:14" ht="15.75">
      <c r="A166" s="114"/>
      <c r="B166" s="113" t="s">
        <v>121</v>
      </c>
      <c r="C166" s="67"/>
      <c r="D166" s="102"/>
      <c r="E166" s="102"/>
      <c r="F166" s="102"/>
      <c r="G166" s="27"/>
      <c r="H166" s="27"/>
      <c r="I166" s="27"/>
      <c r="J166" s="111"/>
      <c r="K166" s="27"/>
      <c r="L166" s="107"/>
      <c r="M166" s="115"/>
      <c r="N166" s="137"/>
    </row>
    <row r="167" spans="1:14" ht="15.75">
      <c r="A167" s="110"/>
      <c r="B167" s="102" t="s">
        <v>122</v>
      </c>
      <c r="C167" s="67"/>
      <c r="D167" s="67"/>
      <c r="E167" s="67"/>
      <c r="F167" s="67"/>
      <c r="G167" s="27"/>
      <c r="H167" s="27"/>
      <c r="I167" s="27">
        <f>553-545</f>
        <v>8</v>
      </c>
      <c r="J167" s="111">
        <v>171</v>
      </c>
      <c r="K167" s="27"/>
      <c r="L167" s="107"/>
      <c r="M167" s="115"/>
      <c r="N167" s="137"/>
    </row>
    <row r="168" spans="1:14" ht="15.75">
      <c r="A168" s="110"/>
      <c r="B168" s="102" t="s">
        <v>123</v>
      </c>
      <c r="C168" s="67"/>
      <c r="D168" s="67"/>
      <c r="E168" s="67"/>
      <c r="F168" s="67"/>
      <c r="G168" s="27"/>
      <c r="H168" s="27"/>
      <c r="I168" s="27">
        <v>553</v>
      </c>
      <c r="J168" s="111">
        <v>8247</v>
      </c>
      <c r="K168" s="27"/>
      <c r="L168" s="107"/>
      <c r="M168" s="115"/>
      <c r="N168" s="137"/>
    </row>
    <row r="169" spans="1:14" ht="15.75">
      <c r="A169" s="110"/>
      <c r="B169" s="102" t="s">
        <v>207</v>
      </c>
      <c r="C169" s="67"/>
      <c r="D169" s="67"/>
      <c r="E169" s="67"/>
      <c r="F169" s="67"/>
      <c r="G169" s="27"/>
      <c r="H169" s="27"/>
      <c r="I169" s="27"/>
      <c r="J169" s="111">
        <f>250+23</f>
        <v>273</v>
      </c>
      <c r="K169" s="27"/>
      <c r="L169" s="107"/>
      <c r="M169" s="115"/>
      <c r="N169" s="137"/>
    </row>
    <row r="170" spans="1:14" ht="15.75">
      <c r="A170" s="114"/>
      <c r="B170" s="113" t="s">
        <v>124</v>
      </c>
      <c r="C170" s="67"/>
      <c r="D170" s="102"/>
      <c r="E170" s="102"/>
      <c r="F170" s="102"/>
      <c r="G170" s="27"/>
      <c r="H170" s="27"/>
      <c r="I170" s="27"/>
      <c r="J170" s="111"/>
      <c r="K170" s="27"/>
      <c r="L170" s="107"/>
      <c r="M170" s="115"/>
      <c r="N170" s="137"/>
    </row>
    <row r="171" spans="1:14" ht="15.75">
      <c r="A171" s="114"/>
      <c r="B171" s="102" t="s">
        <v>125</v>
      </c>
      <c r="C171" s="67"/>
      <c r="D171" s="102"/>
      <c r="E171" s="102"/>
      <c r="F171" s="102"/>
      <c r="G171" s="27"/>
      <c r="H171" s="27"/>
      <c r="I171" s="27">
        <v>11</v>
      </c>
      <c r="J171" s="111">
        <v>701</v>
      </c>
      <c r="K171" s="27"/>
      <c r="L171" s="107"/>
      <c r="M171" s="115"/>
      <c r="N171" s="137"/>
    </row>
    <row r="172" spans="1:14" ht="15.75">
      <c r="A172" s="110"/>
      <c r="B172" s="102" t="s">
        <v>126</v>
      </c>
      <c r="C172" s="67"/>
      <c r="D172" s="116"/>
      <c r="E172" s="116"/>
      <c r="F172" s="117"/>
      <c r="G172" s="27"/>
      <c r="H172" s="27"/>
      <c r="I172" s="27"/>
      <c r="J172" s="111">
        <v>22</v>
      </c>
      <c r="K172" s="27"/>
      <c r="L172" s="107"/>
      <c r="M172" s="115"/>
      <c r="N172" s="137"/>
    </row>
    <row r="173" spans="1:14" ht="15.75">
      <c r="A173" s="110"/>
      <c r="B173" s="102" t="s">
        <v>127</v>
      </c>
      <c r="C173" s="67"/>
      <c r="D173" s="116"/>
      <c r="E173" s="116"/>
      <c r="F173" s="117"/>
      <c r="G173" s="27"/>
      <c r="H173" s="27"/>
      <c r="I173" s="27"/>
      <c r="J173" s="111">
        <v>6</v>
      </c>
      <c r="K173" s="27"/>
      <c r="L173" s="107"/>
      <c r="M173" s="115"/>
      <c r="N173" s="137"/>
    </row>
    <row r="174" spans="1:14" ht="15.75">
      <c r="A174" s="110"/>
      <c r="B174" s="102" t="s">
        <v>128</v>
      </c>
      <c r="C174" s="67"/>
      <c r="D174" s="118"/>
      <c r="E174" s="116"/>
      <c r="F174" s="117"/>
      <c r="G174" s="27"/>
      <c r="H174" s="27"/>
      <c r="I174" s="27"/>
      <c r="J174" s="119">
        <v>0.9487</v>
      </c>
      <c r="K174" s="27"/>
      <c r="L174" s="107"/>
      <c r="M174" s="115"/>
      <c r="N174" s="137"/>
    </row>
    <row r="175" spans="1:14" ht="15.75">
      <c r="A175" s="110"/>
      <c r="B175" s="102"/>
      <c r="C175" s="67"/>
      <c r="D175" s="118"/>
      <c r="E175" s="116"/>
      <c r="F175" s="117"/>
      <c r="G175" s="27"/>
      <c r="H175" s="27"/>
      <c r="I175" s="27"/>
      <c r="J175" s="119"/>
      <c r="K175" s="27"/>
      <c r="L175" s="107"/>
      <c r="M175" s="115"/>
      <c r="N175" s="137"/>
    </row>
    <row r="176" spans="1:14" ht="15.75">
      <c r="A176" s="8"/>
      <c r="B176" s="17" t="s">
        <v>129</v>
      </c>
      <c r="C176" s="20"/>
      <c r="D176" s="109"/>
      <c r="E176" s="20"/>
      <c r="F176" s="109"/>
      <c r="G176" s="20"/>
      <c r="H176" s="109" t="s">
        <v>170</v>
      </c>
      <c r="I176" s="20" t="s">
        <v>171</v>
      </c>
      <c r="J176" s="109" t="s">
        <v>185</v>
      </c>
      <c r="K176" s="20" t="s">
        <v>171</v>
      </c>
      <c r="L176" s="18"/>
      <c r="M176" s="120"/>
      <c r="N176" s="137"/>
    </row>
    <row r="177" spans="1:14" ht="15.75">
      <c r="A177" s="26"/>
      <c r="B177" s="67" t="s">
        <v>130</v>
      </c>
      <c r="C177" s="121"/>
      <c r="D177" s="67"/>
      <c r="E177" s="121"/>
      <c r="F177" s="27"/>
      <c r="G177" s="121"/>
      <c r="H177" s="67">
        <f>1840+295</f>
        <v>2135</v>
      </c>
      <c r="I177" s="121">
        <f>H177/H182</f>
        <v>0.6122741611700602</v>
      </c>
      <c r="J177" s="66">
        <f>63745+10568</f>
        <v>74313</v>
      </c>
      <c r="K177" s="122">
        <f>J177/J182</f>
        <v>0.5790232347945333</v>
      </c>
      <c r="L177" s="107"/>
      <c r="M177" s="115"/>
      <c r="N177" s="137"/>
    </row>
    <row r="178" spans="1:14" ht="15.75">
      <c r="A178" s="26"/>
      <c r="B178" s="67" t="s">
        <v>131</v>
      </c>
      <c r="C178" s="121"/>
      <c r="D178" s="67"/>
      <c r="E178" s="121"/>
      <c r="F178" s="27"/>
      <c r="G178" s="123"/>
      <c r="H178" s="67">
        <f>176+6</f>
        <v>182</v>
      </c>
      <c r="I178" s="121">
        <f>H178/H182</f>
        <v>0.05219386291941497</v>
      </c>
      <c r="J178" s="66">
        <f>6036+165</f>
        <v>6201</v>
      </c>
      <c r="K178" s="122">
        <f>J178/J182</f>
        <v>0.04831621760608375</v>
      </c>
      <c r="L178" s="107"/>
      <c r="M178" s="115"/>
      <c r="N178" s="137"/>
    </row>
    <row r="179" spans="1:14" ht="15.75">
      <c r="A179" s="26"/>
      <c r="B179" s="67" t="s">
        <v>132</v>
      </c>
      <c r="C179" s="121"/>
      <c r="D179" s="67"/>
      <c r="E179" s="121"/>
      <c r="F179" s="27"/>
      <c r="G179" s="123"/>
      <c r="H179" s="67">
        <f>123+4</f>
        <v>127</v>
      </c>
      <c r="I179" s="121">
        <f>H179/H182</f>
        <v>0.0364209922569544</v>
      </c>
      <c r="J179" s="66">
        <f>4233+139</f>
        <v>4372</v>
      </c>
      <c r="K179" s="122">
        <f>J179/J182</f>
        <v>0.03406523195836125</v>
      </c>
      <c r="L179" s="107"/>
      <c r="M179" s="115"/>
      <c r="N179" s="137"/>
    </row>
    <row r="180" spans="1:14" ht="15.75">
      <c r="A180" s="26"/>
      <c r="B180" s="67" t="s">
        <v>133</v>
      </c>
      <c r="C180" s="121"/>
      <c r="D180" s="67"/>
      <c r="E180" s="121"/>
      <c r="F180" s="27"/>
      <c r="G180" s="123"/>
      <c r="H180" s="67">
        <f>61+972+3+7</f>
        <v>1043</v>
      </c>
      <c r="I180" s="121">
        <f>H180/H182</f>
        <v>0.2991109836535704</v>
      </c>
      <c r="J180" s="66">
        <f>1978+42850+73-2981+113+179+1+1243</f>
        <v>43456</v>
      </c>
      <c r="K180" s="122">
        <f>J180/J182</f>
        <v>0.33859531564102163</v>
      </c>
      <c r="L180" s="107"/>
      <c r="M180" s="115"/>
      <c r="N180" s="137"/>
    </row>
    <row r="181" spans="1:14" ht="15.75">
      <c r="A181" s="26"/>
      <c r="B181" s="30"/>
      <c r="C181" s="121"/>
      <c r="D181" s="67"/>
      <c r="E181" s="121"/>
      <c r="F181" s="27"/>
      <c r="G181" s="123"/>
      <c r="H181" s="67"/>
      <c r="I181" s="121"/>
      <c r="J181" s="66"/>
      <c r="K181" s="122"/>
      <c r="L181" s="107"/>
      <c r="M181" s="115"/>
      <c r="N181" s="137"/>
    </row>
    <row r="182" spans="1:14" ht="15.75">
      <c r="A182" s="26"/>
      <c r="B182" s="27"/>
      <c r="C182" s="27"/>
      <c r="D182" s="27"/>
      <c r="E182" s="27"/>
      <c r="F182" s="27"/>
      <c r="G182" s="27"/>
      <c r="H182" s="38">
        <f>SUM(H177:H181)</f>
        <v>3487</v>
      </c>
      <c r="I182" s="124">
        <f>SUM(I177:I181)</f>
        <v>1</v>
      </c>
      <c r="J182" s="66">
        <f>SUM(J177:J181)</f>
        <v>128342</v>
      </c>
      <c r="K182" s="124">
        <f>SUM(K177:K181)</f>
        <v>0.9999999999999999</v>
      </c>
      <c r="L182" s="27"/>
      <c r="M182" s="27"/>
      <c r="N182" s="137"/>
    </row>
    <row r="183" spans="1:14" ht="15.75">
      <c r="A183" s="26"/>
      <c r="B183" s="27"/>
      <c r="C183" s="27"/>
      <c r="D183" s="27"/>
      <c r="E183" s="27"/>
      <c r="F183" s="27"/>
      <c r="G183" s="27"/>
      <c r="H183" s="38"/>
      <c r="I183" s="124"/>
      <c r="J183" s="66"/>
      <c r="K183" s="124"/>
      <c r="L183" s="27"/>
      <c r="M183" s="27"/>
      <c r="N183" s="137"/>
    </row>
    <row r="184" spans="1:14" ht="15.75">
      <c r="A184" s="8"/>
      <c r="B184" s="10"/>
      <c r="C184" s="10"/>
      <c r="D184" s="10"/>
      <c r="E184" s="10"/>
      <c r="F184" s="10"/>
      <c r="G184" s="10"/>
      <c r="H184" s="68"/>
      <c r="I184" s="127"/>
      <c r="J184" s="128"/>
      <c r="K184" s="127"/>
      <c r="L184" s="10"/>
      <c r="M184" s="10"/>
      <c r="N184" s="137"/>
    </row>
    <row r="185" spans="1:14" ht="15.75">
      <c r="A185" s="129"/>
      <c r="B185" s="17" t="s">
        <v>134</v>
      </c>
      <c r="C185" s="130"/>
      <c r="D185" s="20" t="s">
        <v>149</v>
      </c>
      <c r="E185" s="18"/>
      <c r="F185" s="17" t="s">
        <v>159</v>
      </c>
      <c r="G185" s="131"/>
      <c r="H185" s="131"/>
      <c r="I185" s="15"/>
      <c r="J185" s="15"/>
      <c r="K185" s="15"/>
      <c r="L185" s="15"/>
      <c r="M185" s="15"/>
      <c r="N185" s="137"/>
    </row>
    <row r="186" spans="1:14" ht="15.75">
      <c r="A186" s="129"/>
      <c r="B186" s="15"/>
      <c r="C186" s="15"/>
      <c r="D186" s="10"/>
      <c r="E186" s="10"/>
      <c r="F186" s="10"/>
      <c r="G186" s="15"/>
      <c r="H186" s="15"/>
      <c r="I186" s="15"/>
      <c r="J186" s="15"/>
      <c r="K186" s="15"/>
      <c r="L186" s="15"/>
      <c r="M186" s="15"/>
      <c r="N186" s="137"/>
    </row>
    <row r="187" spans="1:14" ht="15.75">
      <c r="A187" s="129"/>
      <c r="B187" s="16" t="s">
        <v>135</v>
      </c>
      <c r="C187" s="132"/>
      <c r="D187" s="133" t="s">
        <v>150</v>
      </c>
      <c r="E187" s="16"/>
      <c r="F187" s="16" t="s">
        <v>160</v>
      </c>
      <c r="G187" s="132"/>
      <c r="H187" s="132"/>
      <c r="I187" s="132"/>
      <c r="J187" s="15"/>
      <c r="K187" s="15"/>
      <c r="L187" s="15"/>
      <c r="M187" s="15"/>
      <c r="N187" s="137"/>
    </row>
    <row r="188" spans="1:14" ht="15.75">
      <c r="A188" s="129"/>
      <c r="B188" s="16" t="s">
        <v>136</v>
      </c>
      <c r="C188" s="132"/>
      <c r="D188" s="133" t="s">
        <v>151</v>
      </c>
      <c r="E188" s="16"/>
      <c r="F188" s="16" t="s">
        <v>161</v>
      </c>
      <c r="G188" s="132"/>
      <c r="H188" s="132"/>
      <c r="I188" s="132"/>
      <c r="J188" s="15"/>
      <c r="K188" s="15"/>
      <c r="L188" s="15"/>
      <c r="M188" s="15"/>
      <c r="N188" s="137"/>
    </row>
    <row r="189" spans="1:13" ht="15">
      <c r="A189" s="138"/>
      <c r="B189" s="138"/>
      <c r="C189" s="138"/>
      <c r="D189" s="138"/>
      <c r="E189" s="138"/>
      <c r="F189" s="138"/>
      <c r="G189" s="138"/>
      <c r="H189" s="138"/>
      <c r="I189" s="138"/>
      <c r="J189" s="138"/>
      <c r="K189" s="138"/>
      <c r="L189" s="138"/>
      <c r="M189" s="138"/>
    </row>
  </sheetData>
  <printOptions/>
  <pageMargins left="0.5" right="0.5" top="0.30694444444444446" bottom="0.2659722222222222" header="0" footer="0"/>
  <pageSetup orientation="landscape" paperSize="9" scale="65"/>
  <headerFooter alignWithMargins="0">
    <oddFooter xml:space="preserve">&amp;LHL3 INVESTOR REPORT QTR END </oddFooter>
  </headerFooter>
  <rowBreaks count="2" manualBreakCount="2">
    <brk id="47" max="147" man="1"/>
    <brk id="189" max="0" man="1"/>
  </rowBreaks>
</worksheet>
</file>

<file path=xl/worksheets/sheet6.xml><?xml version="1.0" encoding="utf-8"?>
<worksheet xmlns="http://schemas.openxmlformats.org/spreadsheetml/2006/main" xmlns:r="http://schemas.openxmlformats.org/officeDocument/2006/relationships">
  <dimension ref="A1:N189"/>
  <sheetViews>
    <sheetView showOutlineSymbols="0" zoomScale="70" zoomScaleNormal="70" workbookViewId="0" topLeftCell="C1">
      <selection activeCell="M10" sqref="M10"/>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3359375" style="1" customWidth="1"/>
    <col min="14" max="16384" width="9.6640625" style="1" customWidth="1"/>
  </cols>
  <sheetData>
    <row r="1" spans="1:14" ht="20.25">
      <c r="A1" s="2"/>
      <c r="B1" s="3" t="s">
        <v>0</v>
      </c>
      <c r="C1" s="4"/>
      <c r="D1" s="5"/>
      <c r="E1" s="5"/>
      <c r="F1" s="5"/>
      <c r="G1" s="5"/>
      <c r="H1" s="5"/>
      <c r="I1" s="5"/>
      <c r="J1" s="5"/>
      <c r="K1" s="5"/>
      <c r="L1" s="5"/>
      <c r="M1" s="5"/>
      <c r="N1" s="137"/>
    </row>
    <row r="2" spans="1:14" ht="15.75">
      <c r="A2" s="8"/>
      <c r="B2" s="9"/>
      <c r="C2" s="9"/>
      <c r="D2" s="10"/>
      <c r="E2" s="10"/>
      <c r="F2" s="10"/>
      <c r="G2" s="10"/>
      <c r="H2" s="10"/>
      <c r="I2" s="10"/>
      <c r="J2" s="10"/>
      <c r="K2" s="10"/>
      <c r="L2" s="10"/>
      <c r="M2" s="10"/>
      <c r="N2" s="137"/>
    </row>
    <row r="3" spans="1:14" ht="15.75">
      <c r="A3" s="11"/>
      <c r="B3" s="12" t="s">
        <v>1</v>
      </c>
      <c r="C3" s="10"/>
      <c r="D3" s="10"/>
      <c r="E3" s="10"/>
      <c r="F3" s="10"/>
      <c r="G3" s="10"/>
      <c r="H3" s="10"/>
      <c r="I3" s="10"/>
      <c r="J3" s="10"/>
      <c r="K3" s="10"/>
      <c r="L3" s="10"/>
      <c r="M3" s="10"/>
      <c r="N3" s="137"/>
    </row>
    <row r="4" spans="1:14" ht="15.75">
      <c r="A4" s="8"/>
      <c r="B4" s="9"/>
      <c r="C4" s="9"/>
      <c r="D4" s="10"/>
      <c r="E4" s="10"/>
      <c r="F4" s="10"/>
      <c r="G4" s="10"/>
      <c r="H4" s="10"/>
      <c r="I4" s="10"/>
      <c r="J4" s="10"/>
      <c r="K4" s="10"/>
      <c r="L4" s="10"/>
      <c r="M4" s="10"/>
      <c r="N4" s="137"/>
    </row>
    <row r="5" spans="1:14" ht="12" customHeight="1">
      <c r="A5" s="8"/>
      <c r="B5" s="13" t="s">
        <v>2</v>
      </c>
      <c r="C5" s="14"/>
      <c r="D5" s="10"/>
      <c r="E5" s="10"/>
      <c r="F5" s="10"/>
      <c r="G5" s="10"/>
      <c r="H5" s="10"/>
      <c r="I5" s="10"/>
      <c r="J5" s="10"/>
      <c r="K5" s="10"/>
      <c r="L5" s="10"/>
      <c r="M5" s="10"/>
      <c r="N5" s="137"/>
    </row>
    <row r="6" spans="1:14" ht="12" customHeight="1">
      <c r="A6" s="8"/>
      <c r="B6" s="13" t="s">
        <v>3</v>
      </c>
      <c r="C6" s="14"/>
      <c r="D6" s="10"/>
      <c r="E6" s="10"/>
      <c r="F6" s="10"/>
      <c r="G6" s="10"/>
      <c r="H6" s="10"/>
      <c r="I6" s="10"/>
      <c r="J6" s="10"/>
      <c r="K6" s="10"/>
      <c r="L6" s="10"/>
      <c r="M6" s="10"/>
      <c r="N6" s="137"/>
    </row>
    <row r="7" spans="1:14" ht="12" customHeight="1">
      <c r="A7" s="8"/>
      <c r="B7" s="13" t="s">
        <v>4</v>
      </c>
      <c r="C7" s="14"/>
      <c r="D7" s="10"/>
      <c r="E7" s="10"/>
      <c r="F7" s="10"/>
      <c r="G7" s="10"/>
      <c r="H7" s="10"/>
      <c r="I7" s="10"/>
      <c r="J7" s="10"/>
      <c r="K7" s="10"/>
      <c r="L7" s="10"/>
      <c r="M7" s="10"/>
      <c r="N7" s="137"/>
    </row>
    <row r="8" spans="1:14" ht="12" customHeight="1">
      <c r="A8" s="8"/>
      <c r="B8" s="13" t="s">
        <v>5</v>
      </c>
      <c r="C8" s="14"/>
      <c r="D8" s="10"/>
      <c r="E8" s="10"/>
      <c r="F8" s="10"/>
      <c r="G8" s="10"/>
      <c r="H8" s="10"/>
      <c r="I8" s="10"/>
      <c r="J8" s="10"/>
      <c r="K8" s="10"/>
      <c r="L8" s="10"/>
      <c r="M8" s="10"/>
      <c r="N8" s="137"/>
    </row>
    <row r="9" spans="1:14" ht="12" customHeight="1">
      <c r="A9" s="8"/>
      <c r="B9" s="15"/>
      <c r="C9" s="14"/>
      <c r="D9" s="10"/>
      <c r="E9" s="10"/>
      <c r="F9" s="10"/>
      <c r="G9" s="10"/>
      <c r="H9" s="10"/>
      <c r="I9" s="10"/>
      <c r="J9" s="10"/>
      <c r="K9" s="10"/>
      <c r="L9" s="10"/>
      <c r="M9" s="10"/>
      <c r="N9" s="137"/>
    </row>
    <row r="10" spans="1:14" ht="15.75">
      <c r="A10" s="8"/>
      <c r="B10" s="13"/>
      <c r="C10" s="14"/>
      <c r="D10" s="16"/>
      <c r="E10" s="16"/>
      <c r="F10" s="10"/>
      <c r="G10" s="10"/>
      <c r="H10" s="10"/>
      <c r="I10" s="10"/>
      <c r="J10" s="10"/>
      <c r="K10" s="10"/>
      <c r="L10" s="10"/>
      <c r="M10" s="10"/>
      <c r="N10" s="137"/>
    </row>
    <row r="11" spans="1:14" ht="15.75">
      <c r="A11" s="8"/>
      <c r="B11" s="17" t="s">
        <v>6</v>
      </c>
      <c r="C11" s="16"/>
      <c r="D11" s="10"/>
      <c r="E11" s="10"/>
      <c r="F11" s="10"/>
      <c r="G11" s="10"/>
      <c r="H11" s="10"/>
      <c r="I11" s="10"/>
      <c r="J11" s="10"/>
      <c r="K11" s="10"/>
      <c r="L11" s="10"/>
      <c r="M11" s="10"/>
      <c r="N11" s="137"/>
    </row>
    <row r="12" spans="1:14" ht="15.75">
      <c r="A12" s="8"/>
      <c r="B12" s="16"/>
      <c r="C12" s="16"/>
      <c r="D12" s="10"/>
      <c r="E12" s="10"/>
      <c r="F12" s="10"/>
      <c r="G12" s="10"/>
      <c r="H12" s="10"/>
      <c r="I12" s="10"/>
      <c r="J12" s="10"/>
      <c r="K12" s="10"/>
      <c r="L12" s="10"/>
      <c r="M12" s="10"/>
      <c r="N12" s="137"/>
    </row>
    <row r="13" spans="1:14" ht="15.75">
      <c r="A13" s="2"/>
      <c r="B13" s="5"/>
      <c r="C13" s="5"/>
      <c r="D13" s="5"/>
      <c r="E13" s="5"/>
      <c r="F13" s="5"/>
      <c r="G13" s="5"/>
      <c r="H13" s="5"/>
      <c r="I13" s="5"/>
      <c r="J13" s="5"/>
      <c r="K13" s="5"/>
      <c r="L13" s="5"/>
      <c r="M13" s="5"/>
      <c r="N13" s="137"/>
    </row>
    <row r="14" spans="1:14" ht="15.75">
      <c r="A14" s="8"/>
      <c r="B14" s="17" t="s">
        <v>7</v>
      </c>
      <c r="C14" s="17"/>
      <c r="D14" s="18"/>
      <c r="E14" s="18"/>
      <c r="F14" s="18"/>
      <c r="G14" s="18"/>
      <c r="H14" s="18"/>
      <c r="I14" s="18"/>
      <c r="J14" s="18"/>
      <c r="K14" s="18"/>
      <c r="L14" s="19" t="s">
        <v>188</v>
      </c>
      <c r="M14" s="18"/>
      <c r="N14" s="137"/>
    </row>
    <row r="15" spans="1:14" ht="15.75">
      <c r="A15" s="8"/>
      <c r="B15" s="17" t="s">
        <v>205</v>
      </c>
      <c r="C15" s="17"/>
      <c r="D15" s="18"/>
      <c r="E15" s="18"/>
      <c r="F15" s="18"/>
      <c r="G15" s="18"/>
      <c r="H15" s="20" t="s">
        <v>208</v>
      </c>
      <c r="I15" s="139">
        <v>0.95</v>
      </c>
      <c r="J15" s="20" t="s">
        <v>209</v>
      </c>
      <c r="K15" s="139">
        <v>0.05</v>
      </c>
      <c r="L15" s="19"/>
      <c r="M15" s="18"/>
      <c r="N15" s="137"/>
    </row>
    <row r="16" spans="1:14" ht="15.75">
      <c r="A16" s="8"/>
      <c r="B16" s="17" t="s">
        <v>206</v>
      </c>
      <c r="C16" s="17"/>
      <c r="D16" s="18"/>
      <c r="E16" s="18"/>
      <c r="F16" s="18"/>
      <c r="G16" s="18"/>
      <c r="H16" s="20" t="s">
        <v>208</v>
      </c>
      <c r="I16" s="139">
        <v>0.91</v>
      </c>
      <c r="J16" s="20" t="s">
        <v>209</v>
      </c>
      <c r="K16" s="139">
        <v>0.09</v>
      </c>
      <c r="L16" s="19"/>
      <c r="M16" s="18"/>
      <c r="N16" s="137"/>
    </row>
    <row r="17" spans="1:14" ht="15.75">
      <c r="A17" s="8"/>
      <c r="B17" s="17" t="s">
        <v>8</v>
      </c>
      <c r="C17" s="17"/>
      <c r="D17" s="18"/>
      <c r="E17" s="18"/>
      <c r="F17" s="18"/>
      <c r="G17" s="18"/>
      <c r="H17" s="18"/>
      <c r="I17" s="18"/>
      <c r="J17" s="18"/>
      <c r="K17" s="18"/>
      <c r="L17" s="20" t="s">
        <v>189</v>
      </c>
      <c r="M17" s="18"/>
      <c r="N17" s="137"/>
    </row>
    <row r="18" spans="1:14" ht="15.75">
      <c r="A18" s="8"/>
      <c r="B18" s="17" t="s">
        <v>9</v>
      </c>
      <c r="C18" s="17"/>
      <c r="D18" s="18"/>
      <c r="E18" s="18"/>
      <c r="F18" s="18"/>
      <c r="G18" s="18"/>
      <c r="H18" s="18"/>
      <c r="I18" s="18"/>
      <c r="J18" s="18"/>
      <c r="K18" s="18"/>
      <c r="L18" s="20" t="s">
        <v>213</v>
      </c>
      <c r="M18" s="18"/>
      <c r="N18" s="137"/>
    </row>
    <row r="19" spans="1:14" ht="15.75">
      <c r="A19" s="8"/>
      <c r="B19" s="10"/>
      <c r="C19" s="10"/>
      <c r="D19" s="10"/>
      <c r="E19" s="10"/>
      <c r="F19" s="10"/>
      <c r="G19" s="10"/>
      <c r="H19" s="10"/>
      <c r="I19" s="10"/>
      <c r="J19" s="10"/>
      <c r="K19" s="10"/>
      <c r="L19" s="21"/>
      <c r="M19" s="10"/>
      <c r="N19" s="137"/>
    </row>
    <row r="20" spans="1:14" ht="15.75">
      <c r="A20" s="8"/>
      <c r="B20" s="22" t="s">
        <v>10</v>
      </c>
      <c r="C20" s="10"/>
      <c r="D20" s="10"/>
      <c r="E20" s="10"/>
      <c r="F20" s="10"/>
      <c r="G20" s="10"/>
      <c r="H20" s="10"/>
      <c r="I20" s="10"/>
      <c r="J20" s="21" t="s">
        <v>172</v>
      </c>
      <c r="K20" s="10"/>
      <c r="L20" s="15"/>
      <c r="M20" s="10"/>
      <c r="N20" s="137"/>
    </row>
    <row r="21" spans="1:14" ht="15.75">
      <c r="A21" s="8"/>
      <c r="B21" s="10"/>
      <c r="C21" s="10"/>
      <c r="D21" s="10"/>
      <c r="E21" s="10"/>
      <c r="F21" s="10"/>
      <c r="G21" s="10"/>
      <c r="H21" s="10"/>
      <c r="I21" s="10"/>
      <c r="J21" s="10"/>
      <c r="K21" s="10"/>
      <c r="L21" s="23"/>
      <c r="M21" s="10"/>
      <c r="N21" s="137"/>
    </row>
    <row r="22" spans="1:14" ht="15.75">
      <c r="A22" s="8"/>
      <c r="B22" s="10"/>
      <c r="C22" s="24" t="s">
        <v>137</v>
      </c>
      <c r="D22" s="25" t="s">
        <v>141</v>
      </c>
      <c r="E22" s="25"/>
      <c r="F22" s="25" t="s">
        <v>152</v>
      </c>
      <c r="G22" s="25"/>
      <c r="H22" s="25" t="s">
        <v>162</v>
      </c>
      <c r="I22" s="25"/>
      <c r="J22" s="25" t="s">
        <v>173</v>
      </c>
      <c r="K22" s="15"/>
      <c r="L22" s="15"/>
      <c r="M22" s="10"/>
      <c r="N22" s="137"/>
    </row>
    <row r="23" spans="1:14" ht="15.75">
      <c r="A23" s="26"/>
      <c r="B23" s="27" t="s">
        <v>11</v>
      </c>
      <c r="C23" s="28" t="s">
        <v>138</v>
      </c>
      <c r="D23" s="29" t="s">
        <v>142</v>
      </c>
      <c r="E23" s="29"/>
      <c r="F23" s="29" t="s">
        <v>142</v>
      </c>
      <c r="G23" s="29"/>
      <c r="H23" s="29" t="s">
        <v>163</v>
      </c>
      <c r="I23" s="29"/>
      <c r="J23" s="29" t="s">
        <v>174</v>
      </c>
      <c r="K23" s="30"/>
      <c r="L23" s="30"/>
      <c r="M23" s="27"/>
      <c r="N23" s="137"/>
    </row>
    <row r="24" spans="1:14" ht="15.75">
      <c r="A24" s="26"/>
      <c r="B24" s="31" t="s">
        <v>12</v>
      </c>
      <c r="C24" s="31"/>
      <c r="D24" s="32" t="s">
        <v>142</v>
      </c>
      <c r="E24" s="32"/>
      <c r="F24" s="32" t="s">
        <v>142</v>
      </c>
      <c r="G24" s="32"/>
      <c r="H24" s="32" t="s">
        <v>164</v>
      </c>
      <c r="I24" s="32"/>
      <c r="J24" s="32" t="s">
        <v>175</v>
      </c>
      <c r="K24" s="33"/>
      <c r="L24" s="33"/>
      <c r="M24" s="31"/>
      <c r="N24" s="137"/>
    </row>
    <row r="25" spans="1:14" ht="15.75">
      <c r="A25" s="26"/>
      <c r="B25" s="27" t="s">
        <v>13</v>
      </c>
      <c r="C25" s="27"/>
      <c r="D25" s="34" t="s">
        <v>143</v>
      </c>
      <c r="E25" s="29"/>
      <c r="F25" s="34" t="s">
        <v>153</v>
      </c>
      <c r="G25" s="29"/>
      <c r="H25" s="34" t="s">
        <v>165</v>
      </c>
      <c r="I25" s="29"/>
      <c r="J25" s="34" t="s">
        <v>176</v>
      </c>
      <c r="K25" s="30"/>
      <c r="L25" s="30"/>
      <c r="M25" s="27"/>
      <c r="N25" s="137"/>
    </row>
    <row r="26" spans="1:14" ht="15.75">
      <c r="A26" s="26"/>
      <c r="B26" s="27"/>
      <c r="C26" s="27"/>
      <c r="D26" s="27"/>
      <c r="E26" s="29"/>
      <c r="F26" s="29"/>
      <c r="G26" s="29"/>
      <c r="H26" s="29"/>
      <c r="I26" s="29"/>
      <c r="J26" s="29"/>
      <c r="K26" s="30"/>
      <c r="L26" s="30"/>
      <c r="M26" s="27"/>
      <c r="N26" s="137"/>
    </row>
    <row r="27" spans="1:14" ht="13.5" customHeight="1">
      <c r="A27" s="26"/>
      <c r="B27" s="27" t="s">
        <v>14</v>
      </c>
      <c r="C27" s="27"/>
      <c r="D27" s="35">
        <v>135000</v>
      </c>
      <c r="E27" s="36"/>
      <c r="F27" s="35">
        <v>252050</v>
      </c>
      <c r="G27" s="35"/>
      <c r="H27" s="35">
        <v>30100</v>
      </c>
      <c r="I27" s="35"/>
      <c r="J27" s="35">
        <v>31250</v>
      </c>
      <c r="K27" s="37"/>
      <c r="L27" s="35">
        <f>SUM(D27:J27)</f>
        <v>448400</v>
      </c>
      <c r="M27" s="38"/>
      <c r="N27" s="137"/>
    </row>
    <row r="28" spans="1:14" ht="13.5" customHeight="1">
      <c r="A28" s="26"/>
      <c r="B28" s="27" t="s">
        <v>15</v>
      </c>
      <c r="C28" s="41">
        <v>0.227663</v>
      </c>
      <c r="D28" s="35">
        <v>0</v>
      </c>
      <c r="E28" s="36"/>
      <c r="F28" s="35">
        <f>244050*C28</f>
        <v>55561.15515</v>
      </c>
      <c r="G28" s="35"/>
      <c r="H28" s="35">
        <v>30100</v>
      </c>
      <c r="I28" s="35"/>
      <c r="J28" s="35">
        <v>31250</v>
      </c>
      <c r="K28" s="37"/>
      <c r="L28" s="35">
        <f>SUM(D28:J28)</f>
        <v>116911.15515</v>
      </c>
      <c r="M28" s="38"/>
      <c r="N28" s="137"/>
    </row>
    <row r="29" spans="1:14" ht="13.5" customHeight="1">
      <c r="A29" s="40"/>
      <c r="B29" s="31" t="s">
        <v>16</v>
      </c>
      <c r="C29" s="41">
        <v>0.187279</v>
      </c>
      <c r="D29" s="42">
        <v>0</v>
      </c>
      <c r="E29" s="43"/>
      <c r="F29" s="42">
        <f>244050*C29</f>
        <v>45705.43995</v>
      </c>
      <c r="G29" s="42"/>
      <c r="H29" s="42">
        <v>30100</v>
      </c>
      <c r="I29" s="42"/>
      <c r="J29" s="42">
        <v>31250</v>
      </c>
      <c r="K29" s="44"/>
      <c r="L29" s="42">
        <f>SUM(D29:J29)</f>
        <v>107055.43995</v>
      </c>
      <c r="M29" s="38"/>
      <c r="N29" s="137"/>
    </row>
    <row r="30" spans="1:14" ht="13.5" customHeight="1">
      <c r="A30" s="45"/>
      <c r="B30" s="46" t="s">
        <v>17</v>
      </c>
      <c r="C30" s="46"/>
      <c r="D30" s="47" t="s">
        <v>144</v>
      </c>
      <c r="E30" s="46"/>
      <c r="F30" s="47" t="s">
        <v>154</v>
      </c>
      <c r="G30" s="47"/>
      <c r="H30" s="47" t="s">
        <v>166</v>
      </c>
      <c r="I30" s="47"/>
      <c r="J30" s="47" t="s">
        <v>177</v>
      </c>
      <c r="K30" s="48"/>
      <c r="L30" s="48"/>
      <c r="M30" s="46"/>
      <c r="N30" s="137"/>
    </row>
    <row r="31" spans="1:14" ht="15.75">
      <c r="A31" s="26"/>
      <c r="B31" s="27" t="s">
        <v>18</v>
      </c>
      <c r="C31" s="27"/>
      <c r="D31" s="51">
        <v>0</v>
      </c>
      <c r="E31" s="27"/>
      <c r="F31" s="51">
        <v>0.0548047</v>
      </c>
      <c r="G31" s="52"/>
      <c r="H31" s="51">
        <v>0.0569047</v>
      </c>
      <c r="I31" s="52"/>
      <c r="J31" s="51">
        <v>0.0614047</v>
      </c>
      <c r="K31" s="30"/>
      <c r="L31" s="52">
        <f>SUMPRODUCT(D31:J31,D28:J28)/L28</f>
        <v>0.057109527111273296</v>
      </c>
      <c r="M31" s="27"/>
      <c r="N31" s="137"/>
    </row>
    <row r="32" spans="1:14" ht="15.75">
      <c r="A32" s="26"/>
      <c r="B32" s="27" t="s">
        <v>19</v>
      </c>
      <c r="C32" s="27"/>
      <c r="D32" s="51">
        <v>0</v>
      </c>
      <c r="E32" s="27"/>
      <c r="F32" s="51">
        <v>0.0593406</v>
      </c>
      <c r="G32" s="52"/>
      <c r="H32" s="51">
        <v>0.0614406</v>
      </c>
      <c r="I32" s="52"/>
      <c r="J32" s="51">
        <v>0.0659406</v>
      </c>
      <c r="K32" s="30"/>
      <c r="L32" s="30"/>
      <c r="M32" s="27"/>
      <c r="N32" s="137"/>
    </row>
    <row r="33" spans="1:14" ht="15.75">
      <c r="A33" s="26"/>
      <c r="B33" s="27" t="s">
        <v>20</v>
      </c>
      <c r="C33" s="27"/>
      <c r="D33" s="34" t="s">
        <v>145</v>
      </c>
      <c r="E33" s="27"/>
      <c r="F33" s="34" t="s">
        <v>155</v>
      </c>
      <c r="G33" s="34"/>
      <c r="H33" s="34" t="s">
        <v>155</v>
      </c>
      <c r="I33" s="34"/>
      <c r="J33" s="34" t="s">
        <v>155</v>
      </c>
      <c r="K33" s="30"/>
      <c r="L33" s="30"/>
      <c r="M33" s="27"/>
      <c r="N33" s="137"/>
    </row>
    <row r="34" spans="1:14" ht="15.75">
      <c r="A34" s="26"/>
      <c r="B34" s="27" t="s">
        <v>21</v>
      </c>
      <c r="C34" s="27"/>
      <c r="D34" s="34" t="s">
        <v>146</v>
      </c>
      <c r="E34" s="27"/>
      <c r="F34" s="34" t="s">
        <v>156</v>
      </c>
      <c r="G34" s="34"/>
      <c r="H34" s="34" t="s">
        <v>156</v>
      </c>
      <c r="I34" s="34"/>
      <c r="J34" s="34" t="s">
        <v>156</v>
      </c>
      <c r="K34" s="30"/>
      <c r="L34" s="30"/>
      <c r="M34" s="27"/>
      <c r="N34" s="137"/>
    </row>
    <row r="35" spans="1:14" ht="15.75">
      <c r="A35" s="26"/>
      <c r="B35" s="27" t="s">
        <v>22</v>
      </c>
      <c r="C35" s="27"/>
      <c r="D35" s="34" t="s">
        <v>147</v>
      </c>
      <c r="E35" s="27"/>
      <c r="F35" s="34" t="s">
        <v>157</v>
      </c>
      <c r="G35" s="34"/>
      <c r="H35" s="34" t="s">
        <v>167</v>
      </c>
      <c r="I35" s="34"/>
      <c r="J35" s="34" t="s">
        <v>178</v>
      </c>
      <c r="K35" s="30"/>
      <c r="L35" s="30"/>
      <c r="M35" s="27"/>
      <c r="N35" s="137"/>
    </row>
    <row r="36" spans="1:14" ht="15.75">
      <c r="A36" s="26"/>
      <c r="B36" s="27"/>
      <c r="C36" s="27"/>
      <c r="D36" s="53"/>
      <c r="E36" s="53"/>
      <c r="F36" s="27"/>
      <c r="G36" s="53"/>
      <c r="H36" s="53"/>
      <c r="I36" s="53"/>
      <c r="J36" s="53"/>
      <c r="K36" s="53"/>
      <c r="L36" s="53"/>
      <c r="M36" s="27"/>
      <c r="N36" s="137"/>
    </row>
    <row r="37" spans="1:14" ht="15.75">
      <c r="A37" s="26"/>
      <c r="B37" s="27" t="s">
        <v>23</v>
      </c>
      <c r="C37" s="27"/>
      <c r="D37" s="27"/>
      <c r="E37" s="27"/>
      <c r="F37" s="27"/>
      <c r="G37" s="27"/>
      <c r="H37" s="27"/>
      <c r="I37" s="27"/>
      <c r="J37" s="27"/>
      <c r="K37" s="27"/>
      <c r="L37" s="52">
        <f>(H27+J27)/(D27+F27)</f>
        <v>0.15850665288722388</v>
      </c>
      <c r="M37" s="27"/>
      <c r="N37" s="137"/>
    </row>
    <row r="38" spans="1:14" ht="15.75">
      <c r="A38" s="26"/>
      <c r="B38" s="27" t="s">
        <v>24</v>
      </c>
      <c r="C38" s="27"/>
      <c r="D38" s="27"/>
      <c r="E38" s="27"/>
      <c r="F38" s="27"/>
      <c r="G38" s="27"/>
      <c r="H38" s="27"/>
      <c r="I38" s="27"/>
      <c r="J38" s="27"/>
      <c r="K38" s="27"/>
      <c r="L38" s="52">
        <f>(H29+J29)/(D29+F29)</f>
        <v>1.3422909847736846</v>
      </c>
      <c r="M38" s="27"/>
      <c r="N38" s="137"/>
    </row>
    <row r="39" spans="1:14" ht="15.75">
      <c r="A39" s="26"/>
      <c r="B39" s="27" t="s">
        <v>25</v>
      </c>
      <c r="C39" s="27"/>
      <c r="D39" s="27"/>
      <c r="E39" s="27"/>
      <c r="F39" s="27"/>
      <c r="G39" s="27"/>
      <c r="H39" s="27"/>
      <c r="I39" s="27"/>
      <c r="J39" s="34" t="s">
        <v>152</v>
      </c>
      <c r="K39" s="34" t="s">
        <v>186</v>
      </c>
      <c r="L39" s="35">
        <v>162850</v>
      </c>
      <c r="M39" s="27"/>
      <c r="N39" s="137"/>
    </row>
    <row r="40" spans="1:14" ht="15.75">
      <c r="A40" s="26"/>
      <c r="B40" s="27"/>
      <c r="C40" s="27"/>
      <c r="D40" s="27"/>
      <c r="E40" s="27"/>
      <c r="F40" s="27"/>
      <c r="G40" s="27"/>
      <c r="H40" s="27"/>
      <c r="I40" s="27"/>
      <c r="J40" s="27"/>
      <c r="K40" s="27"/>
      <c r="L40" s="54"/>
      <c r="M40" s="27"/>
      <c r="N40" s="137"/>
    </row>
    <row r="41" spans="1:14" ht="15.75">
      <c r="A41" s="26"/>
      <c r="B41" s="27" t="s">
        <v>26</v>
      </c>
      <c r="C41" s="27"/>
      <c r="D41" s="27"/>
      <c r="E41" s="27"/>
      <c r="F41" s="27"/>
      <c r="G41" s="27"/>
      <c r="H41" s="27"/>
      <c r="I41" s="27"/>
      <c r="J41" s="34"/>
      <c r="K41" s="34"/>
      <c r="L41" s="34" t="s">
        <v>191</v>
      </c>
      <c r="M41" s="27"/>
      <c r="N41" s="137"/>
    </row>
    <row r="42" spans="1:14" ht="15.75">
      <c r="A42" s="40"/>
      <c r="B42" s="31" t="s">
        <v>27</v>
      </c>
      <c r="C42" s="31"/>
      <c r="D42" s="31"/>
      <c r="E42" s="31"/>
      <c r="F42" s="31"/>
      <c r="G42" s="31"/>
      <c r="H42" s="31"/>
      <c r="I42" s="31"/>
      <c r="J42" s="55"/>
      <c r="K42" s="55"/>
      <c r="L42" s="56">
        <v>37103</v>
      </c>
      <c r="M42" s="31"/>
      <c r="N42" s="137"/>
    </row>
    <row r="43" spans="1:14" ht="15.75">
      <c r="A43" s="26"/>
      <c r="B43" s="27" t="s">
        <v>28</v>
      </c>
      <c r="C43" s="27"/>
      <c r="D43" s="27"/>
      <c r="E43" s="27"/>
      <c r="F43" s="27"/>
      <c r="G43" s="27"/>
      <c r="H43" s="27"/>
      <c r="I43" s="27">
        <f>L43-J43+1</f>
        <v>89</v>
      </c>
      <c r="J43" s="57">
        <v>36922</v>
      </c>
      <c r="K43" s="58"/>
      <c r="L43" s="57">
        <v>37010</v>
      </c>
      <c r="M43" s="27"/>
      <c r="N43" s="137"/>
    </row>
    <row r="44" spans="1:14" ht="15.75">
      <c r="A44" s="26"/>
      <c r="B44" s="27" t="s">
        <v>29</v>
      </c>
      <c r="C44" s="27"/>
      <c r="D44" s="27"/>
      <c r="E44" s="27"/>
      <c r="F44" s="27"/>
      <c r="G44" s="27"/>
      <c r="H44" s="27"/>
      <c r="I44" s="27">
        <f>L44-J44+1</f>
        <v>92</v>
      </c>
      <c r="J44" s="57">
        <v>37011</v>
      </c>
      <c r="K44" s="58"/>
      <c r="L44" s="57">
        <v>37102</v>
      </c>
      <c r="M44" s="27"/>
      <c r="N44" s="137"/>
    </row>
    <row r="45" spans="1:14" ht="15.75">
      <c r="A45" s="26"/>
      <c r="B45" s="27" t="s">
        <v>30</v>
      </c>
      <c r="C45" s="27"/>
      <c r="D45" s="27"/>
      <c r="E45" s="27"/>
      <c r="F45" s="27"/>
      <c r="G45" s="27"/>
      <c r="H45" s="27"/>
      <c r="I45" s="27"/>
      <c r="J45" s="57"/>
      <c r="K45" s="58"/>
      <c r="L45" s="57" t="s">
        <v>211</v>
      </c>
      <c r="M45" s="27"/>
      <c r="N45" s="137"/>
    </row>
    <row r="46" spans="1:14" ht="15.75">
      <c r="A46" s="26"/>
      <c r="B46" s="27" t="s">
        <v>31</v>
      </c>
      <c r="C46" s="27"/>
      <c r="D46" s="27"/>
      <c r="E46" s="27"/>
      <c r="F46" s="27"/>
      <c r="G46" s="27"/>
      <c r="H46" s="27"/>
      <c r="I46" s="27"/>
      <c r="J46" s="57"/>
      <c r="K46" s="58"/>
      <c r="L46" s="57">
        <v>37095</v>
      </c>
      <c r="M46" s="27"/>
      <c r="N46" s="137"/>
    </row>
    <row r="47" spans="1:14" ht="15.75">
      <c r="A47" s="26"/>
      <c r="B47" s="27"/>
      <c r="C47" s="27"/>
      <c r="D47" s="27"/>
      <c r="E47" s="27"/>
      <c r="F47" s="27"/>
      <c r="G47" s="27"/>
      <c r="H47" s="27"/>
      <c r="I47" s="27"/>
      <c r="J47" s="27"/>
      <c r="K47" s="27"/>
      <c r="L47" s="59"/>
      <c r="M47" s="27"/>
      <c r="N47" s="137"/>
    </row>
    <row r="48" spans="1:14" ht="15.75">
      <c r="A48" s="2"/>
      <c r="B48" s="5"/>
      <c r="C48" s="5"/>
      <c r="D48" s="5"/>
      <c r="E48" s="5"/>
      <c r="F48" s="5"/>
      <c r="G48" s="5"/>
      <c r="H48" s="5"/>
      <c r="I48" s="5"/>
      <c r="J48" s="5"/>
      <c r="K48" s="5"/>
      <c r="L48" s="60"/>
      <c r="M48" s="5"/>
      <c r="N48" s="137"/>
    </row>
    <row r="49" spans="1:14" ht="15.75">
      <c r="A49" s="8"/>
      <c r="B49" s="61" t="s">
        <v>32</v>
      </c>
      <c r="C49" s="16"/>
      <c r="D49" s="10"/>
      <c r="E49" s="10"/>
      <c r="F49" s="10"/>
      <c r="G49" s="10"/>
      <c r="H49" s="10"/>
      <c r="I49" s="10"/>
      <c r="J49" s="10"/>
      <c r="K49" s="10"/>
      <c r="L49" s="62"/>
      <c r="M49" s="10"/>
      <c r="N49" s="137"/>
    </row>
    <row r="50" spans="1:14" ht="15.75">
      <c r="A50" s="8"/>
      <c r="B50" s="16"/>
      <c r="C50" s="16"/>
      <c r="D50" s="10"/>
      <c r="E50" s="10"/>
      <c r="F50" s="10"/>
      <c r="G50" s="10"/>
      <c r="H50" s="10"/>
      <c r="I50" s="10"/>
      <c r="J50" s="10"/>
      <c r="K50" s="10"/>
      <c r="L50" s="62"/>
      <c r="M50" s="10"/>
      <c r="N50" s="137"/>
    </row>
    <row r="51" spans="1:14" ht="63">
      <c r="A51" s="8"/>
      <c r="B51" s="63" t="s">
        <v>33</v>
      </c>
      <c r="C51" s="64" t="s">
        <v>139</v>
      </c>
      <c r="D51" s="64" t="s">
        <v>148</v>
      </c>
      <c r="E51" s="64"/>
      <c r="F51" s="64" t="s">
        <v>158</v>
      </c>
      <c r="G51" s="64"/>
      <c r="H51" s="64" t="s">
        <v>168</v>
      </c>
      <c r="I51" s="64"/>
      <c r="J51" s="64" t="s">
        <v>179</v>
      </c>
      <c r="K51" s="64"/>
      <c r="L51" s="65" t="s">
        <v>193</v>
      </c>
      <c r="M51" s="10"/>
      <c r="N51" s="137"/>
    </row>
    <row r="52" spans="1:14" ht="15.75">
      <c r="A52" s="26"/>
      <c r="B52" s="27" t="s">
        <v>34</v>
      </c>
      <c r="C52" s="38">
        <v>446249</v>
      </c>
      <c r="D52" s="66">
        <v>127101</v>
      </c>
      <c r="E52" s="38"/>
      <c r="F52" s="38">
        <f>9653+3+171+1</f>
        <v>9828</v>
      </c>
      <c r="G52" s="38"/>
      <c r="H52" s="38">
        <v>3</v>
      </c>
      <c r="I52" s="38"/>
      <c r="J52" s="38">
        <v>0</v>
      </c>
      <c r="K52" s="38"/>
      <c r="L52" s="66">
        <f>D52-F52+H52-J52</f>
        <v>117276</v>
      </c>
      <c r="M52" s="27"/>
      <c r="N52" s="137"/>
    </row>
    <row r="53" spans="1:14" ht="15.75">
      <c r="A53" s="26"/>
      <c r="B53" s="27" t="s">
        <v>35</v>
      </c>
      <c r="C53" s="38">
        <v>15185</v>
      </c>
      <c r="D53" s="66">
        <v>1241</v>
      </c>
      <c r="E53" s="38"/>
      <c r="F53" s="38">
        <v>68</v>
      </c>
      <c r="G53" s="38"/>
      <c r="H53" s="38">
        <v>0</v>
      </c>
      <c r="I53" s="38"/>
      <c r="J53" s="38">
        <v>0</v>
      </c>
      <c r="K53" s="38"/>
      <c r="L53" s="66">
        <f>D53-F53</f>
        <v>1173</v>
      </c>
      <c r="M53" s="27"/>
      <c r="N53" s="137"/>
    </row>
    <row r="54" spans="1:14" ht="15.75">
      <c r="A54" s="26"/>
      <c r="B54" s="27"/>
      <c r="C54" s="38"/>
      <c r="D54" s="38"/>
      <c r="E54" s="38"/>
      <c r="F54" s="38"/>
      <c r="G54" s="38"/>
      <c r="H54" s="38"/>
      <c r="I54" s="38"/>
      <c r="J54" s="38"/>
      <c r="K54" s="38"/>
      <c r="L54" s="66"/>
      <c r="M54" s="27"/>
      <c r="N54" s="137"/>
    </row>
    <row r="55" spans="1:14" ht="15.75">
      <c r="A55" s="26"/>
      <c r="B55" s="27" t="s">
        <v>36</v>
      </c>
      <c r="C55" s="38">
        <f>SUM(C52:C54)</f>
        <v>461434</v>
      </c>
      <c r="D55" s="38">
        <f>SUM(D52:D54)</f>
        <v>128342</v>
      </c>
      <c r="E55" s="38"/>
      <c r="F55" s="38">
        <f>SUM(F52:F54)</f>
        <v>9896</v>
      </c>
      <c r="G55" s="38"/>
      <c r="H55" s="38">
        <f>SUM(H52:H54)</f>
        <v>3</v>
      </c>
      <c r="I55" s="38"/>
      <c r="J55" s="38">
        <f>SUM(J52:J54)</f>
        <v>0</v>
      </c>
      <c r="K55" s="38"/>
      <c r="L55" s="67">
        <f>SUM(L52:L54)</f>
        <v>118449</v>
      </c>
      <c r="M55" s="27"/>
      <c r="N55" s="137"/>
    </row>
    <row r="56" spans="1:14" ht="15.75">
      <c r="A56" s="26"/>
      <c r="B56" s="27"/>
      <c r="C56" s="38"/>
      <c r="D56" s="38"/>
      <c r="E56" s="38"/>
      <c r="F56" s="38"/>
      <c r="G56" s="38"/>
      <c r="H56" s="38"/>
      <c r="I56" s="38"/>
      <c r="J56" s="38"/>
      <c r="K56" s="38"/>
      <c r="L56" s="67"/>
      <c r="M56" s="27"/>
      <c r="N56" s="137"/>
    </row>
    <row r="57" spans="1:14" ht="15.75">
      <c r="A57" s="8"/>
      <c r="B57" s="12" t="s">
        <v>37</v>
      </c>
      <c r="C57" s="68"/>
      <c r="D57" s="68"/>
      <c r="E57" s="68"/>
      <c r="F57" s="68"/>
      <c r="G57" s="68"/>
      <c r="H57" s="68"/>
      <c r="I57" s="68"/>
      <c r="J57" s="68"/>
      <c r="K57" s="68"/>
      <c r="L57" s="69"/>
      <c r="M57" s="10"/>
      <c r="N57" s="137"/>
    </row>
    <row r="58" spans="1:14" ht="15.75">
      <c r="A58" s="8"/>
      <c r="B58" s="10"/>
      <c r="C58" s="68"/>
      <c r="D58" s="68"/>
      <c r="E58" s="68"/>
      <c r="F58" s="68"/>
      <c r="G58" s="68"/>
      <c r="H58" s="68"/>
      <c r="I58" s="68"/>
      <c r="J58" s="68"/>
      <c r="K58" s="68"/>
      <c r="L58" s="69"/>
      <c r="M58" s="10"/>
      <c r="N58" s="137"/>
    </row>
    <row r="59" spans="1:14" ht="15.75">
      <c r="A59" s="26"/>
      <c r="B59" s="27" t="s">
        <v>34</v>
      </c>
      <c r="C59" s="38"/>
      <c r="D59" s="38"/>
      <c r="E59" s="38"/>
      <c r="F59" s="38"/>
      <c r="G59" s="38"/>
      <c r="H59" s="38"/>
      <c r="I59" s="38"/>
      <c r="J59" s="38"/>
      <c r="K59" s="38"/>
      <c r="L59" s="67"/>
      <c r="M59" s="27"/>
      <c r="N59" s="137"/>
    </row>
    <row r="60" spans="1:14" ht="15.75">
      <c r="A60" s="26"/>
      <c r="B60" s="27" t="s">
        <v>35</v>
      </c>
      <c r="C60" s="38"/>
      <c r="D60" s="38"/>
      <c r="E60" s="38"/>
      <c r="F60" s="38"/>
      <c r="G60" s="38"/>
      <c r="H60" s="38"/>
      <c r="I60" s="38"/>
      <c r="J60" s="38"/>
      <c r="K60" s="38"/>
      <c r="L60" s="67"/>
      <c r="M60" s="27"/>
      <c r="N60" s="137"/>
    </row>
    <row r="61" spans="1:14" ht="15.75">
      <c r="A61" s="26"/>
      <c r="B61" s="27"/>
      <c r="C61" s="38"/>
      <c r="D61" s="38"/>
      <c r="E61" s="38"/>
      <c r="F61" s="38"/>
      <c r="G61" s="38"/>
      <c r="H61" s="38"/>
      <c r="I61" s="38"/>
      <c r="J61" s="38"/>
      <c r="K61" s="38"/>
      <c r="L61" s="67"/>
      <c r="M61" s="27"/>
      <c r="N61" s="137"/>
    </row>
    <row r="62" spans="1:14" ht="15.75">
      <c r="A62" s="26"/>
      <c r="B62" s="27" t="s">
        <v>36</v>
      </c>
      <c r="C62" s="38"/>
      <c r="D62" s="38"/>
      <c r="E62" s="38"/>
      <c r="F62" s="38"/>
      <c r="G62" s="38"/>
      <c r="H62" s="38"/>
      <c r="I62" s="38"/>
      <c r="J62" s="38"/>
      <c r="K62" s="38"/>
      <c r="L62" s="38"/>
      <c r="M62" s="27"/>
      <c r="N62" s="137"/>
    </row>
    <row r="63" spans="1:14" ht="15.75">
      <c r="A63" s="26"/>
      <c r="B63" s="27"/>
      <c r="C63" s="38"/>
      <c r="D63" s="38"/>
      <c r="E63" s="38"/>
      <c r="F63" s="38"/>
      <c r="G63" s="38"/>
      <c r="H63" s="38"/>
      <c r="I63" s="38"/>
      <c r="J63" s="38"/>
      <c r="K63" s="38"/>
      <c r="L63" s="38"/>
      <c r="M63" s="27"/>
      <c r="N63" s="137"/>
    </row>
    <row r="64" spans="1:14" ht="15.75">
      <c r="A64" s="26"/>
      <c r="B64" s="27" t="s">
        <v>38</v>
      </c>
      <c r="C64" s="38">
        <v>-11565</v>
      </c>
      <c r="D64" s="38">
        <v>-11565</v>
      </c>
      <c r="E64" s="38"/>
      <c r="F64" s="38"/>
      <c r="G64" s="38"/>
      <c r="H64" s="38"/>
      <c r="I64" s="38"/>
      <c r="J64" s="38"/>
      <c r="K64" s="38"/>
      <c r="L64" s="66">
        <f>D64-F64+H64-J64</f>
        <v>-11565</v>
      </c>
      <c r="M64" s="27"/>
      <c r="N64" s="137"/>
    </row>
    <row r="65" spans="1:14" ht="15.75">
      <c r="A65" s="26"/>
      <c r="B65" s="27" t="s">
        <v>39</v>
      </c>
      <c r="C65" s="38">
        <v>-1469</v>
      </c>
      <c r="D65" s="38">
        <v>0</v>
      </c>
      <c r="E65" s="38"/>
      <c r="F65" s="38"/>
      <c r="G65" s="38"/>
      <c r="H65" s="38"/>
      <c r="I65" s="38"/>
      <c r="J65" s="38"/>
      <c r="K65" s="38"/>
      <c r="L65" s="67">
        <v>0</v>
      </c>
      <c r="M65" s="27"/>
      <c r="N65" s="137"/>
    </row>
    <row r="66" spans="1:14" ht="15.75">
      <c r="A66" s="26"/>
      <c r="B66" s="27" t="s">
        <v>40</v>
      </c>
      <c r="C66" s="38">
        <v>0</v>
      </c>
      <c r="D66" s="38">
        <v>134</v>
      </c>
      <c r="E66" s="38"/>
      <c r="F66" s="38"/>
      <c r="G66" s="38"/>
      <c r="H66" s="38"/>
      <c r="I66" s="38"/>
      <c r="J66" s="38"/>
      <c r="K66" s="38"/>
      <c r="L66" s="67">
        <v>171</v>
      </c>
      <c r="M66" s="27"/>
      <c r="N66" s="137"/>
    </row>
    <row r="67" spans="1:14" ht="15.75">
      <c r="A67" s="26"/>
      <c r="B67" s="27" t="s">
        <v>41</v>
      </c>
      <c r="C67" s="67">
        <f>SUM(C55:C66)</f>
        <v>448400</v>
      </c>
      <c r="D67" s="67">
        <f>SUM(D55:D66)</f>
        <v>116911</v>
      </c>
      <c r="E67" s="38"/>
      <c r="F67" s="67"/>
      <c r="G67" s="38"/>
      <c r="H67" s="67"/>
      <c r="I67" s="38"/>
      <c r="J67" s="67"/>
      <c r="K67" s="38"/>
      <c r="L67" s="67">
        <f>SUM(L55:L66)</f>
        <v>107055</v>
      </c>
      <c r="M67" s="27"/>
      <c r="N67" s="137"/>
    </row>
    <row r="68" spans="1:14" ht="15.75">
      <c r="A68" s="26"/>
      <c r="B68" s="27"/>
      <c r="C68" s="38"/>
      <c r="D68" s="38"/>
      <c r="E68" s="38"/>
      <c r="F68" s="38"/>
      <c r="G68" s="38"/>
      <c r="H68" s="38"/>
      <c r="I68" s="38"/>
      <c r="J68" s="38"/>
      <c r="K68" s="38"/>
      <c r="L68" s="67"/>
      <c r="M68" s="27"/>
      <c r="N68" s="137"/>
    </row>
    <row r="69" spans="1:14" ht="15.75">
      <c r="A69" s="8"/>
      <c r="B69" s="10"/>
      <c r="C69" s="10"/>
      <c r="D69" s="10"/>
      <c r="E69" s="10"/>
      <c r="F69" s="10"/>
      <c r="G69" s="10"/>
      <c r="H69" s="10"/>
      <c r="I69" s="10"/>
      <c r="J69" s="10"/>
      <c r="K69" s="10"/>
      <c r="L69" s="10"/>
      <c r="M69" s="10"/>
      <c r="N69" s="137"/>
    </row>
    <row r="70" spans="1:14" ht="15.75">
      <c r="A70" s="8"/>
      <c r="B70" s="61" t="s">
        <v>42</v>
      </c>
      <c r="C70" s="17"/>
      <c r="D70" s="17"/>
      <c r="E70" s="17"/>
      <c r="F70" s="17"/>
      <c r="G70" s="17"/>
      <c r="H70" s="17"/>
      <c r="I70" s="20"/>
      <c r="J70" s="20" t="s">
        <v>180</v>
      </c>
      <c r="K70" s="20"/>
      <c r="L70" s="20" t="s">
        <v>194</v>
      </c>
      <c r="M70" s="17"/>
      <c r="N70" s="137"/>
    </row>
    <row r="71" spans="1:14" ht="15.75">
      <c r="A71" s="26"/>
      <c r="B71" s="27" t="s">
        <v>43</v>
      </c>
      <c r="C71" s="27"/>
      <c r="D71" s="27"/>
      <c r="E71" s="27"/>
      <c r="F71" s="27"/>
      <c r="G71" s="27"/>
      <c r="H71" s="27"/>
      <c r="I71" s="27"/>
      <c r="J71" s="38">
        <v>0</v>
      </c>
      <c r="K71" s="27"/>
      <c r="L71" s="66">
        <v>0</v>
      </c>
      <c r="M71" s="27"/>
      <c r="N71" s="137"/>
    </row>
    <row r="72" spans="1:14" ht="15.75">
      <c r="A72" s="26"/>
      <c r="B72" s="27" t="s">
        <v>44</v>
      </c>
      <c r="C72" s="53" t="s">
        <v>140</v>
      </c>
      <c r="D72" s="72">
        <f>L46</f>
        <v>37095</v>
      </c>
      <c r="E72" s="27"/>
      <c r="F72" s="27"/>
      <c r="G72" s="27"/>
      <c r="H72" s="27"/>
      <c r="I72" s="27"/>
      <c r="J72" s="38">
        <v>9791</v>
      </c>
      <c r="K72" s="27"/>
      <c r="L72" s="66"/>
      <c r="M72" s="27"/>
      <c r="N72" s="137"/>
    </row>
    <row r="73" spans="1:14" ht="15.75">
      <c r="A73" s="26"/>
      <c r="B73" s="27" t="s">
        <v>45</v>
      </c>
      <c r="C73" s="27"/>
      <c r="D73" s="27"/>
      <c r="E73" s="27"/>
      <c r="F73" s="27"/>
      <c r="G73" s="27"/>
      <c r="H73" s="27"/>
      <c r="I73" s="27"/>
      <c r="J73" s="38"/>
      <c r="K73" s="27"/>
      <c r="L73" s="66">
        <f>3126+1291+57+383+3-761+20+199</f>
        <v>4318</v>
      </c>
      <c r="M73" s="27"/>
      <c r="N73" s="137"/>
    </row>
    <row r="74" spans="1:14" ht="15.75">
      <c r="A74" s="26"/>
      <c r="B74" s="27" t="s">
        <v>46</v>
      </c>
      <c r="C74" s="27"/>
      <c r="D74" s="27"/>
      <c r="E74" s="27"/>
      <c r="F74" s="27"/>
      <c r="G74" s="27"/>
      <c r="H74" s="27"/>
      <c r="I74" s="27"/>
      <c r="J74" s="38"/>
      <c r="K74" s="27"/>
      <c r="L74" s="66">
        <v>0</v>
      </c>
      <c r="M74" s="27"/>
      <c r="N74" s="137"/>
    </row>
    <row r="75" spans="1:14" ht="15.75">
      <c r="A75" s="26"/>
      <c r="B75" s="27" t="s">
        <v>47</v>
      </c>
      <c r="C75" s="27"/>
      <c r="D75" s="27"/>
      <c r="E75" s="27"/>
      <c r="F75" s="27"/>
      <c r="G75" s="27"/>
      <c r="H75" s="27"/>
      <c r="I75" s="27"/>
      <c r="J75" s="38">
        <f>SUM(J71:J74)</f>
        <v>9791</v>
      </c>
      <c r="K75" s="27"/>
      <c r="L75" s="67">
        <f>SUM(L71:L74)</f>
        <v>4318</v>
      </c>
      <c r="M75" s="27"/>
      <c r="N75" s="137"/>
    </row>
    <row r="76" spans="1:14" ht="15.75">
      <c r="A76" s="26"/>
      <c r="B76" s="27" t="s">
        <v>48</v>
      </c>
      <c r="C76" s="27"/>
      <c r="D76" s="27"/>
      <c r="E76" s="27"/>
      <c r="F76" s="27"/>
      <c r="G76" s="27"/>
      <c r="H76" s="27"/>
      <c r="I76" s="27"/>
      <c r="J76" s="38">
        <v>68</v>
      </c>
      <c r="K76" s="27"/>
      <c r="L76" s="66">
        <v>-68</v>
      </c>
      <c r="M76" s="27"/>
      <c r="N76" s="137"/>
    </row>
    <row r="77" spans="1:14" ht="15.75">
      <c r="A77" s="26"/>
      <c r="B77" s="27" t="s">
        <v>49</v>
      </c>
      <c r="C77" s="27"/>
      <c r="D77" s="27"/>
      <c r="E77" s="27"/>
      <c r="F77" s="27"/>
      <c r="G77" s="27"/>
      <c r="H77" s="27"/>
      <c r="I77" s="27"/>
      <c r="J77" s="38">
        <f>J75+J76</f>
        <v>9859</v>
      </c>
      <c r="K77" s="27"/>
      <c r="L77" s="67">
        <f>L75+L76</f>
        <v>4250</v>
      </c>
      <c r="M77" s="27"/>
      <c r="N77" s="137"/>
    </row>
    <row r="78" spans="1:14" ht="15.75">
      <c r="A78" s="26"/>
      <c r="B78" s="73" t="s">
        <v>50</v>
      </c>
      <c r="C78" s="74"/>
      <c r="D78" s="27"/>
      <c r="E78" s="27"/>
      <c r="F78" s="27"/>
      <c r="G78" s="27"/>
      <c r="H78" s="27"/>
      <c r="I78" s="27"/>
      <c r="J78" s="38"/>
      <c r="K78" s="27"/>
      <c r="L78" s="66"/>
      <c r="M78" s="27"/>
      <c r="N78" s="137"/>
    </row>
    <row r="79" spans="1:14" ht="15.75">
      <c r="A79" s="26">
        <v>1</v>
      </c>
      <c r="B79" s="27" t="s">
        <v>51</v>
      </c>
      <c r="C79" s="27"/>
      <c r="D79" s="27"/>
      <c r="E79" s="27"/>
      <c r="F79" s="27"/>
      <c r="G79" s="27"/>
      <c r="H79" s="27"/>
      <c r="I79" s="27"/>
      <c r="J79" s="27"/>
      <c r="K79" s="27"/>
      <c r="L79" s="66">
        <v>0</v>
      </c>
      <c r="M79" s="27"/>
      <c r="N79" s="137"/>
    </row>
    <row r="80" spans="1:14" ht="15.75">
      <c r="A80" s="26">
        <v>2</v>
      </c>
      <c r="B80" s="27" t="s">
        <v>52</v>
      </c>
      <c r="C80" s="27"/>
      <c r="D80" s="27"/>
      <c r="E80" s="27"/>
      <c r="F80" s="27"/>
      <c r="G80" s="27"/>
      <c r="H80" s="27"/>
      <c r="I80" s="27"/>
      <c r="J80" s="27"/>
      <c r="K80" s="27"/>
      <c r="L80" s="66">
        <v>-4</v>
      </c>
      <c r="M80" s="27"/>
      <c r="N80" s="137"/>
    </row>
    <row r="81" spans="1:14" ht="15.75">
      <c r="A81" s="26">
        <v>3</v>
      </c>
      <c r="B81" s="27" t="s">
        <v>53</v>
      </c>
      <c r="C81" s="27"/>
      <c r="D81" s="27"/>
      <c r="E81" s="27"/>
      <c r="F81" s="27"/>
      <c r="G81" s="27"/>
      <c r="H81" s="27"/>
      <c r="I81" s="27"/>
      <c r="J81" s="27"/>
      <c r="K81" s="27"/>
      <c r="L81" s="66">
        <f>-167-7</f>
        <v>-174</v>
      </c>
      <c r="M81" s="27"/>
      <c r="N81" s="137"/>
    </row>
    <row r="82" spans="1:14" ht="15.75">
      <c r="A82" s="26">
        <v>4</v>
      </c>
      <c r="B82" s="27" t="s">
        <v>54</v>
      </c>
      <c r="C82" s="27"/>
      <c r="D82" s="27"/>
      <c r="E82" s="27"/>
      <c r="F82" s="27"/>
      <c r="G82" s="27"/>
      <c r="H82" s="27"/>
      <c r="I82" s="27"/>
      <c r="J82" s="27"/>
      <c r="K82" s="27"/>
      <c r="L82" s="66">
        <v>0</v>
      </c>
      <c r="M82" s="27"/>
      <c r="N82" s="137"/>
    </row>
    <row r="83" spans="1:14" ht="15.75">
      <c r="A83" s="26">
        <v>5</v>
      </c>
      <c r="B83" s="27" t="s">
        <v>55</v>
      </c>
      <c r="C83" s="27"/>
      <c r="D83" s="27"/>
      <c r="E83" s="27"/>
      <c r="F83" s="27"/>
      <c r="G83" s="27"/>
      <c r="H83" s="27"/>
      <c r="I83" s="27"/>
      <c r="J83" s="27"/>
      <c r="K83" s="27"/>
      <c r="L83" s="66">
        <v>-768</v>
      </c>
      <c r="M83" s="27"/>
      <c r="N83" s="137"/>
    </row>
    <row r="84" spans="1:14" ht="15.75">
      <c r="A84" s="26">
        <v>6</v>
      </c>
      <c r="B84" s="27" t="s">
        <v>56</v>
      </c>
      <c r="C84" s="27"/>
      <c r="D84" s="27"/>
      <c r="E84" s="27"/>
      <c r="F84" s="27"/>
      <c r="G84" s="27"/>
      <c r="H84" s="27"/>
      <c r="I84" s="27"/>
      <c r="J84" s="27"/>
      <c r="K84" s="27"/>
      <c r="L84" s="66">
        <v>-3</v>
      </c>
      <c r="M84" s="27"/>
      <c r="N84" s="137"/>
    </row>
    <row r="85" spans="1:14" ht="15.75">
      <c r="A85" s="26">
        <v>7</v>
      </c>
      <c r="B85" s="27" t="s">
        <v>57</v>
      </c>
      <c r="C85" s="27"/>
      <c r="D85" s="27"/>
      <c r="E85" s="27"/>
      <c r="F85" s="27"/>
      <c r="G85" s="27"/>
      <c r="H85" s="27"/>
      <c r="I85" s="27"/>
      <c r="J85" s="27"/>
      <c r="K85" s="27"/>
      <c r="L85" s="66">
        <v>-432</v>
      </c>
      <c r="M85" s="27"/>
      <c r="N85" s="137"/>
    </row>
    <row r="86" spans="1:14" ht="15.75">
      <c r="A86" s="26">
        <v>8</v>
      </c>
      <c r="B86" s="27" t="s">
        <v>58</v>
      </c>
      <c r="C86" s="27"/>
      <c r="D86" s="27"/>
      <c r="E86" s="27"/>
      <c r="F86" s="27"/>
      <c r="G86" s="27"/>
      <c r="H86" s="27"/>
      <c r="I86" s="27"/>
      <c r="J86" s="27"/>
      <c r="K86" s="27"/>
      <c r="L86" s="66">
        <v>-484</v>
      </c>
      <c r="M86" s="27"/>
      <c r="N86" s="137"/>
    </row>
    <row r="87" spans="1:14" ht="15.75">
      <c r="A87" s="26">
        <v>9</v>
      </c>
      <c r="B87" s="27" t="s">
        <v>59</v>
      </c>
      <c r="C87" s="27"/>
      <c r="D87" s="27"/>
      <c r="E87" s="27"/>
      <c r="F87" s="27"/>
      <c r="G87" s="27"/>
      <c r="H87" s="27"/>
      <c r="I87" s="27"/>
      <c r="J87" s="27"/>
      <c r="K87" s="27"/>
      <c r="L87" s="66">
        <v>0</v>
      </c>
      <c r="M87" s="27"/>
      <c r="N87" s="137"/>
    </row>
    <row r="88" spans="1:14" ht="15.75">
      <c r="A88" s="26">
        <v>10</v>
      </c>
      <c r="B88" s="27" t="s">
        <v>60</v>
      </c>
      <c r="C88" s="27"/>
      <c r="D88" s="27"/>
      <c r="E88" s="27"/>
      <c r="F88" s="27"/>
      <c r="G88" s="27"/>
      <c r="H88" s="27"/>
      <c r="I88" s="27"/>
      <c r="J88" s="27"/>
      <c r="K88" s="27"/>
      <c r="L88" s="66">
        <v>-171</v>
      </c>
      <c r="M88" s="27"/>
      <c r="N88" s="137"/>
    </row>
    <row r="89" spans="1:14" ht="15.75">
      <c r="A89" s="26">
        <v>11</v>
      </c>
      <c r="B89" s="27" t="s">
        <v>61</v>
      </c>
      <c r="C89" s="27"/>
      <c r="D89" s="27"/>
      <c r="E89" s="27"/>
      <c r="F89" s="27"/>
      <c r="G89" s="27"/>
      <c r="H89" s="27"/>
      <c r="I89" s="27"/>
      <c r="J89" s="27"/>
      <c r="K89" s="27"/>
      <c r="L89" s="66">
        <v>0</v>
      </c>
      <c r="M89" s="27"/>
      <c r="N89" s="137"/>
    </row>
    <row r="90" spans="1:14" ht="15.75">
      <c r="A90" s="26">
        <v>12</v>
      </c>
      <c r="B90" s="27" t="s">
        <v>62</v>
      </c>
      <c r="C90" s="27"/>
      <c r="D90" s="27"/>
      <c r="E90" s="27"/>
      <c r="F90" s="27"/>
      <c r="G90" s="27"/>
      <c r="H90" s="27"/>
      <c r="I90" s="27"/>
      <c r="J90" s="27"/>
      <c r="K90" s="27"/>
      <c r="L90" s="66">
        <f>-L77-SUM(L80:L89)</f>
        <v>-2214</v>
      </c>
      <c r="M90" s="27"/>
      <c r="N90" s="137"/>
    </row>
    <row r="91" spans="1:14" ht="15.75">
      <c r="A91" s="26"/>
      <c r="B91" s="73" t="s">
        <v>63</v>
      </c>
      <c r="C91" s="74"/>
      <c r="D91" s="27"/>
      <c r="E91" s="27"/>
      <c r="F91" s="27"/>
      <c r="G91" s="27"/>
      <c r="H91" s="27"/>
      <c r="I91" s="27"/>
      <c r="J91" s="27"/>
      <c r="K91" s="27"/>
      <c r="L91" s="75"/>
      <c r="M91" s="27"/>
      <c r="N91" s="137"/>
    </row>
    <row r="92" spans="1:14" ht="15.75">
      <c r="A92" s="26"/>
      <c r="B92" s="27" t="s">
        <v>64</v>
      </c>
      <c r="C92" s="74"/>
      <c r="D92" s="27"/>
      <c r="E92" s="27"/>
      <c r="F92" s="27"/>
      <c r="G92" s="27"/>
      <c r="H92" s="27"/>
      <c r="I92" s="27"/>
      <c r="J92" s="38">
        <v>-3</v>
      </c>
      <c r="K92" s="38"/>
      <c r="L92" s="66"/>
      <c r="M92" s="27"/>
      <c r="N92" s="137"/>
    </row>
    <row r="93" spans="1:14" ht="15.75">
      <c r="A93" s="26"/>
      <c r="B93" s="27" t="s">
        <v>65</v>
      </c>
      <c r="C93" s="27"/>
      <c r="D93" s="27"/>
      <c r="E93" s="27"/>
      <c r="F93" s="27"/>
      <c r="G93" s="27"/>
      <c r="H93" s="27"/>
      <c r="I93" s="27"/>
      <c r="J93" s="38">
        <v>0</v>
      </c>
      <c r="K93" s="38"/>
      <c r="L93" s="66"/>
      <c r="M93" s="27"/>
      <c r="N93" s="137"/>
    </row>
    <row r="94" spans="1:14" ht="15.75">
      <c r="A94" s="26"/>
      <c r="B94" s="27" t="s">
        <v>66</v>
      </c>
      <c r="C94" s="27"/>
      <c r="D94" s="27"/>
      <c r="E94" s="27"/>
      <c r="F94" s="27"/>
      <c r="G94" s="27"/>
      <c r="H94" s="27"/>
      <c r="I94" s="27"/>
      <c r="J94" s="38">
        <v>-9856</v>
      </c>
      <c r="K94" s="38"/>
      <c r="L94" s="66"/>
      <c r="M94" s="27"/>
      <c r="N94" s="137"/>
    </row>
    <row r="95" spans="1:14" ht="15.75">
      <c r="A95" s="26"/>
      <c r="B95" s="27" t="s">
        <v>67</v>
      </c>
      <c r="C95" s="27"/>
      <c r="D95" s="27"/>
      <c r="E95" s="27"/>
      <c r="F95" s="27"/>
      <c r="G95" s="27"/>
      <c r="H95" s="27"/>
      <c r="I95" s="27"/>
      <c r="J95" s="38">
        <v>0</v>
      </c>
      <c r="K95" s="38"/>
      <c r="L95" s="66"/>
      <c r="M95" s="27"/>
      <c r="N95" s="137"/>
    </row>
    <row r="96" spans="1:14" ht="15.75">
      <c r="A96" s="26"/>
      <c r="B96" s="27" t="s">
        <v>68</v>
      </c>
      <c r="C96" s="27"/>
      <c r="D96" s="27"/>
      <c r="E96" s="27"/>
      <c r="F96" s="27"/>
      <c r="G96" s="27"/>
      <c r="H96" s="27"/>
      <c r="I96" s="27"/>
      <c r="J96" s="38">
        <f>SUM(J78:J95)</f>
        <v>-9859</v>
      </c>
      <c r="K96" s="38"/>
      <c r="L96" s="38">
        <f>SUM(L78:L95)</f>
        <v>-4250</v>
      </c>
      <c r="M96" s="27"/>
      <c r="N96" s="137"/>
    </row>
    <row r="97" spans="1:14" ht="15.75">
      <c r="A97" s="26"/>
      <c r="B97" s="27" t="s">
        <v>69</v>
      </c>
      <c r="C97" s="27"/>
      <c r="D97" s="27"/>
      <c r="E97" s="27"/>
      <c r="F97" s="27"/>
      <c r="G97" s="27"/>
      <c r="H97" s="27"/>
      <c r="I97" s="27"/>
      <c r="J97" s="38">
        <f>J77+J96</f>
        <v>0</v>
      </c>
      <c r="K97" s="38"/>
      <c r="L97" s="38">
        <f>L77+L96</f>
        <v>0</v>
      </c>
      <c r="M97" s="27"/>
      <c r="N97" s="137"/>
    </row>
    <row r="98" spans="1:14" ht="15.75">
      <c r="A98" s="26"/>
      <c r="B98" s="27"/>
      <c r="C98" s="27"/>
      <c r="D98" s="27"/>
      <c r="E98" s="27"/>
      <c r="F98" s="27"/>
      <c r="G98" s="27"/>
      <c r="H98" s="27"/>
      <c r="I98" s="27"/>
      <c r="J98" s="38"/>
      <c r="K98" s="38"/>
      <c r="L98" s="38"/>
      <c r="M98" s="27"/>
      <c r="N98" s="137"/>
    </row>
    <row r="99" spans="1:14" ht="15.75">
      <c r="A99" s="2"/>
      <c r="B99" s="76" t="s">
        <v>70</v>
      </c>
      <c r="C99" s="77"/>
      <c r="D99" s="5"/>
      <c r="E99" s="5"/>
      <c r="F99" s="5"/>
      <c r="G99" s="5"/>
      <c r="H99" s="5"/>
      <c r="I99" s="5"/>
      <c r="J99" s="5"/>
      <c r="K99" s="5"/>
      <c r="L99" s="60"/>
      <c r="M99" s="5"/>
      <c r="N99" s="137"/>
    </row>
    <row r="100" spans="1:14" ht="15.75">
      <c r="A100" s="8"/>
      <c r="B100" s="22"/>
      <c r="C100" s="16"/>
      <c r="D100" s="10"/>
      <c r="E100" s="10"/>
      <c r="F100" s="10"/>
      <c r="G100" s="10"/>
      <c r="H100" s="10"/>
      <c r="I100" s="10"/>
      <c r="J100" s="10"/>
      <c r="K100" s="10"/>
      <c r="L100" s="62"/>
      <c r="M100" s="10"/>
      <c r="N100" s="137"/>
    </row>
    <row r="101" spans="1:14" ht="15.75">
      <c r="A101" s="8"/>
      <c r="B101" s="78" t="s">
        <v>71</v>
      </c>
      <c r="C101" s="16"/>
      <c r="D101" s="10"/>
      <c r="E101" s="10"/>
      <c r="F101" s="10"/>
      <c r="G101" s="10"/>
      <c r="H101" s="10"/>
      <c r="I101" s="10"/>
      <c r="J101" s="10"/>
      <c r="K101" s="10"/>
      <c r="L101" s="62"/>
      <c r="M101" s="10"/>
      <c r="N101" s="137"/>
    </row>
    <row r="102" spans="1:14" ht="15.75">
      <c r="A102" s="26"/>
      <c r="B102" s="27" t="s">
        <v>72</v>
      </c>
      <c r="C102" s="27"/>
      <c r="D102" s="27"/>
      <c r="E102" s="27"/>
      <c r="F102" s="27"/>
      <c r="G102" s="27"/>
      <c r="H102" s="27"/>
      <c r="I102" s="27"/>
      <c r="J102" s="27"/>
      <c r="K102" s="27"/>
      <c r="L102" s="66">
        <v>8925</v>
      </c>
      <c r="M102" s="27"/>
      <c r="N102" s="137"/>
    </row>
    <row r="103" spans="1:14" ht="15.75">
      <c r="A103" s="26"/>
      <c r="B103" s="27" t="s">
        <v>73</v>
      </c>
      <c r="C103" s="27"/>
      <c r="D103" s="27"/>
      <c r="E103" s="27"/>
      <c r="F103" s="27"/>
      <c r="G103" s="27"/>
      <c r="H103" s="27"/>
      <c r="I103" s="27"/>
      <c r="J103" s="27"/>
      <c r="K103" s="27"/>
      <c r="L103" s="66">
        <v>8925</v>
      </c>
      <c r="M103" s="27"/>
      <c r="N103" s="137"/>
    </row>
    <row r="104" spans="1:14" ht="15.75">
      <c r="A104" s="26"/>
      <c r="B104" s="27" t="s">
        <v>74</v>
      </c>
      <c r="C104" s="27"/>
      <c r="D104" s="27"/>
      <c r="E104" s="27"/>
      <c r="F104" s="27"/>
      <c r="G104" s="27"/>
      <c r="H104" s="27"/>
      <c r="I104" s="27"/>
      <c r="J104" s="27"/>
      <c r="K104" s="27"/>
      <c r="L104" s="66">
        <v>0</v>
      </c>
      <c r="M104" s="27"/>
      <c r="N104" s="137"/>
    </row>
    <row r="105" spans="1:14" ht="15.75">
      <c r="A105" s="26"/>
      <c r="B105" s="27" t="s">
        <v>75</v>
      </c>
      <c r="C105" s="27"/>
      <c r="D105" s="27"/>
      <c r="E105" s="27"/>
      <c r="F105" s="27"/>
      <c r="G105" s="27"/>
      <c r="H105" s="27"/>
      <c r="I105" s="27"/>
      <c r="J105" s="27"/>
      <c r="K105" s="27"/>
      <c r="L105" s="66">
        <v>0</v>
      </c>
      <c r="M105" s="27"/>
      <c r="N105" s="137"/>
    </row>
    <row r="106" spans="1:14" ht="15.75">
      <c r="A106" s="26"/>
      <c r="B106" s="27" t="s">
        <v>76</v>
      </c>
      <c r="C106" s="27"/>
      <c r="D106" s="27"/>
      <c r="E106" s="27"/>
      <c r="F106" s="27"/>
      <c r="G106" s="27"/>
      <c r="H106" s="27"/>
      <c r="I106" s="27"/>
      <c r="J106" s="27"/>
      <c r="K106" s="27"/>
      <c r="L106" s="66">
        <v>0</v>
      </c>
      <c r="M106" s="27"/>
      <c r="N106" s="137"/>
    </row>
    <row r="107" spans="1:14" ht="15.75">
      <c r="A107" s="26"/>
      <c r="B107" s="27" t="s">
        <v>55</v>
      </c>
      <c r="C107" s="27"/>
      <c r="D107" s="27"/>
      <c r="E107" s="27"/>
      <c r="F107" s="27"/>
      <c r="G107" s="27"/>
      <c r="H107" s="27"/>
      <c r="I107" s="27"/>
      <c r="J107" s="27"/>
      <c r="K107" s="27"/>
      <c r="L107" s="66">
        <v>0</v>
      </c>
      <c r="M107" s="27"/>
      <c r="N107" s="137"/>
    </row>
    <row r="108" spans="1:14" ht="15.75">
      <c r="A108" s="26"/>
      <c r="B108" s="27" t="s">
        <v>57</v>
      </c>
      <c r="C108" s="27"/>
      <c r="D108" s="27"/>
      <c r="E108" s="27"/>
      <c r="F108" s="27"/>
      <c r="G108" s="27"/>
      <c r="H108" s="27"/>
      <c r="I108" s="27"/>
      <c r="J108" s="27"/>
      <c r="K108" s="27"/>
      <c r="L108" s="66">
        <v>0</v>
      </c>
      <c r="M108" s="27"/>
      <c r="N108" s="137"/>
    </row>
    <row r="109" spans="1:14" ht="15.75">
      <c r="A109" s="26"/>
      <c r="B109" s="27" t="s">
        <v>77</v>
      </c>
      <c r="C109" s="27"/>
      <c r="D109" s="27"/>
      <c r="E109" s="27"/>
      <c r="F109" s="27"/>
      <c r="G109" s="27"/>
      <c r="H109" s="27"/>
      <c r="I109" s="27"/>
      <c r="J109" s="27"/>
      <c r="K109" s="27"/>
      <c r="L109" s="66">
        <f>SUM(L103:L107)</f>
        <v>8925</v>
      </c>
      <c r="M109" s="27"/>
      <c r="N109" s="137"/>
    </row>
    <row r="110" spans="1:14" ht="15.75">
      <c r="A110" s="26"/>
      <c r="B110" s="27"/>
      <c r="C110" s="27"/>
      <c r="D110" s="27"/>
      <c r="E110" s="27"/>
      <c r="F110" s="27"/>
      <c r="G110" s="27"/>
      <c r="H110" s="27"/>
      <c r="I110" s="27"/>
      <c r="J110" s="27"/>
      <c r="K110" s="27"/>
      <c r="L110" s="79"/>
      <c r="M110" s="27"/>
      <c r="N110" s="137"/>
    </row>
    <row r="111" spans="1:14" ht="15.75">
      <c r="A111" s="8"/>
      <c r="B111" s="78" t="s">
        <v>78</v>
      </c>
      <c r="C111" s="10"/>
      <c r="D111" s="10"/>
      <c r="E111" s="10"/>
      <c r="F111" s="10"/>
      <c r="G111" s="10"/>
      <c r="H111" s="10"/>
      <c r="I111" s="10"/>
      <c r="J111" s="10"/>
      <c r="K111" s="10"/>
      <c r="L111" s="62"/>
      <c r="M111" s="10"/>
      <c r="N111" s="137"/>
    </row>
    <row r="112" spans="1:14" ht="15.75">
      <c r="A112" s="26"/>
      <c r="B112" s="27" t="s">
        <v>79</v>
      </c>
      <c r="C112" s="27"/>
      <c r="D112" s="80"/>
      <c r="E112" s="27"/>
      <c r="F112" s="27"/>
      <c r="G112" s="27"/>
      <c r="H112" s="27"/>
      <c r="I112" s="27"/>
      <c r="J112" s="27"/>
      <c r="K112" s="27"/>
      <c r="L112" s="81" t="s">
        <v>182</v>
      </c>
      <c r="M112" s="27"/>
      <c r="N112" s="137"/>
    </row>
    <row r="113" spans="1:14" ht="15.75">
      <c r="A113" s="26"/>
      <c r="B113" s="27" t="s">
        <v>80</v>
      </c>
      <c r="C113" s="30"/>
      <c r="D113" s="30"/>
      <c r="E113" s="30"/>
      <c r="F113" s="30"/>
      <c r="G113" s="30"/>
      <c r="H113" s="30"/>
      <c r="I113" s="30"/>
      <c r="J113" s="30"/>
      <c r="K113" s="30"/>
      <c r="L113" s="81" t="s">
        <v>182</v>
      </c>
      <c r="M113" s="27"/>
      <c r="N113" s="137"/>
    </row>
    <row r="114" spans="1:14" ht="15.75">
      <c r="A114" s="26"/>
      <c r="B114" s="27" t="s">
        <v>81</v>
      </c>
      <c r="C114" s="27"/>
      <c r="D114" s="27"/>
      <c r="E114" s="27"/>
      <c r="F114" s="27"/>
      <c r="G114" s="27"/>
      <c r="H114" s="27"/>
      <c r="I114" s="27"/>
      <c r="J114" s="27"/>
      <c r="K114" s="27"/>
      <c r="L114" s="81" t="s">
        <v>182</v>
      </c>
      <c r="M114" s="27"/>
      <c r="N114" s="137"/>
    </row>
    <row r="115" spans="1:14" ht="15.75">
      <c r="A115" s="26"/>
      <c r="B115" s="27" t="s">
        <v>82</v>
      </c>
      <c r="C115" s="27"/>
      <c r="D115" s="27"/>
      <c r="E115" s="27"/>
      <c r="F115" s="27"/>
      <c r="G115" s="27"/>
      <c r="H115" s="27"/>
      <c r="I115" s="27"/>
      <c r="J115" s="27"/>
      <c r="K115" s="27"/>
      <c r="L115" s="81" t="s">
        <v>182</v>
      </c>
      <c r="M115" s="27"/>
      <c r="N115" s="137"/>
    </row>
    <row r="116" spans="1:14" ht="15.75">
      <c r="A116" s="26"/>
      <c r="B116" s="27"/>
      <c r="C116" s="27"/>
      <c r="D116" s="27"/>
      <c r="E116" s="27"/>
      <c r="F116" s="27"/>
      <c r="G116" s="27"/>
      <c r="H116" s="27"/>
      <c r="I116" s="27"/>
      <c r="J116" s="27"/>
      <c r="K116" s="27"/>
      <c r="L116" s="79"/>
      <c r="M116" s="27"/>
      <c r="N116" s="137"/>
    </row>
    <row r="117" spans="1:14" ht="15.75">
      <c r="A117" s="8"/>
      <c r="B117" s="78" t="s">
        <v>83</v>
      </c>
      <c r="C117" s="16"/>
      <c r="D117" s="10"/>
      <c r="E117" s="10"/>
      <c r="F117" s="10"/>
      <c r="G117" s="10"/>
      <c r="H117" s="10"/>
      <c r="I117" s="10"/>
      <c r="J117" s="10"/>
      <c r="K117" s="10"/>
      <c r="L117" s="82"/>
      <c r="M117" s="10"/>
      <c r="N117" s="137"/>
    </row>
    <row r="118" spans="1:14" ht="15.75">
      <c r="A118" s="26"/>
      <c r="B118" s="27" t="s">
        <v>84</v>
      </c>
      <c r="C118" s="27"/>
      <c r="D118" s="27"/>
      <c r="E118" s="27"/>
      <c r="F118" s="27"/>
      <c r="G118" s="27"/>
      <c r="H118" s="27"/>
      <c r="I118" s="27"/>
      <c r="J118" s="27"/>
      <c r="K118" s="27"/>
      <c r="L118" s="66">
        <v>0</v>
      </c>
      <c r="M118" s="27"/>
      <c r="N118" s="137"/>
    </row>
    <row r="119" spans="1:14" ht="15.75">
      <c r="A119" s="26"/>
      <c r="B119" s="27" t="s">
        <v>85</v>
      </c>
      <c r="C119" s="27"/>
      <c r="D119" s="27"/>
      <c r="E119" s="27"/>
      <c r="F119" s="27"/>
      <c r="G119" s="27"/>
      <c r="H119" s="27"/>
      <c r="I119" s="27"/>
      <c r="J119" s="27"/>
      <c r="K119" s="27"/>
      <c r="L119" s="66">
        <v>171</v>
      </c>
      <c r="M119" s="27"/>
      <c r="N119" s="137"/>
    </row>
    <row r="120" spans="1:14" ht="15.75">
      <c r="A120" s="26"/>
      <c r="B120" s="27" t="s">
        <v>86</v>
      </c>
      <c r="C120" s="27"/>
      <c r="D120" s="27"/>
      <c r="E120" s="27"/>
      <c r="F120" s="27"/>
      <c r="G120" s="27"/>
      <c r="H120" s="27"/>
      <c r="I120" s="27"/>
      <c r="J120" s="27"/>
      <c r="K120" s="27"/>
      <c r="L120" s="66">
        <f>L119+L118</f>
        <v>171</v>
      </c>
      <c r="M120" s="27"/>
      <c r="N120" s="137"/>
    </row>
    <row r="121" spans="1:14" ht="15.75">
      <c r="A121" s="26"/>
      <c r="B121" s="27" t="s">
        <v>87</v>
      </c>
      <c r="C121" s="27"/>
      <c r="D121" s="27"/>
      <c r="E121" s="27"/>
      <c r="F121" s="27"/>
      <c r="G121" s="27"/>
      <c r="H121" s="83"/>
      <c r="I121" s="27"/>
      <c r="J121" s="27"/>
      <c r="K121" s="27"/>
      <c r="L121" s="66">
        <f>L88</f>
        <v>-171</v>
      </c>
      <c r="M121" s="27"/>
      <c r="N121" s="137"/>
    </row>
    <row r="122" spans="1:14" ht="15.75">
      <c r="A122" s="26"/>
      <c r="B122" s="27" t="s">
        <v>88</v>
      </c>
      <c r="C122" s="27"/>
      <c r="D122" s="27"/>
      <c r="E122" s="27"/>
      <c r="F122" s="27"/>
      <c r="G122" s="27"/>
      <c r="H122" s="27"/>
      <c r="I122" s="27"/>
      <c r="J122" s="27"/>
      <c r="K122" s="27"/>
      <c r="L122" s="66">
        <f>L120+L121</f>
        <v>0</v>
      </c>
      <c r="M122" s="27"/>
      <c r="N122" s="137"/>
    </row>
    <row r="123" spans="1:14" ht="7.5" customHeight="1">
      <c r="A123" s="26"/>
      <c r="B123" s="27"/>
      <c r="C123" s="27"/>
      <c r="D123" s="27"/>
      <c r="E123" s="27"/>
      <c r="F123" s="27"/>
      <c r="G123" s="27"/>
      <c r="H123" s="27"/>
      <c r="I123" s="27"/>
      <c r="J123" s="27"/>
      <c r="K123" s="27"/>
      <c r="L123" s="79"/>
      <c r="M123" s="27"/>
      <c r="N123" s="137"/>
    </row>
    <row r="124" spans="1:14" ht="6" customHeight="1">
      <c r="A124" s="2"/>
      <c r="B124" s="5"/>
      <c r="C124" s="5"/>
      <c r="D124" s="5"/>
      <c r="E124" s="5"/>
      <c r="F124" s="5"/>
      <c r="G124" s="5"/>
      <c r="H124" s="5"/>
      <c r="I124" s="5"/>
      <c r="J124" s="5"/>
      <c r="K124" s="5"/>
      <c r="L124" s="60"/>
      <c r="M124" s="5"/>
      <c r="N124" s="137"/>
    </row>
    <row r="125" spans="1:14" ht="15.75">
      <c r="A125" s="8"/>
      <c r="B125" s="78" t="s">
        <v>89</v>
      </c>
      <c r="C125" s="16"/>
      <c r="D125" s="10"/>
      <c r="E125" s="10"/>
      <c r="F125" s="10"/>
      <c r="G125" s="10"/>
      <c r="H125" s="10"/>
      <c r="I125" s="10"/>
      <c r="J125" s="10"/>
      <c r="K125" s="10"/>
      <c r="L125" s="62"/>
      <c r="M125" s="10"/>
      <c r="N125" s="137"/>
    </row>
    <row r="126" spans="1:14" ht="15.75">
      <c r="A126" s="8"/>
      <c r="B126" s="22"/>
      <c r="C126" s="16"/>
      <c r="D126" s="10"/>
      <c r="E126" s="10"/>
      <c r="F126" s="10"/>
      <c r="G126" s="10"/>
      <c r="H126" s="10"/>
      <c r="I126" s="10"/>
      <c r="J126" s="10"/>
      <c r="K126" s="10"/>
      <c r="L126" s="62"/>
      <c r="M126" s="10"/>
      <c r="N126" s="137"/>
    </row>
    <row r="127" spans="1:14" ht="15.75">
      <c r="A127" s="26"/>
      <c r="B127" s="27" t="s">
        <v>90</v>
      </c>
      <c r="C127" s="84"/>
      <c r="D127" s="27"/>
      <c r="E127" s="27"/>
      <c r="F127" s="27"/>
      <c r="G127" s="27"/>
      <c r="H127" s="27"/>
      <c r="I127" s="27"/>
      <c r="J127" s="27"/>
      <c r="K127" s="27"/>
      <c r="L127" s="66">
        <f>L55</f>
        <v>118449</v>
      </c>
      <c r="M127" s="27"/>
      <c r="N127" s="137"/>
    </row>
    <row r="128" spans="1:14" ht="15.75">
      <c r="A128" s="26"/>
      <c r="B128" s="27" t="s">
        <v>91</v>
      </c>
      <c r="C128" s="84"/>
      <c r="D128" s="27"/>
      <c r="E128" s="27"/>
      <c r="F128" s="27"/>
      <c r="G128" s="27"/>
      <c r="H128" s="27"/>
      <c r="I128" s="27"/>
      <c r="J128" s="27"/>
      <c r="K128" s="27"/>
      <c r="L128" s="66">
        <f>L67</f>
        <v>107055</v>
      </c>
      <c r="M128" s="27"/>
      <c r="N128" s="137"/>
    </row>
    <row r="129" spans="1:14" ht="7.5" customHeight="1">
      <c r="A129" s="26"/>
      <c r="B129" s="27"/>
      <c r="C129" s="27"/>
      <c r="D129" s="27"/>
      <c r="E129" s="27"/>
      <c r="F129" s="27"/>
      <c r="G129" s="27"/>
      <c r="H129" s="27"/>
      <c r="I129" s="27"/>
      <c r="J129" s="27"/>
      <c r="K129" s="27"/>
      <c r="L129" s="79"/>
      <c r="M129" s="27"/>
      <c r="N129" s="137"/>
    </row>
    <row r="130" spans="1:14" ht="15.75">
      <c r="A130" s="2"/>
      <c r="B130" s="5"/>
      <c r="C130" s="5"/>
      <c r="D130" s="5"/>
      <c r="E130" s="5"/>
      <c r="F130" s="5"/>
      <c r="G130" s="5"/>
      <c r="H130" s="5"/>
      <c r="I130" s="5"/>
      <c r="J130" s="5"/>
      <c r="K130" s="5"/>
      <c r="L130" s="60"/>
      <c r="M130" s="5"/>
      <c r="N130" s="137"/>
    </row>
    <row r="131" spans="1:14" ht="15.75">
      <c r="A131" s="85"/>
      <c r="B131" s="78" t="s">
        <v>92</v>
      </c>
      <c r="C131" s="12"/>
      <c r="D131" s="12"/>
      <c r="E131" s="12"/>
      <c r="F131" s="12"/>
      <c r="G131" s="12"/>
      <c r="H131" s="86" t="s">
        <v>169</v>
      </c>
      <c r="I131" s="86"/>
      <c r="J131" s="86" t="s">
        <v>181</v>
      </c>
      <c r="K131" s="12"/>
      <c r="L131" s="87" t="s">
        <v>195</v>
      </c>
      <c r="M131" s="12"/>
      <c r="N131" s="137"/>
    </row>
    <row r="132" spans="1:14" ht="15.75">
      <c r="A132" s="26"/>
      <c r="B132" s="27" t="s">
        <v>93</v>
      </c>
      <c r="C132" s="27"/>
      <c r="D132" s="27"/>
      <c r="E132" s="27"/>
      <c r="F132" s="27"/>
      <c r="G132" s="27"/>
      <c r="H132" s="66">
        <v>80000</v>
      </c>
      <c r="I132" s="27"/>
      <c r="J132" s="53" t="s">
        <v>182</v>
      </c>
      <c r="K132" s="27"/>
      <c r="L132" s="66"/>
      <c r="M132" s="27"/>
      <c r="N132" s="137"/>
    </row>
    <row r="133" spans="1:14" ht="15.75">
      <c r="A133" s="26"/>
      <c r="B133" s="27" t="s">
        <v>94</v>
      </c>
      <c r="C133" s="27"/>
      <c r="D133" s="27"/>
      <c r="E133" s="27"/>
      <c r="F133" s="27"/>
      <c r="G133" s="27"/>
      <c r="H133" s="66">
        <v>792</v>
      </c>
      <c r="I133" s="27"/>
      <c r="J133" s="66">
        <v>742</v>
      </c>
      <c r="K133" s="27"/>
      <c r="L133" s="66">
        <f>J133+H133</f>
        <v>1534</v>
      </c>
      <c r="M133" s="27"/>
      <c r="N133" s="137"/>
    </row>
    <row r="134" spans="1:14" ht="15.75">
      <c r="A134" s="26"/>
      <c r="B134" s="27" t="s">
        <v>95</v>
      </c>
      <c r="C134" s="27"/>
      <c r="D134" s="27"/>
      <c r="E134" s="27"/>
      <c r="F134" s="27"/>
      <c r="G134" s="27"/>
      <c r="H134" s="27">
        <v>0</v>
      </c>
      <c r="I134" s="27"/>
      <c r="J134" s="27">
        <v>3</v>
      </c>
      <c r="K134" s="27"/>
      <c r="L134" s="66">
        <f>J134+H134</f>
        <v>3</v>
      </c>
      <c r="M134" s="27"/>
      <c r="N134" s="137"/>
    </row>
    <row r="135" spans="1:14" ht="15.75">
      <c r="A135" s="26"/>
      <c r="B135" s="27" t="s">
        <v>96</v>
      </c>
      <c r="C135" s="27"/>
      <c r="D135" s="27"/>
      <c r="E135" s="27"/>
      <c r="F135" s="27"/>
      <c r="G135" s="27"/>
      <c r="H135" s="66">
        <f>SUM(H133:H134)</f>
        <v>792</v>
      </c>
      <c r="I135" s="27"/>
      <c r="J135" s="66">
        <f>J134+J133</f>
        <v>745</v>
      </c>
      <c r="K135" s="27"/>
      <c r="L135" s="66">
        <f>J135+H135</f>
        <v>1537</v>
      </c>
      <c r="M135" s="27"/>
      <c r="N135" s="137"/>
    </row>
    <row r="136" spans="1:14" ht="15.75">
      <c r="A136" s="26"/>
      <c r="B136" s="27" t="s">
        <v>97</v>
      </c>
      <c r="C136" s="27"/>
      <c r="D136" s="27"/>
      <c r="E136" s="27"/>
      <c r="F136" s="27"/>
      <c r="G136" s="27"/>
      <c r="H136" s="66">
        <f>H132-H135</f>
        <v>79208</v>
      </c>
      <c r="I136" s="27"/>
      <c r="J136" s="53" t="s">
        <v>182</v>
      </c>
      <c r="K136" s="27"/>
      <c r="L136" s="66"/>
      <c r="M136" s="27"/>
      <c r="N136" s="137"/>
    </row>
    <row r="137" spans="1:14" ht="7.5" customHeight="1">
      <c r="A137" s="26"/>
      <c r="B137" s="27"/>
      <c r="C137" s="27"/>
      <c r="D137" s="27"/>
      <c r="E137" s="27"/>
      <c r="F137" s="27"/>
      <c r="G137" s="27"/>
      <c r="H137" s="27"/>
      <c r="I137" s="27"/>
      <c r="J137" s="27"/>
      <c r="K137" s="27"/>
      <c r="L137" s="79"/>
      <c r="M137" s="27"/>
      <c r="N137" s="137"/>
    </row>
    <row r="138" spans="1:14" ht="9" customHeight="1">
      <c r="A138" s="2"/>
      <c r="B138" s="5"/>
      <c r="C138" s="5"/>
      <c r="D138" s="5"/>
      <c r="E138" s="5"/>
      <c r="F138" s="5"/>
      <c r="G138" s="5"/>
      <c r="H138" s="5"/>
      <c r="I138" s="5"/>
      <c r="J138" s="5"/>
      <c r="K138" s="5"/>
      <c r="L138" s="60"/>
      <c r="M138" s="5"/>
      <c r="N138" s="137"/>
    </row>
    <row r="139" spans="1:14" ht="15.75">
      <c r="A139" s="8"/>
      <c r="B139" s="78" t="s">
        <v>98</v>
      </c>
      <c r="C139" s="16"/>
      <c r="D139" s="10"/>
      <c r="E139" s="10"/>
      <c r="F139" s="10"/>
      <c r="G139" s="10"/>
      <c r="H139" s="10"/>
      <c r="I139" s="10"/>
      <c r="J139" s="10"/>
      <c r="K139" s="10"/>
      <c r="L139" s="88"/>
      <c r="M139" s="10"/>
      <c r="N139" s="137"/>
    </row>
    <row r="140" spans="1:14" ht="15.75">
      <c r="A140" s="26"/>
      <c r="B140" s="27" t="s">
        <v>99</v>
      </c>
      <c r="C140" s="27"/>
      <c r="D140" s="27"/>
      <c r="E140" s="27"/>
      <c r="F140" s="27"/>
      <c r="G140" s="27"/>
      <c r="H140" s="27"/>
      <c r="I140" s="27"/>
      <c r="J140" s="27"/>
      <c r="K140" s="27"/>
      <c r="L140" s="75">
        <f>(L77+SUM(L79:L82))/-L83</f>
        <v>5.302083333333333</v>
      </c>
      <c r="M140" s="27" t="s">
        <v>196</v>
      </c>
      <c r="N140" s="137"/>
    </row>
    <row r="141" spans="1:14" ht="15.75">
      <c r="A141" s="26"/>
      <c r="B141" s="27" t="s">
        <v>100</v>
      </c>
      <c r="C141" s="27"/>
      <c r="D141" s="27"/>
      <c r="E141" s="27"/>
      <c r="F141" s="27"/>
      <c r="G141" s="27"/>
      <c r="H141" s="27"/>
      <c r="I141" s="27"/>
      <c r="J141" s="27"/>
      <c r="K141" s="27"/>
      <c r="L141" s="89">
        <v>2.11</v>
      </c>
      <c r="M141" s="27" t="s">
        <v>196</v>
      </c>
      <c r="N141" s="137"/>
    </row>
    <row r="142" spans="1:14" ht="15.75">
      <c r="A142" s="26"/>
      <c r="B142" s="27" t="s">
        <v>101</v>
      </c>
      <c r="C142" s="27"/>
      <c r="D142" s="27"/>
      <c r="E142" s="27"/>
      <c r="F142" s="27"/>
      <c r="G142" s="27"/>
      <c r="H142" s="27"/>
      <c r="I142" s="27"/>
      <c r="J142" s="27"/>
      <c r="K142" s="27"/>
      <c r="L142" s="75">
        <f>(L77+SUM(L79:L84))/-L85</f>
        <v>7.641203703703703</v>
      </c>
      <c r="M142" s="27" t="s">
        <v>196</v>
      </c>
      <c r="N142" s="137"/>
    </row>
    <row r="143" spans="1:14" ht="15.75">
      <c r="A143" s="26"/>
      <c r="B143" s="27" t="s">
        <v>102</v>
      </c>
      <c r="C143" s="27"/>
      <c r="D143" s="27"/>
      <c r="E143" s="27"/>
      <c r="F143" s="27"/>
      <c r="G143" s="27"/>
      <c r="H143" s="27"/>
      <c r="I143" s="27"/>
      <c r="J143" s="27"/>
      <c r="K143" s="27"/>
      <c r="L143" s="90">
        <v>7.04</v>
      </c>
      <c r="M143" s="27" t="s">
        <v>196</v>
      </c>
      <c r="N143" s="137"/>
    </row>
    <row r="144" spans="1:14" ht="15.75">
      <c r="A144" s="26"/>
      <c r="B144" s="27" t="s">
        <v>103</v>
      </c>
      <c r="C144" s="27"/>
      <c r="D144" s="27"/>
      <c r="E144" s="27"/>
      <c r="F144" s="27"/>
      <c r="G144" s="27"/>
      <c r="H144" s="27"/>
      <c r="I144" s="27"/>
      <c r="J144" s="27"/>
      <c r="K144" s="27"/>
      <c r="L144" s="90">
        <f>(L77+SUM(L79:L85))/-L86</f>
        <v>5.927685950413223</v>
      </c>
      <c r="M144" s="27" t="s">
        <v>196</v>
      </c>
      <c r="N144" s="137"/>
    </row>
    <row r="145" spans="1:14" ht="15.75">
      <c r="A145" s="26"/>
      <c r="B145" s="27" t="s">
        <v>104</v>
      </c>
      <c r="C145" s="27"/>
      <c r="D145" s="27"/>
      <c r="E145" s="27"/>
      <c r="F145" s="27"/>
      <c r="G145" s="27"/>
      <c r="H145" s="27"/>
      <c r="I145" s="27"/>
      <c r="J145" s="27"/>
      <c r="K145" s="27"/>
      <c r="L145" s="90">
        <v>5.46</v>
      </c>
      <c r="M145" s="27" t="s">
        <v>196</v>
      </c>
      <c r="N145" s="137"/>
    </row>
    <row r="146" spans="1:14" ht="7.5" customHeight="1">
      <c r="A146" s="26"/>
      <c r="B146" s="27"/>
      <c r="C146" s="27"/>
      <c r="D146" s="27"/>
      <c r="E146" s="27"/>
      <c r="F146" s="27"/>
      <c r="G146" s="27"/>
      <c r="H146" s="27"/>
      <c r="I146" s="27"/>
      <c r="J146" s="27"/>
      <c r="K146" s="27"/>
      <c r="L146" s="27"/>
      <c r="M146" s="27"/>
      <c r="N146" s="137"/>
    </row>
    <row r="147" spans="1:14" ht="15.75">
      <c r="A147" s="8"/>
      <c r="B147" s="15"/>
      <c r="C147" s="15"/>
      <c r="D147" s="15"/>
      <c r="E147" s="15"/>
      <c r="F147" s="15"/>
      <c r="G147" s="15"/>
      <c r="H147" s="15"/>
      <c r="I147" s="15"/>
      <c r="J147" s="15"/>
      <c r="K147" s="15"/>
      <c r="L147" s="15"/>
      <c r="M147" s="15"/>
      <c r="N147" s="137"/>
    </row>
    <row r="148" spans="1:14" ht="15.75">
      <c r="A148" s="91"/>
      <c r="B148" s="76" t="s">
        <v>105</v>
      </c>
      <c r="C148" s="92"/>
      <c r="D148" s="92"/>
      <c r="E148" s="92"/>
      <c r="F148" s="92"/>
      <c r="G148" s="93"/>
      <c r="H148" s="93"/>
      <c r="I148" s="93"/>
      <c r="J148" s="93">
        <f>L42</f>
        <v>37103</v>
      </c>
      <c r="K148" s="94"/>
      <c r="L148" s="94"/>
      <c r="M148" s="5"/>
      <c r="N148" s="137"/>
    </row>
    <row r="149" spans="1:14" ht="15.75">
      <c r="A149" s="96"/>
      <c r="B149" s="97"/>
      <c r="C149" s="98"/>
      <c r="D149" s="98"/>
      <c r="E149" s="98"/>
      <c r="F149" s="98"/>
      <c r="G149" s="99"/>
      <c r="H149" s="99"/>
      <c r="I149" s="99"/>
      <c r="J149" s="99"/>
      <c r="K149" s="10"/>
      <c r="L149" s="10"/>
      <c r="M149" s="10"/>
      <c r="N149" s="137"/>
    </row>
    <row r="150" spans="1:14" ht="15.75">
      <c r="A150" s="101"/>
      <c r="B150" s="102" t="s">
        <v>106</v>
      </c>
      <c r="C150" s="103"/>
      <c r="D150" s="103"/>
      <c r="E150" s="103"/>
      <c r="F150" s="103"/>
      <c r="G150" s="83"/>
      <c r="H150" s="83"/>
      <c r="I150" s="83"/>
      <c r="J150" s="104">
        <v>0.10325</v>
      </c>
      <c r="K150" s="27"/>
      <c r="L150" s="27"/>
      <c r="M150" s="27"/>
      <c r="N150" s="137"/>
    </row>
    <row r="151" spans="1:14" ht="15.75">
      <c r="A151" s="101"/>
      <c r="B151" s="102" t="s">
        <v>107</v>
      </c>
      <c r="C151" s="103"/>
      <c r="D151" s="103"/>
      <c r="E151" s="103"/>
      <c r="F151" s="103"/>
      <c r="G151" s="83"/>
      <c r="H151" s="83"/>
      <c r="I151" s="83"/>
      <c r="J151" s="52">
        <v>0.0624</v>
      </c>
      <c r="K151" s="27"/>
      <c r="L151" s="27"/>
      <c r="M151" s="27"/>
      <c r="N151" s="137"/>
    </row>
    <row r="152" spans="1:14" ht="15.75">
      <c r="A152" s="101"/>
      <c r="B152" s="102" t="s">
        <v>108</v>
      </c>
      <c r="C152" s="103"/>
      <c r="D152" s="103"/>
      <c r="E152" s="103"/>
      <c r="F152" s="103"/>
      <c r="G152" s="83"/>
      <c r="H152" s="83"/>
      <c r="I152" s="83"/>
      <c r="J152" s="104">
        <f>J150-J151</f>
        <v>0.04085</v>
      </c>
      <c r="K152" s="27"/>
      <c r="L152" s="27"/>
      <c r="M152" s="27"/>
      <c r="N152" s="137"/>
    </row>
    <row r="153" spans="1:14" ht="15.75">
      <c r="A153" s="101"/>
      <c r="B153" s="102" t="s">
        <v>109</v>
      </c>
      <c r="C153" s="103"/>
      <c r="D153" s="103"/>
      <c r="E153" s="103"/>
      <c r="F153" s="103"/>
      <c r="G153" s="83"/>
      <c r="H153" s="83"/>
      <c r="I153" s="83"/>
      <c r="J153" s="52">
        <v>0.101</v>
      </c>
      <c r="K153" s="27"/>
      <c r="L153" s="27"/>
      <c r="M153" s="27"/>
      <c r="N153" s="137"/>
    </row>
    <row r="154" spans="1:14" ht="15.75">
      <c r="A154" s="101"/>
      <c r="B154" s="102" t="s">
        <v>110</v>
      </c>
      <c r="C154" s="103"/>
      <c r="D154" s="103"/>
      <c r="E154" s="103"/>
      <c r="F154" s="103"/>
      <c r="G154" s="83"/>
      <c r="H154" s="83"/>
      <c r="I154" s="83"/>
      <c r="J154" s="104">
        <f>L31</f>
        <v>0.057109527111273296</v>
      </c>
      <c r="K154" s="27"/>
      <c r="L154" s="27"/>
      <c r="M154" s="27"/>
      <c r="N154" s="137"/>
    </row>
    <row r="155" spans="1:14" ht="15.75">
      <c r="A155" s="101"/>
      <c r="B155" s="102" t="s">
        <v>111</v>
      </c>
      <c r="C155" s="103"/>
      <c r="D155" s="103"/>
      <c r="E155" s="103"/>
      <c r="F155" s="103"/>
      <c r="G155" s="83"/>
      <c r="H155" s="83"/>
      <c r="I155" s="83"/>
      <c r="J155" s="104">
        <f>J153-J154</f>
        <v>0.04389047288872671</v>
      </c>
      <c r="K155" s="27"/>
      <c r="L155" s="27"/>
      <c r="M155" s="27"/>
      <c r="N155" s="137"/>
    </row>
    <row r="156" spans="1:14" ht="15.75">
      <c r="A156" s="101"/>
      <c r="B156" s="102" t="s">
        <v>112</v>
      </c>
      <c r="C156" s="103"/>
      <c r="D156" s="103"/>
      <c r="E156" s="103"/>
      <c r="F156" s="103"/>
      <c r="G156" s="83"/>
      <c r="H156" s="83"/>
      <c r="I156" s="83"/>
      <c r="J156" s="105" t="s">
        <v>183</v>
      </c>
      <c r="K156" s="27"/>
      <c r="L156" s="27"/>
      <c r="M156" s="27"/>
      <c r="N156" s="137"/>
    </row>
    <row r="157" spans="1:14" ht="15.75">
      <c r="A157" s="101"/>
      <c r="B157" s="102" t="s">
        <v>113</v>
      </c>
      <c r="C157" s="103"/>
      <c r="D157" s="103"/>
      <c r="E157" s="103"/>
      <c r="F157" s="103"/>
      <c r="G157" s="83"/>
      <c r="H157" s="83"/>
      <c r="I157" s="83"/>
      <c r="J157" s="106">
        <v>16.71</v>
      </c>
      <c r="K157" s="27" t="s">
        <v>187</v>
      </c>
      <c r="L157" s="27"/>
      <c r="M157" s="27"/>
      <c r="N157" s="137"/>
    </row>
    <row r="158" spans="1:14" ht="15.75">
      <c r="A158" s="101"/>
      <c r="B158" s="102" t="s">
        <v>114</v>
      </c>
      <c r="C158" s="103"/>
      <c r="D158" s="103"/>
      <c r="E158" s="103"/>
      <c r="F158" s="103"/>
      <c r="G158" s="83"/>
      <c r="H158" s="83"/>
      <c r="I158" s="83"/>
      <c r="J158" s="106">
        <v>12.05</v>
      </c>
      <c r="K158" s="27" t="s">
        <v>187</v>
      </c>
      <c r="L158" s="27"/>
      <c r="M158" s="27"/>
      <c r="N158" s="137"/>
    </row>
    <row r="159" spans="1:14" ht="15.75">
      <c r="A159" s="101"/>
      <c r="B159" s="102" t="s">
        <v>115</v>
      </c>
      <c r="C159" s="103"/>
      <c r="D159" s="103"/>
      <c r="E159" s="103"/>
      <c r="F159" s="103"/>
      <c r="G159" s="83"/>
      <c r="H159" s="83"/>
      <c r="I159" s="83"/>
      <c r="J159" s="104">
        <f>F55/D55*4</f>
        <v>0.3084259244830219</v>
      </c>
      <c r="K159" s="27"/>
      <c r="L159" s="27"/>
      <c r="M159" s="27"/>
      <c r="N159" s="137"/>
    </row>
    <row r="160" spans="1:14" ht="15.75">
      <c r="A160" s="101"/>
      <c r="B160" s="102"/>
      <c r="C160" s="102"/>
      <c r="D160" s="102"/>
      <c r="E160" s="102"/>
      <c r="F160" s="102"/>
      <c r="G160" s="27"/>
      <c r="H160" s="27"/>
      <c r="I160" s="27"/>
      <c r="J160" s="79"/>
      <c r="K160" s="27"/>
      <c r="L160" s="107"/>
      <c r="M160" s="27"/>
      <c r="N160" s="137"/>
    </row>
    <row r="161" spans="1:14" ht="15.75">
      <c r="A161" s="108"/>
      <c r="B161" s="17" t="s">
        <v>116</v>
      </c>
      <c r="C161" s="20"/>
      <c r="D161" s="109"/>
      <c r="E161" s="20"/>
      <c r="F161" s="109"/>
      <c r="G161" s="20"/>
      <c r="H161" s="109"/>
      <c r="I161" s="20" t="s">
        <v>170</v>
      </c>
      <c r="J161" s="109" t="s">
        <v>184</v>
      </c>
      <c r="K161" s="18"/>
      <c r="L161" s="18"/>
      <c r="M161" s="10"/>
      <c r="N161" s="137"/>
    </row>
    <row r="162" spans="1:14" ht="15.75">
      <c r="A162" s="110"/>
      <c r="B162" s="102" t="s">
        <v>117</v>
      </c>
      <c r="C162" s="67"/>
      <c r="D162" s="67"/>
      <c r="E162" s="67"/>
      <c r="F162" s="27"/>
      <c r="G162" s="27"/>
      <c r="H162" s="27"/>
      <c r="I162" s="34">
        <v>371</v>
      </c>
      <c r="J162" s="111">
        <v>21122</v>
      </c>
      <c r="K162" s="27"/>
      <c r="L162" s="107"/>
      <c r="M162" s="112"/>
      <c r="N162" s="137"/>
    </row>
    <row r="163" spans="1:14" ht="15.75">
      <c r="A163" s="110"/>
      <c r="B163" s="102" t="s">
        <v>118</v>
      </c>
      <c r="C163" s="67"/>
      <c r="D163" s="67"/>
      <c r="E163" s="67"/>
      <c r="F163" s="27"/>
      <c r="G163" s="27"/>
      <c r="H163" s="27"/>
      <c r="I163" s="34">
        <v>20</v>
      </c>
      <c r="J163" s="111">
        <v>999</v>
      </c>
      <c r="K163" s="27"/>
      <c r="L163" s="107"/>
      <c r="M163" s="112"/>
      <c r="N163" s="137"/>
    </row>
    <row r="164" spans="1:14" ht="15.75">
      <c r="A164" s="110"/>
      <c r="B164" s="113" t="s">
        <v>119</v>
      </c>
      <c r="C164" s="67"/>
      <c r="D164" s="67"/>
      <c r="E164" s="67"/>
      <c r="F164" s="27"/>
      <c r="G164" s="27"/>
      <c r="H164" s="27"/>
      <c r="I164" s="27"/>
      <c r="J164" s="111">
        <v>0</v>
      </c>
      <c r="K164" s="27"/>
      <c r="L164" s="107"/>
      <c r="M164" s="112"/>
      <c r="N164" s="137"/>
    </row>
    <row r="165" spans="1:14" ht="15.75">
      <c r="A165" s="110"/>
      <c r="B165" s="113" t="s">
        <v>120</v>
      </c>
      <c r="C165" s="67"/>
      <c r="D165" s="67"/>
      <c r="E165" s="67"/>
      <c r="F165" s="27"/>
      <c r="G165" s="27"/>
      <c r="H165" s="27"/>
      <c r="I165" s="27"/>
      <c r="J165" s="81" t="s">
        <v>182</v>
      </c>
      <c r="K165" s="27"/>
      <c r="L165" s="107"/>
      <c r="M165" s="112"/>
      <c r="N165" s="137"/>
    </row>
    <row r="166" spans="1:14" ht="15.75">
      <c r="A166" s="114"/>
      <c r="B166" s="113" t="s">
        <v>121</v>
      </c>
      <c r="C166" s="67"/>
      <c r="D166" s="102"/>
      <c r="E166" s="102"/>
      <c r="F166" s="102"/>
      <c r="G166" s="27"/>
      <c r="H166" s="27"/>
      <c r="I166" s="27"/>
      <c r="J166" s="111"/>
      <c r="K166" s="27"/>
      <c r="L166" s="107"/>
      <c r="M166" s="115"/>
      <c r="N166" s="137"/>
    </row>
    <row r="167" spans="1:14" ht="15.75">
      <c r="A167" s="110"/>
      <c r="B167" s="102" t="s">
        <v>122</v>
      </c>
      <c r="C167" s="67"/>
      <c r="D167" s="67"/>
      <c r="E167" s="67"/>
      <c r="F167" s="67"/>
      <c r="G167" s="27"/>
      <c r="H167" s="27"/>
      <c r="I167" s="27">
        <v>6</v>
      </c>
      <c r="J167" s="111">
        <v>171</v>
      </c>
      <c r="K167" s="27"/>
      <c r="L167" s="107"/>
      <c r="M167" s="115"/>
      <c r="N167" s="137"/>
    </row>
    <row r="168" spans="1:14" ht="15.75">
      <c r="A168" s="110"/>
      <c r="B168" s="102" t="s">
        <v>123</v>
      </c>
      <c r="C168" s="67"/>
      <c r="D168" s="67"/>
      <c r="E168" s="67"/>
      <c r="F168" s="67"/>
      <c r="G168" s="27"/>
      <c r="H168" s="27"/>
      <c r="I168" s="27">
        <v>559</v>
      </c>
      <c r="J168" s="111">
        <v>8418</v>
      </c>
      <c r="K168" s="27"/>
      <c r="L168" s="107"/>
      <c r="M168" s="115"/>
      <c r="N168" s="137"/>
    </row>
    <row r="169" spans="1:14" ht="15.75">
      <c r="A169" s="110"/>
      <c r="B169" s="102" t="s">
        <v>207</v>
      </c>
      <c r="C169" s="67"/>
      <c r="D169" s="67"/>
      <c r="E169" s="67"/>
      <c r="F169" s="67"/>
      <c r="G169" s="27"/>
      <c r="H169" s="27"/>
      <c r="I169" s="27"/>
      <c r="J169" s="111">
        <f>250+23+199</f>
        <v>472</v>
      </c>
      <c r="K169" s="27"/>
      <c r="L169" s="107"/>
      <c r="M169" s="115"/>
      <c r="N169" s="137"/>
    </row>
    <row r="170" spans="1:14" ht="15.75">
      <c r="A170" s="114"/>
      <c r="B170" s="113" t="s">
        <v>124</v>
      </c>
      <c r="C170" s="67"/>
      <c r="D170" s="102"/>
      <c r="E170" s="102"/>
      <c r="F170" s="102"/>
      <c r="G170" s="27"/>
      <c r="H170" s="27"/>
      <c r="I170" s="27"/>
      <c r="J170" s="111"/>
      <c r="K170" s="27"/>
      <c r="L170" s="107"/>
      <c r="M170" s="115"/>
      <c r="N170" s="137"/>
    </row>
    <row r="171" spans="1:14" ht="15.75">
      <c r="A171" s="114"/>
      <c r="B171" s="102" t="s">
        <v>125</v>
      </c>
      <c r="C171" s="67"/>
      <c r="D171" s="102"/>
      <c r="E171" s="102"/>
      <c r="F171" s="102"/>
      <c r="G171" s="27"/>
      <c r="H171" s="27"/>
      <c r="I171" s="27">
        <v>13</v>
      </c>
      <c r="J171" s="111">
        <v>747</v>
      </c>
      <c r="K171" s="27"/>
      <c r="L171" s="107"/>
      <c r="M171" s="115"/>
      <c r="N171" s="137"/>
    </row>
    <row r="172" spans="1:14" ht="15.75">
      <c r="A172" s="110"/>
      <c r="B172" s="102" t="s">
        <v>126</v>
      </c>
      <c r="C172" s="67"/>
      <c r="D172" s="116"/>
      <c r="E172" s="116"/>
      <c r="F172" s="117"/>
      <c r="G172" s="27"/>
      <c r="H172" s="27"/>
      <c r="I172" s="27"/>
      <c r="J172" s="111">
        <v>21</v>
      </c>
      <c r="K172" s="27"/>
      <c r="L172" s="107"/>
      <c r="M172" s="115"/>
      <c r="N172" s="137"/>
    </row>
    <row r="173" spans="1:14" ht="15.75">
      <c r="A173" s="110"/>
      <c r="B173" s="102" t="s">
        <v>127</v>
      </c>
      <c r="C173" s="67"/>
      <c r="D173" s="116"/>
      <c r="E173" s="116"/>
      <c r="F173" s="117"/>
      <c r="G173" s="27"/>
      <c r="H173" s="27"/>
      <c r="I173" s="27"/>
      <c r="J173" s="111">
        <v>5</v>
      </c>
      <c r="K173" s="27"/>
      <c r="L173" s="107"/>
      <c r="M173" s="115"/>
      <c r="N173" s="137"/>
    </row>
    <row r="174" spans="1:14" ht="15.75">
      <c r="A174" s="110"/>
      <c r="B174" s="102" t="s">
        <v>128</v>
      </c>
      <c r="C174" s="67"/>
      <c r="D174" s="118"/>
      <c r="E174" s="116"/>
      <c r="F174" s="117"/>
      <c r="G174" s="27"/>
      <c r="H174" s="27"/>
      <c r="I174" s="27"/>
      <c r="J174" s="119">
        <v>0.9438</v>
      </c>
      <c r="K174" s="27"/>
      <c r="L174" s="107"/>
      <c r="M174" s="115"/>
      <c r="N174" s="137"/>
    </row>
    <row r="175" spans="1:14" ht="15.75">
      <c r="A175" s="110"/>
      <c r="B175" s="102"/>
      <c r="C175" s="67"/>
      <c r="D175" s="118"/>
      <c r="E175" s="116"/>
      <c r="F175" s="117"/>
      <c r="G175" s="27"/>
      <c r="H175" s="27"/>
      <c r="I175" s="27"/>
      <c r="J175" s="119"/>
      <c r="K175" s="27"/>
      <c r="L175" s="107"/>
      <c r="M175" s="115"/>
      <c r="N175" s="137"/>
    </row>
    <row r="176" spans="1:14" ht="15.75">
      <c r="A176" s="8"/>
      <c r="B176" s="17" t="s">
        <v>129</v>
      </c>
      <c r="C176" s="20"/>
      <c r="D176" s="109"/>
      <c r="E176" s="20"/>
      <c r="F176" s="109"/>
      <c r="G176" s="20"/>
      <c r="H176" s="109" t="s">
        <v>170</v>
      </c>
      <c r="I176" s="20" t="s">
        <v>171</v>
      </c>
      <c r="J176" s="109" t="s">
        <v>185</v>
      </c>
      <c r="K176" s="20" t="s">
        <v>171</v>
      </c>
      <c r="L176" s="18"/>
      <c r="M176" s="120"/>
      <c r="N176" s="137"/>
    </row>
    <row r="177" spans="1:14" ht="15.75">
      <c r="A177" s="26"/>
      <c r="B177" s="67" t="s">
        <v>130</v>
      </c>
      <c r="C177" s="121"/>
      <c r="D177" s="67"/>
      <c r="E177" s="121"/>
      <c r="F177" s="27"/>
      <c r="G177" s="121"/>
      <c r="H177" s="67">
        <v>1809</v>
      </c>
      <c r="I177" s="121">
        <f>H177/H182</f>
        <v>0.6128048780487805</v>
      </c>
      <c r="J177" s="66">
        <v>67726</v>
      </c>
      <c r="K177" s="122">
        <f>J177/J182</f>
        <v>0.5717735058970528</v>
      </c>
      <c r="L177" s="107"/>
      <c r="M177" s="115"/>
      <c r="N177" s="137"/>
    </row>
    <row r="178" spans="1:14" ht="15.75">
      <c r="A178" s="26"/>
      <c r="B178" s="67" t="s">
        <v>131</v>
      </c>
      <c r="C178" s="121"/>
      <c r="D178" s="67"/>
      <c r="E178" s="121"/>
      <c r="F178" s="27"/>
      <c r="G178" s="123"/>
      <c r="H178" s="67">
        <v>153</v>
      </c>
      <c r="I178" s="121">
        <f>H178/H182</f>
        <v>0.051829268292682924</v>
      </c>
      <c r="J178" s="66">
        <v>5340</v>
      </c>
      <c r="K178" s="122">
        <f>J178/J182</f>
        <v>0.04508269381759238</v>
      </c>
      <c r="L178" s="107"/>
      <c r="M178" s="115"/>
      <c r="N178" s="137"/>
    </row>
    <row r="179" spans="1:14" ht="15.75">
      <c r="A179" s="26"/>
      <c r="B179" s="67" t="s">
        <v>132</v>
      </c>
      <c r="C179" s="121"/>
      <c r="D179" s="67"/>
      <c r="E179" s="121"/>
      <c r="F179" s="27"/>
      <c r="G179" s="123"/>
      <c r="H179" s="67">
        <v>89</v>
      </c>
      <c r="I179" s="121">
        <f>H179/H182</f>
        <v>0.030149051490514906</v>
      </c>
      <c r="J179" s="66">
        <v>3310</v>
      </c>
      <c r="K179" s="122">
        <f>J179/J182</f>
        <v>0.027944516205286662</v>
      </c>
      <c r="L179" s="107"/>
      <c r="M179" s="115"/>
      <c r="N179" s="137"/>
    </row>
    <row r="180" spans="1:14" ht="15.75">
      <c r="A180" s="26"/>
      <c r="B180" s="67" t="s">
        <v>133</v>
      </c>
      <c r="C180" s="121"/>
      <c r="D180" s="67"/>
      <c r="E180" s="121"/>
      <c r="F180" s="27"/>
      <c r="G180" s="123"/>
      <c r="H180" s="67">
        <f>69+49+43+740</f>
        <v>901</v>
      </c>
      <c r="I180" s="121">
        <f>H180/H182</f>
        <v>0.30521680216802166</v>
      </c>
      <c r="J180" s="66">
        <f>2421+1876+1777+35999</f>
        <v>42073</v>
      </c>
      <c r="K180" s="122">
        <f>J180/J182</f>
        <v>0.35519928408006823</v>
      </c>
      <c r="L180" s="107"/>
      <c r="M180" s="115"/>
      <c r="N180" s="137"/>
    </row>
    <row r="181" spans="1:14" ht="15.75">
      <c r="A181" s="26"/>
      <c r="B181" s="30"/>
      <c r="C181" s="121"/>
      <c r="D181" s="67"/>
      <c r="E181" s="121"/>
      <c r="F181" s="27"/>
      <c r="G181" s="123"/>
      <c r="H181" s="67"/>
      <c r="I181" s="121"/>
      <c r="J181" s="66"/>
      <c r="K181" s="122"/>
      <c r="L181" s="107"/>
      <c r="M181" s="115"/>
      <c r="N181" s="137"/>
    </row>
    <row r="182" spans="1:14" ht="15.75">
      <c r="A182" s="26"/>
      <c r="B182" s="27"/>
      <c r="C182" s="27"/>
      <c r="D182" s="27"/>
      <c r="E182" s="27"/>
      <c r="F182" s="27"/>
      <c r="G182" s="27"/>
      <c r="H182" s="38">
        <f>SUM(H177:H181)</f>
        <v>2952</v>
      </c>
      <c r="I182" s="124">
        <f>SUM(I177:I181)</f>
        <v>1</v>
      </c>
      <c r="J182" s="66">
        <f>SUM(J177:J181)</f>
        <v>118449</v>
      </c>
      <c r="K182" s="124">
        <f>SUM(K177:K181)</f>
        <v>1</v>
      </c>
      <c r="L182" s="27"/>
      <c r="M182" s="27"/>
      <c r="N182" s="137"/>
    </row>
    <row r="183" spans="1:14" ht="15.75">
      <c r="A183" s="26"/>
      <c r="B183" s="27"/>
      <c r="C183" s="27"/>
      <c r="D183" s="27"/>
      <c r="E183" s="27"/>
      <c r="F183" s="27"/>
      <c r="G183" s="27"/>
      <c r="H183" s="38"/>
      <c r="I183" s="124"/>
      <c r="J183" s="66"/>
      <c r="K183" s="124"/>
      <c r="L183" s="27"/>
      <c r="M183" s="27"/>
      <c r="N183" s="137"/>
    </row>
    <row r="184" spans="1:14" ht="15.75">
      <c r="A184" s="8"/>
      <c r="B184" s="10"/>
      <c r="C184" s="10"/>
      <c r="D184" s="10"/>
      <c r="E184" s="10"/>
      <c r="F184" s="10"/>
      <c r="G184" s="10"/>
      <c r="H184" s="68"/>
      <c r="I184" s="127"/>
      <c r="J184" s="128"/>
      <c r="K184" s="127"/>
      <c r="L184" s="10"/>
      <c r="M184" s="10"/>
      <c r="N184" s="137"/>
    </row>
    <row r="185" spans="1:14" ht="15.75">
      <c r="A185" s="129"/>
      <c r="B185" s="17" t="s">
        <v>134</v>
      </c>
      <c r="C185" s="130"/>
      <c r="D185" s="20" t="s">
        <v>149</v>
      </c>
      <c r="E185" s="18"/>
      <c r="F185" s="17" t="s">
        <v>159</v>
      </c>
      <c r="G185" s="131"/>
      <c r="H185" s="131"/>
      <c r="I185" s="15"/>
      <c r="J185" s="15"/>
      <c r="K185" s="15"/>
      <c r="L185" s="15"/>
      <c r="M185" s="15"/>
      <c r="N185" s="137"/>
    </row>
    <row r="186" spans="1:14" ht="15.75">
      <c r="A186" s="129"/>
      <c r="B186" s="15"/>
      <c r="C186" s="15"/>
      <c r="D186" s="10"/>
      <c r="E186" s="10"/>
      <c r="F186" s="10"/>
      <c r="G186" s="15"/>
      <c r="H186" s="15"/>
      <c r="I186" s="15"/>
      <c r="J186" s="15"/>
      <c r="K186" s="15"/>
      <c r="L186" s="15"/>
      <c r="M186" s="15"/>
      <c r="N186" s="137"/>
    </row>
    <row r="187" spans="1:14" ht="15.75">
      <c r="A187" s="129"/>
      <c r="B187" s="16" t="s">
        <v>135</v>
      </c>
      <c r="C187" s="132"/>
      <c r="D187" s="133" t="s">
        <v>150</v>
      </c>
      <c r="E187" s="16"/>
      <c r="F187" s="16" t="s">
        <v>160</v>
      </c>
      <c r="G187" s="132"/>
      <c r="H187" s="132"/>
      <c r="I187" s="132"/>
      <c r="J187" s="15"/>
      <c r="K187" s="15"/>
      <c r="L187" s="15"/>
      <c r="M187" s="15"/>
      <c r="N187" s="137"/>
    </row>
    <row r="188" spans="1:14" ht="15.75">
      <c r="A188" s="129"/>
      <c r="B188" s="16" t="s">
        <v>136</v>
      </c>
      <c r="C188" s="132"/>
      <c r="D188" s="133" t="s">
        <v>151</v>
      </c>
      <c r="E188" s="16"/>
      <c r="F188" s="16" t="s">
        <v>161</v>
      </c>
      <c r="G188" s="132"/>
      <c r="H188" s="132"/>
      <c r="I188" s="132"/>
      <c r="J188" s="15"/>
      <c r="K188" s="15"/>
      <c r="L188" s="15"/>
      <c r="M188" s="15"/>
      <c r="N188" s="137"/>
    </row>
    <row r="189" spans="1:13" ht="15">
      <c r="A189" s="138"/>
      <c r="B189" s="138"/>
      <c r="C189" s="138"/>
      <c r="D189" s="138"/>
      <c r="E189" s="138"/>
      <c r="F189" s="138"/>
      <c r="G189" s="138"/>
      <c r="H189" s="138"/>
      <c r="I189" s="138"/>
      <c r="J189" s="138"/>
      <c r="K189" s="138"/>
      <c r="L189" s="138"/>
      <c r="M189" s="138"/>
    </row>
  </sheetData>
  <printOptions/>
  <pageMargins left="0.5" right="0.5" top="0.30694444444444446" bottom="0.2659722222222222" header="0" footer="0"/>
  <pageSetup orientation="landscape" paperSize="9" scale="65"/>
  <headerFooter alignWithMargins="0">
    <oddFooter xml:space="preserve">&amp;LHL3 INVESTOR REPORT QTR END </oddFooter>
  </headerFooter>
  <rowBreaks count="2" manualBreakCount="2">
    <brk id="47" max="147" man="1"/>
    <brk id="189" max="0" man="1"/>
  </rowBreaks>
</worksheet>
</file>

<file path=xl/worksheets/sheet7.xml><?xml version="1.0" encoding="utf-8"?>
<worksheet xmlns="http://schemas.openxmlformats.org/spreadsheetml/2006/main" xmlns:r="http://schemas.openxmlformats.org/officeDocument/2006/relationships">
  <dimension ref="A1:N190"/>
  <sheetViews>
    <sheetView showOutlineSymbols="0" zoomScale="70" zoomScaleNormal="70" workbookViewId="0" topLeftCell="E1">
      <selection activeCell="P5" sqref="P5"/>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4.6640625" style="1" customWidth="1"/>
    <col min="13" max="13" width="20.3359375" style="1" customWidth="1"/>
    <col min="14" max="16384" width="9.6640625" style="1" customWidth="1"/>
  </cols>
  <sheetData>
    <row r="1" spans="1:14" ht="20.25">
      <c r="A1" s="2"/>
      <c r="B1" s="3" t="s">
        <v>0</v>
      </c>
      <c r="C1" s="4"/>
      <c r="D1" s="5"/>
      <c r="E1" s="5"/>
      <c r="F1" s="5"/>
      <c r="G1" s="5"/>
      <c r="H1" s="5"/>
      <c r="I1" s="5"/>
      <c r="J1" s="5"/>
      <c r="K1" s="5"/>
      <c r="L1" s="5"/>
      <c r="M1" s="5"/>
      <c r="N1" s="137"/>
    </row>
    <row r="2" spans="1:14" ht="15.75">
      <c r="A2" s="8"/>
      <c r="B2" s="9"/>
      <c r="C2" s="9"/>
      <c r="D2" s="10"/>
      <c r="E2" s="10"/>
      <c r="F2" s="10"/>
      <c r="G2" s="10"/>
      <c r="H2" s="10"/>
      <c r="I2" s="10"/>
      <c r="J2" s="10"/>
      <c r="K2" s="10"/>
      <c r="L2" s="10"/>
      <c r="M2" s="10"/>
      <c r="N2" s="137"/>
    </row>
    <row r="3" spans="1:14" ht="15.75">
      <c r="A3" s="11"/>
      <c r="B3" s="12" t="s">
        <v>1</v>
      </c>
      <c r="C3" s="10"/>
      <c r="D3" s="10"/>
      <c r="E3" s="10"/>
      <c r="F3" s="10"/>
      <c r="G3" s="10"/>
      <c r="H3" s="10"/>
      <c r="I3" s="10"/>
      <c r="J3" s="10"/>
      <c r="K3" s="10"/>
      <c r="L3" s="10"/>
      <c r="M3" s="10"/>
      <c r="N3" s="137"/>
    </row>
    <row r="4" spans="1:14" ht="15.75">
      <c r="A4" s="8"/>
      <c r="B4" s="9"/>
      <c r="C4" s="9"/>
      <c r="D4" s="10"/>
      <c r="E4" s="10"/>
      <c r="F4" s="10"/>
      <c r="G4" s="10"/>
      <c r="H4" s="10"/>
      <c r="I4" s="10"/>
      <c r="J4" s="10"/>
      <c r="K4" s="10"/>
      <c r="L4" s="10"/>
      <c r="M4" s="10"/>
      <c r="N4" s="137"/>
    </row>
    <row r="5" spans="1:14" ht="12" customHeight="1">
      <c r="A5" s="8"/>
      <c r="B5" s="13" t="s">
        <v>2</v>
      </c>
      <c r="C5" s="14"/>
      <c r="D5" s="10"/>
      <c r="E5" s="10"/>
      <c r="F5" s="10"/>
      <c r="G5" s="10"/>
      <c r="H5" s="10"/>
      <c r="I5" s="10"/>
      <c r="J5" s="10"/>
      <c r="K5" s="10"/>
      <c r="L5" s="10"/>
      <c r="M5" s="10"/>
      <c r="N5" s="137"/>
    </row>
    <row r="6" spans="1:14" ht="12" customHeight="1">
      <c r="A6" s="8"/>
      <c r="B6" s="13" t="s">
        <v>3</v>
      </c>
      <c r="C6" s="14"/>
      <c r="D6" s="10"/>
      <c r="E6" s="10"/>
      <c r="F6" s="10"/>
      <c r="G6" s="10"/>
      <c r="H6" s="10"/>
      <c r="I6" s="10"/>
      <c r="J6" s="10"/>
      <c r="K6" s="10"/>
      <c r="L6" s="10"/>
      <c r="M6" s="10"/>
      <c r="N6" s="137"/>
    </row>
    <row r="7" spans="1:14" ht="12" customHeight="1">
      <c r="A7" s="8"/>
      <c r="B7" s="13" t="s">
        <v>4</v>
      </c>
      <c r="C7" s="14"/>
      <c r="D7" s="10"/>
      <c r="E7" s="10"/>
      <c r="F7" s="10"/>
      <c r="G7" s="10"/>
      <c r="H7" s="10"/>
      <c r="I7" s="10"/>
      <c r="J7" s="10"/>
      <c r="K7" s="10"/>
      <c r="L7" s="10"/>
      <c r="M7" s="10"/>
      <c r="N7" s="137"/>
    </row>
    <row r="8" spans="1:14" ht="12" customHeight="1">
      <c r="A8" s="8"/>
      <c r="B8" s="13" t="s">
        <v>5</v>
      </c>
      <c r="C8" s="14"/>
      <c r="D8" s="10"/>
      <c r="E8" s="10"/>
      <c r="F8" s="10"/>
      <c r="G8" s="10"/>
      <c r="H8" s="10"/>
      <c r="I8" s="10"/>
      <c r="J8" s="10"/>
      <c r="K8" s="10"/>
      <c r="L8" s="10"/>
      <c r="M8" s="10"/>
      <c r="N8" s="137"/>
    </row>
    <row r="9" spans="1:14" ht="12" customHeight="1">
      <c r="A9" s="8"/>
      <c r="B9" s="15"/>
      <c r="C9" s="14"/>
      <c r="D9" s="10"/>
      <c r="E9" s="10"/>
      <c r="F9" s="10"/>
      <c r="G9" s="10"/>
      <c r="H9" s="10"/>
      <c r="I9" s="10"/>
      <c r="J9" s="10"/>
      <c r="K9" s="10"/>
      <c r="L9" s="10"/>
      <c r="M9" s="10"/>
      <c r="N9" s="137"/>
    </row>
    <row r="10" spans="1:14" ht="15.75">
      <c r="A10" s="8"/>
      <c r="B10" s="13"/>
      <c r="C10" s="14"/>
      <c r="D10" s="16"/>
      <c r="E10" s="16"/>
      <c r="F10" s="10"/>
      <c r="G10" s="10"/>
      <c r="H10" s="10"/>
      <c r="I10" s="10"/>
      <c r="J10" s="10"/>
      <c r="K10" s="10"/>
      <c r="L10" s="10"/>
      <c r="M10" s="10"/>
      <c r="N10" s="137"/>
    </row>
    <row r="11" spans="1:14" ht="15.75">
      <c r="A11" s="8"/>
      <c r="B11" s="17" t="s">
        <v>6</v>
      </c>
      <c r="C11" s="16"/>
      <c r="D11" s="10"/>
      <c r="E11" s="10"/>
      <c r="F11" s="10"/>
      <c r="G11" s="10"/>
      <c r="H11" s="10"/>
      <c r="I11" s="10"/>
      <c r="J11" s="10"/>
      <c r="K11" s="10"/>
      <c r="L11" s="10"/>
      <c r="M11" s="10"/>
      <c r="N11" s="137"/>
    </row>
    <row r="12" spans="1:14" ht="15.75">
      <c r="A12" s="8"/>
      <c r="B12" s="16"/>
      <c r="C12" s="16"/>
      <c r="D12" s="10"/>
      <c r="E12" s="10"/>
      <c r="F12" s="10"/>
      <c r="G12" s="10"/>
      <c r="H12" s="10"/>
      <c r="I12" s="10"/>
      <c r="J12" s="10"/>
      <c r="K12" s="10"/>
      <c r="L12" s="10"/>
      <c r="M12" s="10"/>
      <c r="N12" s="137"/>
    </row>
    <row r="13" spans="1:14" ht="15.75">
      <c r="A13" s="2"/>
      <c r="B13" s="5"/>
      <c r="C13" s="5"/>
      <c r="D13" s="5"/>
      <c r="E13" s="5"/>
      <c r="F13" s="5"/>
      <c r="G13" s="5"/>
      <c r="H13" s="5"/>
      <c r="I13" s="5"/>
      <c r="J13" s="5"/>
      <c r="K13" s="5"/>
      <c r="L13" s="5"/>
      <c r="M13" s="5"/>
      <c r="N13" s="137"/>
    </row>
    <row r="14" spans="1:14" ht="15.75">
      <c r="A14" s="8"/>
      <c r="B14" s="17" t="s">
        <v>7</v>
      </c>
      <c r="C14" s="17"/>
      <c r="D14" s="18"/>
      <c r="E14" s="18"/>
      <c r="F14" s="18"/>
      <c r="G14" s="18"/>
      <c r="H14" s="18"/>
      <c r="I14" s="18"/>
      <c r="J14" s="18"/>
      <c r="K14" s="18"/>
      <c r="L14" s="19" t="s">
        <v>188</v>
      </c>
      <c r="M14" s="18"/>
      <c r="N14" s="137"/>
    </row>
    <row r="15" spans="1:14" ht="15.75">
      <c r="A15" s="8"/>
      <c r="B15" s="17" t="s">
        <v>205</v>
      </c>
      <c r="C15" s="17"/>
      <c r="D15" s="18"/>
      <c r="E15" s="18"/>
      <c r="F15" s="18"/>
      <c r="G15" s="18"/>
      <c r="H15" s="20" t="s">
        <v>208</v>
      </c>
      <c r="I15" s="139">
        <v>0.95</v>
      </c>
      <c r="J15" s="20" t="s">
        <v>209</v>
      </c>
      <c r="K15" s="139">
        <v>0.05</v>
      </c>
      <c r="L15" s="19"/>
      <c r="M15" s="18"/>
      <c r="N15" s="137"/>
    </row>
    <row r="16" spans="1:14" ht="15.75">
      <c r="A16" s="8"/>
      <c r="B16" s="17" t="s">
        <v>206</v>
      </c>
      <c r="C16" s="17"/>
      <c r="D16" s="18"/>
      <c r="E16" s="18"/>
      <c r="F16" s="18"/>
      <c r="G16" s="18"/>
      <c r="H16" s="20" t="s">
        <v>208</v>
      </c>
      <c r="I16" s="139">
        <v>0.92</v>
      </c>
      <c r="J16" s="20" t="s">
        <v>209</v>
      </c>
      <c r="K16" s="139">
        <v>0.08</v>
      </c>
      <c r="L16" s="19"/>
      <c r="M16" s="18"/>
      <c r="N16" s="137"/>
    </row>
    <row r="17" spans="1:14" ht="15.75">
      <c r="A17" s="8"/>
      <c r="B17" s="17" t="s">
        <v>8</v>
      </c>
      <c r="C17" s="17"/>
      <c r="D17" s="18"/>
      <c r="E17" s="18"/>
      <c r="F17" s="18"/>
      <c r="G17" s="18"/>
      <c r="H17" s="18"/>
      <c r="I17" s="18"/>
      <c r="J17" s="18"/>
      <c r="K17" s="18"/>
      <c r="L17" s="20" t="s">
        <v>189</v>
      </c>
      <c r="M17" s="18"/>
      <c r="N17" s="137"/>
    </row>
    <row r="18" spans="1:14" ht="15.75">
      <c r="A18" s="8"/>
      <c r="B18" s="17" t="s">
        <v>9</v>
      </c>
      <c r="C18" s="17"/>
      <c r="D18" s="18"/>
      <c r="E18" s="18"/>
      <c r="F18" s="18"/>
      <c r="G18" s="18"/>
      <c r="H18" s="18"/>
      <c r="I18" s="18"/>
      <c r="J18" s="18"/>
      <c r="K18" s="18"/>
      <c r="L18" s="20" t="s">
        <v>216</v>
      </c>
      <c r="M18" s="18"/>
      <c r="N18" s="137"/>
    </row>
    <row r="19" spans="1:14" ht="15.75">
      <c r="A19" s="8"/>
      <c r="B19" s="10"/>
      <c r="C19" s="10"/>
      <c r="D19" s="10"/>
      <c r="E19" s="10"/>
      <c r="F19" s="10"/>
      <c r="G19" s="10"/>
      <c r="H19" s="10"/>
      <c r="I19" s="10"/>
      <c r="J19" s="10"/>
      <c r="K19" s="10"/>
      <c r="L19" s="21"/>
      <c r="M19" s="10"/>
      <c r="N19" s="137"/>
    </row>
    <row r="20" spans="1:14" ht="15.75">
      <c r="A20" s="8"/>
      <c r="B20" s="22" t="s">
        <v>10</v>
      </c>
      <c r="C20" s="10"/>
      <c r="D20" s="10"/>
      <c r="E20" s="10"/>
      <c r="F20" s="10"/>
      <c r="G20" s="10"/>
      <c r="H20" s="10"/>
      <c r="I20" s="10"/>
      <c r="J20" s="21" t="s">
        <v>172</v>
      </c>
      <c r="K20" s="10"/>
      <c r="L20" s="15"/>
      <c r="M20" s="10"/>
      <c r="N20" s="137"/>
    </row>
    <row r="21" spans="1:14" ht="15.75">
      <c r="A21" s="8"/>
      <c r="B21" s="10"/>
      <c r="C21" s="10"/>
      <c r="D21" s="10"/>
      <c r="E21" s="10"/>
      <c r="F21" s="10"/>
      <c r="G21" s="10"/>
      <c r="H21" s="10"/>
      <c r="I21" s="10"/>
      <c r="J21" s="10"/>
      <c r="K21" s="10"/>
      <c r="L21" s="23"/>
      <c r="M21" s="10"/>
      <c r="N21" s="137"/>
    </row>
    <row r="22" spans="1:14" ht="15.75">
      <c r="A22" s="8"/>
      <c r="B22" s="10"/>
      <c r="C22" s="24" t="s">
        <v>137</v>
      </c>
      <c r="D22" s="25" t="s">
        <v>141</v>
      </c>
      <c r="E22" s="25"/>
      <c r="F22" s="25" t="s">
        <v>152</v>
      </c>
      <c r="G22" s="25"/>
      <c r="H22" s="25" t="s">
        <v>162</v>
      </c>
      <c r="I22" s="25"/>
      <c r="J22" s="25" t="s">
        <v>173</v>
      </c>
      <c r="K22" s="15"/>
      <c r="L22" s="15"/>
      <c r="M22" s="10"/>
      <c r="N22" s="137"/>
    </row>
    <row r="23" spans="1:14" ht="15.75">
      <c r="A23" s="26"/>
      <c r="B23" s="27" t="s">
        <v>11</v>
      </c>
      <c r="C23" s="28" t="s">
        <v>138</v>
      </c>
      <c r="D23" s="29" t="s">
        <v>142</v>
      </c>
      <c r="E23" s="29"/>
      <c r="F23" s="29" t="s">
        <v>142</v>
      </c>
      <c r="G23" s="29"/>
      <c r="H23" s="29" t="s">
        <v>163</v>
      </c>
      <c r="I23" s="29"/>
      <c r="J23" s="29" t="s">
        <v>174</v>
      </c>
      <c r="K23" s="30"/>
      <c r="L23" s="30"/>
      <c r="M23" s="27"/>
      <c r="N23" s="137"/>
    </row>
    <row r="24" spans="1:14" ht="15.75">
      <c r="A24" s="26"/>
      <c r="B24" s="31" t="s">
        <v>12</v>
      </c>
      <c r="C24" s="31"/>
      <c r="D24" s="32" t="s">
        <v>142</v>
      </c>
      <c r="E24" s="32"/>
      <c r="F24" s="32" t="s">
        <v>142</v>
      </c>
      <c r="G24" s="32"/>
      <c r="H24" s="32" t="s">
        <v>164</v>
      </c>
      <c r="I24" s="32"/>
      <c r="J24" s="32" t="s">
        <v>175</v>
      </c>
      <c r="K24" s="33"/>
      <c r="L24" s="33"/>
      <c r="M24" s="31"/>
      <c r="N24" s="137"/>
    </row>
    <row r="25" spans="1:14" ht="15.75">
      <c r="A25" s="26"/>
      <c r="B25" s="27" t="s">
        <v>13</v>
      </c>
      <c r="C25" s="27"/>
      <c r="D25" s="34" t="s">
        <v>143</v>
      </c>
      <c r="E25" s="29"/>
      <c r="F25" s="34" t="s">
        <v>153</v>
      </c>
      <c r="G25" s="29"/>
      <c r="H25" s="34" t="s">
        <v>165</v>
      </c>
      <c r="I25" s="29"/>
      <c r="J25" s="34" t="s">
        <v>176</v>
      </c>
      <c r="K25" s="30"/>
      <c r="L25" s="30"/>
      <c r="M25" s="27"/>
      <c r="N25" s="137"/>
    </row>
    <row r="26" spans="1:14" ht="15.75">
      <c r="A26" s="26"/>
      <c r="B26" s="27"/>
      <c r="C26" s="27"/>
      <c r="D26" s="27"/>
      <c r="E26" s="29"/>
      <c r="F26" s="29"/>
      <c r="G26" s="29"/>
      <c r="H26" s="29"/>
      <c r="I26" s="29"/>
      <c r="J26" s="29"/>
      <c r="K26" s="30"/>
      <c r="L26" s="30"/>
      <c r="M26" s="27"/>
      <c r="N26" s="137"/>
    </row>
    <row r="27" spans="1:14" ht="13.5" customHeight="1">
      <c r="A27" s="26"/>
      <c r="B27" s="27" t="s">
        <v>14</v>
      </c>
      <c r="C27" s="27"/>
      <c r="D27" s="35">
        <v>135000</v>
      </c>
      <c r="E27" s="36"/>
      <c r="F27" s="35">
        <v>252050</v>
      </c>
      <c r="G27" s="35"/>
      <c r="H27" s="35">
        <v>30100</v>
      </c>
      <c r="I27" s="35"/>
      <c r="J27" s="35">
        <v>31250</v>
      </c>
      <c r="K27" s="37"/>
      <c r="L27" s="35">
        <f>SUM(D27:J27)</f>
        <v>448400</v>
      </c>
      <c r="M27" s="38"/>
      <c r="N27" s="137"/>
    </row>
    <row r="28" spans="1:14" ht="13.5" customHeight="1">
      <c r="A28" s="26"/>
      <c r="B28" s="27" t="s">
        <v>15</v>
      </c>
      <c r="C28" s="41">
        <v>0.187279</v>
      </c>
      <c r="D28" s="35">
        <v>0</v>
      </c>
      <c r="E28" s="36"/>
      <c r="F28" s="35">
        <f>244050*C28</f>
        <v>45705.43995</v>
      </c>
      <c r="G28" s="35"/>
      <c r="H28" s="35">
        <v>30100</v>
      </c>
      <c r="I28" s="35"/>
      <c r="J28" s="35">
        <v>31250</v>
      </c>
      <c r="K28" s="37"/>
      <c r="L28" s="35">
        <f>SUM(D28:J28)</f>
        <v>107055.43995</v>
      </c>
      <c r="M28" s="38"/>
      <c r="N28" s="137"/>
    </row>
    <row r="29" spans="1:14" ht="13.5" customHeight="1">
      <c r="A29" s="40"/>
      <c r="B29" s="31" t="s">
        <v>16</v>
      </c>
      <c r="C29" s="41">
        <v>0.144449</v>
      </c>
      <c r="D29" s="42">
        <v>0</v>
      </c>
      <c r="E29" s="43"/>
      <c r="F29" s="42">
        <f>244050*C29</f>
        <v>35252.77845</v>
      </c>
      <c r="G29" s="42"/>
      <c r="H29" s="42">
        <v>30100</v>
      </c>
      <c r="I29" s="42"/>
      <c r="J29" s="42">
        <v>31250</v>
      </c>
      <c r="K29" s="44"/>
      <c r="L29" s="42">
        <f>SUM(D29:J29)</f>
        <v>96602.77845</v>
      </c>
      <c r="M29" s="38"/>
      <c r="N29" s="137"/>
    </row>
    <row r="30" spans="1:14" ht="13.5" customHeight="1">
      <c r="A30" s="45"/>
      <c r="B30" s="46" t="s">
        <v>17</v>
      </c>
      <c r="C30" s="46"/>
      <c r="D30" s="47" t="s">
        <v>144</v>
      </c>
      <c r="E30" s="46"/>
      <c r="F30" s="47" t="s">
        <v>154</v>
      </c>
      <c r="G30" s="47"/>
      <c r="H30" s="47" t="s">
        <v>166</v>
      </c>
      <c r="I30" s="47"/>
      <c r="J30" s="47" t="s">
        <v>177</v>
      </c>
      <c r="K30" s="48"/>
      <c r="L30" s="48"/>
      <c r="M30" s="46"/>
      <c r="N30" s="137"/>
    </row>
    <row r="31" spans="1:14" ht="15.75">
      <c r="A31" s="26"/>
      <c r="B31" s="27" t="s">
        <v>18</v>
      </c>
      <c r="C31" s="27"/>
      <c r="D31" s="51">
        <v>0</v>
      </c>
      <c r="E31" s="27"/>
      <c r="F31" s="51">
        <v>0.0538625</v>
      </c>
      <c r="G31" s="52"/>
      <c r="H31" s="51">
        <v>0.0559625</v>
      </c>
      <c r="I31" s="52"/>
      <c r="J31" s="51">
        <v>0.0604625</v>
      </c>
      <c r="K31" s="30"/>
      <c r="L31" s="52">
        <f>SUMPRODUCT(D31:J31,D28:J28)/L28</f>
        <v>0.05637951361580364</v>
      </c>
      <c r="M31" s="27"/>
      <c r="N31" s="137"/>
    </row>
    <row r="32" spans="1:14" ht="15.75">
      <c r="A32" s="26"/>
      <c r="B32" s="27" t="s">
        <v>19</v>
      </c>
      <c r="C32" s="27"/>
      <c r="D32" s="51">
        <v>0</v>
      </c>
      <c r="E32" s="27"/>
      <c r="F32" s="51">
        <v>0.0548047</v>
      </c>
      <c r="G32" s="52"/>
      <c r="H32" s="51">
        <v>0.0569047</v>
      </c>
      <c r="I32" s="52"/>
      <c r="J32" s="51">
        <v>0.0614047</v>
      </c>
      <c r="K32" s="30"/>
      <c r="L32" s="30"/>
      <c r="M32" s="27"/>
      <c r="N32" s="137"/>
    </row>
    <row r="33" spans="1:14" ht="15.75">
      <c r="A33" s="26"/>
      <c r="B33" s="27" t="s">
        <v>20</v>
      </c>
      <c r="C33" s="27"/>
      <c r="D33" s="34" t="s">
        <v>145</v>
      </c>
      <c r="E33" s="27"/>
      <c r="F33" s="34" t="s">
        <v>155</v>
      </c>
      <c r="G33" s="34"/>
      <c r="H33" s="34" t="s">
        <v>155</v>
      </c>
      <c r="I33" s="34"/>
      <c r="J33" s="34" t="s">
        <v>155</v>
      </c>
      <c r="K33" s="30"/>
      <c r="L33" s="30"/>
      <c r="M33" s="27"/>
      <c r="N33" s="137"/>
    </row>
    <row r="34" spans="1:14" ht="15.75">
      <c r="A34" s="26"/>
      <c r="B34" s="27" t="s">
        <v>21</v>
      </c>
      <c r="C34" s="27"/>
      <c r="D34" s="34" t="s">
        <v>146</v>
      </c>
      <c r="E34" s="27"/>
      <c r="F34" s="34" t="s">
        <v>156</v>
      </c>
      <c r="G34" s="34"/>
      <c r="H34" s="34" t="s">
        <v>156</v>
      </c>
      <c r="I34" s="34"/>
      <c r="J34" s="34" t="s">
        <v>156</v>
      </c>
      <c r="K34" s="30"/>
      <c r="L34" s="30"/>
      <c r="M34" s="27"/>
      <c r="N34" s="137"/>
    </row>
    <row r="35" spans="1:14" ht="15.75">
      <c r="A35" s="26"/>
      <c r="B35" s="27" t="s">
        <v>22</v>
      </c>
      <c r="C35" s="27"/>
      <c r="D35" s="34" t="s">
        <v>147</v>
      </c>
      <c r="E35" s="27"/>
      <c r="F35" s="34" t="s">
        <v>157</v>
      </c>
      <c r="G35" s="34"/>
      <c r="H35" s="34" t="s">
        <v>167</v>
      </c>
      <c r="I35" s="34"/>
      <c r="J35" s="34" t="s">
        <v>178</v>
      </c>
      <c r="K35" s="30"/>
      <c r="L35" s="30"/>
      <c r="M35" s="27"/>
      <c r="N35" s="137"/>
    </row>
    <row r="36" spans="1:14" ht="15.75">
      <c r="A36" s="26"/>
      <c r="B36" s="27"/>
      <c r="C36" s="27"/>
      <c r="D36" s="53"/>
      <c r="E36" s="53"/>
      <c r="F36" s="27"/>
      <c r="G36" s="53"/>
      <c r="H36" s="53"/>
      <c r="I36" s="53"/>
      <c r="J36" s="53"/>
      <c r="K36" s="53"/>
      <c r="L36" s="53"/>
      <c r="M36" s="27"/>
      <c r="N36" s="137"/>
    </row>
    <row r="37" spans="1:14" ht="15.75">
      <c r="A37" s="26"/>
      <c r="B37" s="27" t="s">
        <v>23</v>
      </c>
      <c r="C37" s="27"/>
      <c r="D37" s="27"/>
      <c r="E37" s="27"/>
      <c r="F37" s="27"/>
      <c r="G37" s="27"/>
      <c r="H37" s="27"/>
      <c r="I37" s="27"/>
      <c r="J37" s="27"/>
      <c r="K37" s="27"/>
      <c r="L37" s="52">
        <f>(H27+J27)/(D27+F27)</f>
        <v>0.15850665288722388</v>
      </c>
      <c r="M37" s="27"/>
      <c r="N37" s="137"/>
    </row>
    <row r="38" spans="1:14" ht="15.75">
      <c r="A38" s="26"/>
      <c r="B38" s="27" t="s">
        <v>24</v>
      </c>
      <c r="C38" s="27"/>
      <c r="D38" s="27"/>
      <c r="E38" s="27"/>
      <c r="F38" s="27"/>
      <c r="G38" s="27"/>
      <c r="H38" s="27"/>
      <c r="I38" s="27"/>
      <c r="J38" s="27"/>
      <c r="K38" s="27"/>
      <c r="L38" s="52">
        <f>(H29+J29)/(D29+F29)</f>
        <v>1.7402883601647008</v>
      </c>
      <c r="M38" s="27"/>
      <c r="N38" s="137"/>
    </row>
    <row r="39" spans="1:14" ht="15.75">
      <c r="A39" s="26"/>
      <c r="B39" s="27" t="s">
        <v>25</v>
      </c>
      <c r="C39" s="27"/>
      <c r="D39" s="27"/>
      <c r="E39" s="27"/>
      <c r="F39" s="27"/>
      <c r="G39" s="27"/>
      <c r="H39" s="27"/>
      <c r="I39" s="27"/>
      <c r="J39" s="34" t="s">
        <v>152</v>
      </c>
      <c r="K39" s="34" t="s">
        <v>186</v>
      </c>
      <c r="L39" s="35">
        <v>162850</v>
      </c>
      <c r="M39" s="27"/>
      <c r="N39" s="137"/>
    </row>
    <row r="40" spans="1:14" ht="15.75">
      <c r="A40" s="26"/>
      <c r="B40" s="27"/>
      <c r="C40" s="27"/>
      <c r="D40" s="27"/>
      <c r="E40" s="27"/>
      <c r="F40" s="27"/>
      <c r="G40" s="27"/>
      <c r="H40" s="27"/>
      <c r="I40" s="27"/>
      <c r="J40" s="27"/>
      <c r="K40" s="27"/>
      <c r="L40" s="54"/>
      <c r="M40" s="27"/>
      <c r="N40" s="137"/>
    </row>
    <row r="41" spans="1:14" ht="15.75">
      <c r="A41" s="26"/>
      <c r="B41" s="27" t="s">
        <v>26</v>
      </c>
      <c r="C41" s="27"/>
      <c r="D41" s="27"/>
      <c r="E41" s="27"/>
      <c r="F41" s="27"/>
      <c r="G41" s="27"/>
      <c r="H41" s="27"/>
      <c r="I41" s="27"/>
      <c r="J41" s="34"/>
      <c r="K41" s="34"/>
      <c r="L41" s="34" t="s">
        <v>191</v>
      </c>
      <c r="M41" s="27"/>
      <c r="N41" s="137"/>
    </row>
    <row r="42" spans="1:14" ht="15.75">
      <c r="A42" s="40"/>
      <c r="B42" s="31" t="s">
        <v>27</v>
      </c>
      <c r="C42" s="31"/>
      <c r="D42" s="31"/>
      <c r="E42" s="31"/>
      <c r="F42" s="31"/>
      <c r="G42" s="31"/>
      <c r="H42" s="31"/>
      <c r="I42" s="31"/>
      <c r="J42" s="55"/>
      <c r="K42" s="55"/>
      <c r="L42" s="56">
        <v>37195</v>
      </c>
      <c r="M42" s="31"/>
      <c r="N42" s="137"/>
    </row>
    <row r="43" spans="1:14" ht="15.75">
      <c r="A43" s="26"/>
      <c r="B43" s="27" t="s">
        <v>28</v>
      </c>
      <c r="C43" s="27"/>
      <c r="D43" s="27"/>
      <c r="E43" s="27"/>
      <c r="F43" s="27"/>
      <c r="G43" s="27"/>
      <c r="H43" s="27"/>
      <c r="I43" s="27">
        <f>L43-J43+1</f>
        <v>92</v>
      </c>
      <c r="J43" s="57">
        <v>37011</v>
      </c>
      <c r="K43" s="58"/>
      <c r="L43" s="57">
        <v>37102</v>
      </c>
      <c r="M43" s="27"/>
      <c r="N43" s="137"/>
    </row>
    <row r="44" spans="1:14" ht="15.75">
      <c r="A44" s="26"/>
      <c r="B44" s="27" t="s">
        <v>29</v>
      </c>
      <c r="C44" s="27"/>
      <c r="D44" s="27"/>
      <c r="E44" s="27"/>
      <c r="F44" s="27"/>
      <c r="G44" s="27"/>
      <c r="H44" s="27"/>
      <c r="I44" s="27">
        <f>L44-J44+1</f>
        <v>92</v>
      </c>
      <c r="J44" s="57">
        <v>37103</v>
      </c>
      <c r="K44" s="58"/>
      <c r="L44" s="57">
        <v>37194</v>
      </c>
      <c r="M44" s="27"/>
      <c r="N44" s="137"/>
    </row>
    <row r="45" spans="1:14" ht="15.75">
      <c r="A45" s="26"/>
      <c r="B45" s="27" t="s">
        <v>30</v>
      </c>
      <c r="C45" s="27"/>
      <c r="D45" s="27"/>
      <c r="E45" s="27"/>
      <c r="F45" s="27"/>
      <c r="G45" s="27"/>
      <c r="H45" s="27"/>
      <c r="I45" s="27"/>
      <c r="J45" s="57"/>
      <c r="K45" s="58"/>
      <c r="L45" s="57" t="s">
        <v>211</v>
      </c>
      <c r="M45" s="27"/>
      <c r="N45" s="137"/>
    </row>
    <row r="46" spans="1:14" ht="15.75">
      <c r="A46" s="26"/>
      <c r="B46" s="27" t="s">
        <v>31</v>
      </c>
      <c r="C46" s="27"/>
      <c r="D46" s="27"/>
      <c r="E46" s="27"/>
      <c r="F46" s="27"/>
      <c r="G46" s="27"/>
      <c r="H46" s="27"/>
      <c r="I46" s="27"/>
      <c r="J46" s="57"/>
      <c r="K46" s="58"/>
      <c r="L46" s="57">
        <v>37186</v>
      </c>
      <c r="M46" s="27"/>
      <c r="N46" s="137"/>
    </row>
    <row r="47" spans="1:14" ht="15.75">
      <c r="A47" s="26"/>
      <c r="B47" s="27"/>
      <c r="C47" s="27"/>
      <c r="D47" s="27"/>
      <c r="E47" s="27"/>
      <c r="F47" s="27"/>
      <c r="G47" s="27"/>
      <c r="H47" s="27"/>
      <c r="I47" s="27"/>
      <c r="J47" s="27"/>
      <c r="K47" s="27"/>
      <c r="L47" s="59"/>
      <c r="M47" s="27"/>
      <c r="N47" s="137"/>
    </row>
    <row r="48" spans="1:14" ht="15.75">
      <c r="A48" s="2"/>
      <c r="B48" s="5"/>
      <c r="C48" s="5"/>
      <c r="D48" s="5"/>
      <c r="E48" s="5"/>
      <c r="F48" s="5"/>
      <c r="G48" s="5"/>
      <c r="H48" s="5"/>
      <c r="I48" s="5"/>
      <c r="J48" s="5"/>
      <c r="K48" s="5"/>
      <c r="L48" s="60"/>
      <c r="M48" s="5"/>
      <c r="N48" s="137"/>
    </row>
    <row r="49" spans="1:14" ht="15.75">
      <c r="A49" s="8"/>
      <c r="B49" s="61" t="s">
        <v>32</v>
      </c>
      <c r="C49" s="16"/>
      <c r="D49" s="10"/>
      <c r="E49" s="10"/>
      <c r="F49" s="10"/>
      <c r="G49" s="10"/>
      <c r="H49" s="10"/>
      <c r="I49" s="10"/>
      <c r="J49" s="10"/>
      <c r="K49" s="10"/>
      <c r="L49" s="62"/>
      <c r="M49" s="10"/>
      <c r="N49" s="137"/>
    </row>
    <row r="50" spans="1:14" ht="15.75">
      <c r="A50" s="8"/>
      <c r="B50" s="16"/>
      <c r="C50" s="16"/>
      <c r="D50" s="10"/>
      <c r="E50" s="10"/>
      <c r="F50" s="10"/>
      <c r="G50" s="10"/>
      <c r="H50" s="10"/>
      <c r="I50" s="10"/>
      <c r="J50" s="10"/>
      <c r="K50" s="10"/>
      <c r="L50" s="62"/>
      <c r="M50" s="10"/>
      <c r="N50" s="137"/>
    </row>
    <row r="51" spans="1:14" ht="63">
      <c r="A51" s="8"/>
      <c r="B51" s="63" t="s">
        <v>33</v>
      </c>
      <c r="C51" s="64" t="s">
        <v>139</v>
      </c>
      <c r="D51" s="64" t="s">
        <v>148</v>
      </c>
      <c r="E51" s="64"/>
      <c r="F51" s="64" t="s">
        <v>158</v>
      </c>
      <c r="G51" s="64"/>
      <c r="H51" s="64" t="s">
        <v>168</v>
      </c>
      <c r="I51" s="64"/>
      <c r="J51" s="64" t="s">
        <v>179</v>
      </c>
      <c r="K51" s="64"/>
      <c r="L51" s="65" t="s">
        <v>193</v>
      </c>
      <c r="M51" s="10"/>
      <c r="N51" s="137"/>
    </row>
    <row r="52" spans="1:14" ht="15.75">
      <c r="A52" s="26"/>
      <c r="B52" s="27" t="s">
        <v>34</v>
      </c>
      <c r="C52" s="38">
        <v>446249</v>
      </c>
      <c r="D52" s="66">
        <v>117276</v>
      </c>
      <c r="E52" s="38"/>
      <c r="F52" s="38">
        <f>10251+2+100+255-1</f>
        <v>10607</v>
      </c>
      <c r="G52" s="38"/>
      <c r="H52" s="38">
        <v>102</v>
      </c>
      <c r="I52" s="38"/>
      <c r="J52" s="38">
        <v>0</v>
      </c>
      <c r="K52" s="38"/>
      <c r="L52" s="66">
        <f>D52-F52+H52-J52</f>
        <v>106771</v>
      </c>
      <c r="M52" s="27"/>
      <c r="N52" s="137"/>
    </row>
    <row r="53" spans="1:14" ht="15.75">
      <c r="A53" s="26"/>
      <c r="B53" s="27" t="s">
        <v>35</v>
      </c>
      <c r="C53" s="38">
        <v>15185</v>
      </c>
      <c r="D53" s="66">
        <v>1173</v>
      </c>
      <c r="E53" s="38"/>
      <c r="F53" s="38">
        <v>31</v>
      </c>
      <c r="G53" s="38"/>
      <c r="H53" s="38">
        <v>0</v>
      </c>
      <c r="I53" s="38"/>
      <c r="J53" s="38">
        <v>0</v>
      </c>
      <c r="K53" s="38"/>
      <c r="L53" s="66">
        <f>D53-F53</f>
        <v>1142</v>
      </c>
      <c r="M53" s="27"/>
      <c r="N53" s="137"/>
    </row>
    <row r="54" spans="1:14" ht="15.75">
      <c r="A54" s="26"/>
      <c r="B54" s="27"/>
      <c r="C54" s="38"/>
      <c r="D54" s="38"/>
      <c r="E54" s="38"/>
      <c r="F54" s="38"/>
      <c r="G54" s="38"/>
      <c r="H54" s="38"/>
      <c r="I54" s="38"/>
      <c r="J54" s="38"/>
      <c r="K54" s="38"/>
      <c r="L54" s="66"/>
      <c r="M54" s="27"/>
      <c r="N54" s="137"/>
    </row>
    <row r="55" spans="1:14" ht="15.75">
      <c r="A55" s="26"/>
      <c r="B55" s="27" t="s">
        <v>36</v>
      </c>
      <c r="C55" s="38">
        <f>SUM(C52:C54)</f>
        <v>461434</v>
      </c>
      <c r="D55" s="38">
        <f>SUM(D52:D54)</f>
        <v>118449</v>
      </c>
      <c r="E55" s="38"/>
      <c r="F55" s="38">
        <f>SUM(F52:F54)</f>
        <v>10638</v>
      </c>
      <c r="G55" s="38"/>
      <c r="H55" s="38">
        <f>SUM(H52:H54)</f>
        <v>102</v>
      </c>
      <c r="I55" s="38"/>
      <c r="J55" s="38">
        <f>SUM(J52:J54)</f>
        <v>0</v>
      </c>
      <c r="K55" s="38"/>
      <c r="L55" s="67">
        <f>SUM(L52:L54)</f>
        <v>107913</v>
      </c>
      <c r="M55" s="27"/>
      <c r="N55" s="137"/>
    </row>
    <row r="56" spans="1:14" ht="15.75">
      <c r="A56" s="26"/>
      <c r="B56" s="27"/>
      <c r="C56" s="38"/>
      <c r="D56" s="38"/>
      <c r="E56" s="38"/>
      <c r="F56" s="38"/>
      <c r="G56" s="38"/>
      <c r="H56" s="38"/>
      <c r="I56" s="38"/>
      <c r="J56" s="38"/>
      <c r="K56" s="38"/>
      <c r="L56" s="67"/>
      <c r="M56" s="27"/>
      <c r="N56" s="137"/>
    </row>
    <row r="57" spans="1:14" ht="15.75">
      <c r="A57" s="8"/>
      <c r="B57" s="12" t="s">
        <v>37</v>
      </c>
      <c r="C57" s="68"/>
      <c r="D57" s="68"/>
      <c r="E57" s="68"/>
      <c r="F57" s="68"/>
      <c r="G57" s="68"/>
      <c r="H57" s="68"/>
      <c r="I57" s="68"/>
      <c r="J57" s="68"/>
      <c r="K57" s="68"/>
      <c r="L57" s="69"/>
      <c r="M57" s="10"/>
      <c r="N57" s="137"/>
    </row>
    <row r="58" spans="1:14" ht="15.75">
      <c r="A58" s="8"/>
      <c r="B58" s="10"/>
      <c r="C58" s="68"/>
      <c r="D58" s="68"/>
      <c r="E58" s="68"/>
      <c r="F58" s="68"/>
      <c r="G58" s="68"/>
      <c r="H58" s="68"/>
      <c r="I58" s="68"/>
      <c r="J58" s="68"/>
      <c r="K58" s="68"/>
      <c r="L58" s="69"/>
      <c r="M58" s="10"/>
      <c r="N58" s="137"/>
    </row>
    <row r="59" spans="1:14" ht="15.75">
      <c r="A59" s="26"/>
      <c r="B59" s="27" t="s">
        <v>34</v>
      </c>
      <c r="C59" s="38"/>
      <c r="D59" s="38"/>
      <c r="E59" s="38"/>
      <c r="F59" s="38"/>
      <c r="G59" s="38"/>
      <c r="H59" s="38"/>
      <c r="I59" s="38"/>
      <c r="J59" s="38"/>
      <c r="K59" s="38"/>
      <c r="L59" s="67"/>
      <c r="M59" s="27"/>
      <c r="N59" s="137"/>
    </row>
    <row r="60" spans="1:14" ht="15.75">
      <c r="A60" s="26"/>
      <c r="B60" s="27" t="s">
        <v>35</v>
      </c>
      <c r="C60" s="38"/>
      <c r="D60" s="38"/>
      <c r="E60" s="38"/>
      <c r="F60" s="38"/>
      <c r="G60" s="38"/>
      <c r="H60" s="38"/>
      <c r="I60" s="38"/>
      <c r="J60" s="38"/>
      <c r="K60" s="38"/>
      <c r="L60" s="67"/>
      <c r="M60" s="27"/>
      <c r="N60" s="137"/>
    </row>
    <row r="61" spans="1:14" ht="15.75">
      <c r="A61" s="26"/>
      <c r="B61" s="27"/>
      <c r="C61" s="38"/>
      <c r="D61" s="38"/>
      <c r="E61" s="38"/>
      <c r="F61" s="38"/>
      <c r="G61" s="38"/>
      <c r="H61" s="38"/>
      <c r="I61" s="38"/>
      <c r="J61" s="38"/>
      <c r="K61" s="38"/>
      <c r="L61" s="67"/>
      <c r="M61" s="27"/>
      <c r="N61" s="137"/>
    </row>
    <row r="62" spans="1:14" ht="15.75">
      <c r="A62" s="26"/>
      <c r="B62" s="27" t="s">
        <v>36</v>
      </c>
      <c r="C62" s="38"/>
      <c r="D62" s="38"/>
      <c r="E62" s="38"/>
      <c r="F62" s="38"/>
      <c r="G62" s="38"/>
      <c r="H62" s="38"/>
      <c r="I62" s="38"/>
      <c r="J62" s="38"/>
      <c r="K62" s="38"/>
      <c r="L62" s="38"/>
      <c r="M62" s="27"/>
      <c r="N62" s="137"/>
    </row>
    <row r="63" spans="1:14" ht="15.75">
      <c r="A63" s="26"/>
      <c r="B63" s="27"/>
      <c r="C63" s="38"/>
      <c r="D63" s="38"/>
      <c r="E63" s="38"/>
      <c r="F63" s="38"/>
      <c r="G63" s="38"/>
      <c r="H63" s="38"/>
      <c r="I63" s="38"/>
      <c r="J63" s="38"/>
      <c r="K63" s="38"/>
      <c r="L63" s="38"/>
      <c r="M63" s="27"/>
      <c r="N63" s="137"/>
    </row>
    <row r="64" spans="1:14" ht="15.75">
      <c r="A64" s="26"/>
      <c r="B64" s="27" t="s">
        <v>38</v>
      </c>
      <c r="C64" s="38">
        <v>-11565</v>
      </c>
      <c r="D64" s="38">
        <v>-11565</v>
      </c>
      <c r="E64" s="38"/>
      <c r="F64" s="38"/>
      <c r="G64" s="38"/>
      <c r="H64" s="38"/>
      <c r="I64" s="38"/>
      <c r="J64" s="38"/>
      <c r="K64" s="38"/>
      <c r="L64" s="66">
        <f>D64-F64+H64-J64</f>
        <v>-11565</v>
      </c>
      <c r="M64" s="27"/>
      <c r="N64" s="137"/>
    </row>
    <row r="65" spans="1:14" ht="15.75">
      <c r="A65" s="26"/>
      <c r="B65" s="27" t="s">
        <v>39</v>
      </c>
      <c r="C65" s="38">
        <v>-1469</v>
      </c>
      <c r="D65" s="38">
        <v>0</v>
      </c>
      <c r="E65" s="38"/>
      <c r="F65" s="38"/>
      <c r="G65" s="38"/>
      <c r="H65" s="38"/>
      <c r="I65" s="38"/>
      <c r="J65" s="38"/>
      <c r="K65" s="38"/>
      <c r="L65" s="67">
        <v>0</v>
      </c>
      <c r="M65" s="27"/>
      <c r="N65" s="137"/>
    </row>
    <row r="66" spans="1:14" ht="15.75">
      <c r="A66" s="26"/>
      <c r="B66" s="27" t="s">
        <v>40</v>
      </c>
      <c r="C66" s="38">
        <v>0</v>
      </c>
      <c r="D66" s="38">
        <v>171</v>
      </c>
      <c r="E66" s="38"/>
      <c r="F66" s="38"/>
      <c r="G66" s="38"/>
      <c r="H66" s="38"/>
      <c r="I66" s="38"/>
      <c r="J66" s="38"/>
      <c r="K66" s="38"/>
      <c r="L66" s="67">
        <v>255</v>
      </c>
      <c r="M66" s="27"/>
      <c r="N66" s="137"/>
    </row>
    <row r="67" spans="1:14" ht="15.75">
      <c r="A67" s="26"/>
      <c r="B67" s="27" t="s">
        <v>41</v>
      </c>
      <c r="C67" s="67">
        <f>SUM(C55:C66)</f>
        <v>448400</v>
      </c>
      <c r="D67" s="67">
        <f>SUM(D55:D66)</f>
        <v>107055</v>
      </c>
      <c r="E67" s="38"/>
      <c r="F67" s="67"/>
      <c r="G67" s="38"/>
      <c r="H67" s="67"/>
      <c r="I67" s="38"/>
      <c r="J67" s="67"/>
      <c r="K67" s="38"/>
      <c r="L67" s="67">
        <f>SUM(L55:L66)</f>
        <v>96603</v>
      </c>
      <c r="M67" s="27"/>
      <c r="N67" s="137"/>
    </row>
    <row r="68" spans="1:14" ht="15.75">
      <c r="A68" s="26"/>
      <c r="B68" s="27"/>
      <c r="C68" s="38"/>
      <c r="D68" s="38"/>
      <c r="E68" s="38"/>
      <c r="F68" s="38"/>
      <c r="G68" s="38"/>
      <c r="H68" s="38"/>
      <c r="I68" s="38"/>
      <c r="J68" s="38"/>
      <c r="K68" s="38"/>
      <c r="L68" s="67"/>
      <c r="M68" s="27"/>
      <c r="N68" s="137"/>
    </row>
    <row r="69" spans="1:14" ht="15.75">
      <c r="A69" s="8"/>
      <c r="B69" s="10"/>
      <c r="C69" s="10"/>
      <c r="D69" s="10"/>
      <c r="E69" s="10"/>
      <c r="F69" s="10"/>
      <c r="G69" s="10"/>
      <c r="H69" s="10"/>
      <c r="I69" s="10"/>
      <c r="J69" s="10"/>
      <c r="K69" s="10"/>
      <c r="L69" s="10"/>
      <c r="M69" s="10"/>
      <c r="N69" s="137"/>
    </row>
    <row r="70" spans="1:14" ht="15.75">
      <c r="A70" s="8"/>
      <c r="B70" s="61" t="s">
        <v>42</v>
      </c>
      <c r="C70" s="17"/>
      <c r="D70" s="17"/>
      <c r="E70" s="17"/>
      <c r="F70" s="17"/>
      <c r="G70" s="17"/>
      <c r="H70" s="17"/>
      <c r="I70" s="20"/>
      <c r="J70" s="20" t="s">
        <v>180</v>
      </c>
      <c r="K70" s="20"/>
      <c r="L70" s="20" t="s">
        <v>194</v>
      </c>
      <c r="M70" s="17"/>
      <c r="N70" s="137"/>
    </row>
    <row r="71" spans="1:14" ht="15.75">
      <c r="A71" s="26"/>
      <c r="B71" s="27" t="s">
        <v>43</v>
      </c>
      <c r="C71" s="27"/>
      <c r="D71" s="27"/>
      <c r="E71" s="27"/>
      <c r="F71" s="27"/>
      <c r="G71" s="27"/>
      <c r="H71" s="27"/>
      <c r="I71" s="27"/>
      <c r="J71" s="38">
        <v>0</v>
      </c>
      <c r="K71" s="27"/>
      <c r="L71" s="66">
        <v>0</v>
      </c>
      <c r="M71" s="27"/>
      <c r="N71" s="137"/>
    </row>
    <row r="72" spans="1:14" ht="15.75">
      <c r="A72" s="26"/>
      <c r="B72" s="27" t="s">
        <v>44</v>
      </c>
      <c r="C72" s="53" t="s">
        <v>140</v>
      </c>
      <c r="D72" s="72">
        <f>L46</f>
        <v>37186</v>
      </c>
      <c r="E72" s="27"/>
      <c r="F72" s="27"/>
      <c r="G72" s="27"/>
      <c r="H72" s="27"/>
      <c r="I72" s="27"/>
      <c r="J72" s="38">
        <v>10523</v>
      </c>
      <c r="K72" s="27"/>
      <c r="L72" s="66"/>
      <c r="M72" s="27"/>
      <c r="N72" s="137"/>
    </row>
    <row r="73" spans="1:14" ht="15.75">
      <c r="A73" s="26"/>
      <c r="B73" s="27" t="s">
        <v>45</v>
      </c>
      <c r="C73" s="27"/>
      <c r="D73" s="27"/>
      <c r="E73" s="27"/>
      <c r="F73" s="27"/>
      <c r="G73" s="27"/>
      <c r="H73" s="27"/>
      <c r="I73" s="27"/>
      <c r="J73" s="38"/>
      <c r="K73" s="27"/>
      <c r="L73" s="66">
        <f>2904+1206+187+209+2-714-14+36</f>
        <v>3816</v>
      </c>
      <c r="M73" s="27"/>
      <c r="N73" s="137"/>
    </row>
    <row r="74" spans="1:14" ht="15.75">
      <c r="A74" s="26"/>
      <c r="B74" s="27" t="s">
        <v>46</v>
      </c>
      <c r="C74" s="27"/>
      <c r="D74" s="27"/>
      <c r="E74" s="27"/>
      <c r="F74" s="27"/>
      <c r="G74" s="27"/>
      <c r="H74" s="27"/>
      <c r="I74" s="27"/>
      <c r="J74" s="38"/>
      <c r="K74" s="27"/>
      <c r="L74" s="66">
        <v>0</v>
      </c>
      <c r="M74" s="27"/>
      <c r="N74" s="137"/>
    </row>
    <row r="75" spans="1:14" ht="15.75">
      <c r="A75" s="26"/>
      <c r="B75" s="27" t="s">
        <v>47</v>
      </c>
      <c r="C75" s="27"/>
      <c r="D75" s="27"/>
      <c r="E75" s="27"/>
      <c r="F75" s="27"/>
      <c r="G75" s="27"/>
      <c r="H75" s="27"/>
      <c r="I75" s="27"/>
      <c r="J75" s="38">
        <f>SUM(J71:J74)</f>
        <v>10523</v>
      </c>
      <c r="K75" s="27"/>
      <c r="L75" s="67">
        <f>SUM(L71:L74)</f>
        <v>3816</v>
      </c>
      <c r="M75" s="27"/>
      <c r="N75" s="137"/>
    </row>
    <row r="76" spans="1:14" ht="15.75">
      <c r="A76" s="26"/>
      <c r="B76" s="27" t="s">
        <v>48</v>
      </c>
      <c r="C76" s="27"/>
      <c r="D76" s="27"/>
      <c r="E76" s="27"/>
      <c r="F76" s="27"/>
      <c r="G76" s="27"/>
      <c r="H76" s="27"/>
      <c r="I76" s="27"/>
      <c r="J76" s="38">
        <v>31</v>
      </c>
      <c r="K76" s="27"/>
      <c r="L76" s="66">
        <v>-31</v>
      </c>
      <c r="M76" s="27"/>
      <c r="N76" s="137"/>
    </row>
    <row r="77" spans="1:14" ht="15.75">
      <c r="A77" s="26"/>
      <c r="B77" s="27" t="s">
        <v>49</v>
      </c>
      <c r="C77" s="27"/>
      <c r="D77" s="27"/>
      <c r="E77" s="27"/>
      <c r="F77" s="27"/>
      <c r="G77" s="27"/>
      <c r="H77" s="27"/>
      <c r="I77" s="27"/>
      <c r="J77" s="38">
        <f>J75+J76</f>
        <v>10554</v>
      </c>
      <c r="K77" s="27"/>
      <c r="L77" s="67">
        <f>L75+L76</f>
        <v>3785</v>
      </c>
      <c r="M77" s="27"/>
      <c r="N77" s="137"/>
    </row>
    <row r="78" spans="1:14" ht="15.75">
      <c r="A78" s="26"/>
      <c r="B78" s="73" t="s">
        <v>50</v>
      </c>
      <c r="C78" s="74"/>
      <c r="D78" s="27"/>
      <c r="E78" s="27"/>
      <c r="F78" s="27"/>
      <c r="G78" s="27"/>
      <c r="H78" s="27"/>
      <c r="I78" s="27"/>
      <c r="J78" s="38"/>
      <c r="K78" s="27"/>
      <c r="L78" s="66"/>
      <c r="M78" s="27"/>
      <c r="N78" s="137"/>
    </row>
    <row r="79" spans="1:14" ht="15.75">
      <c r="A79" s="26">
        <v>1</v>
      </c>
      <c r="B79" s="27" t="s">
        <v>51</v>
      </c>
      <c r="C79" s="27"/>
      <c r="D79" s="27"/>
      <c r="E79" s="27"/>
      <c r="F79" s="27"/>
      <c r="G79" s="27"/>
      <c r="H79" s="27"/>
      <c r="I79" s="27"/>
      <c r="J79" s="27"/>
      <c r="K79" s="27"/>
      <c r="L79" s="66">
        <v>0</v>
      </c>
      <c r="M79" s="27"/>
      <c r="N79" s="137"/>
    </row>
    <row r="80" spans="1:14" ht="15.75">
      <c r="A80" s="26">
        <v>2</v>
      </c>
      <c r="B80" s="27" t="s">
        <v>52</v>
      </c>
      <c r="C80" s="27"/>
      <c r="D80" s="27"/>
      <c r="E80" s="27"/>
      <c r="F80" s="27"/>
      <c r="G80" s="27"/>
      <c r="H80" s="27"/>
      <c r="I80" s="27"/>
      <c r="J80" s="27"/>
      <c r="K80" s="27"/>
      <c r="L80" s="66">
        <v>-4</v>
      </c>
      <c r="M80" s="27"/>
      <c r="N80" s="137"/>
    </row>
    <row r="81" spans="1:14" ht="15.75">
      <c r="A81" s="26">
        <v>3</v>
      </c>
      <c r="B81" s="27" t="s">
        <v>53</v>
      </c>
      <c r="C81" s="27"/>
      <c r="D81" s="27"/>
      <c r="E81" s="27"/>
      <c r="F81" s="27"/>
      <c r="G81" s="27"/>
      <c r="H81" s="27"/>
      <c r="I81" s="27"/>
      <c r="J81" s="27"/>
      <c r="K81" s="27"/>
      <c r="L81" s="66">
        <f>-155-7</f>
        <v>-162</v>
      </c>
      <c r="M81" s="27"/>
      <c r="N81" s="137"/>
    </row>
    <row r="82" spans="1:14" ht="15.75">
      <c r="A82" s="26">
        <v>4</v>
      </c>
      <c r="B82" s="27" t="s">
        <v>54</v>
      </c>
      <c r="C82" s="27"/>
      <c r="D82" s="27"/>
      <c r="E82" s="27"/>
      <c r="F82" s="27"/>
      <c r="G82" s="27"/>
      <c r="H82" s="27"/>
      <c r="I82" s="27"/>
      <c r="J82" s="27"/>
      <c r="K82" s="27"/>
      <c r="L82" s="66">
        <v>0</v>
      </c>
      <c r="M82" s="27"/>
      <c r="N82" s="137"/>
    </row>
    <row r="83" spans="1:14" ht="15.75">
      <c r="A83" s="26">
        <v>5</v>
      </c>
      <c r="B83" s="27" t="s">
        <v>55</v>
      </c>
      <c r="C83" s="27"/>
      <c r="D83" s="27"/>
      <c r="E83" s="27"/>
      <c r="F83" s="27"/>
      <c r="G83" s="27"/>
      <c r="H83" s="27"/>
      <c r="I83" s="27"/>
      <c r="J83" s="27"/>
      <c r="K83" s="27"/>
      <c r="L83" s="66">
        <v>-621</v>
      </c>
      <c r="M83" s="27"/>
      <c r="N83" s="137"/>
    </row>
    <row r="84" spans="1:14" ht="15.75">
      <c r="A84" s="26">
        <v>6</v>
      </c>
      <c r="B84" s="27" t="s">
        <v>56</v>
      </c>
      <c r="C84" s="27"/>
      <c r="D84" s="27"/>
      <c r="E84" s="27"/>
      <c r="F84" s="27"/>
      <c r="G84" s="27"/>
      <c r="H84" s="27"/>
      <c r="I84" s="27"/>
      <c r="J84" s="27"/>
      <c r="K84" s="27"/>
      <c r="L84" s="66">
        <v>-3</v>
      </c>
      <c r="M84" s="27"/>
      <c r="N84" s="137"/>
    </row>
    <row r="85" spans="1:14" ht="15.75">
      <c r="A85" s="26">
        <v>7</v>
      </c>
      <c r="B85" s="27" t="s">
        <v>57</v>
      </c>
      <c r="C85" s="27"/>
      <c r="D85" s="27"/>
      <c r="E85" s="27"/>
      <c r="F85" s="27"/>
      <c r="G85" s="27"/>
      <c r="H85" s="27"/>
      <c r="I85" s="27"/>
      <c r="J85" s="27"/>
      <c r="K85" s="27"/>
      <c r="L85" s="66">
        <v>-425</v>
      </c>
      <c r="M85" s="27"/>
      <c r="N85" s="137"/>
    </row>
    <row r="86" spans="1:14" ht="15.75">
      <c r="A86" s="26">
        <v>8</v>
      </c>
      <c r="B86" s="27" t="s">
        <v>58</v>
      </c>
      <c r="C86" s="27"/>
      <c r="D86" s="27"/>
      <c r="E86" s="27"/>
      <c r="F86" s="27"/>
      <c r="G86" s="27"/>
      <c r="H86" s="27"/>
      <c r="I86" s="27"/>
      <c r="J86" s="27"/>
      <c r="K86" s="27"/>
      <c r="L86" s="66">
        <v>-476</v>
      </c>
      <c r="M86" s="27"/>
      <c r="N86" s="137"/>
    </row>
    <row r="87" spans="1:14" ht="15.75">
      <c r="A87" s="26">
        <v>9</v>
      </c>
      <c r="B87" s="27" t="s">
        <v>59</v>
      </c>
      <c r="C87" s="27"/>
      <c r="D87" s="27"/>
      <c r="E87" s="27"/>
      <c r="F87" s="27"/>
      <c r="G87" s="27"/>
      <c r="H87" s="27"/>
      <c r="I87" s="27"/>
      <c r="J87" s="27"/>
      <c r="K87" s="27"/>
      <c r="L87" s="66">
        <v>0</v>
      </c>
      <c r="M87" s="27"/>
      <c r="N87" s="137"/>
    </row>
    <row r="88" spans="1:14" ht="15.75">
      <c r="A88" s="26">
        <v>10</v>
      </c>
      <c r="B88" s="27" t="s">
        <v>60</v>
      </c>
      <c r="C88" s="27"/>
      <c r="D88" s="27"/>
      <c r="E88" s="27"/>
      <c r="F88" s="27"/>
      <c r="G88" s="27"/>
      <c r="H88" s="27"/>
      <c r="I88" s="27"/>
      <c r="J88" s="27"/>
      <c r="K88" s="27"/>
      <c r="L88" s="66">
        <v>-255</v>
      </c>
      <c r="M88" s="27"/>
      <c r="N88" s="137"/>
    </row>
    <row r="89" spans="1:14" ht="15.75">
      <c r="A89" s="26">
        <v>11</v>
      </c>
      <c r="B89" s="27" t="s">
        <v>61</v>
      </c>
      <c r="C89" s="27"/>
      <c r="D89" s="27"/>
      <c r="E89" s="27"/>
      <c r="F89" s="27"/>
      <c r="G89" s="27"/>
      <c r="H89" s="27"/>
      <c r="I89" s="27"/>
      <c r="J89" s="27"/>
      <c r="K89" s="27"/>
      <c r="L89" s="66">
        <v>0</v>
      </c>
      <c r="M89" s="27"/>
      <c r="N89" s="137"/>
    </row>
    <row r="90" spans="1:14" ht="15.75">
      <c r="A90" s="26">
        <v>12</v>
      </c>
      <c r="B90" s="27" t="s">
        <v>62</v>
      </c>
      <c r="C90" s="27"/>
      <c r="D90" s="27"/>
      <c r="E90" s="27"/>
      <c r="F90" s="27"/>
      <c r="G90" s="27"/>
      <c r="H90" s="27"/>
      <c r="I90" s="27"/>
      <c r="J90" s="27"/>
      <c r="K90" s="27"/>
      <c r="L90" s="66">
        <f>-L77-SUM(L80:L89)</f>
        <v>-1839</v>
      </c>
      <c r="M90" s="27"/>
      <c r="N90" s="137"/>
    </row>
    <row r="91" spans="1:14" ht="15.75">
      <c r="A91" s="26"/>
      <c r="B91" s="73" t="s">
        <v>63</v>
      </c>
      <c r="C91" s="74"/>
      <c r="D91" s="27"/>
      <c r="E91" s="27"/>
      <c r="F91" s="27"/>
      <c r="G91" s="27"/>
      <c r="H91" s="27"/>
      <c r="I91" s="27"/>
      <c r="J91" s="27"/>
      <c r="K91" s="27"/>
      <c r="L91" s="75"/>
      <c r="M91" s="27"/>
      <c r="N91" s="137"/>
    </row>
    <row r="92" spans="1:14" ht="15.75">
      <c r="A92" s="26"/>
      <c r="B92" s="27" t="s">
        <v>64</v>
      </c>
      <c r="C92" s="74"/>
      <c r="D92" s="27"/>
      <c r="E92" s="27"/>
      <c r="F92" s="27"/>
      <c r="G92" s="27"/>
      <c r="H92" s="27"/>
      <c r="I92" s="27"/>
      <c r="J92" s="38">
        <v>-2</v>
      </c>
      <c r="K92" s="38"/>
      <c r="L92" s="66"/>
      <c r="M92" s="27"/>
      <c r="N92" s="137"/>
    </row>
    <row r="93" spans="1:14" ht="15.75">
      <c r="A93" s="26"/>
      <c r="B93" s="27" t="s">
        <v>65</v>
      </c>
      <c r="C93" s="27"/>
      <c r="D93" s="27"/>
      <c r="E93" s="27"/>
      <c r="F93" s="27"/>
      <c r="G93" s="27"/>
      <c r="H93" s="27"/>
      <c r="I93" s="27"/>
      <c r="J93" s="38">
        <v>-100</v>
      </c>
      <c r="K93" s="38"/>
      <c r="L93" s="66"/>
      <c r="M93" s="27"/>
      <c r="N93" s="137"/>
    </row>
    <row r="94" spans="1:14" ht="15.75">
      <c r="A94" s="26"/>
      <c r="B94" s="27" t="s">
        <v>66</v>
      </c>
      <c r="C94" s="27"/>
      <c r="D94" s="27"/>
      <c r="E94" s="27"/>
      <c r="F94" s="27"/>
      <c r="G94" s="27"/>
      <c r="H94" s="27"/>
      <c r="I94" s="27"/>
      <c r="J94" s="38">
        <v>-10452</v>
      </c>
      <c r="K94" s="38"/>
      <c r="L94" s="66"/>
      <c r="M94" s="27"/>
      <c r="N94" s="137"/>
    </row>
    <row r="95" spans="1:14" ht="15.75">
      <c r="A95" s="26"/>
      <c r="B95" s="27" t="s">
        <v>67</v>
      </c>
      <c r="C95" s="27"/>
      <c r="D95" s="27"/>
      <c r="E95" s="27"/>
      <c r="F95" s="27"/>
      <c r="G95" s="27"/>
      <c r="H95" s="27"/>
      <c r="I95" s="27"/>
      <c r="J95" s="38">
        <v>0</v>
      </c>
      <c r="K95" s="38"/>
      <c r="L95" s="66"/>
      <c r="M95" s="27"/>
      <c r="N95" s="137"/>
    </row>
    <row r="96" spans="1:14" ht="15.75">
      <c r="A96" s="26"/>
      <c r="B96" s="27" t="s">
        <v>68</v>
      </c>
      <c r="C96" s="27"/>
      <c r="D96" s="27"/>
      <c r="E96" s="27"/>
      <c r="F96" s="27"/>
      <c r="G96" s="27"/>
      <c r="H96" s="27"/>
      <c r="I96" s="27"/>
      <c r="J96" s="38">
        <f>SUM(J78:J95)</f>
        <v>-10554</v>
      </c>
      <c r="K96" s="38"/>
      <c r="L96" s="38">
        <f>SUM(L78:L95)</f>
        <v>-3785</v>
      </c>
      <c r="M96" s="27"/>
      <c r="N96" s="137"/>
    </row>
    <row r="97" spans="1:14" ht="15.75">
      <c r="A97" s="26"/>
      <c r="B97" s="27" t="s">
        <v>69</v>
      </c>
      <c r="C97" s="27"/>
      <c r="D97" s="27"/>
      <c r="E97" s="27"/>
      <c r="F97" s="27"/>
      <c r="G97" s="27"/>
      <c r="H97" s="27"/>
      <c r="I97" s="27"/>
      <c r="J97" s="38">
        <f>J77+J96</f>
        <v>0</v>
      </c>
      <c r="K97" s="38"/>
      <c r="L97" s="38">
        <f>L77+L96</f>
        <v>0</v>
      </c>
      <c r="M97" s="27"/>
      <c r="N97" s="137"/>
    </row>
    <row r="98" spans="1:14" ht="15.75">
      <c r="A98" s="26"/>
      <c r="B98" s="27"/>
      <c r="C98" s="27"/>
      <c r="D98" s="27"/>
      <c r="E98" s="27"/>
      <c r="F98" s="27"/>
      <c r="G98" s="27"/>
      <c r="H98" s="27"/>
      <c r="I98" s="27"/>
      <c r="J98" s="38"/>
      <c r="K98" s="38"/>
      <c r="L98" s="38"/>
      <c r="M98" s="27"/>
      <c r="N98" s="137"/>
    </row>
    <row r="99" spans="1:14" ht="15.75">
      <c r="A99" s="2"/>
      <c r="B99" s="76" t="s">
        <v>70</v>
      </c>
      <c r="C99" s="77"/>
      <c r="D99" s="5"/>
      <c r="E99" s="5"/>
      <c r="F99" s="5"/>
      <c r="G99" s="5"/>
      <c r="H99" s="5"/>
      <c r="I99" s="5"/>
      <c r="J99" s="5"/>
      <c r="K99" s="5"/>
      <c r="L99" s="60"/>
      <c r="M99" s="5"/>
      <c r="N99" s="137"/>
    </row>
    <row r="100" spans="1:14" ht="15.75">
      <c r="A100" s="8"/>
      <c r="B100" s="22"/>
      <c r="C100" s="16"/>
      <c r="D100" s="10"/>
      <c r="E100" s="10"/>
      <c r="F100" s="10"/>
      <c r="G100" s="10"/>
      <c r="H100" s="10"/>
      <c r="I100" s="10"/>
      <c r="J100" s="10"/>
      <c r="K100" s="10"/>
      <c r="L100" s="62"/>
      <c r="M100" s="10"/>
      <c r="N100" s="137"/>
    </row>
    <row r="101" spans="1:14" ht="15.75">
      <c r="A101" s="8"/>
      <c r="B101" s="78" t="s">
        <v>71</v>
      </c>
      <c r="C101" s="16"/>
      <c r="D101" s="10"/>
      <c r="E101" s="10"/>
      <c r="F101" s="10"/>
      <c r="G101" s="10"/>
      <c r="H101" s="10"/>
      <c r="I101" s="10"/>
      <c r="J101" s="10"/>
      <c r="K101" s="10"/>
      <c r="L101" s="62"/>
      <c r="M101" s="10"/>
      <c r="N101" s="137"/>
    </row>
    <row r="102" spans="1:14" ht="15.75">
      <c r="A102" s="26"/>
      <c r="B102" s="27" t="s">
        <v>72</v>
      </c>
      <c r="C102" s="27"/>
      <c r="D102" s="27"/>
      <c r="E102" s="27"/>
      <c r="F102" s="27"/>
      <c r="G102" s="27"/>
      <c r="H102" s="27"/>
      <c r="I102" s="27"/>
      <c r="J102" s="27"/>
      <c r="K102" s="27"/>
      <c r="L102" s="66">
        <v>8925</v>
      </c>
      <c r="M102" s="27"/>
      <c r="N102" s="137"/>
    </row>
    <row r="103" spans="1:14" ht="15.75">
      <c r="A103" s="26"/>
      <c r="B103" s="27" t="s">
        <v>73</v>
      </c>
      <c r="C103" s="27"/>
      <c r="D103" s="27"/>
      <c r="E103" s="27"/>
      <c r="F103" s="27"/>
      <c r="G103" s="27"/>
      <c r="H103" s="27"/>
      <c r="I103" s="27"/>
      <c r="J103" s="27"/>
      <c r="K103" s="27"/>
      <c r="L103" s="66">
        <v>8925</v>
      </c>
      <c r="M103" s="27"/>
      <c r="N103" s="137"/>
    </row>
    <row r="104" spans="1:14" ht="15.75">
      <c r="A104" s="26"/>
      <c r="B104" s="27" t="s">
        <v>74</v>
      </c>
      <c r="C104" s="27"/>
      <c r="D104" s="27"/>
      <c r="E104" s="27"/>
      <c r="F104" s="27"/>
      <c r="G104" s="27"/>
      <c r="H104" s="27"/>
      <c r="I104" s="27"/>
      <c r="J104" s="27"/>
      <c r="K104" s="27"/>
      <c r="L104" s="66">
        <v>0</v>
      </c>
      <c r="M104" s="27"/>
      <c r="N104" s="137"/>
    </row>
    <row r="105" spans="1:14" ht="15.75">
      <c r="A105" s="26"/>
      <c r="B105" s="27" t="s">
        <v>75</v>
      </c>
      <c r="C105" s="27"/>
      <c r="D105" s="27"/>
      <c r="E105" s="27"/>
      <c r="F105" s="27"/>
      <c r="G105" s="27"/>
      <c r="H105" s="27"/>
      <c r="I105" s="27"/>
      <c r="J105" s="27"/>
      <c r="K105" s="27"/>
      <c r="L105" s="66">
        <v>0</v>
      </c>
      <c r="M105" s="27"/>
      <c r="N105" s="137"/>
    </row>
    <row r="106" spans="1:14" ht="15.75">
      <c r="A106" s="26"/>
      <c r="B106" s="27" t="s">
        <v>76</v>
      </c>
      <c r="C106" s="27"/>
      <c r="D106" s="27"/>
      <c r="E106" s="27"/>
      <c r="F106" s="27"/>
      <c r="G106" s="27"/>
      <c r="H106" s="27"/>
      <c r="I106" s="27"/>
      <c r="J106" s="27"/>
      <c r="K106" s="27"/>
      <c r="L106" s="66">
        <v>0</v>
      </c>
      <c r="M106" s="27"/>
      <c r="N106" s="137"/>
    </row>
    <row r="107" spans="1:14" ht="15.75">
      <c r="A107" s="26"/>
      <c r="B107" s="27" t="s">
        <v>55</v>
      </c>
      <c r="C107" s="27"/>
      <c r="D107" s="27"/>
      <c r="E107" s="27"/>
      <c r="F107" s="27"/>
      <c r="G107" s="27"/>
      <c r="H107" s="27"/>
      <c r="I107" s="27"/>
      <c r="J107" s="27"/>
      <c r="K107" s="27"/>
      <c r="L107" s="66">
        <v>0</v>
      </c>
      <c r="M107" s="27"/>
      <c r="N107" s="137"/>
    </row>
    <row r="108" spans="1:14" ht="15.75">
      <c r="A108" s="26"/>
      <c r="B108" s="27" t="s">
        <v>57</v>
      </c>
      <c r="C108" s="27"/>
      <c r="D108" s="27"/>
      <c r="E108" s="27"/>
      <c r="F108" s="27"/>
      <c r="G108" s="27"/>
      <c r="H108" s="27"/>
      <c r="I108" s="27"/>
      <c r="J108" s="27"/>
      <c r="K108" s="27"/>
      <c r="L108" s="66">
        <v>0</v>
      </c>
      <c r="M108" s="27"/>
      <c r="N108" s="137"/>
    </row>
    <row r="109" spans="1:14" ht="15.75">
      <c r="A109" s="26"/>
      <c r="B109" s="27" t="s">
        <v>77</v>
      </c>
      <c r="C109" s="27"/>
      <c r="D109" s="27"/>
      <c r="E109" s="27"/>
      <c r="F109" s="27"/>
      <c r="G109" s="27"/>
      <c r="H109" s="27"/>
      <c r="I109" s="27"/>
      <c r="J109" s="27"/>
      <c r="K109" s="27"/>
      <c r="L109" s="66">
        <f>SUM(L103:L107)</f>
        <v>8925</v>
      </c>
      <c r="M109" s="27"/>
      <c r="N109" s="137"/>
    </row>
    <row r="110" spans="1:14" ht="15.75">
      <c r="A110" s="26"/>
      <c r="B110" s="27"/>
      <c r="C110" s="27"/>
      <c r="D110" s="27"/>
      <c r="E110" s="27"/>
      <c r="F110" s="27"/>
      <c r="G110" s="27"/>
      <c r="H110" s="27"/>
      <c r="I110" s="27"/>
      <c r="J110" s="27"/>
      <c r="K110" s="27"/>
      <c r="L110" s="79"/>
      <c r="M110" s="27"/>
      <c r="N110" s="137"/>
    </row>
    <row r="111" spans="1:14" ht="15.75">
      <c r="A111" s="8"/>
      <c r="B111" s="78" t="s">
        <v>78</v>
      </c>
      <c r="C111" s="10"/>
      <c r="D111" s="10"/>
      <c r="E111" s="10"/>
      <c r="F111" s="10"/>
      <c r="G111" s="10"/>
      <c r="H111" s="10"/>
      <c r="I111" s="10"/>
      <c r="J111" s="10"/>
      <c r="K111" s="10"/>
      <c r="L111" s="62"/>
      <c r="M111" s="10"/>
      <c r="N111" s="137"/>
    </row>
    <row r="112" spans="1:14" ht="15.75">
      <c r="A112" s="26"/>
      <c r="B112" s="27" t="s">
        <v>79</v>
      </c>
      <c r="C112" s="27"/>
      <c r="D112" s="80"/>
      <c r="E112" s="27"/>
      <c r="F112" s="27"/>
      <c r="G112" s="27"/>
      <c r="H112" s="27"/>
      <c r="I112" s="27"/>
      <c r="J112" s="27"/>
      <c r="K112" s="27"/>
      <c r="L112" s="81" t="s">
        <v>182</v>
      </c>
      <c r="M112" s="27"/>
      <c r="N112" s="137"/>
    </row>
    <row r="113" spans="1:14" ht="15.75">
      <c r="A113" s="26"/>
      <c r="B113" s="27" t="s">
        <v>80</v>
      </c>
      <c r="C113" s="30"/>
      <c r="D113" s="30"/>
      <c r="E113" s="30"/>
      <c r="F113" s="30"/>
      <c r="G113" s="30"/>
      <c r="H113" s="30"/>
      <c r="I113" s="30"/>
      <c r="J113" s="30"/>
      <c r="K113" s="30"/>
      <c r="L113" s="81" t="s">
        <v>182</v>
      </c>
      <c r="M113" s="27"/>
      <c r="N113" s="137"/>
    </row>
    <row r="114" spans="1:14" ht="15.75">
      <c r="A114" s="26"/>
      <c r="B114" s="27" t="s">
        <v>81</v>
      </c>
      <c r="C114" s="27"/>
      <c r="D114" s="27"/>
      <c r="E114" s="27"/>
      <c r="F114" s="27"/>
      <c r="G114" s="27"/>
      <c r="H114" s="27"/>
      <c r="I114" s="27"/>
      <c r="J114" s="27"/>
      <c r="K114" s="27"/>
      <c r="L114" s="81" t="s">
        <v>182</v>
      </c>
      <c r="M114" s="27"/>
      <c r="N114" s="137"/>
    </row>
    <row r="115" spans="1:14" ht="15.75">
      <c r="A115" s="26"/>
      <c r="B115" s="27" t="s">
        <v>82</v>
      </c>
      <c r="C115" s="27"/>
      <c r="D115" s="27"/>
      <c r="E115" s="27"/>
      <c r="F115" s="27"/>
      <c r="G115" s="27"/>
      <c r="H115" s="27"/>
      <c r="I115" s="27"/>
      <c r="J115" s="27"/>
      <c r="K115" s="27"/>
      <c r="L115" s="81" t="s">
        <v>182</v>
      </c>
      <c r="M115" s="27"/>
      <c r="N115" s="137"/>
    </row>
    <row r="116" spans="1:14" ht="15.75">
      <c r="A116" s="26"/>
      <c r="B116" s="27"/>
      <c r="C116" s="27"/>
      <c r="D116" s="27"/>
      <c r="E116" s="27"/>
      <c r="F116" s="27"/>
      <c r="G116" s="27"/>
      <c r="H116" s="27"/>
      <c r="I116" s="27"/>
      <c r="J116" s="27"/>
      <c r="K116" s="27"/>
      <c r="L116" s="79"/>
      <c r="M116" s="27"/>
      <c r="N116" s="137"/>
    </row>
    <row r="117" spans="1:14" ht="15.75">
      <c r="A117" s="8"/>
      <c r="B117" s="78" t="s">
        <v>83</v>
      </c>
      <c r="C117" s="16"/>
      <c r="D117" s="10"/>
      <c r="E117" s="10"/>
      <c r="F117" s="10"/>
      <c r="G117" s="10"/>
      <c r="H117" s="10"/>
      <c r="I117" s="10"/>
      <c r="J117" s="10"/>
      <c r="K117" s="10"/>
      <c r="L117" s="82"/>
      <c r="M117" s="10"/>
      <c r="N117" s="137"/>
    </row>
    <row r="118" spans="1:14" ht="15.75">
      <c r="A118" s="26"/>
      <c r="B118" s="27" t="s">
        <v>84</v>
      </c>
      <c r="C118" s="27"/>
      <c r="D118" s="27"/>
      <c r="E118" s="27"/>
      <c r="F118" s="27"/>
      <c r="G118" s="27"/>
      <c r="H118" s="27"/>
      <c r="I118" s="27"/>
      <c r="J118" s="27"/>
      <c r="K118" s="27"/>
      <c r="L118" s="66">
        <v>0</v>
      </c>
      <c r="M118" s="27"/>
      <c r="N118" s="137"/>
    </row>
    <row r="119" spans="1:14" ht="15.75">
      <c r="A119" s="26"/>
      <c r="B119" s="27" t="s">
        <v>85</v>
      </c>
      <c r="C119" s="27"/>
      <c r="D119" s="27"/>
      <c r="E119" s="27"/>
      <c r="F119" s="27"/>
      <c r="G119" s="27"/>
      <c r="H119" s="27"/>
      <c r="I119" s="27"/>
      <c r="J119" s="27"/>
      <c r="K119" s="27"/>
      <c r="L119" s="66">
        <v>255</v>
      </c>
      <c r="M119" s="27"/>
      <c r="N119" s="137"/>
    </row>
    <row r="120" spans="1:14" ht="15.75">
      <c r="A120" s="26"/>
      <c r="B120" s="27" t="s">
        <v>86</v>
      </c>
      <c r="C120" s="27"/>
      <c r="D120" s="27"/>
      <c r="E120" s="27"/>
      <c r="F120" s="27"/>
      <c r="G120" s="27"/>
      <c r="H120" s="27"/>
      <c r="I120" s="27"/>
      <c r="J120" s="27"/>
      <c r="K120" s="27"/>
      <c r="L120" s="66">
        <f>L119+L118</f>
        <v>255</v>
      </c>
      <c r="M120" s="27"/>
      <c r="N120" s="137"/>
    </row>
    <row r="121" spans="1:14" ht="15.75">
      <c r="A121" s="26"/>
      <c r="B121" s="27" t="s">
        <v>87</v>
      </c>
      <c r="C121" s="27"/>
      <c r="D121" s="27"/>
      <c r="E121" s="27"/>
      <c r="F121" s="27"/>
      <c r="G121" s="27"/>
      <c r="H121" s="83"/>
      <c r="I121" s="27"/>
      <c r="J121" s="27"/>
      <c r="K121" s="27"/>
      <c r="L121" s="66">
        <f>L88</f>
        <v>-255</v>
      </c>
      <c r="M121" s="27"/>
      <c r="N121" s="137"/>
    </row>
    <row r="122" spans="1:14" ht="15.75">
      <c r="A122" s="26"/>
      <c r="B122" s="27" t="s">
        <v>88</v>
      </c>
      <c r="C122" s="27"/>
      <c r="D122" s="27"/>
      <c r="E122" s="27"/>
      <c r="F122" s="27"/>
      <c r="G122" s="27"/>
      <c r="H122" s="27"/>
      <c r="I122" s="27"/>
      <c r="J122" s="27"/>
      <c r="K122" s="27"/>
      <c r="L122" s="66">
        <f>L120+L121</f>
        <v>0</v>
      </c>
      <c r="M122" s="27"/>
      <c r="N122" s="137"/>
    </row>
    <row r="123" spans="1:14" ht="7.5" customHeight="1">
      <c r="A123" s="26"/>
      <c r="B123" s="27"/>
      <c r="C123" s="27"/>
      <c r="D123" s="27"/>
      <c r="E123" s="27"/>
      <c r="F123" s="27"/>
      <c r="G123" s="27"/>
      <c r="H123" s="27"/>
      <c r="I123" s="27"/>
      <c r="J123" s="27"/>
      <c r="K123" s="27"/>
      <c r="L123" s="79"/>
      <c r="M123" s="27"/>
      <c r="N123" s="137"/>
    </row>
    <row r="124" spans="1:14" ht="6" customHeight="1">
      <c r="A124" s="2"/>
      <c r="B124" s="5"/>
      <c r="C124" s="5"/>
      <c r="D124" s="5"/>
      <c r="E124" s="5"/>
      <c r="F124" s="5"/>
      <c r="G124" s="5"/>
      <c r="H124" s="5"/>
      <c r="I124" s="5"/>
      <c r="J124" s="5"/>
      <c r="K124" s="5"/>
      <c r="L124" s="60"/>
      <c r="M124" s="5"/>
      <c r="N124" s="137"/>
    </row>
    <row r="125" spans="1:14" ht="15.75">
      <c r="A125" s="8"/>
      <c r="B125" s="78" t="s">
        <v>89</v>
      </c>
      <c r="C125" s="16"/>
      <c r="D125" s="10"/>
      <c r="E125" s="10"/>
      <c r="F125" s="10"/>
      <c r="G125" s="10"/>
      <c r="H125" s="10"/>
      <c r="I125" s="10"/>
      <c r="J125" s="10"/>
      <c r="K125" s="10"/>
      <c r="L125" s="62"/>
      <c r="M125" s="10"/>
      <c r="N125" s="137"/>
    </row>
    <row r="126" spans="1:14" ht="15.75">
      <c r="A126" s="8"/>
      <c r="B126" s="22"/>
      <c r="C126" s="16"/>
      <c r="D126" s="10"/>
      <c r="E126" s="10"/>
      <c r="F126" s="10"/>
      <c r="G126" s="10"/>
      <c r="H126" s="10"/>
      <c r="I126" s="10"/>
      <c r="J126" s="10"/>
      <c r="K126" s="10"/>
      <c r="L126" s="62"/>
      <c r="M126" s="10"/>
      <c r="N126" s="137"/>
    </row>
    <row r="127" spans="1:14" ht="15.75">
      <c r="A127" s="26"/>
      <c r="B127" s="27" t="s">
        <v>90</v>
      </c>
      <c r="C127" s="84"/>
      <c r="D127" s="27"/>
      <c r="E127" s="27"/>
      <c r="F127" s="27"/>
      <c r="G127" s="27"/>
      <c r="H127" s="27"/>
      <c r="I127" s="27"/>
      <c r="J127" s="27"/>
      <c r="K127" s="27"/>
      <c r="L127" s="66">
        <f>L55</f>
        <v>107913</v>
      </c>
      <c r="M127" s="27"/>
      <c r="N127" s="137"/>
    </row>
    <row r="128" spans="1:14" ht="15.75">
      <c r="A128" s="26"/>
      <c r="B128" s="27" t="s">
        <v>91</v>
      </c>
      <c r="C128" s="84"/>
      <c r="D128" s="27"/>
      <c r="E128" s="27"/>
      <c r="F128" s="27"/>
      <c r="G128" s="27"/>
      <c r="H128" s="27"/>
      <c r="I128" s="27"/>
      <c r="J128" s="27"/>
      <c r="K128" s="27"/>
      <c r="L128" s="66">
        <f>L67</f>
        <v>96603</v>
      </c>
      <c r="M128" s="27"/>
      <c r="N128" s="137"/>
    </row>
    <row r="129" spans="1:14" ht="7.5" customHeight="1">
      <c r="A129" s="26"/>
      <c r="B129" s="27"/>
      <c r="C129" s="27"/>
      <c r="D129" s="27"/>
      <c r="E129" s="27"/>
      <c r="F129" s="27"/>
      <c r="G129" s="27"/>
      <c r="H129" s="27"/>
      <c r="I129" s="27"/>
      <c r="J129" s="27"/>
      <c r="K129" s="27"/>
      <c r="L129" s="79"/>
      <c r="M129" s="27"/>
      <c r="N129" s="137"/>
    </row>
    <row r="130" spans="1:14" ht="15.75">
      <c r="A130" s="2"/>
      <c r="B130" s="5"/>
      <c r="C130" s="5"/>
      <c r="D130" s="5"/>
      <c r="E130" s="5"/>
      <c r="F130" s="5"/>
      <c r="G130" s="5"/>
      <c r="H130" s="5"/>
      <c r="I130" s="5"/>
      <c r="J130" s="5"/>
      <c r="K130" s="5"/>
      <c r="L130" s="60"/>
      <c r="M130" s="5"/>
      <c r="N130" s="137"/>
    </row>
    <row r="131" spans="1:14" ht="15.75">
      <c r="A131" s="85"/>
      <c r="B131" s="78" t="s">
        <v>92</v>
      </c>
      <c r="C131" s="12"/>
      <c r="D131" s="12"/>
      <c r="E131" s="12"/>
      <c r="F131" s="12"/>
      <c r="G131" s="12"/>
      <c r="H131" s="86" t="s">
        <v>169</v>
      </c>
      <c r="I131" s="86"/>
      <c r="J131" s="86" t="s">
        <v>181</v>
      </c>
      <c r="K131" s="12"/>
      <c r="L131" s="87" t="s">
        <v>195</v>
      </c>
      <c r="M131" s="12"/>
      <c r="N131" s="137"/>
    </row>
    <row r="132" spans="1:14" ht="15.75">
      <c r="A132" s="26"/>
      <c r="B132" s="27" t="s">
        <v>93</v>
      </c>
      <c r="C132" s="27"/>
      <c r="D132" s="27"/>
      <c r="E132" s="27"/>
      <c r="F132" s="27"/>
      <c r="G132" s="27"/>
      <c r="H132" s="66">
        <v>80000</v>
      </c>
      <c r="I132" s="27"/>
      <c r="J132" s="53" t="s">
        <v>182</v>
      </c>
      <c r="K132" s="27"/>
      <c r="L132" s="66"/>
      <c r="M132" s="27"/>
      <c r="N132" s="137"/>
    </row>
    <row r="133" spans="1:14" ht="15.75">
      <c r="A133" s="26"/>
      <c r="B133" s="27" t="s">
        <v>94</v>
      </c>
      <c r="C133" s="27"/>
      <c r="D133" s="27"/>
      <c r="E133" s="27"/>
      <c r="F133" s="27"/>
      <c r="G133" s="27"/>
      <c r="H133" s="66">
        <v>792</v>
      </c>
      <c r="I133" s="27"/>
      <c r="J133" s="66">
        <v>745</v>
      </c>
      <c r="K133" s="27"/>
      <c r="L133" s="66">
        <f>J133+H133</f>
        <v>1537</v>
      </c>
      <c r="M133" s="27"/>
      <c r="N133" s="137"/>
    </row>
    <row r="134" spans="1:14" ht="15.75">
      <c r="A134" s="26"/>
      <c r="B134" s="27" t="s">
        <v>95</v>
      </c>
      <c r="C134" s="27"/>
      <c r="D134" s="27"/>
      <c r="E134" s="27"/>
      <c r="F134" s="27"/>
      <c r="G134" s="27"/>
      <c r="H134" s="27">
        <v>100</v>
      </c>
      <c r="I134" s="27"/>
      <c r="J134" s="27">
        <v>2</v>
      </c>
      <c r="K134" s="27"/>
      <c r="L134" s="66">
        <f>J134+H134</f>
        <v>102</v>
      </c>
      <c r="M134" s="27"/>
      <c r="N134" s="137"/>
    </row>
    <row r="135" spans="1:14" ht="15.75">
      <c r="A135" s="26"/>
      <c r="B135" s="27" t="s">
        <v>96</v>
      </c>
      <c r="C135" s="27"/>
      <c r="D135" s="27"/>
      <c r="E135" s="27"/>
      <c r="F135" s="27"/>
      <c r="G135" s="27"/>
      <c r="H135" s="66">
        <f>SUM(H133:H134)</f>
        <v>892</v>
      </c>
      <c r="I135" s="27"/>
      <c r="J135" s="66">
        <f>J134+J133</f>
        <v>747</v>
      </c>
      <c r="K135" s="27"/>
      <c r="L135" s="66">
        <f>J135+H135</f>
        <v>1639</v>
      </c>
      <c r="M135" s="27"/>
      <c r="N135" s="137"/>
    </row>
    <row r="136" spans="1:14" ht="15.75">
      <c r="A136" s="26"/>
      <c r="B136" s="27" t="s">
        <v>97</v>
      </c>
      <c r="C136" s="27"/>
      <c r="D136" s="27"/>
      <c r="E136" s="27"/>
      <c r="F136" s="27"/>
      <c r="G136" s="27"/>
      <c r="H136" s="66">
        <f>H132-H135</f>
        <v>79108</v>
      </c>
      <c r="I136" s="27"/>
      <c r="J136" s="53" t="s">
        <v>182</v>
      </c>
      <c r="K136" s="27"/>
      <c r="L136" s="66"/>
      <c r="M136" s="27"/>
      <c r="N136" s="137"/>
    </row>
    <row r="137" spans="1:14" ht="7.5" customHeight="1">
      <c r="A137" s="26"/>
      <c r="B137" s="27"/>
      <c r="C137" s="27"/>
      <c r="D137" s="27"/>
      <c r="E137" s="27"/>
      <c r="F137" s="27"/>
      <c r="G137" s="27"/>
      <c r="H137" s="27"/>
      <c r="I137" s="27"/>
      <c r="J137" s="27"/>
      <c r="K137" s="27"/>
      <c r="L137" s="79"/>
      <c r="M137" s="27"/>
      <c r="N137" s="137"/>
    </row>
    <row r="138" spans="1:14" ht="9" customHeight="1">
      <c r="A138" s="2"/>
      <c r="B138" s="5"/>
      <c r="C138" s="5"/>
      <c r="D138" s="5"/>
      <c r="E138" s="5"/>
      <c r="F138" s="5"/>
      <c r="G138" s="5"/>
      <c r="H138" s="5"/>
      <c r="I138" s="5"/>
      <c r="J138" s="5"/>
      <c r="K138" s="5"/>
      <c r="L138" s="60"/>
      <c r="M138" s="5"/>
      <c r="N138" s="137"/>
    </row>
    <row r="139" spans="1:14" ht="15.75">
      <c r="A139" s="8"/>
      <c r="B139" s="78" t="s">
        <v>98</v>
      </c>
      <c r="C139" s="16"/>
      <c r="D139" s="10"/>
      <c r="E139" s="10"/>
      <c r="F139" s="10"/>
      <c r="G139" s="10"/>
      <c r="H139" s="10"/>
      <c r="I139" s="10"/>
      <c r="J139" s="10"/>
      <c r="K139" s="10"/>
      <c r="L139" s="88"/>
      <c r="M139" s="10"/>
      <c r="N139" s="137"/>
    </row>
    <row r="140" spans="1:14" ht="15.75">
      <c r="A140" s="26"/>
      <c r="B140" s="27" t="s">
        <v>99</v>
      </c>
      <c r="C140" s="27"/>
      <c r="D140" s="27"/>
      <c r="E140" s="27"/>
      <c r="F140" s="27"/>
      <c r="G140" s="27"/>
      <c r="H140" s="27"/>
      <c r="I140" s="27"/>
      <c r="J140" s="27"/>
      <c r="K140" s="27"/>
      <c r="L140" s="75">
        <f>(L77+SUM(L79:L82))/-L83</f>
        <v>5.827697262479871</v>
      </c>
      <c r="M140" s="27" t="s">
        <v>196</v>
      </c>
      <c r="N140" s="137"/>
    </row>
    <row r="141" spans="1:14" ht="15.75">
      <c r="A141" s="26"/>
      <c r="B141" s="27" t="s">
        <v>100</v>
      </c>
      <c r="C141" s="27"/>
      <c r="D141" s="27"/>
      <c r="E141" s="27"/>
      <c r="F141" s="27"/>
      <c r="G141" s="27"/>
      <c r="H141" s="27"/>
      <c r="I141" s="27"/>
      <c r="J141" s="27"/>
      <c r="K141" s="27"/>
      <c r="L141" s="89">
        <v>2.14</v>
      </c>
      <c r="M141" s="27" t="s">
        <v>196</v>
      </c>
      <c r="N141" s="137"/>
    </row>
    <row r="142" spans="1:14" ht="15.75">
      <c r="A142" s="26"/>
      <c r="B142" s="27" t="s">
        <v>101</v>
      </c>
      <c r="C142" s="27"/>
      <c r="D142" s="27"/>
      <c r="E142" s="27"/>
      <c r="F142" s="27"/>
      <c r="G142" s="27"/>
      <c r="H142" s="27"/>
      <c r="I142" s="27"/>
      <c r="J142" s="27"/>
      <c r="K142" s="27"/>
      <c r="L142" s="75">
        <f>(L77+SUM(L79:L84))/-L85</f>
        <v>7.047058823529412</v>
      </c>
      <c r="M142" s="27" t="s">
        <v>196</v>
      </c>
      <c r="N142" s="137"/>
    </row>
    <row r="143" spans="1:14" ht="15.75">
      <c r="A143" s="26"/>
      <c r="B143" s="27" t="s">
        <v>102</v>
      </c>
      <c r="C143" s="27"/>
      <c r="D143" s="27"/>
      <c r="E143" s="27"/>
      <c r="F143" s="27"/>
      <c r="G143" s="27"/>
      <c r="H143" s="27"/>
      <c r="I143" s="27"/>
      <c r="J143" s="27"/>
      <c r="K143" s="27"/>
      <c r="L143" s="90">
        <v>7.04</v>
      </c>
      <c r="M143" s="27" t="s">
        <v>196</v>
      </c>
      <c r="N143" s="137"/>
    </row>
    <row r="144" spans="1:14" ht="15.75">
      <c r="A144" s="26"/>
      <c r="B144" s="27" t="s">
        <v>103</v>
      </c>
      <c r="C144" s="27"/>
      <c r="D144" s="27"/>
      <c r="E144" s="27"/>
      <c r="F144" s="27"/>
      <c r="G144" s="27"/>
      <c r="H144" s="27"/>
      <c r="I144" s="27"/>
      <c r="J144" s="27"/>
      <c r="K144" s="27"/>
      <c r="L144" s="90">
        <f>(L77+SUM(L79:L85))/-L86</f>
        <v>5.399159663865547</v>
      </c>
      <c r="M144" s="27" t="s">
        <v>196</v>
      </c>
      <c r="N144" s="137"/>
    </row>
    <row r="145" spans="1:14" ht="15.75">
      <c r="A145" s="26"/>
      <c r="B145" s="27" t="s">
        <v>104</v>
      </c>
      <c r="C145" s="27"/>
      <c r="D145" s="27"/>
      <c r="E145" s="27"/>
      <c r="F145" s="27"/>
      <c r="G145" s="27"/>
      <c r="H145" s="27"/>
      <c r="I145" s="27"/>
      <c r="J145" s="27"/>
      <c r="K145" s="27"/>
      <c r="L145" s="90">
        <v>5.46</v>
      </c>
      <c r="M145" s="27" t="s">
        <v>196</v>
      </c>
      <c r="N145" s="137"/>
    </row>
    <row r="146" spans="1:14" ht="7.5" customHeight="1">
      <c r="A146" s="26"/>
      <c r="B146" s="27"/>
      <c r="C146" s="27"/>
      <c r="D146" s="27"/>
      <c r="E146" s="27"/>
      <c r="F146" s="27"/>
      <c r="G146" s="27"/>
      <c r="H146" s="27"/>
      <c r="I146" s="27"/>
      <c r="J146" s="27"/>
      <c r="K146" s="27"/>
      <c r="L146" s="27"/>
      <c r="M146" s="27"/>
      <c r="N146" s="137"/>
    </row>
    <row r="147" spans="1:14" ht="15.75">
      <c r="A147" s="8"/>
      <c r="B147" s="15"/>
      <c r="C147" s="15"/>
      <c r="D147" s="15"/>
      <c r="E147" s="15"/>
      <c r="F147" s="15"/>
      <c r="G147" s="15"/>
      <c r="H147" s="15"/>
      <c r="I147" s="15"/>
      <c r="J147" s="15"/>
      <c r="K147" s="15"/>
      <c r="L147" s="15"/>
      <c r="M147" s="15"/>
      <c r="N147" s="137"/>
    </row>
    <row r="148" spans="1:14" ht="15.75">
      <c r="A148" s="91"/>
      <c r="B148" s="76" t="s">
        <v>105</v>
      </c>
      <c r="C148" s="92"/>
      <c r="D148" s="92"/>
      <c r="E148" s="92"/>
      <c r="F148" s="92"/>
      <c r="G148" s="93"/>
      <c r="H148" s="93"/>
      <c r="I148" s="93"/>
      <c r="J148" s="93">
        <f>L42</f>
        <v>37195</v>
      </c>
      <c r="K148" s="94"/>
      <c r="L148" s="94"/>
      <c r="M148" s="5"/>
      <c r="N148" s="137"/>
    </row>
    <row r="149" spans="1:14" ht="15.75">
      <c r="A149" s="96"/>
      <c r="B149" s="97"/>
      <c r="C149" s="98"/>
      <c r="D149" s="98"/>
      <c r="E149" s="98"/>
      <c r="F149" s="98"/>
      <c r="G149" s="99"/>
      <c r="H149" s="99"/>
      <c r="I149" s="99"/>
      <c r="J149" s="99"/>
      <c r="K149" s="10"/>
      <c r="L149" s="10"/>
      <c r="M149" s="10"/>
      <c r="N149" s="137"/>
    </row>
    <row r="150" spans="1:14" ht="15.75">
      <c r="A150" s="101"/>
      <c r="B150" s="102" t="s">
        <v>106</v>
      </c>
      <c r="C150" s="103"/>
      <c r="D150" s="103"/>
      <c r="E150" s="103"/>
      <c r="F150" s="103"/>
      <c r="G150" s="83"/>
      <c r="H150" s="83"/>
      <c r="I150" s="83"/>
      <c r="J150" s="104">
        <v>0.10325</v>
      </c>
      <c r="K150" s="27"/>
      <c r="L150" s="27"/>
      <c r="M150" s="27"/>
      <c r="N150" s="137"/>
    </row>
    <row r="151" spans="1:14" ht="15.75">
      <c r="A151" s="101"/>
      <c r="B151" s="102" t="s">
        <v>107</v>
      </c>
      <c r="C151" s="103"/>
      <c r="D151" s="103"/>
      <c r="E151" s="103"/>
      <c r="F151" s="103"/>
      <c r="G151" s="83"/>
      <c r="H151" s="83"/>
      <c r="I151" s="83"/>
      <c r="J151" s="52">
        <v>0.0624</v>
      </c>
      <c r="K151" s="27"/>
      <c r="L151" s="27"/>
      <c r="M151" s="27"/>
      <c r="N151" s="137"/>
    </row>
    <row r="152" spans="1:14" ht="15.75">
      <c r="A152" s="101"/>
      <c r="B152" s="102" t="s">
        <v>108</v>
      </c>
      <c r="C152" s="103"/>
      <c r="D152" s="103"/>
      <c r="E152" s="103"/>
      <c r="F152" s="103"/>
      <c r="G152" s="83"/>
      <c r="H152" s="83"/>
      <c r="I152" s="83"/>
      <c r="J152" s="104">
        <f>J150-J151</f>
        <v>0.04085</v>
      </c>
      <c r="K152" s="27"/>
      <c r="L152" s="27"/>
      <c r="M152" s="27"/>
      <c r="N152" s="137"/>
    </row>
    <row r="153" spans="1:14" ht="15.75">
      <c r="A153" s="101"/>
      <c r="B153" s="102" t="s">
        <v>109</v>
      </c>
      <c r="C153" s="103"/>
      <c r="D153" s="103"/>
      <c r="E153" s="103"/>
      <c r="F153" s="103"/>
      <c r="G153" s="83"/>
      <c r="H153" s="83"/>
      <c r="I153" s="83"/>
      <c r="J153" s="52">
        <v>0.0976</v>
      </c>
      <c r="K153" s="27"/>
      <c r="L153" s="27"/>
      <c r="M153" s="27"/>
      <c r="N153" s="137"/>
    </row>
    <row r="154" spans="1:14" ht="15.75">
      <c r="A154" s="101"/>
      <c r="B154" s="102" t="s">
        <v>110</v>
      </c>
      <c r="C154" s="103"/>
      <c r="D154" s="103"/>
      <c r="E154" s="103"/>
      <c r="F154" s="103"/>
      <c r="G154" s="83"/>
      <c r="H154" s="83"/>
      <c r="I154" s="83"/>
      <c r="J154" s="104">
        <f>L31</f>
        <v>0.05637951361580364</v>
      </c>
      <c r="K154" s="27"/>
      <c r="L154" s="27"/>
      <c r="M154" s="27"/>
      <c r="N154" s="137"/>
    </row>
    <row r="155" spans="1:14" ht="15.75">
      <c r="A155" s="101"/>
      <c r="B155" s="102" t="s">
        <v>111</v>
      </c>
      <c r="C155" s="103"/>
      <c r="D155" s="103"/>
      <c r="E155" s="103"/>
      <c r="F155" s="103"/>
      <c r="G155" s="83"/>
      <c r="H155" s="83"/>
      <c r="I155" s="83"/>
      <c r="J155" s="104">
        <f>J153-J154</f>
        <v>0.04122048638419636</v>
      </c>
      <c r="K155" s="27"/>
      <c r="L155" s="27"/>
      <c r="M155" s="27"/>
      <c r="N155" s="137"/>
    </row>
    <row r="156" spans="1:14" ht="15.75">
      <c r="A156" s="101"/>
      <c r="B156" s="102" t="s">
        <v>112</v>
      </c>
      <c r="C156" s="103"/>
      <c r="D156" s="103"/>
      <c r="E156" s="103"/>
      <c r="F156" s="103"/>
      <c r="G156" s="83"/>
      <c r="H156" s="83"/>
      <c r="I156" s="83"/>
      <c r="J156" s="105" t="s">
        <v>183</v>
      </c>
      <c r="K156" s="27"/>
      <c r="L156" s="27"/>
      <c r="M156" s="27"/>
      <c r="N156" s="137"/>
    </row>
    <row r="157" spans="1:14" ht="15.75">
      <c r="A157" s="101"/>
      <c r="B157" s="102" t="s">
        <v>113</v>
      </c>
      <c r="C157" s="103"/>
      <c r="D157" s="103"/>
      <c r="E157" s="103"/>
      <c r="F157" s="103"/>
      <c r="G157" s="83"/>
      <c r="H157" s="83"/>
      <c r="I157" s="83"/>
      <c r="J157" s="106">
        <v>16.71</v>
      </c>
      <c r="K157" s="27" t="s">
        <v>187</v>
      </c>
      <c r="L157" s="27"/>
      <c r="M157" s="27"/>
      <c r="N157" s="137"/>
    </row>
    <row r="158" spans="1:14" ht="15.75">
      <c r="A158" s="101"/>
      <c r="B158" s="102" t="s">
        <v>114</v>
      </c>
      <c r="C158" s="103"/>
      <c r="D158" s="103"/>
      <c r="E158" s="103"/>
      <c r="F158" s="103"/>
      <c r="G158" s="83"/>
      <c r="H158" s="83"/>
      <c r="I158" s="83"/>
      <c r="J158" s="106">
        <v>11.79</v>
      </c>
      <c r="K158" s="27" t="s">
        <v>187</v>
      </c>
      <c r="L158" s="27"/>
      <c r="M158" s="27"/>
      <c r="N158" s="137"/>
    </row>
    <row r="159" spans="1:14" ht="15.75">
      <c r="A159" s="101"/>
      <c r="B159" s="102" t="s">
        <v>214</v>
      </c>
      <c r="C159" s="103"/>
      <c r="D159" s="103"/>
      <c r="E159" s="103"/>
      <c r="F159" s="103"/>
      <c r="G159" s="83"/>
      <c r="H159" s="83"/>
      <c r="I159" s="83"/>
      <c r="J159" s="104">
        <v>0.0648</v>
      </c>
      <c r="K159" s="27"/>
      <c r="L159" s="27"/>
      <c r="M159" s="27"/>
      <c r="N159" s="137"/>
    </row>
    <row r="160" spans="1:14" ht="15.75">
      <c r="A160" s="101"/>
      <c r="B160" s="102" t="s">
        <v>215</v>
      </c>
      <c r="C160" s="103"/>
      <c r="D160" s="103"/>
      <c r="E160" s="103"/>
      <c r="F160" s="103"/>
      <c r="G160" s="83"/>
      <c r="H160" s="83"/>
      <c r="I160" s="83"/>
      <c r="J160" s="104">
        <v>0.2219</v>
      </c>
      <c r="K160" s="27"/>
      <c r="L160" s="27"/>
      <c r="M160" s="27"/>
      <c r="N160" s="137"/>
    </row>
    <row r="161" spans="1:14" ht="15.75">
      <c r="A161" s="101"/>
      <c r="B161" s="102"/>
      <c r="C161" s="102"/>
      <c r="D161" s="102"/>
      <c r="E161" s="102"/>
      <c r="F161" s="102"/>
      <c r="G161" s="27"/>
      <c r="H161" s="27"/>
      <c r="I161" s="27"/>
      <c r="J161" s="79"/>
      <c r="K161" s="27"/>
      <c r="L161" s="107"/>
      <c r="M161" s="27"/>
      <c r="N161" s="137"/>
    </row>
    <row r="162" spans="1:14" ht="15.75">
      <c r="A162" s="108"/>
      <c r="B162" s="17" t="s">
        <v>116</v>
      </c>
      <c r="C162" s="20"/>
      <c r="D162" s="109"/>
      <c r="E162" s="20"/>
      <c r="F162" s="109"/>
      <c r="G162" s="20"/>
      <c r="H162" s="109"/>
      <c r="I162" s="20" t="s">
        <v>170</v>
      </c>
      <c r="J162" s="109" t="s">
        <v>184</v>
      </c>
      <c r="K162" s="18"/>
      <c r="L162" s="18"/>
      <c r="M162" s="10"/>
      <c r="N162" s="137"/>
    </row>
    <row r="163" spans="1:14" ht="15.75">
      <c r="A163" s="110"/>
      <c r="B163" s="102" t="s">
        <v>117</v>
      </c>
      <c r="C163" s="67"/>
      <c r="D163" s="67"/>
      <c r="E163" s="67"/>
      <c r="F163" s="27"/>
      <c r="G163" s="27"/>
      <c r="H163" s="27"/>
      <c r="I163" s="34">
        <v>361</v>
      </c>
      <c r="J163" s="111">
        <v>20052</v>
      </c>
      <c r="K163" s="27"/>
      <c r="L163" s="107"/>
      <c r="M163" s="112"/>
      <c r="N163" s="137"/>
    </row>
    <row r="164" spans="1:14" ht="15.75">
      <c r="A164" s="110"/>
      <c r="B164" s="102" t="s">
        <v>118</v>
      </c>
      <c r="C164" s="67"/>
      <c r="D164" s="67"/>
      <c r="E164" s="67"/>
      <c r="F164" s="27"/>
      <c r="G164" s="27"/>
      <c r="H164" s="27"/>
      <c r="I164" s="34">
        <v>18</v>
      </c>
      <c r="J164" s="111">
        <v>1142</v>
      </c>
      <c r="K164" s="27"/>
      <c r="L164" s="107"/>
      <c r="M164" s="112"/>
      <c r="N164" s="137"/>
    </row>
    <row r="165" spans="1:14" ht="15.75">
      <c r="A165" s="110"/>
      <c r="B165" s="113" t="s">
        <v>119</v>
      </c>
      <c r="C165" s="67"/>
      <c r="D165" s="67"/>
      <c r="E165" s="67"/>
      <c r="F165" s="27"/>
      <c r="G165" s="27"/>
      <c r="H165" s="27"/>
      <c r="I165" s="27"/>
      <c r="J165" s="111">
        <v>0</v>
      </c>
      <c r="K165" s="27"/>
      <c r="L165" s="107"/>
      <c r="M165" s="112"/>
      <c r="N165" s="137"/>
    </row>
    <row r="166" spans="1:14" ht="15.75">
      <c r="A166" s="110"/>
      <c r="B166" s="113" t="s">
        <v>120</v>
      </c>
      <c r="C166" s="67"/>
      <c r="D166" s="67"/>
      <c r="E166" s="67"/>
      <c r="F166" s="27"/>
      <c r="G166" s="27"/>
      <c r="H166" s="27"/>
      <c r="I166" s="27"/>
      <c r="J166" s="81" t="s">
        <v>182</v>
      </c>
      <c r="K166" s="27"/>
      <c r="L166" s="107"/>
      <c r="M166" s="112"/>
      <c r="N166" s="137"/>
    </row>
    <row r="167" spans="1:14" ht="15.75">
      <c r="A167" s="114"/>
      <c r="B167" s="113" t="s">
        <v>121</v>
      </c>
      <c r="C167" s="67"/>
      <c r="D167" s="102"/>
      <c r="E167" s="102"/>
      <c r="F167" s="102"/>
      <c r="G167" s="27"/>
      <c r="H167" s="27"/>
      <c r="I167" s="27"/>
      <c r="J167" s="111"/>
      <c r="K167" s="27"/>
      <c r="L167" s="107"/>
      <c r="M167" s="115"/>
      <c r="N167" s="137"/>
    </row>
    <row r="168" spans="1:14" ht="15.75">
      <c r="A168" s="110"/>
      <c r="B168" s="102" t="s">
        <v>122</v>
      </c>
      <c r="C168" s="67"/>
      <c r="D168" s="67"/>
      <c r="E168" s="67"/>
      <c r="F168" s="67"/>
      <c r="G168" s="27"/>
      <c r="H168" s="27"/>
      <c r="I168" s="27">
        <f>573-559</f>
        <v>14</v>
      </c>
      <c r="J168" s="111">
        <v>255</v>
      </c>
      <c r="K168" s="27"/>
      <c r="L168" s="107"/>
      <c r="M168" s="115"/>
      <c r="N168" s="137"/>
    </row>
    <row r="169" spans="1:14" ht="15.75">
      <c r="A169" s="110"/>
      <c r="B169" s="102" t="s">
        <v>123</v>
      </c>
      <c r="C169" s="67"/>
      <c r="D169" s="67"/>
      <c r="E169" s="67"/>
      <c r="F169" s="67"/>
      <c r="G169" s="27"/>
      <c r="H169" s="27"/>
      <c r="I169" s="27">
        <v>573</v>
      </c>
      <c r="J169" s="111">
        <v>8672</v>
      </c>
      <c r="K169" s="27"/>
      <c r="L169" s="107"/>
      <c r="M169" s="115"/>
      <c r="N169" s="137"/>
    </row>
    <row r="170" spans="1:14" ht="15.75">
      <c r="A170" s="110"/>
      <c r="B170" s="102" t="s">
        <v>207</v>
      </c>
      <c r="C170" s="67"/>
      <c r="D170" s="67"/>
      <c r="E170" s="67"/>
      <c r="F170" s="67"/>
      <c r="G170" s="27"/>
      <c r="H170" s="27"/>
      <c r="I170" s="27"/>
      <c r="J170" s="111">
        <f>250+23+199+36</f>
        <v>508</v>
      </c>
      <c r="K170" s="27"/>
      <c r="L170" s="107"/>
      <c r="M170" s="115"/>
      <c r="N170" s="137"/>
    </row>
    <row r="171" spans="1:14" ht="15.75">
      <c r="A171" s="114"/>
      <c r="B171" s="113" t="s">
        <v>124</v>
      </c>
      <c r="C171" s="67"/>
      <c r="D171" s="102"/>
      <c r="E171" s="102"/>
      <c r="F171" s="102"/>
      <c r="G171" s="27"/>
      <c r="H171" s="27"/>
      <c r="I171" s="27"/>
      <c r="J171" s="111"/>
      <c r="K171" s="27"/>
      <c r="L171" s="107"/>
      <c r="M171" s="115"/>
      <c r="N171" s="137"/>
    </row>
    <row r="172" spans="1:14" ht="15.75">
      <c r="A172" s="114"/>
      <c r="B172" s="102" t="s">
        <v>125</v>
      </c>
      <c r="C172" s="67"/>
      <c r="D172" s="102"/>
      <c r="E172" s="102"/>
      <c r="F172" s="102"/>
      <c r="G172" s="27"/>
      <c r="H172" s="27"/>
      <c r="I172" s="27">
        <v>9</v>
      </c>
      <c r="J172" s="111">
        <v>380</v>
      </c>
      <c r="K172" s="27"/>
      <c r="L172" s="107"/>
      <c r="M172" s="115"/>
      <c r="N172" s="137"/>
    </row>
    <row r="173" spans="1:14" ht="15.75">
      <c r="A173" s="110"/>
      <c r="B173" s="102" t="s">
        <v>126</v>
      </c>
      <c r="C173" s="67"/>
      <c r="D173" s="116"/>
      <c r="E173" s="116"/>
      <c r="F173" s="117"/>
      <c r="G173" s="27"/>
      <c r="H173" s="27"/>
      <c r="I173" s="27"/>
      <c r="J173" s="111">
        <v>15.665</v>
      </c>
      <c r="K173" s="27"/>
      <c r="L173" s="107"/>
      <c r="M173" s="115"/>
      <c r="N173" s="137"/>
    </row>
    <row r="174" spans="1:14" ht="15.75">
      <c r="A174" s="110"/>
      <c r="B174" s="102" t="s">
        <v>127</v>
      </c>
      <c r="C174" s="67"/>
      <c r="D174" s="116"/>
      <c r="E174" s="116"/>
      <c r="F174" s="117"/>
      <c r="G174" s="27"/>
      <c r="H174" s="27"/>
      <c r="I174" s="27"/>
      <c r="J174" s="111">
        <v>5.44</v>
      </c>
      <c r="K174" s="27"/>
      <c r="L174" s="107"/>
      <c r="M174" s="115"/>
      <c r="N174" s="137"/>
    </row>
    <row r="175" spans="1:14" ht="15.75">
      <c r="A175" s="110"/>
      <c r="B175" s="102" t="s">
        <v>128</v>
      </c>
      <c r="C175" s="67"/>
      <c r="D175" s="118"/>
      <c r="E175" s="116"/>
      <c r="F175" s="117"/>
      <c r="G175" s="27"/>
      <c r="H175" s="27"/>
      <c r="I175" s="27"/>
      <c r="J175" s="119">
        <v>0.9079</v>
      </c>
      <c r="K175" s="27"/>
      <c r="L175" s="107"/>
      <c r="M175" s="115"/>
      <c r="N175" s="137"/>
    </row>
    <row r="176" spans="1:14" ht="15.75">
      <c r="A176" s="110"/>
      <c r="B176" s="102"/>
      <c r="C176" s="67"/>
      <c r="D176" s="118"/>
      <c r="E176" s="116"/>
      <c r="F176" s="117"/>
      <c r="G176" s="27"/>
      <c r="H176" s="27"/>
      <c r="I176" s="27"/>
      <c r="J176" s="119"/>
      <c r="K176" s="27"/>
      <c r="L176" s="107"/>
      <c r="M176" s="115"/>
      <c r="N176" s="137"/>
    </row>
    <row r="177" spans="1:14" ht="15.75">
      <c r="A177" s="8"/>
      <c r="B177" s="17" t="s">
        <v>129</v>
      </c>
      <c r="C177" s="20"/>
      <c r="D177" s="109"/>
      <c r="E177" s="20"/>
      <c r="F177" s="109"/>
      <c r="G177" s="20"/>
      <c r="H177" s="109" t="s">
        <v>170</v>
      </c>
      <c r="I177" s="20" t="s">
        <v>171</v>
      </c>
      <c r="J177" s="109" t="s">
        <v>185</v>
      </c>
      <c r="K177" s="20" t="s">
        <v>171</v>
      </c>
      <c r="L177" s="18"/>
      <c r="M177" s="120"/>
      <c r="N177" s="137"/>
    </row>
    <row r="178" spans="1:14" ht="15.75">
      <c r="A178" s="26"/>
      <c r="B178" s="67" t="s">
        <v>130</v>
      </c>
      <c r="C178" s="121"/>
      <c r="D178" s="67"/>
      <c r="E178" s="121"/>
      <c r="F178" s="27"/>
      <c r="G178" s="121"/>
      <c r="H178" s="67">
        <v>1657</v>
      </c>
      <c r="I178" s="121">
        <f>H178/H183</f>
        <v>0.6112135743268167</v>
      </c>
      <c r="J178" s="66">
        <v>61577</v>
      </c>
      <c r="K178" s="122">
        <f>J178/J183</f>
        <v>0.5706170711591745</v>
      </c>
      <c r="L178" s="107"/>
      <c r="M178" s="115"/>
      <c r="N178" s="137"/>
    </row>
    <row r="179" spans="1:14" ht="15.75">
      <c r="A179" s="26"/>
      <c r="B179" s="67" t="s">
        <v>131</v>
      </c>
      <c r="C179" s="121"/>
      <c r="D179" s="67"/>
      <c r="E179" s="121"/>
      <c r="F179" s="27"/>
      <c r="G179" s="123"/>
      <c r="H179" s="67">
        <v>137</v>
      </c>
      <c r="I179" s="121">
        <f>H179/H183</f>
        <v>0.050534857985983034</v>
      </c>
      <c r="J179" s="66">
        <v>4778</v>
      </c>
      <c r="K179" s="122">
        <f>J179/J183</f>
        <v>0.04427640784706199</v>
      </c>
      <c r="L179" s="107"/>
      <c r="M179" s="115"/>
      <c r="N179" s="137"/>
    </row>
    <row r="180" spans="1:14" ht="15.75">
      <c r="A180" s="26"/>
      <c r="B180" s="67" t="s">
        <v>132</v>
      </c>
      <c r="C180" s="121"/>
      <c r="D180" s="67"/>
      <c r="E180" s="121"/>
      <c r="F180" s="27"/>
      <c r="G180" s="123"/>
      <c r="H180" s="67">
        <v>82</v>
      </c>
      <c r="I180" s="121">
        <f>H180/H183</f>
        <v>0.030247141276281815</v>
      </c>
      <c r="J180" s="66">
        <v>2841</v>
      </c>
      <c r="K180" s="122">
        <f>J180/J183</f>
        <v>0.026326763225932002</v>
      </c>
      <c r="L180" s="107"/>
      <c r="M180" s="115"/>
      <c r="N180" s="137"/>
    </row>
    <row r="181" spans="1:14" ht="15.75">
      <c r="A181" s="26"/>
      <c r="B181" s="67" t="s">
        <v>133</v>
      </c>
      <c r="C181" s="121"/>
      <c r="D181" s="67"/>
      <c r="E181" s="121"/>
      <c r="F181" s="27"/>
      <c r="G181" s="123"/>
      <c r="H181" s="67">
        <f>57+56+39+683</f>
        <v>835</v>
      </c>
      <c r="I181" s="121">
        <f>H181/H183</f>
        <v>0.30800442641091846</v>
      </c>
      <c r="J181" s="66">
        <f>2142+2055+1428+33092</f>
        <v>38717</v>
      </c>
      <c r="K181" s="122">
        <f>J181/J183</f>
        <v>0.3587797577678315</v>
      </c>
      <c r="L181" s="107"/>
      <c r="M181" s="115"/>
      <c r="N181" s="137"/>
    </row>
    <row r="182" spans="1:14" ht="15.75">
      <c r="A182" s="26"/>
      <c r="B182" s="30"/>
      <c r="C182" s="121"/>
      <c r="D182" s="67"/>
      <c r="E182" s="121"/>
      <c r="F182" s="27"/>
      <c r="G182" s="123"/>
      <c r="H182" s="67"/>
      <c r="I182" s="121"/>
      <c r="J182" s="66"/>
      <c r="K182" s="122"/>
      <c r="L182" s="107"/>
      <c r="M182" s="115"/>
      <c r="N182" s="137"/>
    </row>
    <row r="183" spans="1:14" ht="15.75">
      <c r="A183" s="26"/>
      <c r="B183" s="27"/>
      <c r="C183" s="27"/>
      <c r="D183" s="27"/>
      <c r="E183" s="27"/>
      <c r="F183" s="27"/>
      <c r="G183" s="27"/>
      <c r="H183" s="38">
        <f>SUM(H178:H182)</f>
        <v>2711</v>
      </c>
      <c r="I183" s="124">
        <f>SUM(I178:I182)</f>
        <v>1</v>
      </c>
      <c r="J183" s="66">
        <f>SUM(J178:J182)</f>
        <v>107913</v>
      </c>
      <c r="K183" s="124">
        <f>SUM(K178:K182)</f>
        <v>1</v>
      </c>
      <c r="L183" s="27"/>
      <c r="M183" s="27"/>
      <c r="N183" s="137"/>
    </row>
    <row r="184" spans="1:14" ht="15.75">
      <c r="A184" s="26"/>
      <c r="B184" s="27"/>
      <c r="C184" s="27"/>
      <c r="D184" s="27"/>
      <c r="E184" s="27"/>
      <c r="F184" s="27"/>
      <c r="G184" s="27"/>
      <c r="H184" s="38"/>
      <c r="I184" s="124"/>
      <c r="J184" s="66"/>
      <c r="K184" s="124"/>
      <c r="L184" s="27"/>
      <c r="M184" s="27"/>
      <c r="N184" s="137"/>
    </row>
    <row r="185" spans="1:14" ht="15.75">
      <c r="A185" s="8"/>
      <c r="B185" s="10"/>
      <c r="C185" s="10"/>
      <c r="D185" s="10"/>
      <c r="E185" s="10"/>
      <c r="F185" s="10"/>
      <c r="G185" s="10"/>
      <c r="H185" s="68"/>
      <c r="I185" s="127"/>
      <c r="J185" s="128"/>
      <c r="K185" s="127"/>
      <c r="L185" s="10"/>
      <c r="M185" s="10"/>
      <c r="N185" s="137"/>
    </row>
    <row r="186" spans="1:14" ht="15.75">
      <c r="A186" s="129"/>
      <c r="B186" s="17" t="s">
        <v>134</v>
      </c>
      <c r="C186" s="130"/>
      <c r="D186" s="20" t="s">
        <v>149</v>
      </c>
      <c r="E186" s="18"/>
      <c r="F186" s="17" t="s">
        <v>159</v>
      </c>
      <c r="G186" s="131"/>
      <c r="H186" s="131"/>
      <c r="I186" s="15"/>
      <c r="J186" s="15"/>
      <c r="K186" s="15"/>
      <c r="L186" s="15"/>
      <c r="M186" s="15"/>
      <c r="N186" s="137"/>
    </row>
    <row r="187" spans="1:14" ht="15.75">
      <c r="A187" s="129"/>
      <c r="B187" s="15"/>
      <c r="C187" s="15"/>
      <c r="D187" s="10"/>
      <c r="E187" s="10"/>
      <c r="F187" s="10"/>
      <c r="G187" s="15"/>
      <c r="H187" s="15"/>
      <c r="I187" s="15"/>
      <c r="J187" s="15"/>
      <c r="K187" s="15"/>
      <c r="L187" s="15"/>
      <c r="M187" s="15"/>
      <c r="N187" s="137"/>
    </row>
    <row r="188" spans="1:14" ht="15.75">
      <c r="A188" s="129"/>
      <c r="B188" s="16" t="s">
        <v>135</v>
      </c>
      <c r="C188" s="132"/>
      <c r="D188" s="133" t="s">
        <v>150</v>
      </c>
      <c r="E188" s="16"/>
      <c r="F188" s="16" t="s">
        <v>160</v>
      </c>
      <c r="G188" s="132"/>
      <c r="H188" s="132"/>
      <c r="I188" s="132"/>
      <c r="J188" s="15"/>
      <c r="K188" s="15"/>
      <c r="L188" s="15"/>
      <c r="M188" s="15"/>
      <c r="N188" s="137"/>
    </row>
    <row r="189" spans="1:14" ht="15.75">
      <c r="A189" s="129"/>
      <c r="B189" s="16" t="s">
        <v>136</v>
      </c>
      <c r="C189" s="132"/>
      <c r="D189" s="133" t="s">
        <v>151</v>
      </c>
      <c r="E189" s="16"/>
      <c r="F189" s="16" t="s">
        <v>161</v>
      </c>
      <c r="G189" s="132"/>
      <c r="H189" s="132"/>
      <c r="I189" s="132"/>
      <c r="J189" s="15"/>
      <c r="K189" s="15"/>
      <c r="L189" s="15"/>
      <c r="M189" s="15"/>
      <c r="N189" s="137"/>
    </row>
    <row r="190" spans="1:13" ht="15">
      <c r="A190" s="138"/>
      <c r="B190" s="138"/>
      <c r="C190" s="138"/>
      <c r="D190" s="138"/>
      <c r="E190" s="138"/>
      <c r="F190" s="138"/>
      <c r="G190" s="138"/>
      <c r="H190" s="138"/>
      <c r="I190" s="138"/>
      <c r="J190" s="138"/>
      <c r="K190" s="138"/>
      <c r="L190" s="138"/>
      <c r="M190" s="138"/>
    </row>
  </sheetData>
  <printOptions/>
  <pageMargins left="0.5" right="0.5" top="0.30694444444444446" bottom="0.2659722222222222" header="0" footer="0"/>
  <pageSetup orientation="landscape" paperSize="9" scale="65"/>
  <headerFooter alignWithMargins="0">
    <oddFooter xml:space="preserve">&amp;LHL3 INVESTOR REPORT QTR END </oddFooter>
  </headerFooter>
  <rowBreaks count="2" manualBreakCount="2">
    <brk id="47" max="147" man="1"/>
    <brk id="190"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