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activeTab="0"/>
  </bookViews>
  <sheets>
    <sheet name="May 2000" sheetId="1" r:id="rId1"/>
    <sheet name="Aug 2000" sheetId="2" r:id="rId2"/>
    <sheet name="Nov 2000" sheetId="3" r:id="rId3"/>
    <sheet name="Feb 2001" sheetId="4" r:id="rId4"/>
    <sheet name="May 2001" sheetId="5" r:id="rId5"/>
    <sheet name="Aug 2001" sheetId="6" r:id="rId6"/>
    <sheet name="Nov 2001" sheetId="7" r:id="rId7"/>
  </sheets>
  <definedNames>
    <definedName name="PAGE1">'Nov 2001'!$A$1:$M$47</definedName>
    <definedName name="PAGE2">'Nov 2001'!$A$48:$M$97</definedName>
    <definedName name="PAGE3">'Nov 2001'!$A$98:$M$144</definedName>
    <definedName name="PAGE4">'Nov 2001'!$A$145:$M$186</definedName>
    <definedName name="_xlnm.Print_Area">'Feb 2001'!$A$145:$M$186</definedName>
  </definedNames>
  <calcPr calcMode="autoNoTable" fullCalcOnLoad="1" iterate="1" iterateCount="1" iterateDelta="0"/>
</workbook>
</file>

<file path=xl/sharedStrings.xml><?xml version="1.0" encoding="utf-8"?>
<sst xmlns="http://schemas.openxmlformats.org/spreadsheetml/2006/main" count="1507" uniqueCount="198">
  <si>
    <t>Homeloans (No. 2) PLC</t>
  </si>
  <si>
    <t>This performance report is issued by Paragon Finance PLC for and on behalf of Homeloans (No.2) PLC</t>
  </si>
  <si>
    <t>N.B. This data fact sheet and its notes can only be a summary of certain features of the bonds and their structure. No representation can be made that the information herein is accurate or complete and no liability is</t>
  </si>
  <si>
    <t xml:space="preserve"> accepted therefor. Reference should be made to the issuer  documentation for a full description of the bonds and their structure. This data fact sheet and its notes are for information purposes only and are not intended as  </t>
  </si>
  <si>
    <t xml:space="preserve">an offer or invitation with respect to the purchase or sale of any security. Reliance should not be placedon the information herein when making any decision whether to buy, hold or sell bonds (or other securities) or for any </t>
  </si>
  <si>
    <t>other purpose.</t>
  </si>
  <si>
    <t>Summary Transaction  Features</t>
  </si>
  <si>
    <t>Name of Issuer</t>
  </si>
  <si>
    <t>Date of Issue</t>
  </si>
  <si>
    <t>Date of Production</t>
  </si>
  <si>
    <t>Security Level Data</t>
  </si>
  <si>
    <t>Moody's Rating at Closing</t>
  </si>
  <si>
    <t>Current Moody's Rating</t>
  </si>
  <si>
    <t>ISIN</t>
  </si>
  <si>
    <t>Original Issue Amount (£'000)</t>
  </si>
  <si>
    <t>Previous Outstanding Note Principal (1)</t>
  </si>
  <si>
    <t>Outstanding Note Principal (1)</t>
  </si>
  <si>
    <t xml:space="preserve">Note Interest Margins: </t>
  </si>
  <si>
    <t>Current Note Interest Rates:</t>
  </si>
  <si>
    <t>Previous Note Interest Rates:</t>
  </si>
  <si>
    <t>Optional Redemption (Call) Dates</t>
  </si>
  <si>
    <t>Step-up Dates</t>
  </si>
  <si>
    <t>Step-up Margins</t>
  </si>
  <si>
    <t>Mezz Notes as a percentage Class A Notes at issue</t>
  </si>
  <si>
    <t>Outstanding Mezz Notes as a percentage of Outstanding Class A Notes</t>
  </si>
  <si>
    <t>Determination Event for Paying Mezzanine Notes</t>
  </si>
  <si>
    <t>Interest Payment Cycle</t>
  </si>
  <si>
    <t>Interest Payment Date</t>
  </si>
  <si>
    <t>Previous Interest Period (No. of Days)</t>
  </si>
  <si>
    <t>Current Interest Period (No. of Days)</t>
  </si>
  <si>
    <t>Interest Calculated on</t>
  </si>
  <si>
    <t>Record Date</t>
  </si>
  <si>
    <t>Asset Movements</t>
  </si>
  <si>
    <t>Mortgages</t>
  </si>
  <si>
    <t>Current Principal Balance (£'000)</t>
  </si>
  <si>
    <t>Accrued Arrears and Interest Sold to Issuer (£'000)</t>
  </si>
  <si>
    <t>Total (£'000)</t>
  </si>
  <si>
    <t>Consumer Loans</t>
  </si>
  <si>
    <t>Credit Enhancement</t>
  </si>
  <si>
    <t>Overfunding of Notes</t>
  </si>
  <si>
    <t>Principal Shortfalls - awaiting replenishment in the next quarter</t>
  </si>
  <si>
    <t>Outstanding Note Principal</t>
  </si>
  <si>
    <t>Principal/Revenue Analysis</t>
  </si>
  <si>
    <t>Opening cash balance</t>
  </si>
  <si>
    <t xml:space="preserve">Total principal cash received this period from assets </t>
  </si>
  <si>
    <t>Total revenue cash received this period from assets</t>
  </si>
  <si>
    <t>Drawing on Sub Loan for Interest Shortfalls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</si>
  <si>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</si>
  <si>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</si>
  <si>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</si>
  <si>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</si>
  <si>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</si>
  <si>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</si>
  <si>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</si>
  <si>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</si>
  <si>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</si>
  <si>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Third Party payments for Corporation Tax and VAT</t>
  </si>
  <si>
    <t>Mezz Note Interest</t>
  </si>
  <si>
    <t>First Loss Fund  replenishments</t>
  </si>
  <si>
    <t>PDL replenishment</t>
  </si>
  <si>
    <t>Cap/Swap Retention fund</t>
  </si>
  <si>
    <t>Surplus income</t>
  </si>
  <si>
    <t>Principal payments made from Principal Income:</t>
  </si>
  <si>
    <t>Mandatory Further Advances</t>
  </si>
  <si>
    <t>Discretionary Further Advances</t>
  </si>
  <si>
    <t>A Note repayments</t>
  </si>
  <si>
    <t>B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</si>
  <si>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</si>
  <si>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</si>
  <si>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</si>
  <si>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</si>
  <si>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</si>
  <si>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</si>
  <si>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</si>
  <si>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</si>
  <si>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</si>
  <si>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B Note Interest</t>
  </si>
  <si>
    <t>Closing First Loss Fund Balance</t>
  </si>
  <si>
    <t>Spread Trap</t>
  </si>
  <si>
    <t>Requirement</t>
  </si>
  <si>
    <t>Build up - prior periods</t>
  </si>
  <si>
    <t>Build up - this period</t>
  </si>
  <si>
    <t>Requirement Outstanding</t>
  </si>
  <si>
    <t>Principal Deficiency Ledger (PDL)</t>
  </si>
  <si>
    <t>Opening PDL Balance</t>
  </si>
  <si>
    <t>Losses this quarter</t>
  </si>
  <si>
    <t>Total PDL balance</t>
  </si>
  <si>
    <t>PDL top up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</si>
  <si>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</si>
  <si>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</si>
  <si>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</si>
  <si>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</si>
  <si>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</si>
  <si>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</si>
  <si>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</si>
  <si>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</si>
  <si>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</si>
  <si>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</si>
  <si>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</si>
  <si>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</si>
  <si>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</si>
  <si>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Mezz Notes (at last Interest Payment Date)</t>
  </si>
  <si>
    <t xml:space="preserve">Cover Ratio for Mezz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</si>
  <si>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</si>
  <si>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</si>
  <si>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</si>
  <si>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</si>
  <si>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</si>
  <si>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</si>
  <si>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</si>
  <si>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t>
  </si>
  <si>
    <t>Original Weighted Average Maturity</t>
  </si>
  <si>
    <t>Current Weighted Average Maturity</t>
  </si>
  <si>
    <t>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</si>
  <si>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</si>
  <si>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</si>
  <si>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</si>
  <si>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</si>
  <si>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</si>
  <si>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</si>
  <si>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</si>
  <si>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</si>
  <si>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</si>
  <si>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</si>
  <si>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</si>
  <si>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</si>
  <si>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</si>
  <si>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</si>
  <si>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</si>
  <si>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</si>
  <si>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</si>
  <si>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</si>
  <si>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Contact Name/Address</t>
  </si>
  <si>
    <t>John Harvey, St. Catherines Court, Herbert Road, Solihull, West Midlands, B91 3QE</t>
  </si>
  <si>
    <t>Jimmy Giles, St. Catherines Court, Herbert Road, Solihull, West Midlands, B91 3QE</t>
  </si>
  <si>
    <t>A2 Pool</t>
  </si>
  <si>
    <t>Factor</t>
  </si>
  <si>
    <t>As at Closing</t>
  </si>
  <si>
    <t>PDD =</t>
  </si>
  <si>
    <t>Class A1 Notes</t>
  </si>
  <si>
    <t>Aaa</t>
  </si>
  <si>
    <t>XS0067508001</t>
  </si>
  <si>
    <t>6.25 bp</t>
  </si>
  <si>
    <t>N/A</t>
  </si>
  <si>
    <t>August 1998</t>
  </si>
  <si>
    <t>31 August  1998</t>
  </si>
  <si>
    <t>20 bp</t>
  </si>
  <si>
    <t>Last Quarter Balance</t>
  </si>
  <si>
    <t>Tel.</t>
  </si>
  <si>
    <t>0121 712 3894</t>
  </si>
  <si>
    <t>0121 712 2459</t>
  </si>
  <si>
    <t>Class A2 Notes</t>
  </si>
  <si>
    <t>XS0067508266</t>
  </si>
  <si>
    <t>14 bp</t>
  </si>
  <si>
    <t>August 1999</t>
  </si>
  <si>
    <t>31 August 2002</t>
  </si>
  <si>
    <t>45 bp</t>
  </si>
  <si>
    <t>This Quarter Redemptions and Repayments</t>
  </si>
  <si>
    <t>E-mail</t>
  </si>
  <si>
    <t>jharvey@paragon-group.co.uk</t>
  </si>
  <si>
    <t>jgiles@paragon-group.co.uk</t>
  </si>
  <si>
    <t>Mezz Notes</t>
  </si>
  <si>
    <t>Baa2</t>
  </si>
  <si>
    <t>A2</t>
  </si>
  <si>
    <t>XS0067508423</t>
  </si>
  <si>
    <t>70 bp</t>
  </si>
  <si>
    <t>150 bp</t>
  </si>
  <si>
    <t>Additions this quarter</t>
  </si>
  <si>
    <t>DFA's</t>
  </si>
  <si>
    <t>No.</t>
  </si>
  <si>
    <t>%</t>
  </si>
  <si>
    <t>Repurchases this quarter</t>
  </si>
  <si>
    <t>Principal (£'000)</t>
  </si>
  <si>
    <t>MFA's</t>
  </si>
  <si>
    <t>n/a</t>
  </si>
  <si>
    <t>May 2028</t>
  </si>
  <si>
    <t>£'000 Value</t>
  </si>
  <si>
    <t>£'000 Principal</t>
  </si>
  <si>
    <t>=</t>
  </si>
  <si>
    <t>years</t>
  </si>
  <si>
    <t>HL2 PLC</t>
  </si>
  <si>
    <t>June 1996</t>
  </si>
  <si>
    <t>Quarterly</t>
  </si>
  <si>
    <t>ACTUAL/366</t>
  </si>
  <si>
    <t>Current Principal Outstanding</t>
  </si>
  <si>
    <t>Revenue (£'000)</t>
  </si>
  <si>
    <t>Total</t>
  </si>
  <si>
    <t>x</t>
  </si>
  <si>
    <t>0121 712 2315</t>
  </si>
  <si>
    <t xml:space="preserve">an offer or invitation with respect to the purchase or sale of any security. Reliance should not be placed on the information herein when making any decision whether to buy, hold or sell bonds (or other securities) or for any </t>
  </si>
  <si>
    <t>Originator % at Closing</t>
  </si>
  <si>
    <t xml:space="preserve">Originator % at the Quarter End </t>
  </si>
  <si>
    <t>Recoveries</t>
  </si>
  <si>
    <t>NHL</t>
  </si>
  <si>
    <t>PML</t>
  </si>
  <si>
    <t>ACTUAL/365</t>
  </si>
  <si>
    <t>Quarterly Prepayment Rate</t>
  </si>
  <si>
    <t>Life Time Prepayment  Rate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</si>
</sst>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
    <numFmt numFmtId="165" formatCode="#,##0.000000"/>
    <numFmt numFmtId="166" formatCode="0.00000%"/>
    <numFmt numFmtId="167" formatCode="#,##0.0"/>
    <numFmt numFmtId="168" formatCode="0.0%"/>
  </numFmts>
  <fonts count="25">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sz val="12"/>
      <color indexed="8"/>
      <name val="Times New Roman"/>
      <family val="0"/>
    </font>
    <font>
      <b/>
      <sz val="12"/>
      <color indexed="12"/>
      <name val="Arial"/>
      <family val="0"/>
    </font>
    <font>
      <b/>
      <u val="single"/>
      <sz val="12"/>
      <color indexed="29"/>
      <name val="Times New Roman"/>
      <family val="0"/>
    </font>
    <font>
      <b/>
      <sz val="12"/>
      <color indexed="8"/>
      <name val="Times New Roman"/>
      <family val="0"/>
    </font>
    <font>
      <b/>
      <u val="single"/>
      <sz val="12"/>
      <color indexed="8"/>
      <name val="Times New Roman"/>
      <family val="0"/>
    </font>
    <font>
      <sz val="10"/>
      <name val="Times New Roman"/>
      <family val="0"/>
    </font>
    <font>
      <b/>
      <sz val="12"/>
      <color indexed="12"/>
      <name val="Arial MT"/>
      <family val="0"/>
    </font>
    <font>
      <sz val="12"/>
      <color indexed="12"/>
      <name val="Arial"/>
      <family val="0"/>
    </font>
    <font>
      <b/>
      <sz val="12"/>
      <name val="Arial"/>
      <family val="0"/>
    </font>
    <font>
      <sz val="8"/>
      <name val="Times New Roman"/>
      <family val="0"/>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46">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Font="1" applyAlignment="1">
      <alignment/>
    </xf>
    <xf numFmtId="0" fontId="0" fillId="0" borderId="0" xfId="0" applyNumberFormat="1" applyFon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0" fontId="12" fillId="2" borderId="0" xfId="0" applyNumberFormat="1" applyFont="1" applyFill="1" applyAlignment="1">
      <alignment horizontal="center"/>
    </xf>
    <xf numFmtId="15" fontId="12"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8" fillId="2" borderId="0" xfId="0" applyNumberFormat="1" applyFont="1" applyFill="1" applyAlignment="1">
      <alignment horizontal="center"/>
    </xf>
    <xf numFmtId="0" fontId="8" fillId="2" borderId="0" xfId="0" applyNumberFormat="1" applyFont="1" applyFill="1" applyAlignment="1">
      <alignment horizontal="center" wrapText="1"/>
    </xf>
    <xf numFmtId="0" fontId="4"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8" fillId="2" borderId="5" xfId="0" applyNumberFormat="1" applyFont="1" applyFill="1" applyAlignment="1">
      <alignment horizontal="center"/>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0" fontId="4" fillId="2" borderId="5" xfId="0" applyNumberFormat="1" applyFont="1" applyFill="1" applyAlignment="1">
      <alignment horizontal="center"/>
    </xf>
    <xf numFmtId="164" fontId="4" fillId="2" borderId="5" xfId="0" applyNumberFormat="1" applyFont="1" applyFill="1" applyAlignment="1">
      <alignment horizontal="center"/>
    </xf>
    <xf numFmtId="164" fontId="4" fillId="2" borderId="5" xfId="0" applyNumberFormat="1" applyFont="1" applyFill="1" applyAlignment="1">
      <alignment/>
    </xf>
    <xf numFmtId="164" fontId="0" fillId="2" borderId="5" xfId="0" applyNumberFormat="1" applyFont="1" applyFill="1" applyAlignment="1">
      <alignment/>
    </xf>
    <xf numFmtId="3" fontId="4" fillId="2" borderId="5" xfId="0" applyNumberFormat="1" applyFont="1" applyFill="1" applyAlignment="1">
      <alignment/>
    </xf>
    <xf numFmtId="0" fontId="4" fillId="2" borderId="4" xfId="0" applyNumberFormat="1" applyFont="1" applyFill="1" applyAlignment="1">
      <alignment vertical="center"/>
    </xf>
    <xf numFmtId="0" fontId="4" fillId="2" borderId="5" xfId="0" applyNumberFormat="1" applyFont="1" applyFill="1" applyAlignment="1">
      <alignment vertical="center"/>
    </xf>
    <xf numFmtId="165" fontId="15" fillId="2" borderId="5" xfId="0" applyNumberFormat="1" applyFont="1" applyFill="1" applyAlignment="1">
      <alignment vertical="center"/>
    </xf>
    <xf numFmtId="164" fontId="4" fillId="2" borderId="5" xfId="0" applyNumberFormat="1" applyFont="1" applyFill="1" applyAlignment="1">
      <alignment horizontal="center" vertical="center"/>
    </xf>
    <xf numFmtId="164" fontId="4" fillId="2" borderId="5" xfId="0" applyNumberFormat="1" applyFont="1" applyFill="1" applyAlignment="1">
      <alignment vertical="center"/>
    </xf>
    <xf numFmtId="164" fontId="0" fillId="2" borderId="5" xfId="0" applyNumberFormat="1" applyFont="1" applyFill="1" applyAlignment="1">
      <alignment vertical="center"/>
    </xf>
    <xf numFmtId="3" fontId="4" fillId="2" borderId="5" xfId="0" applyNumberFormat="1" applyFont="1" applyFill="1" applyAlignment="1">
      <alignment vertical="center"/>
    </xf>
    <xf numFmtId="0" fontId="0" fillId="0" borderId="3" xfId="0" applyNumberFormat="1" applyFont="1" applyAlignment="1">
      <alignment vertical="center"/>
    </xf>
    <xf numFmtId="0" fontId="0" fillId="0" borderId="0" xfId="0" applyNumberFormat="1" applyFont="1" applyAlignment="1">
      <alignment vertical="center"/>
    </xf>
    <xf numFmtId="0" fontId="12" fillId="2" borderId="5" xfId="0" applyNumberFormat="1" applyFont="1" applyFill="1" applyAlignment="1">
      <alignment vertical="center"/>
    </xf>
    <xf numFmtId="164" fontId="12" fillId="2" borderId="5" xfId="0" applyNumberFormat="1" applyFont="1" applyFill="1" applyAlignment="1">
      <alignment horizontal="center" vertical="center"/>
    </xf>
    <xf numFmtId="164" fontId="12" fillId="2" borderId="5" xfId="0" applyNumberFormat="1" applyFont="1" applyFill="1" applyAlignment="1">
      <alignment vertical="center"/>
    </xf>
    <xf numFmtId="164" fontId="16" fillId="2" borderId="5" xfId="0" applyNumberFormat="1" applyFont="1" applyFill="1" applyAlignment="1">
      <alignment vertical="center"/>
    </xf>
    <xf numFmtId="3" fontId="12" fillId="2" borderId="5" xfId="0" applyNumberFormat="1" applyFont="1" applyFill="1" applyAlignment="1">
      <alignment vertical="center"/>
    </xf>
    <xf numFmtId="0" fontId="4" fillId="2" borderId="5" xfId="0" applyNumberFormat="1" applyFont="1" applyFill="1" applyAlignment="1">
      <alignment horizontal="center" vertical="center"/>
    </xf>
    <xf numFmtId="0" fontId="0" fillId="2" borderId="5" xfId="0" applyNumberFormat="1" applyFont="1" applyFill="1" applyAlignment="1">
      <alignment vertical="center"/>
    </xf>
    <xf numFmtId="166"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15" fontId="15" fillId="2" borderId="5" xfId="0" applyNumberFormat="1" applyFont="1" applyFill="1" applyAlignment="1">
      <alignment horizontal="center"/>
    </xf>
    <xf numFmtId="15" fontId="15"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2" xfId="0" applyNumberFormat="1" applyFont="1" applyFill="1" applyAlignment="1">
      <alignment horizontal="right"/>
    </xf>
    <xf numFmtId="0" fontId="14" fillId="2" borderId="0" xfId="0" applyNumberFormat="1" applyFont="1" applyFill="1" applyAlignment="1">
      <alignment/>
    </xf>
    <xf numFmtId="4" fontId="4" fillId="2" borderId="0" xfId="0" applyNumberFormat="1" applyFont="1" applyFill="1" applyAlignment="1">
      <alignment horizontal="right"/>
    </xf>
    <xf numFmtId="0" fontId="8" fillId="2" borderId="0" xfId="0" applyNumberFormat="1" applyFont="1" applyFill="1" applyAlignment="1">
      <alignment horizontal="left" vertical="top" wrapText="1"/>
    </xf>
    <xf numFmtId="0" fontId="8" fillId="2" borderId="0" xfId="0" applyNumberFormat="1" applyFont="1" applyFill="1" applyAlignment="1">
      <alignment horizontal="center" vertical="top" wrapText="1"/>
    </xf>
    <xf numFmtId="4" fontId="8" fillId="2" borderId="0" xfId="0" applyNumberFormat="1" applyFont="1" applyFill="1" applyAlignment="1">
      <alignment horizontal="center" vertical="top" wrapText="1"/>
    </xf>
    <xf numFmtId="3" fontId="15" fillId="2" borderId="5" xfId="0" applyNumberFormat="1" applyFont="1" applyFill="1" applyAlignment="1">
      <alignment horizontal="right"/>
    </xf>
    <xf numFmtId="3" fontId="15" fillId="2" borderId="5" xfId="0" applyNumberFormat="1" applyFont="1" applyFill="1" applyAlignment="1">
      <alignment/>
    </xf>
    <xf numFmtId="3" fontId="4" fillId="2" borderId="0" xfId="0" applyNumberFormat="1" applyFont="1" applyFill="1" applyAlignment="1">
      <alignment/>
    </xf>
    <xf numFmtId="3" fontId="15" fillId="2" borderId="0" xfId="0" applyNumberFormat="1" applyFont="1" applyFill="1" applyAlignment="1">
      <alignment/>
    </xf>
    <xf numFmtId="10" fontId="0" fillId="0" borderId="3" xfId="0" applyNumberFormat="1" applyFont="1" applyAlignment="1">
      <alignment/>
    </xf>
    <xf numFmtId="3" fontId="0" fillId="0" borderId="3" xfId="0" applyNumberFormat="1" applyFont="1" applyAlignment="1">
      <alignment/>
    </xf>
    <xf numFmtId="15" fontId="4" fillId="2" borderId="5" xfId="0" applyNumberFormat="1" applyFont="1" applyFill="1" applyAlignment="1">
      <alignment/>
    </xf>
    <xf numFmtId="0" fontId="17" fillId="2" borderId="5" xfId="0" applyNumberFormat="1" applyFont="1" applyFill="1" applyAlignment="1">
      <alignment/>
    </xf>
    <xf numFmtId="0" fontId="6" fillId="2" borderId="5" xfId="0" applyNumberFormat="1" applyFont="1" applyFill="1" applyAlignment="1">
      <alignment/>
    </xf>
    <xf numFmtId="4" fontId="15" fillId="2" borderId="5" xfId="0" applyNumberFormat="1" applyFont="1" applyFill="1" applyAlignment="1">
      <alignment horizontal="right"/>
    </xf>
    <xf numFmtId="0" fontId="14" fillId="2" borderId="2" xfId="0" applyNumberFormat="1" applyFont="1" applyFill="1" applyAlignment="1">
      <alignment/>
    </xf>
    <xf numFmtId="0" fontId="11" fillId="2" borderId="2" xfId="0" applyNumberFormat="1" applyFont="1" applyFill="1" applyAlignment="1">
      <alignment/>
    </xf>
    <xf numFmtId="0" fontId="17" fillId="2" borderId="0" xfId="0" applyNumberFormat="1" applyFont="1" applyFill="1" applyAlignment="1">
      <alignment/>
    </xf>
    <xf numFmtId="4" fontId="4" fillId="2" borderId="5" xfId="0" applyNumberFormat="1" applyFont="1" applyFill="1" applyAlignment="1">
      <alignment horizontal="right"/>
    </xf>
    <xf numFmtId="4" fontId="4" fillId="2" borderId="5" xfId="0" applyNumberFormat="1" applyFont="1" applyFill="1" applyAlignment="1">
      <alignment/>
    </xf>
    <xf numFmtId="4" fontId="15" fillId="2" borderId="5" xfId="0" applyNumberFormat="1" applyFont="1" applyFill="1" applyAlignment="1">
      <alignment horizontal="center"/>
    </xf>
    <xf numFmtId="4" fontId="15" fillId="2" borderId="0" xfId="0" applyNumberFormat="1" applyFont="1" applyFill="1" applyAlignment="1">
      <alignment horizontal="right"/>
    </xf>
    <xf numFmtId="15" fontId="18" fillId="2" borderId="5" xfId="0" applyNumberFormat="1" applyFont="1" applyFill="1" applyAlignment="1">
      <alignment horizontal="center"/>
    </xf>
    <xf numFmtId="0" fontId="11" fillId="2" borderId="5" xfId="0" applyNumberFormat="1" applyFont="1" applyFill="1" applyAlignment="1">
      <alignment/>
    </xf>
    <xf numFmtId="0" fontId="8" fillId="2" borderId="0" xfId="0" applyNumberFormat="1" applyFont="1" applyFill="1" applyAlignment="1">
      <alignment horizontal="right"/>
    </xf>
    <xf numFmtId="4" fontId="8" fillId="2" borderId="0" xfId="0" applyNumberFormat="1" applyFont="1" applyFill="1" applyAlignment="1">
      <alignment horizontal="right"/>
    </xf>
    <xf numFmtId="0" fontId="4" fillId="2" borderId="0" xfId="0" applyNumberFormat="1" applyFont="1" applyFill="1" applyAlignment="1">
      <alignment/>
    </xf>
    <xf numFmtId="0" fontId="15" fillId="2" borderId="5" xfId="0" applyNumberFormat="1" applyFont="1" applyFill="1" applyAlignment="1">
      <alignment horizontal="right"/>
    </xf>
    <xf numFmtId="2" fontId="15" fillId="2" borderId="5" xfId="0" applyNumberFormat="1" applyFont="1" applyFill="1" applyAlignment="1">
      <alignment horizontal="right"/>
    </xf>
    <xf numFmtId="0" fontId="15" fillId="2" borderId="1" xfId="0" applyNumberFormat="1" applyFont="1" applyFill="1" applyAlignment="1">
      <alignment/>
    </xf>
    <xf numFmtId="15" fontId="12" fillId="2" borderId="2" xfId="0" applyNumberFormat="1" applyFont="1" applyFill="1" applyAlignment="1">
      <alignment horizontal="centerContinuous"/>
    </xf>
    <xf numFmtId="15" fontId="12" fillId="2" borderId="2" xfId="0" applyNumberFormat="1" applyFont="1" applyFill="1" applyAlignment="1">
      <alignment horizontal="center"/>
    </xf>
    <xf numFmtId="0" fontId="13" fillId="2" borderId="2" xfId="0" applyNumberFormat="1" applyFont="1" applyFill="1" applyAlignment="1">
      <alignment/>
    </xf>
    <xf numFmtId="0" fontId="4" fillId="0" borderId="1" xfId="0" applyNumberFormat="1" applyFont="1" applyAlignment="1">
      <alignment/>
    </xf>
    <xf numFmtId="0" fontId="15" fillId="2" borderId="3" xfId="0" applyNumberFormat="1" applyFont="1" applyFill="1" applyAlignment="1">
      <alignment/>
    </xf>
    <xf numFmtId="0" fontId="19"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4" fillId="0" borderId="3" xfId="0" applyNumberFormat="1" applyFont="1" applyAlignment="1">
      <alignment/>
    </xf>
    <xf numFmtId="0" fontId="15" fillId="2" borderId="4" xfId="0" applyNumberFormat="1" applyFont="1" applyFill="1" applyAlignment="1">
      <alignment/>
    </xf>
    <xf numFmtId="0" fontId="15" fillId="2" borderId="5" xfId="0" applyNumberFormat="1" applyFont="1" applyFill="1" applyAlignment="1">
      <alignment/>
    </xf>
    <xf numFmtId="15" fontId="18" fillId="2" borderId="5" xfId="0" applyNumberFormat="1" applyFont="1" applyFill="1" applyAlignment="1">
      <alignment horizontal="centerContinuous"/>
    </xf>
    <xf numFmtId="10" fontId="15" fillId="2" borderId="5" xfId="0" applyNumberFormat="1" applyFont="1" applyFill="1" applyAlignment="1">
      <alignment horizontal="center"/>
    </xf>
    <xf numFmtId="3" fontId="15" fillId="2" borderId="5" xfId="0" applyNumberFormat="1" applyFont="1" applyFill="1" applyAlignment="1">
      <alignment horizontal="center"/>
    </xf>
    <xf numFmtId="167" fontId="15" fillId="2" borderId="5" xfId="0" applyNumberFormat="1" applyFont="1" applyFill="1" applyAlignment="1">
      <alignment horizontal="center"/>
    </xf>
    <xf numFmtId="0" fontId="4" fillId="2" borderId="5" xfId="0" applyNumberFormat="1" applyFont="1" applyFill="1" applyAlignment="1">
      <alignment/>
    </xf>
    <xf numFmtId="0" fontId="13" fillId="2" borderId="3" xfId="0" applyNumberFormat="1" applyFont="1" applyFill="1" applyAlignment="1">
      <alignment horizontal="right"/>
    </xf>
    <xf numFmtId="3" fontId="12" fillId="2" borderId="0" xfId="0" applyNumberFormat="1" applyFont="1" applyFill="1" applyAlignment="1">
      <alignment horizontal="center"/>
    </xf>
    <xf numFmtId="0" fontId="15" fillId="2" borderId="4" xfId="0" applyNumberFormat="1" applyFont="1" applyFill="1" applyAlignment="1">
      <alignment horizontal="right"/>
    </xf>
    <xf numFmtId="3" fontId="15" fillId="2" borderId="5" xfId="0" applyNumberFormat="1" applyFont="1" applyFill="1" applyAlignment="1">
      <alignment horizontal="center"/>
    </xf>
    <xf numFmtId="3" fontId="18" fillId="2" borderId="5" xfId="0" applyNumberFormat="1" applyFont="1" applyFill="1" applyAlignment="1">
      <alignment/>
    </xf>
    <xf numFmtId="0" fontId="8" fillId="2" borderId="5" xfId="0" applyNumberFormat="1" applyFont="1" applyFill="1" applyAlignment="1">
      <alignment/>
    </xf>
    <xf numFmtId="0" fontId="15" fillId="2" borderId="4" xfId="0" applyNumberFormat="1" applyFont="1" applyFill="1" applyAlignment="1">
      <alignment horizontal="center"/>
    </xf>
    <xf numFmtId="0" fontId="18" fillId="2" borderId="5" xfId="0" applyNumberFormat="1" applyFont="1" applyFill="1" applyAlignment="1">
      <alignment/>
    </xf>
    <xf numFmtId="0" fontId="15" fillId="2" borderId="5" xfId="0" applyNumberFormat="1" applyFont="1" applyFill="1" applyAlignment="1">
      <alignment horizontal="right"/>
    </xf>
    <xf numFmtId="4" fontId="15" fillId="2" borderId="5" xfId="0" applyNumberFormat="1" applyFont="1" applyFill="1" applyAlignment="1">
      <alignment horizontal="right"/>
    </xf>
    <xf numFmtId="9" fontId="15" fillId="2" borderId="5" xfId="0" applyNumberFormat="1" applyFont="1" applyFill="1" applyAlignment="1">
      <alignment horizontal="right"/>
    </xf>
    <xf numFmtId="10" fontId="15" fillId="2" borderId="5" xfId="0" applyNumberFormat="1" applyFont="1" applyFill="1" applyAlignment="1">
      <alignment horizontal="center"/>
    </xf>
    <xf numFmtId="0" fontId="13" fillId="2" borderId="3" xfId="0" applyNumberFormat="1" applyFont="1" applyFill="1" applyAlignment="1">
      <alignment/>
    </xf>
    <xf numFmtId="168" fontId="15" fillId="2" borderId="5" xfId="0" applyNumberFormat="1" applyFont="1" applyFill="1" applyAlignment="1">
      <alignment/>
    </xf>
    <xf numFmtId="168" fontId="4" fillId="2" borderId="5" xfId="0" applyNumberFormat="1" applyFont="1" applyFill="1" applyAlignment="1">
      <alignment/>
    </xf>
    <xf numFmtId="10" fontId="15" fillId="2" borderId="5" xfId="0" applyNumberFormat="1" applyFont="1" applyFill="1" applyAlignment="1">
      <alignment/>
    </xf>
    <xf numFmtId="10" fontId="18" fillId="2" borderId="5" xfId="0" applyNumberFormat="1" applyFont="1" applyFill="1" applyAlignment="1">
      <alignment/>
    </xf>
    <xf numFmtId="9" fontId="4" fillId="2" borderId="5" xfId="0" applyNumberFormat="1" applyFont="1" applyFill="1" applyAlignment="1">
      <alignment/>
    </xf>
    <xf numFmtId="0" fontId="20" fillId="0" borderId="3" xfId="0" applyNumberFormat="1" applyFont="1" applyAlignment="1">
      <alignment/>
    </xf>
    <xf numFmtId="0" fontId="20" fillId="0" borderId="0" xfId="0" applyNumberFormat="1" applyFont="1" applyAlignment="1">
      <alignment/>
    </xf>
    <xf numFmtId="9" fontId="4" fillId="2" borderId="0" xfId="0" applyNumberFormat="1" applyFont="1" applyFill="1" applyAlignment="1">
      <alignment/>
    </xf>
    <xf numFmtId="3" fontId="15" fillId="2" borderId="0" xfId="0" applyNumberFormat="1" applyFont="1" applyFill="1" applyAlignment="1">
      <alignment horizontal="right"/>
    </xf>
    <xf numFmtId="0" fontId="0" fillId="2" borderId="3" xfId="0" applyNumberFormat="1" applyFont="1" applyFill="1" applyAlignment="1">
      <alignment/>
    </xf>
    <xf numFmtId="0" fontId="21" fillId="2" borderId="0" xfId="0" applyNumberFormat="1" applyFont="1" applyFill="1" applyAlignment="1">
      <alignment horizontal="center"/>
    </xf>
    <xf numFmtId="0" fontId="22" fillId="2" borderId="0" xfId="0" applyNumberFormat="1" applyFont="1" applyFill="1" applyAlignment="1">
      <alignment/>
    </xf>
    <xf numFmtId="0" fontId="23" fillId="2" borderId="0" xfId="0" applyNumberFormat="1" applyFont="1" applyFill="1" applyAlignment="1">
      <alignment/>
    </xf>
    <xf numFmtId="0" fontId="11" fillId="2" borderId="0" xfId="0" applyNumberFormat="1" applyFont="1" applyFill="1" applyAlignment="1">
      <alignment horizontal="center"/>
    </xf>
    <xf numFmtId="0" fontId="0" fillId="3" borderId="2" xfId="0" applyNumberFormat="1" applyFont="1" applyFill="1" applyAlignment="1">
      <alignment/>
    </xf>
    <xf numFmtId="0" fontId="0" fillId="3" borderId="0" xfId="0" applyNumberFormat="1" applyFont="1" applyFill="1" applyAlignment="1">
      <alignment/>
    </xf>
    <xf numFmtId="0" fontId="24" fillId="0" borderId="0" xfId="0" applyNumberFormat="1" applyFont="1" applyAlignment="1">
      <alignment horizontal="right"/>
    </xf>
    <xf numFmtId="0" fontId="0" fillId="0" borderId="3" xfId="0" applyNumberFormat="1" applyAlignment="1">
      <alignment/>
    </xf>
    <xf numFmtId="0" fontId="0" fillId="0" borderId="2" xfId="0" applyNumberFormat="1" applyAlignment="1">
      <alignment/>
    </xf>
    <xf numFmtId="9" fontId="12" fillId="2" borderId="0" xfId="0" applyNumberFormat="1" applyFont="1" applyFill="1" applyAlignment="1">
      <alignment horizontal="center"/>
    </xf>
    <xf numFmtId="2" fontId="15" fillId="2" borderId="5" xfId="0" applyNumberFormat="1"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88"/>
  <sheetViews>
    <sheetView tabSelected="1" showOutlineSymbols="0" zoomScale="70" zoomScaleNormal="70" workbookViewId="0" topLeftCell="A1">
      <selection activeCell="A5" sqref="A5"/>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6640625" style="1" customWidth="1"/>
    <col min="14" max="16384" width="9.6640625" style="1" customWidth="1"/>
  </cols>
  <sheetData>
    <row r="1" spans="1:256" ht="20.25">
      <c r="A1" s="2"/>
      <c r="B1" s="3" t="s">
        <v>0</v>
      </c>
      <c r="C1" s="4"/>
      <c r="D1" s="5"/>
      <c r="E1" s="5"/>
      <c r="F1" s="5"/>
      <c r="G1" s="5"/>
      <c r="H1" s="5"/>
      <c r="I1" s="5"/>
      <c r="J1" s="5"/>
      <c r="K1" s="5"/>
      <c r="L1" s="5"/>
      <c r="M1" s="5"/>
      <c r="N1" s="6"/>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15.75">
      <c r="A2" s="8"/>
      <c r="B2" s="9"/>
      <c r="C2" s="9"/>
      <c r="D2" s="10"/>
      <c r="E2" s="10"/>
      <c r="F2" s="10"/>
      <c r="G2" s="10"/>
      <c r="H2" s="10"/>
      <c r="I2" s="10"/>
      <c r="J2" s="10"/>
      <c r="K2" s="10"/>
      <c r="L2" s="10"/>
      <c r="M2" s="10"/>
      <c r="N2" s="6"/>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ht="15.75">
      <c r="A3" s="11"/>
      <c r="B3" s="12" t="s">
        <v>1</v>
      </c>
      <c r="C3" s="10"/>
      <c r="D3" s="10"/>
      <c r="E3" s="10"/>
      <c r="F3" s="10"/>
      <c r="G3" s="10"/>
      <c r="H3" s="10"/>
      <c r="I3" s="10"/>
      <c r="J3" s="10"/>
      <c r="K3" s="10"/>
      <c r="L3" s="10"/>
      <c r="M3" s="10"/>
      <c r="N3" s="6"/>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ht="15.75">
      <c r="A4" s="8"/>
      <c r="B4" s="9"/>
      <c r="C4" s="9"/>
      <c r="D4" s="10"/>
      <c r="E4" s="10"/>
      <c r="F4" s="10"/>
      <c r="G4" s="10"/>
      <c r="H4" s="10"/>
      <c r="I4" s="10"/>
      <c r="J4" s="10"/>
      <c r="K4" s="10"/>
      <c r="L4" s="10"/>
      <c r="M4" s="10"/>
      <c r="N4" s="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12" customHeight="1">
      <c r="A5" s="8"/>
      <c r="B5" s="13" t="s">
        <v>2</v>
      </c>
      <c r="C5" s="14"/>
      <c r="D5" s="10"/>
      <c r="E5" s="10"/>
      <c r="F5" s="10"/>
      <c r="G5" s="10"/>
      <c r="H5" s="10"/>
      <c r="I5" s="10"/>
      <c r="J5" s="10"/>
      <c r="K5" s="10"/>
      <c r="L5" s="10"/>
      <c r="M5" s="10"/>
      <c r="N5" s="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2" customHeight="1">
      <c r="A6" s="8"/>
      <c r="B6" s="13" t="s">
        <v>3</v>
      </c>
      <c r="C6" s="14"/>
      <c r="D6" s="10"/>
      <c r="E6" s="10"/>
      <c r="F6" s="10"/>
      <c r="G6" s="10"/>
      <c r="H6" s="10"/>
      <c r="I6" s="10"/>
      <c r="J6" s="10"/>
      <c r="K6" s="10"/>
      <c r="L6" s="10"/>
      <c r="M6" s="10"/>
      <c r="N6" s="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12" customHeight="1">
      <c r="A7" s="8"/>
      <c r="B7" s="13" t="s">
        <v>4</v>
      </c>
      <c r="C7" s="14"/>
      <c r="D7" s="10"/>
      <c r="E7" s="10"/>
      <c r="F7" s="10"/>
      <c r="G7" s="10"/>
      <c r="H7" s="10"/>
      <c r="I7" s="10"/>
      <c r="J7" s="10"/>
      <c r="K7" s="10"/>
      <c r="L7" s="10"/>
      <c r="M7" s="10"/>
      <c r="N7" s="6"/>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12" customHeight="1">
      <c r="A8" s="8"/>
      <c r="B8" s="13" t="s">
        <v>5</v>
      </c>
      <c r="C8" s="14"/>
      <c r="D8" s="10"/>
      <c r="E8" s="10"/>
      <c r="F8" s="10"/>
      <c r="G8" s="10"/>
      <c r="H8" s="10"/>
      <c r="I8" s="10"/>
      <c r="J8" s="10"/>
      <c r="K8" s="10"/>
      <c r="L8" s="10"/>
      <c r="M8" s="10"/>
      <c r="N8" s="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2" customHeight="1">
      <c r="A9" s="8"/>
      <c r="B9" s="15"/>
      <c r="C9" s="14"/>
      <c r="D9" s="10"/>
      <c r="E9" s="10"/>
      <c r="F9" s="10"/>
      <c r="G9" s="10"/>
      <c r="H9" s="10"/>
      <c r="I9" s="10"/>
      <c r="J9" s="10"/>
      <c r="K9" s="10"/>
      <c r="L9" s="10"/>
      <c r="M9" s="10"/>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5.75">
      <c r="A10" s="8"/>
      <c r="B10" s="13"/>
      <c r="C10" s="14"/>
      <c r="D10" s="16"/>
      <c r="E10" s="16"/>
      <c r="F10" s="10"/>
      <c r="G10" s="10"/>
      <c r="H10" s="10"/>
      <c r="I10" s="10"/>
      <c r="J10" s="10"/>
      <c r="K10" s="10"/>
      <c r="L10" s="10"/>
      <c r="M10" s="10"/>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5.75">
      <c r="A11" s="8"/>
      <c r="B11" s="16" t="s">
        <v>6</v>
      </c>
      <c r="C11" s="16"/>
      <c r="D11" s="10"/>
      <c r="E11" s="10"/>
      <c r="F11" s="10"/>
      <c r="G11" s="10"/>
      <c r="H11" s="10"/>
      <c r="I11" s="10"/>
      <c r="J11" s="10"/>
      <c r="K11" s="10"/>
      <c r="L11" s="10"/>
      <c r="M11" s="10"/>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5.75">
      <c r="A12" s="8"/>
      <c r="B12" s="16"/>
      <c r="C12" s="16"/>
      <c r="D12" s="10"/>
      <c r="E12" s="10"/>
      <c r="F12" s="10"/>
      <c r="G12" s="10"/>
      <c r="H12" s="10"/>
      <c r="I12" s="10"/>
      <c r="J12" s="10"/>
      <c r="K12" s="10"/>
      <c r="L12" s="10"/>
      <c r="M12" s="10"/>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5.75">
      <c r="A13" s="2"/>
      <c r="B13" s="5"/>
      <c r="C13" s="5"/>
      <c r="D13" s="5"/>
      <c r="E13" s="5"/>
      <c r="F13" s="5"/>
      <c r="G13" s="5"/>
      <c r="H13" s="5"/>
      <c r="I13" s="5"/>
      <c r="J13" s="5"/>
      <c r="K13" s="5"/>
      <c r="L13" s="5"/>
      <c r="M13" s="5"/>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15.75">
      <c r="A14" s="8"/>
      <c r="B14" s="17" t="s">
        <v>7</v>
      </c>
      <c r="C14" s="17"/>
      <c r="D14" s="18"/>
      <c r="E14" s="18"/>
      <c r="F14" s="18"/>
      <c r="G14" s="18"/>
      <c r="H14" s="18"/>
      <c r="I14" s="18"/>
      <c r="J14" s="18"/>
      <c r="K14" s="18"/>
      <c r="L14" s="19" t="s">
        <v>180</v>
      </c>
      <c r="M14" s="18"/>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15.75">
      <c r="A15" s="8"/>
      <c r="B15" s="17" t="s">
        <v>8</v>
      </c>
      <c r="C15" s="17"/>
      <c r="D15" s="18"/>
      <c r="E15" s="18"/>
      <c r="F15" s="18"/>
      <c r="G15" s="18"/>
      <c r="H15" s="18"/>
      <c r="I15" s="18"/>
      <c r="J15" s="18"/>
      <c r="K15" s="18"/>
      <c r="L15" s="20" t="s">
        <v>181</v>
      </c>
      <c r="M15" s="18"/>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15.75">
      <c r="A16" s="8"/>
      <c r="B16" s="17" t="s">
        <v>9</v>
      </c>
      <c r="C16" s="17"/>
      <c r="D16" s="18"/>
      <c r="E16" s="18"/>
      <c r="F16" s="18"/>
      <c r="G16" s="18"/>
      <c r="H16" s="18"/>
      <c r="I16" s="18"/>
      <c r="J16" s="18"/>
      <c r="K16" s="18"/>
      <c r="L16" s="21">
        <v>159</v>
      </c>
      <c r="M16" s="18"/>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15.75">
      <c r="A17" s="8"/>
      <c r="B17" s="10"/>
      <c r="C17" s="10"/>
      <c r="D17" s="10"/>
      <c r="E17" s="10"/>
      <c r="F17" s="10"/>
      <c r="G17" s="10"/>
      <c r="H17" s="10"/>
      <c r="I17" s="10"/>
      <c r="J17" s="10"/>
      <c r="K17" s="10"/>
      <c r="L17" s="22"/>
      <c r="M17" s="10"/>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15.75">
      <c r="A18" s="8"/>
      <c r="B18" s="23" t="s">
        <v>10</v>
      </c>
      <c r="C18" s="10"/>
      <c r="D18" s="10"/>
      <c r="E18" s="10"/>
      <c r="F18" s="10"/>
      <c r="G18" s="10"/>
      <c r="H18" s="10"/>
      <c r="I18" s="10"/>
      <c r="J18" s="22"/>
      <c r="K18" s="10"/>
      <c r="L18" s="15"/>
      <c r="M18" s="10"/>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5.75">
      <c r="A19" s="8"/>
      <c r="B19" s="10"/>
      <c r="C19" s="10"/>
      <c r="D19" s="10"/>
      <c r="E19" s="10"/>
      <c r="F19" s="10"/>
      <c r="G19" s="10"/>
      <c r="H19" s="10"/>
      <c r="I19" s="10"/>
      <c r="J19" s="10"/>
      <c r="K19" s="10"/>
      <c r="L19" s="24"/>
      <c r="M19" s="10"/>
      <c r="N19" s="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5.75">
      <c r="A20" s="8"/>
      <c r="B20" s="10"/>
      <c r="C20" s="25" t="s">
        <v>135</v>
      </c>
      <c r="D20" s="26" t="s">
        <v>139</v>
      </c>
      <c r="E20" s="26"/>
      <c r="F20" s="26" t="s">
        <v>151</v>
      </c>
      <c r="G20" s="26"/>
      <c r="H20" s="26" t="s">
        <v>161</v>
      </c>
      <c r="I20" s="27"/>
      <c r="J20" s="27"/>
      <c r="K20" s="15"/>
      <c r="L20" s="15"/>
      <c r="M20" s="10"/>
      <c r="N20" s="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5.75">
      <c r="A21" s="28"/>
      <c r="B21" s="29" t="s">
        <v>11</v>
      </c>
      <c r="C21" s="30" t="s">
        <v>136</v>
      </c>
      <c r="D21" s="31" t="s">
        <v>140</v>
      </c>
      <c r="E21" s="31"/>
      <c r="F21" s="31" t="s">
        <v>140</v>
      </c>
      <c r="G21" s="31"/>
      <c r="H21" s="31" t="s">
        <v>162</v>
      </c>
      <c r="I21" s="31"/>
      <c r="J21" s="31"/>
      <c r="K21" s="32"/>
      <c r="L21" s="32"/>
      <c r="M21" s="29"/>
      <c r="N21" s="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5.75">
      <c r="A22" s="28"/>
      <c r="B22" s="33" t="s">
        <v>12</v>
      </c>
      <c r="C22" s="33"/>
      <c r="D22" s="34" t="s">
        <v>140</v>
      </c>
      <c r="E22" s="34"/>
      <c r="F22" s="34" t="s">
        <v>140</v>
      </c>
      <c r="G22" s="34"/>
      <c r="H22" s="34" t="s">
        <v>163</v>
      </c>
      <c r="I22" s="34"/>
      <c r="J22" s="31"/>
      <c r="K22" s="32"/>
      <c r="L22" s="32"/>
      <c r="M22" s="29"/>
      <c r="N22" s="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5.75">
      <c r="A23" s="28"/>
      <c r="B23" s="29" t="s">
        <v>13</v>
      </c>
      <c r="C23" s="29"/>
      <c r="D23" s="35" t="s">
        <v>141</v>
      </c>
      <c r="E23" s="31"/>
      <c r="F23" s="35" t="s">
        <v>152</v>
      </c>
      <c r="G23" s="31"/>
      <c r="H23" s="35" t="s">
        <v>164</v>
      </c>
      <c r="I23" s="31"/>
      <c r="J23" s="35"/>
      <c r="K23" s="32"/>
      <c r="L23" s="32"/>
      <c r="M23" s="29"/>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15.75">
      <c r="A24" s="28"/>
      <c r="B24" s="29"/>
      <c r="C24" s="29"/>
      <c r="D24" s="29"/>
      <c r="E24" s="31"/>
      <c r="F24" s="31"/>
      <c r="G24" s="31"/>
      <c r="H24" s="31"/>
      <c r="I24" s="31"/>
      <c r="J24" s="31"/>
      <c r="K24" s="32"/>
      <c r="L24" s="32"/>
      <c r="M24" s="29"/>
      <c r="N24" s="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3.5" customHeight="1">
      <c r="A25" s="28"/>
      <c r="B25" s="29" t="s">
        <v>14</v>
      </c>
      <c r="C25" s="29"/>
      <c r="D25" s="36">
        <v>70000</v>
      </c>
      <c r="E25" s="37"/>
      <c r="F25" s="36">
        <v>141250</v>
      </c>
      <c r="G25" s="36"/>
      <c r="H25" s="36">
        <v>31250</v>
      </c>
      <c r="I25" s="36"/>
      <c r="J25" s="36"/>
      <c r="K25" s="38"/>
      <c r="L25" s="36">
        <f>SUM(D25:J25)</f>
        <v>242500</v>
      </c>
      <c r="M25" s="39"/>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3.5" customHeight="1">
      <c r="A26" s="40"/>
      <c r="B26" s="41" t="s">
        <v>15</v>
      </c>
      <c r="C26" s="42">
        <v>0.447369</v>
      </c>
      <c r="D26" s="43">
        <v>0</v>
      </c>
      <c r="E26" s="44"/>
      <c r="F26" s="43">
        <f>136450*C26</f>
        <v>61043.50005</v>
      </c>
      <c r="G26" s="43"/>
      <c r="H26" s="43">
        <v>31250</v>
      </c>
      <c r="I26" s="43"/>
      <c r="J26" s="43"/>
      <c r="K26" s="45"/>
      <c r="L26" s="43">
        <f>SUM(D26:J26)</f>
        <v>92293.50005</v>
      </c>
      <c r="M26" s="46"/>
      <c r="N26" s="47"/>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ht="13.5" customHeight="1">
      <c r="A27" s="40"/>
      <c r="B27" s="49" t="s">
        <v>16</v>
      </c>
      <c r="C27" s="42">
        <v>0.400149</v>
      </c>
      <c r="D27" s="50">
        <v>0</v>
      </c>
      <c r="E27" s="51"/>
      <c r="F27" s="50">
        <f>136450*C27</f>
        <v>54600.33104999999</v>
      </c>
      <c r="G27" s="50"/>
      <c r="H27" s="50">
        <v>31250</v>
      </c>
      <c r="I27" s="50"/>
      <c r="J27" s="50"/>
      <c r="K27" s="52"/>
      <c r="L27" s="50">
        <f>SUM(D27:J27)</f>
        <v>85850.33105</v>
      </c>
      <c r="M27" s="53"/>
      <c r="N27" s="47"/>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ht="13.5" customHeight="1">
      <c r="A28" s="40"/>
      <c r="B28" s="41" t="s">
        <v>17</v>
      </c>
      <c r="C28" s="41"/>
      <c r="D28" s="54" t="s">
        <v>142</v>
      </c>
      <c r="E28" s="41"/>
      <c r="F28" s="54" t="s">
        <v>153</v>
      </c>
      <c r="G28" s="54"/>
      <c r="H28" s="54" t="s">
        <v>165</v>
      </c>
      <c r="I28" s="54"/>
      <c r="J28" s="54"/>
      <c r="K28" s="55"/>
      <c r="L28" s="55"/>
      <c r="M28" s="41"/>
      <c r="N28" s="47"/>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ht="15.75">
      <c r="A29" s="28"/>
      <c r="B29" s="29" t="s">
        <v>18</v>
      </c>
      <c r="C29" s="29"/>
      <c r="D29" s="56" t="s">
        <v>143</v>
      </c>
      <c r="E29" s="29"/>
      <c r="F29" s="56">
        <f>(6.39375)/100</f>
        <v>0.0639375</v>
      </c>
      <c r="G29" s="57"/>
      <c r="H29" s="56">
        <f>(6.95375)/100</f>
        <v>0.0695375</v>
      </c>
      <c r="I29" s="57"/>
      <c r="J29" s="56"/>
      <c r="K29" s="32"/>
      <c r="L29" s="57">
        <f>SUMPRODUCT(D29:J29,D26:J26)/L26</f>
        <v>0.06583362486150372</v>
      </c>
      <c r="M29" s="29"/>
      <c r="N29" s="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5.75">
      <c r="A30" s="28"/>
      <c r="B30" s="29" t="s">
        <v>19</v>
      </c>
      <c r="C30" s="29"/>
      <c r="D30" s="56" t="s">
        <v>143</v>
      </c>
      <c r="E30" s="29"/>
      <c r="F30" s="56">
        <f>(6.13875)/100</f>
        <v>0.0613875</v>
      </c>
      <c r="G30" s="57"/>
      <c r="H30" s="56">
        <f>(6.69875)/100</f>
        <v>0.0669875</v>
      </c>
      <c r="I30" s="57"/>
      <c r="J30" s="56"/>
      <c r="K30" s="32"/>
      <c r="L30" s="32"/>
      <c r="M30" s="29"/>
      <c r="N30" s="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15.75">
      <c r="A31" s="28"/>
      <c r="B31" s="29" t="s">
        <v>20</v>
      </c>
      <c r="C31" s="29"/>
      <c r="D31" s="35" t="s">
        <v>144</v>
      </c>
      <c r="E31" s="29"/>
      <c r="F31" s="35" t="s">
        <v>154</v>
      </c>
      <c r="G31" s="35"/>
      <c r="H31" s="35" t="s">
        <v>154</v>
      </c>
      <c r="I31" s="35"/>
      <c r="J31" s="35"/>
      <c r="K31" s="32"/>
      <c r="L31" s="32"/>
      <c r="M31" s="29"/>
      <c r="N31" s="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15.75">
      <c r="A32" s="28"/>
      <c r="B32" s="29" t="s">
        <v>21</v>
      </c>
      <c r="C32" s="29"/>
      <c r="D32" s="35" t="s">
        <v>145</v>
      </c>
      <c r="E32" s="29"/>
      <c r="F32" s="35" t="s">
        <v>155</v>
      </c>
      <c r="G32" s="35"/>
      <c r="H32" s="35" t="s">
        <v>155</v>
      </c>
      <c r="I32" s="35"/>
      <c r="J32" s="35"/>
      <c r="K32" s="32"/>
      <c r="L32" s="32"/>
      <c r="M32" s="29"/>
      <c r="N32" s="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15.75">
      <c r="A33" s="28"/>
      <c r="B33" s="29" t="s">
        <v>22</v>
      </c>
      <c r="C33" s="29"/>
      <c r="D33" s="35" t="s">
        <v>146</v>
      </c>
      <c r="E33" s="29"/>
      <c r="F33" s="35" t="s">
        <v>156</v>
      </c>
      <c r="G33" s="35"/>
      <c r="H33" s="35" t="s">
        <v>166</v>
      </c>
      <c r="I33" s="35"/>
      <c r="J33" s="35"/>
      <c r="K33" s="32"/>
      <c r="L33" s="32"/>
      <c r="M33" s="29"/>
      <c r="N33" s="6"/>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15.75">
      <c r="A34" s="28"/>
      <c r="B34" s="29"/>
      <c r="C34" s="29"/>
      <c r="D34" s="58"/>
      <c r="E34" s="58"/>
      <c r="F34" s="29"/>
      <c r="G34" s="58"/>
      <c r="H34" s="58"/>
      <c r="I34" s="58"/>
      <c r="J34" s="58"/>
      <c r="K34" s="58"/>
      <c r="L34" s="58"/>
      <c r="M34" s="29"/>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15.75">
      <c r="A35" s="28"/>
      <c r="B35" s="29" t="s">
        <v>23</v>
      </c>
      <c r="C35" s="29"/>
      <c r="D35" s="29"/>
      <c r="E35" s="29"/>
      <c r="F35" s="29"/>
      <c r="G35" s="29"/>
      <c r="H35" s="29"/>
      <c r="I35" s="29"/>
      <c r="J35" s="29"/>
      <c r="K35" s="29"/>
      <c r="L35" s="57">
        <f>H25/(D25+F25)</f>
        <v>0.14792899408284024</v>
      </c>
      <c r="M35" s="29"/>
      <c r="N35" s="6"/>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5.75">
      <c r="A36" s="28"/>
      <c r="B36" s="29" t="s">
        <v>24</v>
      </c>
      <c r="C36" s="29"/>
      <c r="D36" s="29"/>
      <c r="E36" s="29"/>
      <c r="F36" s="29"/>
      <c r="G36" s="29"/>
      <c r="H36" s="29"/>
      <c r="I36" s="29"/>
      <c r="J36" s="29"/>
      <c r="K36" s="29"/>
      <c r="L36" s="57">
        <f>H27/(D27+F27)</f>
        <v>0.5723408521348151</v>
      </c>
      <c r="M36" s="29"/>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15.75">
      <c r="A37" s="28"/>
      <c r="B37" s="29" t="s">
        <v>25</v>
      </c>
      <c r="C37" s="29"/>
      <c r="D37" s="29"/>
      <c r="E37" s="29"/>
      <c r="F37" s="29"/>
      <c r="G37" s="29"/>
      <c r="H37" s="29"/>
      <c r="I37" s="29"/>
      <c r="J37" s="35" t="s">
        <v>151</v>
      </c>
      <c r="K37" s="35" t="s">
        <v>178</v>
      </c>
      <c r="L37" s="36">
        <v>90000</v>
      </c>
      <c r="M37" s="29"/>
      <c r="N37" s="6"/>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15.75">
      <c r="A38" s="28"/>
      <c r="B38" s="29"/>
      <c r="C38" s="29"/>
      <c r="D38" s="29"/>
      <c r="E38" s="29"/>
      <c r="F38" s="29"/>
      <c r="G38" s="29"/>
      <c r="H38" s="29"/>
      <c r="I38" s="29"/>
      <c r="J38" s="29"/>
      <c r="K38" s="29"/>
      <c r="L38" s="59"/>
      <c r="M38" s="29"/>
      <c r="N38" s="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5.75">
      <c r="A39" s="28"/>
      <c r="B39" s="29" t="s">
        <v>26</v>
      </c>
      <c r="C39" s="29"/>
      <c r="D39" s="29"/>
      <c r="E39" s="29"/>
      <c r="F39" s="29"/>
      <c r="G39" s="29"/>
      <c r="H39" s="29"/>
      <c r="I39" s="29"/>
      <c r="J39" s="35"/>
      <c r="K39" s="35"/>
      <c r="L39" s="35" t="s">
        <v>182</v>
      </c>
      <c r="M39" s="29"/>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5.75">
      <c r="A40" s="28"/>
      <c r="B40" s="33" t="s">
        <v>27</v>
      </c>
      <c r="C40" s="33"/>
      <c r="D40" s="33"/>
      <c r="E40" s="33"/>
      <c r="F40" s="33"/>
      <c r="G40" s="33"/>
      <c r="H40" s="33"/>
      <c r="I40" s="33"/>
      <c r="J40" s="60"/>
      <c r="K40" s="60"/>
      <c r="L40" s="61">
        <v>36677</v>
      </c>
      <c r="M40" s="33"/>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5.75">
      <c r="A41" s="28"/>
      <c r="B41" s="29" t="s">
        <v>28</v>
      </c>
      <c r="C41" s="29"/>
      <c r="D41" s="29"/>
      <c r="E41" s="29"/>
      <c r="F41" s="29"/>
      <c r="G41" s="29"/>
      <c r="H41" s="29"/>
      <c r="I41" s="29">
        <f>L41-J41+1</f>
        <v>91</v>
      </c>
      <c r="J41" s="62">
        <v>36494</v>
      </c>
      <c r="K41" s="63"/>
      <c r="L41" s="62">
        <v>36584</v>
      </c>
      <c r="M41" s="29"/>
      <c r="N41" s="6"/>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5.75">
      <c r="A42" s="28"/>
      <c r="B42" s="29" t="s">
        <v>29</v>
      </c>
      <c r="C42" s="29"/>
      <c r="D42" s="29"/>
      <c r="E42" s="29"/>
      <c r="F42" s="29"/>
      <c r="G42" s="29"/>
      <c r="H42" s="29"/>
      <c r="I42" s="29">
        <f>L42-J42+1</f>
        <v>92</v>
      </c>
      <c r="J42" s="62">
        <v>36585</v>
      </c>
      <c r="K42" s="63"/>
      <c r="L42" s="62">
        <v>36676</v>
      </c>
      <c r="M42" s="29"/>
      <c r="N42" s="6"/>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5.75">
      <c r="A43" s="28"/>
      <c r="B43" s="29" t="s">
        <v>30</v>
      </c>
      <c r="C43" s="29"/>
      <c r="D43" s="29"/>
      <c r="E43" s="29"/>
      <c r="F43" s="29"/>
      <c r="G43" s="29"/>
      <c r="H43" s="29"/>
      <c r="I43" s="29"/>
      <c r="J43" s="62"/>
      <c r="K43" s="63"/>
      <c r="L43" s="62" t="s">
        <v>183</v>
      </c>
      <c r="M43" s="29"/>
      <c r="N43" s="6"/>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5.75">
      <c r="A44" s="28"/>
      <c r="B44" s="29" t="s">
        <v>31</v>
      </c>
      <c r="C44" s="29"/>
      <c r="D44" s="29"/>
      <c r="E44" s="29"/>
      <c r="F44" s="29"/>
      <c r="G44" s="29"/>
      <c r="H44" s="29"/>
      <c r="I44" s="29"/>
      <c r="J44" s="62"/>
      <c r="K44" s="63"/>
      <c r="L44" s="62">
        <v>36668</v>
      </c>
      <c r="M44" s="29"/>
      <c r="N44" s="6"/>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15.75">
      <c r="A45" s="28"/>
      <c r="B45" s="29"/>
      <c r="C45" s="29"/>
      <c r="D45" s="29"/>
      <c r="E45" s="29"/>
      <c r="F45" s="29"/>
      <c r="G45" s="29"/>
      <c r="H45" s="29"/>
      <c r="I45" s="29"/>
      <c r="J45" s="29"/>
      <c r="K45" s="29"/>
      <c r="L45" s="64"/>
      <c r="M45" s="29"/>
      <c r="N45" s="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5.75">
      <c r="A46" s="2"/>
      <c r="B46" s="5"/>
      <c r="C46" s="5"/>
      <c r="D46" s="5"/>
      <c r="E46" s="5"/>
      <c r="F46" s="5"/>
      <c r="G46" s="5"/>
      <c r="H46" s="5"/>
      <c r="I46" s="5"/>
      <c r="J46" s="5"/>
      <c r="K46" s="5"/>
      <c r="L46" s="65"/>
      <c r="M46" s="5"/>
      <c r="N46" s="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15.75">
      <c r="A47" s="8"/>
      <c r="B47" s="66" t="s">
        <v>32</v>
      </c>
      <c r="C47" s="16"/>
      <c r="D47" s="10"/>
      <c r="E47" s="10"/>
      <c r="F47" s="10"/>
      <c r="G47" s="10"/>
      <c r="H47" s="10"/>
      <c r="I47" s="10"/>
      <c r="J47" s="10"/>
      <c r="K47" s="10"/>
      <c r="L47" s="67"/>
      <c r="M47" s="10"/>
      <c r="N47" s="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15.75">
      <c r="A48" s="8"/>
      <c r="B48" s="16"/>
      <c r="C48" s="16"/>
      <c r="D48" s="10"/>
      <c r="E48" s="10"/>
      <c r="F48" s="10"/>
      <c r="G48" s="10"/>
      <c r="H48" s="10"/>
      <c r="I48" s="10"/>
      <c r="J48" s="10"/>
      <c r="K48" s="10"/>
      <c r="L48" s="67"/>
      <c r="M48" s="10"/>
      <c r="N48" s="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63">
      <c r="A49" s="8"/>
      <c r="B49" s="68" t="s">
        <v>33</v>
      </c>
      <c r="C49" s="69" t="s">
        <v>137</v>
      </c>
      <c r="D49" s="69" t="s">
        <v>147</v>
      </c>
      <c r="E49" s="69"/>
      <c r="F49" s="69" t="s">
        <v>157</v>
      </c>
      <c r="G49" s="69"/>
      <c r="H49" s="69" t="s">
        <v>167</v>
      </c>
      <c r="I49" s="69"/>
      <c r="J49" s="69" t="s">
        <v>171</v>
      </c>
      <c r="K49" s="69"/>
      <c r="L49" s="70" t="s">
        <v>184</v>
      </c>
      <c r="M49" s="12"/>
      <c r="N49" s="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15.75">
      <c r="A50" s="28"/>
      <c r="B50" s="29" t="s">
        <v>34</v>
      </c>
      <c r="C50" s="39">
        <v>250037</v>
      </c>
      <c r="D50" s="71">
        <v>99236</v>
      </c>
      <c r="E50" s="39"/>
      <c r="F50" s="39">
        <f>5848+178+129+1</f>
        <v>6156</v>
      </c>
      <c r="G50" s="39"/>
      <c r="H50" s="39">
        <v>129</v>
      </c>
      <c r="I50" s="39"/>
      <c r="J50" s="39">
        <v>0</v>
      </c>
      <c r="K50" s="39"/>
      <c r="L50" s="71">
        <f>D50-F50+H50-J50</f>
        <v>93209</v>
      </c>
      <c r="M50" s="29"/>
      <c r="N50" s="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15.75">
      <c r="A51" s="28"/>
      <c r="B51" s="29" t="s">
        <v>35</v>
      </c>
      <c r="C51" s="39">
        <v>0</v>
      </c>
      <c r="D51" s="39">
        <v>0</v>
      </c>
      <c r="E51" s="39"/>
      <c r="F51" s="39">
        <v>0</v>
      </c>
      <c r="G51" s="39"/>
      <c r="H51" s="39">
        <v>0</v>
      </c>
      <c r="I51" s="39"/>
      <c r="J51" s="39">
        <v>0</v>
      </c>
      <c r="K51" s="39"/>
      <c r="L51" s="71">
        <f>D51-F51</f>
        <v>0</v>
      </c>
      <c r="M51" s="29"/>
      <c r="N51" s="6"/>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15.75">
      <c r="A52" s="28"/>
      <c r="B52" s="29"/>
      <c r="C52" s="39"/>
      <c r="D52" s="39"/>
      <c r="E52" s="39"/>
      <c r="F52" s="39"/>
      <c r="G52" s="39"/>
      <c r="H52" s="39"/>
      <c r="I52" s="39"/>
      <c r="J52" s="39"/>
      <c r="K52" s="39"/>
      <c r="L52" s="71"/>
      <c r="M52" s="29"/>
      <c r="N52" s="6"/>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15.75">
      <c r="A53" s="28"/>
      <c r="B53" s="29" t="s">
        <v>36</v>
      </c>
      <c r="C53" s="39">
        <f>SUM(C50:C52)</f>
        <v>250037</v>
      </c>
      <c r="D53" s="39">
        <f>SUM(D50:D52)</f>
        <v>99236</v>
      </c>
      <c r="E53" s="39"/>
      <c r="F53" s="39">
        <f>SUM(F50:F52)</f>
        <v>6156</v>
      </c>
      <c r="G53" s="39"/>
      <c r="H53" s="39">
        <f>SUM(H50:H52)</f>
        <v>129</v>
      </c>
      <c r="I53" s="39"/>
      <c r="J53" s="39">
        <f>SUM(J50:J52)</f>
        <v>0</v>
      </c>
      <c r="K53" s="39"/>
      <c r="L53" s="72">
        <f>SUM(L50:L52)</f>
        <v>93209</v>
      </c>
      <c r="M53" s="29"/>
      <c r="N53" s="6"/>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ht="15.75">
      <c r="A54" s="28"/>
      <c r="B54" s="29"/>
      <c r="C54" s="39"/>
      <c r="D54" s="39"/>
      <c r="E54" s="39"/>
      <c r="F54" s="39"/>
      <c r="G54" s="39"/>
      <c r="H54" s="39"/>
      <c r="I54" s="39"/>
      <c r="J54" s="39"/>
      <c r="K54" s="39"/>
      <c r="L54" s="72"/>
      <c r="M54" s="29"/>
      <c r="N54" s="6"/>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15.75">
      <c r="A55" s="8"/>
      <c r="B55" s="12" t="s">
        <v>37</v>
      </c>
      <c r="C55" s="73"/>
      <c r="D55" s="73"/>
      <c r="E55" s="73"/>
      <c r="F55" s="73"/>
      <c r="G55" s="73"/>
      <c r="H55" s="73"/>
      <c r="I55" s="73"/>
      <c r="J55" s="73"/>
      <c r="K55" s="73"/>
      <c r="L55" s="74"/>
      <c r="M55" s="10"/>
      <c r="N55" s="75"/>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ht="15.75">
      <c r="A56" s="8"/>
      <c r="B56" s="10"/>
      <c r="C56" s="73"/>
      <c r="D56" s="73"/>
      <c r="E56" s="73"/>
      <c r="F56" s="73"/>
      <c r="G56" s="73"/>
      <c r="H56" s="73"/>
      <c r="I56" s="73"/>
      <c r="J56" s="73"/>
      <c r="K56" s="73"/>
      <c r="L56" s="74"/>
      <c r="M56" s="10"/>
      <c r="N56" s="6"/>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ht="15.75">
      <c r="A57" s="28"/>
      <c r="B57" s="29" t="s">
        <v>34</v>
      </c>
      <c r="C57" s="39"/>
      <c r="D57" s="39"/>
      <c r="E57" s="39"/>
      <c r="F57" s="39"/>
      <c r="G57" s="39"/>
      <c r="H57" s="39"/>
      <c r="I57" s="39"/>
      <c r="J57" s="39"/>
      <c r="K57" s="39"/>
      <c r="L57" s="72"/>
      <c r="M57" s="29"/>
      <c r="N57" s="76"/>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ht="15.75">
      <c r="A58" s="28"/>
      <c r="B58" s="29" t="s">
        <v>35</v>
      </c>
      <c r="C58" s="39"/>
      <c r="D58" s="39"/>
      <c r="E58" s="39"/>
      <c r="F58" s="39"/>
      <c r="G58" s="39"/>
      <c r="H58" s="39"/>
      <c r="I58" s="39"/>
      <c r="J58" s="39"/>
      <c r="K58" s="39"/>
      <c r="L58" s="72"/>
      <c r="M58" s="29"/>
      <c r="N58" s="6"/>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ht="15.75">
      <c r="A59" s="28"/>
      <c r="B59" s="29"/>
      <c r="C59" s="39"/>
      <c r="D59" s="39"/>
      <c r="E59" s="39"/>
      <c r="F59" s="39"/>
      <c r="G59" s="39"/>
      <c r="H59" s="39"/>
      <c r="I59" s="39"/>
      <c r="J59" s="39"/>
      <c r="K59" s="39"/>
      <c r="L59" s="72"/>
      <c r="M59" s="29"/>
      <c r="N59" s="6"/>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ht="15.75">
      <c r="A60" s="28"/>
      <c r="B60" s="29" t="s">
        <v>36</v>
      </c>
      <c r="C60" s="39"/>
      <c r="D60" s="39"/>
      <c r="E60" s="39"/>
      <c r="F60" s="39"/>
      <c r="G60" s="39"/>
      <c r="H60" s="39"/>
      <c r="I60" s="39"/>
      <c r="J60" s="39"/>
      <c r="K60" s="39"/>
      <c r="L60" s="39"/>
      <c r="M60" s="29"/>
      <c r="N60" s="75"/>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15.75">
      <c r="A61" s="28"/>
      <c r="B61" s="29"/>
      <c r="C61" s="39"/>
      <c r="D61" s="39"/>
      <c r="E61" s="39"/>
      <c r="F61" s="39"/>
      <c r="G61" s="39"/>
      <c r="H61" s="39"/>
      <c r="I61" s="39"/>
      <c r="J61" s="39"/>
      <c r="K61" s="39"/>
      <c r="L61" s="39"/>
      <c r="M61" s="29"/>
      <c r="N61" s="6"/>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15.75">
      <c r="A62" s="28"/>
      <c r="B62" s="29" t="s">
        <v>38</v>
      </c>
      <c r="C62" s="39">
        <v>-7537</v>
      </c>
      <c r="D62" s="39">
        <v>-7537</v>
      </c>
      <c r="E62" s="39"/>
      <c r="F62" s="39"/>
      <c r="G62" s="39"/>
      <c r="H62" s="39"/>
      <c r="I62" s="39"/>
      <c r="J62" s="39"/>
      <c r="K62" s="39"/>
      <c r="L62" s="71">
        <f>D62-F62+H62-J62</f>
        <v>-7537</v>
      </c>
      <c r="M62" s="29"/>
      <c r="N62" s="6"/>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15.75">
      <c r="A63" s="28"/>
      <c r="B63" s="29" t="s">
        <v>39</v>
      </c>
      <c r="C63" s="39">
        <v>0</v>
      </c>
      <c r="D63" s="39">
        <v>0</v>
      </c>
      <c r="E63" s="39"/>
      <c r="F63" s="39"/>
      <c r="G63" s="39"/>
      <c r="H63" s="39"/>
      <c r="I63" s="39"/>
      <c r="J63" s="39"/>
      <c r="K63" s="39"/>
      <c r="L63" s="72">
        <v>0</v>
      </c>
      <c r="M63" s="29"/>
      <c r="N63" s="6"/>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15.75">
      <c r="A64" s="28"/>
      <c r="B64" s="29" t="s">
        <v>40</v>
      </c>
      <c r="C64" s="39">
        <v>0</v>
      </c>
      <c r="D64" s="39">
        <v>595</v>
      </c>
      <c r="E64" s="39"/>
      <c r="F64" s="39"/>
      <c r="G64" s="39"/>
      <c r="H64" s="39"/>
      <c r="I64" s="39"/>
      <c r="J64" s="39"/>
      <c r="K64" s="39"/>
      <c r="L64" s="72">
        <v>178</v>
      </c>
      <c r="M64" s="29"/>
      <c r="N64" s="6"/>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ht="15.75">
      <c r="A65" s="28"/>
      <c r="B65" s="29" t="s">
        <v>41</v>
      </c>
      <c r="C65" s="72">
        <f>SUM(C53:C64)</f>
        <v>242500</v>
      </c>
      <c r="D65" s="72">
        <f>SUM(D53:D64)</f>
        <v>92294</v>
      </c>
      <c r="E65" s="39"/>
      <c r="F65" s="72"/>
      <c r="G65" s="39"/>
      <c r="H65" s="72"/>
      <c r="I65" s="39"/>
      <c r="J65" s="72"/>
      <c r="K65" s="39"/>
      <c r="L65" s="72">
        <f>SUM(L53:L64)</f>
        <v>85850</v>
      </c>
      <c r="M65" s="29"/>
      <c r="N65" s="6"/>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ht="15.75">
      <c r="A66" s="28"/>
      <c r="B66" s="29"/>
      <c r="C66" s="39"/>
      <c r="D66" s="39"/>
      <c r="E66" s="39"/>
      <c r="F66" s="39"/>
      <c r="G66" s="39"/>
      <c r="H66" s="39"/>
      <c r="I66" s="39"/>
      <c r="J66" s="39"/>
      <c r="K66" s="39"/>
      <c r="L66" s="72"/>
      <c r="M66" s="29"/>
      <c r="N66" s="6"/>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ht="15.75">
      <c r="A67" s="8"/>
      <c r="B67" s="10"/>
      <c r="C67" s="10"/>
      <c r="D67" s="10"/>
      <c r="E67" s="10"/>
      <c r="F67" s="10"/>
      <c r="G67" s="10"/>
      <c r="H67" s="10"/>
      <c r="I67" s="10"/>
      <c r="J67" s="10"/>
      <c r="K67" s="10"/>
      <c r="L67" s="10"/>
      <c r="M67" s="10"/>
      <c r="N67" s="6"/>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ht="15.75">
      <c r="A68" s="8"/>
      <c r="B68" s="66" t="s">
        <v>42</v>
      </c>
      <c r="C68" s="17"/>
      <c r="D68" s="17"/>
      <c r="E68" s="17"/>
      <c r="F68" s="17"/>
      <c r="G68" s="17"/>
      <c r="H68" s="17"/>
      <c r="I68" s="20"/>
      <c r="J68" s="20" t="s">
        <v>172</v>
      </c>
      <c r="K68" s="20"/>
      <c r="L68" s="20" t="s">
        <v>185</v>
      </c>
      <c r="M68" s="10"/>
      <c r="N68" s="6"/>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15.75">
      <c r="A69" s="28"/>
      <c r="B69" s="29" t="s">
        <v>43</v>
      </c>
      <c r="C69" s="29"/>
      <c r="D69" s="29"/>
      <c r="E69" s="29"/>
      <c r="F69" s="29"/>
      <c r="G69" s="29"/>
      <c r="H69" s="29"/>
      <c r="I69" s="29"/>
      <c r="J69" s="39">
        <v>0</v>
      </c>
      <c r="K69" s="29"/>
      <c r="L69" s="71">
        <v>0</v>
      </c>
      <c r="M69" s="29"/>
      <c r="N69" s="6"/>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15.75">
      <c r="A70" s="28"/>
      <c r="B70" s="29" t="s">
        <v>44</v>
      </c>
      <c r="C70" s="58" t="s">
        <v>138</v>
      </c>
      <c r="D70" s="77">
        <f>L44</f>
        <v>36668</v>
      </c>
      <c r="E70" s="29"/>
      <c r="F70" s="29"/>
      <c r="G70" s="29"/>
      <c r="H70" s="29"/>
      <c r="I70" s="29"/>
      <c r="J70" s="39">
        <v>6572</v>
      </c>
      <c r="K70" s="29"/>
      <c r="L70" s="71"/>
      <c r="M70" s="29"/>
      <c r="N70" s="6"/>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ht="15.75">
      <c r="A71" s="28"/>
      <c r="B71" s="29" t="s">
        <v>45</v>
      </c>
      <c r="C71" s="29"/>
      <c r="D71" s="29"/>
      <c r="E71" s="29"/>
      <c r="F71" s="29"/>
      <c r="G71" s="29"/>
      <c r="H71" s="29"/>
      <c r="I71" s="29"/>
      <c r="J71" s="39"/>
      <c r="K71" s="29"/>
      <c r="L71" s="71">
        <f>2213-50+887+84+352+4-2-378-137</f>
        <v>2973</v>
      </c>
      <c r="M71" s="29"/>
      <c r="N71" s="6"/>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ht="15.75">
      <c r="A72" s="28"/>
      <c r="B72" s="29" t="s">
        <v>46</v>
      </c>
      <c r="C72" s="29"/>
      <c r="D72" s="29"/>
      <c r="E72" s="29"/>
      <c r="F72" s="29"/>
      <c r="G72" s="29"/>
      <c r="H72" s="29"/>
      <c r="I72" s="29"/>
      <c r="J72" s="39"/>
      <c r="K72" s="29"/>
      <c r="L72" s="71">
        <v>0</v>
      </c>
      <c r="M72" s="29"/>
      <c r="N72" s="6"/>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ht="15.75">
      <c r="A73" s="28"/>
      <c r="B73" s="29" t="s">
        <v>47</v>
      </c>
      <c r="C73" s="29"/>
      <c r="D73" s="29"/>
      <c r="E73" s="29"/>
      <c r="F73" s="29"/>
      <c r="G73" s="29"/>
      <c r="H73" s="29"/>
      <c r="I73" s="29"/>
      <c r="J73" s="39">
        <f>SUM(J69:J72)</f>
        <v>6572</v>
      </c>
      <c r="K73" s="29"/>
      <c r="L73" s="72">
        <f>SUM(L69:L72)</f>
        <v>2973</v>
      </c>
      <c r="M73" s="29"/>
      <c r="N73" s="6"/>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ht="15.75">
      <c r="A74" s="28"/>
      <c r="B74" s="29" t="s">
        <v>48</v>
      </c>
      <c r="C74" s="29"/>
      <c r="D74" s="29"/>
      <c r="E74" s="29"/>
      <c r="F74" s="29"/>
      <c r="G74" s="29"/>
      <c r="H74" s="29"/>
      <c r="I74" s="29"/>
      <c r="J74" s="39">
        <v>0</v>
      </c>
      <c r="K74" s="29"/>
      <c r="L74" s="71">
        <v>0</v>
      </c>
      <c r="M74" s="29"/>
      <c r="N74" s="6"/>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ht="15.75">
      <c r="A75" s="28"/>
      <c r="B75" s="29" t="s">
        <v>49</v>
      </c>
      <c r="C75" s="29"/>
      <c r="D75" s="29"/>
      <c r="E75" s="29"/>
      <c r="F75" s="29"/>
      <c r="G75" s="29"/>
      <c r="H75" s="29"/>
      <c r="I75" s="29"/>
      <c r="J75" s="39">
        <f>J73+J74</f>
        <v>6572</v>
      </c>
      <c r="K75" s="29"/>
      <c r="L75" s="72">
        <f>L73+L74</f>
        <v>2973</v>
      </c>
      <c r="M75" s="29"/>
      <c r="N75" s="6"/>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15.75">
      <c r="A76" s="28"/>
      <c r="B76" s="78" t="s">
        <v>50</v>
      </c>
      <c r="C76" s="79"/>
      <c r="D76" s="29"/>
      <c r="E76" s="29"/>
      <c r="F76" s="29"/>
      <c r="G76" s="29"/>
      <c r="H76" s="29"/>
      <c r="I76" s="29"/>
      <c r="J76" s="39"/>
      <c r="K76" s="29"/>
      <c r="L76" s="71"/>
      <c r="M76" s="29"/>
      <c r="N76" s="6"/>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ht="15.75">
      <c r="A77" s="28">
        <v>1</v>
      </c>
      <c r="B77" s="29" t="s">
        <v>51</v>
      </c>
      <c r="C77" s="29"/>
      <c r="D77" s="29"/>
      <c r="E77" s="29"/>
      <c r="F77" s="29"/>
      <c r="G77" s="29"/>
      <c r="H77" s="29"/>
      <c r="I77" s="29"/>
      <c r="J77" s="29"/>
      <c r="K77" s="29"/>
      <c r="L77" s="71">
        <v>-45</v>
      </c>
      <c r="M77" s="29"/>
      <c r="N77" s="6"/>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ht="15.75">
      <c r="A78" s="28">
        <v>2</v>
      </c>
      <c r="B78" s="29" t="s">
        <v>52</v>
      </c>
      <c r="C78" s="29"/>
      <c r="D78" s="29"/>
      <c r="E78" s="29"/>
      <c r="F78" s="29"/>
      <c r="G78" s="29"/>
      <c r="H78" s="29"/>
      <c r="I78" s="29"/>
      <c r="J78" s="29"/>
      <c r="K78" s="29"/>
      <c r="L78" s="71">
        <v>-4</v>
      </c>
      <c r="M78" s="29"/>
      <c r="N78" s="6"/>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ht="15.75">
      <c r="A79" s="28">
        <v>3</v>
      </c>
      <c r="B79" s="29" t="s">
        <v>53</v>
      </c>
      <c r="C79" s="29"/>
      <c r="D79" s="29"/>
      <c r="E79" s="29"/>
      <c r="F79" s="29"/>
      <c r="G79" s="29"/>
      <c r="H79" s="29"/>
      <c r="I79" s="29"/>
      <c r="J79" s="29"/>
      <c r="K79" s="29"/>
      <c r="L79" s="71">
        <v>-131</v>
      </c>
      <c r="M79" s="29"/>
      <c r="N79" s="6"/>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256" ht="15.75">
      <c r="A80" s="28">
        <v>4</v>
      </c>
      <c r="B80" s="29" t="s">
        <v>54</v>
      </c>
      <c r="C80" s="29"/>
      <c r="D80" s="29"/>
      <c r="E80" s="29"/>
      <c r="F80" s="29"/>
      <c r="G80" s="29"/>
      <c r="H80" s="29"/>
      <c r="I80" s="29"/>
      <c r="J80" s="29"/>
      <c r="K80" s="29"/>
      <c r="L80" s="71">
        <v>0</v>
      </c>
      <c r="M80" s="29"/>
      <c r="N80" s="6"/>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row>
    <row r="81" spans="1:256" ht="15.75">
      <c r="A81" s="28">
        <v>5</v>
      </c>
      <c r="B81" s="29" t="s">
        <v>55</v>
      </c>
      <c r="C81" s="29"/>
      <c r="D81" s="29"/>
      <c r="E81" s="29"/>
      <c r="F81" s="29"/>
      <c r="G81" s="29"/>
      <c r="H81" s="29"/>
      <c r="I81" s="29"/>
      <c r="J81" s="29"/>
      <c r="K81" s="29"/>
      <c r="L81" s="71">
        <v>-981</v>
      </c>
      <c r="M81" s="29"/>
      <c r="N81" s="6"/>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row>
    <row r="82" spans="1:256" ht="15.75">
      <c r="A82" s="28">
        <v>6</v>
      </c>
      <c r="B82" s="29" t="s">
        <v>56</v>
      </c>
      <c r="C82" s="29"/>
      <c r="D82" s="29"/>
      <c r="E82" s="29"/>
      <c r="F82" s="29"/>
      <c r="G82" s="29"/>
      <c r="H82" s="29"/>
      <c r="I82" s="29"/>
      <c r="J82" s="29"/>
      <c r="K82" s="29"/>
      <c r="L82" s="71">
        <v>-3</v>
      </c>
      <c r="M82" s="29"/>
      <c r="N82" s="6"/>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row>
    <row r="83" spans="1:256" ht="15.75">
      <c r="A83" s="28">
        <v>7</v>
      </c>
      <c r="B83" s="29" t="s">
        <v>57</v>
      </c>
      <c r="C83" s="29"/>
      <c r="D83" s="29"/>
      <c r="E83" s="29"/>
      <c r="F83" s="29"/>
      <c r="G83" s="29"/>
      <c r="H83" s="29"/>
      <c r="I83" s="29"/>
      <c r="J83" s="29"/>
      <c r="K83" s="29"/>
      <c r="L83" s="71">
        <v>-546</v>
      </c>
      <c r="M83" s="29"/>
      <c r="N83" s="6"/>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row>
    <row r="84" spans="1:256" ht="15.75">
      <c r="A84" s="28">
        <v>8</v>
      </c>
      <c r="B84" s="29" t="s">
        <v>58</v>
      </c>
      <c r="C84" s="29"/>
      <c r="D84" s="29"/>
      <c r="E84" s="29"/>
      <c r="F84" s="29"/>
      <c r="G84" s="29"/>
      <c r="H84" s="29"/>
      <c r="I84" s="29"/>
      <c r="J84" s="29"/>
      <c r="K84" s="29"/>
      <c r="L84" s="71">
        <v>0</v>
      </c>
      <c r="M84" s="29"/>
      <c r="N84" s="6"/>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row>
    <row r="85" spans="1:256" ht="15.75">
      <c r="A85" s="28">
        <v>9</v>
      </c>
      <c r="B85" s="29" t="s">
        <v>59</v>
      </c>
      <c r="C85" s="29"/>
      <c r="D85" s="29"/>
      <c r="E85" s="29"/>
      <c r="F85" s="29"/>
      <c r="G85" s="29"/>
      <c r="H85" s="29"/>
      <c r="I85" s="29"/>
      <c r="J85" s="29"/>
      <c r="K85" s="29"/>
      <c r="L85" s="71">
        <v>-178</v>
      </c>
      <c r="M85" s="29"/>
      <c r="N85" s="6"/>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row>
    <row r="86" spans="1:256" ht="15.75">
      <c r="A86" s="28">
        <v>10</v>
      </c>
      <c r="B86" s="29" t="s">
        <v>60</v>
      </c>
      <c r="C86" s="29"/>
      <c r="D86" s="29"/>
      <c r="E86" s="29"/>
      <c r="F86" s="29"/>
      <c r="G86" s="29"/>
      <c r="H86" s="29"/>
      <c r="I86" s="29"/>
      <c r="J86" s="29"/>
      <c r="K86" s="29"/>
      <c r="L86" s="71">
        <v>0</v>
      </c>
      <c r="M86" s="29"/>
      <c r="N86" s="6"/>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row>
    <row r="87" spans="1:256" ht="15.75">
      <c r="A87" s="28">
        <v>11</v>
      </c>
      <c r="B87" s="29" t="s">
        <v>61</v>
      </c>
      <c r="C87" s="29"/>
      <c r="D87" s="29"/>
      <c r="E87" s="29"/>
      <c r="F87" s="29"/>
      <c r="G87" s="29"/>
      <c r="H87" s="29"/>
      <c r="I87" s="29"/>
      <c r="J87" s="29"/>
      <c r="K87" s="29"/>
      <c r="L87" s="71">
        <f>-L75-SUM(L77:L86)</f>
        <v>-1085</v>
      </c>
      <c r="M87" s="29"/>
      <c r="N87" s="6"/>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row>
    <row r="88" spans="1:256" ht="15.75">
      <c r="A88" s="28"/>
      <c r="B88" s="78" t="s">
        <v>62</v>
      </c>
      <c r="C88" s="79"/>
      <c r="D88" s="29"/>
      <c r="E88" s="29"/>
      <c r="F88" s="29"/>
      <c r="G88" s="29"/>
      <c r="H88" s="29"/>
      <c r="I88" s="29"/>
      <c r="J88" s="29"/>
      <c r="K88" s="29"/>
      <c r="L88" s="80"/>
      <c r="M88" s="29"/>
      <c r="N88" s="6"/>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row>
    <row r="89" spans="1:256" ht="15.75">
      <c r="A89" s="28"/>
      <c r="B89" s="29" t="s">
        <v>63</v>
      </c>
      <c r="C89" s="79"/>
      <c r="D89" s="29"/>
      <c r="E89" s="29"/>
      <c r="F89" s="29"/>
      <c r="G89" s="29"/>
      <c r="H89" s="29"/>
      <c r="I89" s="29"/>
      <c r="J89" s="39">
        <v>0</v>
      </c>
      <c r="K89" s="39"/>
      <c r="L89" s="71"/>
      <c r="M89" s="29"/>
      <c r="N89" s="6"/>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row>
    <row r="90" spans="1:256" ht="15.75">
      <c r="A90" s="28"/>
      <c r="B90" s="29" t="s">
        <v>64</v>
      </c>
      <c r="C90" s="29"/>
      <c r="D90" s="29"/>
      <c r="E90" s="29"/>
      <c r="F90" s="29"/>
      <c r="G90" s="29"/>
      <c r="H90" s="29"/>
      <c r="I90" s="29"/>
      <c r="J90" s="39">
        <v>-129</v>
      </c>
      <c r="K90" s="39"/>
      <c r="L90" s="71"/>
      <c r="M90" s="29"/>
      <c r="N90" s="6"/>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row>
    <row r="91" spans="1:256" ht="15.75">
      <c r="A91" s="28"/>
      <c r="B91" s="29" t="s">
        <v>65</v>
      </c>
      <c r="C91" s="29"/>
      <c r="D91" s="29"/>
      <c r="E91" s="29"/>
      <c r="F91" s="29"/>
      <c r="G91" s="29"/>
      <c r="H91" s="29"/>
      <c r="I91" s="29"/>
      <c r="J91" s="39">
        <v>-6443</v>
      </c>
      <c r="K91" s="39"/>
      <c r="L91" s="71"/>
      <c r="M91" s="29"/>
      <c r="N91" s="6"/>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spans="1:256" ht="15.75">
      <c r="A92" s="28"/>
      <c r="B92" s="29" t="s">
        <v>66</v>
      </c>
      <c r="C92" s="29"/>
      <c r="D92" s="29"/>
      <c r="E92" s="29"/>
      <c r="F92" s="29"/>
      <c r="G92" s="29"/>
      <c r="H92" s="29"/>
      <c r="I92" s="29"/>
      <c r="J92" s="39">
        <v>0</v>
      </c>
      <c r="K92" s="39"/>
      <c r="L92" s="71"/>
      <c r="M92" s="29"/>
      <c r="N92" s="6"/>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row>
    <row r="93" spans="1:256" ht="15.75">
      <c r="A93" s="28"/>
      <c r="B93" s="29" t="s">
        <v>67</v>
      </c>
      <c r="C93" s="29"/>
      <c r="D93" s="29"/>
      <c r="E93" s="29"/>
      <c r="F93" s="29"/>
      <c r="G93" s="29"/>
      <c r="H93" s="29"/>
      <c r="I93" s="29"/>
      <c r="J93" s="39">
        <f>SUM(J76:J92)</f>
        <v>-6572</v>
      </c>
      <c r="K93" s="39"/>
      <c r="L93" s="39">
        <f>SUM(L76:L92)</f>
        <v>-2973</v>
      </c>
      <c r="M93" s="29"/>
      <c r="N93" s="6"/>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row>
    <row r="94" spans="1:256" ht="15.75">
      <c r="A94" s="28"/>
      <c r="B94" s="29" t="s">
        <v>68</v>
      </c>
      <c r="C94" s="29"/>
      <c r="D94" s="29"/>
      <c r="E94" s="29"/>
      <c r="F94" s="29"/>
      <c r="G94" s="29"/>
      <c r="H94" s="29"/>
      <c r="I94" s="29"/>
      <c r="J94" s="39">
        <f>J75+J93</f>
        <v>0</v>
      </c>
      <c r="K94" s="39"/>
      <c r="L94" s="39">
        <f>L75+L93</f>
        <v>0</v>
      </c>
      <c r="M94" s="29"/>
      <c r="N94" s="6"/>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row>
    <row r="95" spans="1:256" ht="12" customHeight="1">
      <c r="A95" s="8"/>
      <c r="B95" s="10"/>
      <c r="C95" s="10"/>
      <c r="D95" s="10"/>
      <c r="E95" s="10"/>
      <c r="F95" s="10"/>
      <c r="G95" s="10"/>
      <c r="H95" s="10"/>
      <c r="I95" s="10"/>
      <c r="J95" s="10"/>
      <c r="K95" s="10"/>
      <c r="L95" s="67"/>
      <c r="M95" s="10"/>
      <c r="N95" s="6"/>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row>
    <row r="96" spans="1:256" ht="15.75">
      <c r="A96" s="2"/>
      <c r="B96" s="81" t="s">
        <v>69</v>
      </c>
      <c r="C96" s="82"/>
      <c r="D96" s="5"/>
      <c r="E96" s="5"/>
      <c r="F96" s="5"/>
      <c r="G96" s="5"/>
      <c r="H96" s="5"/>
      <c r="I96" s="5"/>
      <c r="J96" s="5"/>
      <c r="K96" s="5"/>
      <c r="L96" s="65"/>
      <c r="M96" s="5"/>
      <c r="N96" s="6"/>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row>
    <row r="97" spans="1:256" ht="15.75">
      <c r="A97" s="8"/>
      <c r="B97" s="23"/>
      <c r="C97" s="16"/>
      <c r="D97" s="10"/>
      <c r="E97" s="10"/>
      <c r="F97" s="10"/>
      <c r="G97" s="10"/>
      <c r="H97" s="10"/>
      <c r="I97" s="10"/>
      <c r="J97" s="10"/>
      <c r="K97" s="10"/>
      <c r="L97" s="67"/>
      <c r="M97" s="10"/>
      <c r="N97" s="6"/>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row>
    <row r="98" spans="1:256" ht="15.75">
      <c r="A98" s="8"/>
      <c r="B98" s="83" t="s">
        <v>70</v>
      </c>
      <c r="C98" s="16"/>
      <c r="D98" s="10"/>
      <c r="E98" s="10"/>
      <c r="F98" s="10"/>
      <c r="G98" s="10"/>
      <c r="H98" s="10"/>
      <c r="I98" s="10"/>
      <c r="J98" s="10"/>
      <c r="K98" s="10"/>
      <c r="L98" s="67"/>
      <c r="M98" s="10"/>
      <c r="N98" s="6"/>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row>
    <row r="99" spans="1:256" ht="15.75">
      <c r="A99" s="28"/>
      <c r="B99" s="29" t="s">
        <v>71</v>
      </c>
      <c r="C99" s="29"/>
      <c r="D99" s="29"/>
      <c r="E99" s="29"/>
      <c r="F99" s="29"/>
      <c r="G99" s="29"/>
      <c r="H99" s="29"/>
      <c r="I99" s="29"/>
      <c r="J99" s="29"/>
      <c r="K99" s="29"/>
      <c r="L99" s="71">
        <v>5001</v>
      </c>
      <c r="M99" s="29"/>
      <c r="N99" s="6"/>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row>
    <row r="100" spans="1:256" ht="15.75">
      <c r="A100" s="28"/>
      <c r="B100" s="29" t="s">
        <v>72</v>
      </c>
      <c r="C100" s="29"/>
      <c r="D100" s="29"/>
      <c r="E100" s="29"/>
      <c r="F100" s="29"/>
      <c r="G100" s="29"/>
      <c r="H100" s="29"/>
      <c r="I100" s="29"/>
      <c r="J100" s="29"/>
      <c r="K100" s="29"/>
      <c r="L100" s="71">
        <v>5001</v>
      </c>
      <c r="M100" s="29"/>
      <c r="N100" s="6"/>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row>
    <row r="101" spans="1:256" ht="15.75">
      <c r="A101" s="28"/>
      <c r="B101" s="29" t="s">
        <v>73</v>
      </c>
      <c r="C101" s="29"/>
      <c r="D101" s="29"/>
      <c r="E101" s="29"/>
      <c r="F101" s="29"/>
      <c r="G101" s="29"/>
      <c r="H101" s="29"/>
      <c r="I101" s="29"/>
      <c r="J101" s="29"/>
      <c r="K101" s="29"/>
      <c r="L101" s="71">
        <v>0</v>
      </c>
      <c r="M101" s="29"/>
      <c r="N101" s="6"/>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row>
    <row r="102" spans="1:256" ht="15.75">
      <c r="A102" s="28"/>
      <c r="B102" s="29" t="s">
        <v>74</v>
      </c>
      <c r="C102" s="29"/>
      <c r="D102" s="29"/>
      <c r="E102" s="29"/>
      <c r="F102" s="29"/>
      <c r="G102" s="29"/>
      <c r="H102" s="29"/>
      <c r="I102" s="29"/>
      <c r="J102" s="29"/>
      <c r="K102" s="29"/>
      <c r="L102" s="71">
        <v>0</v>
      </c>
      <c r="M102" s="29"/>
      <c r="N102" s="6"/>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row>
    <row r="103" spans="1:256" ht="15.75">
      <c r="A103" s="28"/>
      <c r="B103" s="29" t="s">
        <v>75</v>
      </c>
      <c r="C103" s="29"/>
      <c r="D103" s="29"/>
      <c r="E103" s="29"/>
      <c r="F103" s="29"/>
      <c r="G103" s="29"/>
      <c r="H103" s="29"/>
      <c r="I103" s="29"/>
      <c r="J103" s="29"/>
      <c r="K103" s="29"/>
      <c r="L103" s="71">
        <v>0</v>
      </c>
      <c r="M103" s="29"/>
      <c r="N103" s="6"/>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row>
    <row r="104" spans="1:256" ht="15.75">
      <c r="A104" s="28"/>
      <c r="B104" s="29" t="s">
        <v>55</v>
      </c>
      <c r="C104" s="29"/>
      <c r="D104" s="29"/>
      <c r="E104" s="29"/>
      <c r="F104" s="29"/>
      <c r="G104" s="29"/>
      <c r="H104" s="29"/>
      <c r="I104" s="29"/>
      <c r="J104" s="29"/>
      <c r="K104" s="29"/>
      <c r="L104" s="71">
        <v>0</v>
      </c>
      <c r="M104" s="29"/>
      <c r="N104" s="6"/>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row>
    <row r="105" spans="1:256" ht="15.75">
      <c r="A105" s="28"/>
      <c r="B105" s="29" t="s">
        <v>76</v>
      </c>
      <c r="C105" s="29"/>
      <c r="D105" s="29"/>
      <c r="E105" s="29"/>
      <c r="F105" s="29"/>
      <c r="G105" s="29"/>
      <c r="H105" s="29"/>
      <c r="I105" s="29"/>
      <c r="J105" s="29"/>
      <c r="K105" s="29"/>
      <c r="L105" s="71">
        <v>0</v>
      </c>
      <c r="M105" s="29"/>
      <c r="N105" s="6"/>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row>
    <row r="106" spans="1:256" ht="15.75">
      <c r="A106" s="28"/>
      <c r="B106" s="29" t="s">
        <v>77</v>
      </c>
      <c r="C106" s="29"/>
      <c r="D106" s="29"/>
      <c r="E106" s="29"/>
      <c r="F106" s="29"/>
      <c r="G106" s="29"/>
      <c r="H106" s="29"/>
      <c r="I106" s="29"/>
      <c r="J106" s="29"/>
      <c r="K106" s="29"/>
      <c r="L106" s="71">
        <f>SUM(L100:L104)</f>
        <v>5001</v>
      </c>
      <c r="M106" s="29"/>
      <c r="N106" s="6"/>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row>
    <row r="107" spans="1:256" ht="15.75">
      <c r="A107" s="28"/>
      <c r="B107" s="29"/>
      <c r="C107" s="29"/>
      <c r="D107" s="29"/>
      <c r="E107" s="29"/>
      <c r="F107" s="29"/>
      <c r="G107" s="29"/>
      <c r="H107" s="29"/>
      <c r="I107" s="29"/>
      <c r="J107" s="29"/>
      <c r="K107" s="29"/>
      <c r="L107" s="84"/>
      <c r="M107" s="29"/>
      <c r="N107" s="6"/>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row>
    <row r="108" spans="1:256" ht="15.75">
      <c r="A108" s="8"/>
      <c r="B108" s="83" t="s">
        <v>78</v>
      </c>
      <c r="C108" s="10"/>
      <c r="D108" s="10"/>
      <c r="E108" s="10"/>
      <c r="F108" s="10"/>
      <c r="G108" s="10"/>
      <c r="H108" s="10"/>
      <c r="I108" s="10"/>
      <c r="J108" s="10"/>
      <c r="K108" s="10"/>
      <c r="L108" s="67"/>
      <c r="M108" s="10"/>
      <c r="N108" s="6"/>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row>
    <row r="109" spans="1:256" ht="15.75">
      <c r="A109" s="28"/>
      <c r="B109" s="29" t="s">
        <v>79</v>
      </c>
      <c r="C109" s="29"/>
      <c r="D109" s="85"/>
      <c r="E109" s="29"/>
      <c r="F109" s="29"/>
      <c r="G109" s="29"/>
      <c r="H109" s="29"/>
      <c r="I109" s="29"/>
      <c r="J109" s="29"/>
      <c r="K109" s="29"/>
      <c r="L109" s="86" t="s">
        <v>174</v>
      </c>
      <c r="M109" s="29"/>
      <c r="N109" s="6"/>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row>
    <row r="110" spans="1:256" ht="15.75">
      <c r="A110" s="28"/>
      <c r="B110" s="29" t="s">
        <v>80</v>
      </c>
      <c r="C110" s="32"/>
      <c r="D110" s="32"/>
      <c r="E110" s="32"/>
      <c r="F110" s="32"/>
      <c r="G110" s="32"/>
      <c r="H110" s="32"/>
      <c r="I110" s="32"/>
      <c r="J110" s="32"/>
      <c r="K110" s="32"/>
      <c r="L110" s="86" t="s">
        <v>174</v>
      </c>
      <c r="M110" s="29"/>
      <c r="N110" s="6"/>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row>
    <row r="111" spans="1:256" ht="15.75">
      <c r="A111" s="28"/>
      <c r="B111" s="29" t="s">
        <v>81</v>
      </c>
      <c r="C111" s="29"/>
      <c r="D111" s="29"/>
      <c r="E111" s="29"/>
      <c r="F111" s="29"/>
      <c r="G111" s="29"/>
      <c r="H111" s="29"/>
      <c r="I111" s="29"/>
      <c r="J111" s="29"/>
      <c r="K111" s="29"/>
      <c r="L111" s="86" t="s">
        <v>174</v>
      </c>
      <c r="M111" s="29"/>
      <c r="N111" s="6"/>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row>
    <row r="112" spans="1:256" ht="15.75">
      <c r="A112" s="28"/>
      <c r="B112" s="29" t="s">
        <v>82</v>
      </c>
      <c r="C112" s="29"/>
      <c r="D112" s="29"/>
      <c r="E112" s="29"/>
      <c r="F112" s="29"/>
      <c r="G112" s="29"/>
      <c r="H112" s="29"/>
      <c r="I112" s="29"/>
      <c r="J112" s="29"/>
      <c r="K112" s="29"/>
      <c r="L112" s="86" t="s">
        <v>174</v>
      </c>
      <c r="M112" s="29"/>
      <c r="N112" s="6"/>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row>
    <row r="113" spans="1:256" ht="15.75">
      <c r="A113" s="28"/>
      <c r="B113" s="29"/>
      <c r="C113" s="29"/>
      <c r="D113" s="29"/>
      <c r="E113" s="29"/>
      <c r="F113" s="29"/>
      <c r="G113" s="29"/>
      <c r="H113" s="29"/>
      <c r="I113" s="29"/>
      <c r="J113" s="29"/>
      <c r="K113" s="29"/>
      <c r="L113" s="84"/>
      <c r="M113" s="29"/>
      <c r="N113" s="6"/>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row>
    <row r="114" spans="1:256" ht="15.75">
      <c r="A114" s="8"/>
      <c r="B114" s="83" t="s">
        <v>83</v>
      </c>
      <c r="C114" s="16"/>
      <c r="D114" s="10"/>
      <c r="E114" s="10"/>
      <c r="F114" s="10"/>
      <c r="G114" s="10"/>
      <c r="H114" s="10"/>
      <c r="I114" s="10"/>
      <c r="J114" s="10"/>
      <c r="K114" s="10"/>
      <c r="L114" s="87"/>
      <c r="M114" s="10"/>
      <c r="N114" s="6"/>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row>
    <row r="115" spans="1:256" ht="15.75">
      <c r="A115" s="28"/>
      <c r="B115" s="29" t="s">
        <v>84</v>
      </c>
      <c r="C115" s="29"/>
      <c r="D115" s="29"/>
      <c r="E115" s="29"/>
      <c r="F115" s="29"/>
      <c r="G115" s="29"/>
      <c r="H115" s="29"/>
      <c r="I115" s="29"/>
      <c r="J115" s="29"/>
      <c r="K115" s="29"/>
      <c r="L115" s="71">
        <v>0</v>
      </c>
      <c r="M115" s="29"/>
      <c r="N115" s="6"/>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row>
    <row r="116" spans="1:256" ht="15.75">
      <c r="A116" s="28"/>
      <c r="B116" s="29" t="s">
        <v>85</v>
      </c>
      <c r="C116" s="29"/>
      <c r="D116" s="29"/>
      <c r="E116" s="29"/>
      <c r="F116" s="29"/>
      <c r="G116" s="29"/>
      <c r="H116" s="29"/>
      <c r="I116" s="29"/>
      <c r="J116" s="29"/>
      <c r="K116" s="29"/>
      <c r="L116" s="71">
        <v>178</v>
      </c>
      <c r="M116" s="29"/>
      <c r="N116" s="6"/>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row>
    <row r="117" spans="1:256" ht="15.75">
      <c r="A117" s="28"/>
      <c r="B117" s="29" t="s">
        <v>86</v>
      </c>
      <c r="C117" s="29"/>
      <c r="D117" s="29"/>
      <c r="E117" s="29"/>
      <c r="F117" s="29"/>
      <c r="G117" s="29"/>
      <c r="H117" s="29"/>
      <c r="I117" s="29"/>
      <c r="J117" s="29"/>
      <c r="K117" s="29"/>
      <c r="L117" s="71">
        <f>L116+L115</f>
        <v>178</v>
      </c>
      <c r="M117" s="29"/>
      <c r="N117" s="6"/>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row>
    <row r="118" spans="1:256" ht="15.75">
      <c r="A118" s="28"/>
      <c r="B118" s="29" t="s">
        <v>87</v>
      </c>
      <c r="C118" s="29"/>
      <c r="D118" s="29"/>
      <c r="E118" s="29"/>
      <c r="F118" s="29"/>
      <c r="G118" s="29"/>
      <c r="H118" s="88"/>
      <c r="I118" s="29"/>
      <c r="J118" s="29"/>
      <c r="K118" s="29"/>
      <c r="L118" s="71">
        <f>L85</f>
        <v>-178</v>
      </c>
      <c r="M118" s="29"/>
      <c r="N118" s="6"/>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row>
    <row r="119" spans="1:256" ht="15.75">
      <c r="A119" s="28"/>
      <c r="B119" s="29" t="s">
        <v>88</v>
      </c>
      <c r="C119" s="29"/>
      <c r="D119" s="29"/>
      <c r="E119" s="29"/>
      <c r="F119" s="29"/>
      <c r="G119" s="29"/>
      <c r="H119" s="29"/>
      <c r="I119" s="29"/>
      <c r="J119" s="29"/>
      <c r="K119" s="29"/>
      <c r="L119" s="71">
        <f>L117+L118</f>
        <v>0</v>
      </c>
      <c r="M119" s="29"/>
      <c r="N119" s="6"/>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row>
    <row r="120" spans="1:256" ht="7.5" customHeight="1">
      <c r="A120" s="28"/>
      <c r="B120" s="29"/>
      <c r="C120" s="29"/>
      <c r="D120" s="29"/>
      <c r="E120" s="29"/>
      <c r="F120" s="29"/>
      <c r="G120" s="29"/>
      <c r="H120" s="29"/>
      <c r="I120" s="29"/>
      <c r="J120" s="29"/>
      <c r="K120" s="29"/>
      <c r="L120" s="84"/>
      <c r="M120" s="29"/>
      <c r="N120" s="6"/>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row>
    <row r="121" spans="1:256" ht="6" customHeight="1">
      <c r="A121" s="2"/>
      <c r="B121" s="5"/>
      <c r="C121" s="5"/>
      <c r="D121" s="5"/>
      <c r="E121" s="5"/>
      <c r="F121" s="5"/>
      <c r="G121" s="5"/>
      <c r="H121" s="5"/>
      <c r="I121" s="5"/>
      <c r="J121" s="5"/>
      <c r="K121" s="5"/>
      <c r="L121" s="65"/>
      <c r="M121" s="5"/>
      <c r="N121" s="6"/>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row>
    <row r="122" spans="1:256" ht="15.75">
      <c r="A122" s="8"/>
      <c r="B122" s="83" t="s">
        <v>89</v>
      </c>
      <c r="C122" s="16"/>
      <c r="D122" s="10"/>
      <c r="E122" s="10"/>
      <c r="F122" s="10"/>
      <c r="G122" s="10"/>
      <c r="H122" s="10"/>
      <c r="I122" s="10"/>
      <c r="J122" s="10"/>
      <c r="K122" s="10"/>
      <c r="L122" s="67"/>
      <c r="M122" s="10"/>
      <c r="N122" s="6"/>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row>
    <row r="123" spans="1:256" ht="15.75">
      <c r="A123" s="8"/>
      <c r="B123" s="23"/>
      <c r="C123" s="16"/>
      <c r="D123" s="10"/>
      <c r="E123" s="10"/>
      <c r="F123" s="10"/>
      <c r="G123" s="10"/>
      <c r="H123" s="10"/>
      <c r="I123" s="10"/>
      <c r="J123" s="10"/>
      <c r="K123" s="10"/>
      <c r="L123" s="67"/>
      <c r="M123" s="10"/>
      <c r="N123" s="6"/>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row>
    <row r="124" spans="1:256" ht="15.75">
      <c r="A124" s="28"/>
      <c r="B124" s="29" t="s">
        <v>90</v>
      </c>
      <c r="C124" s="89"/>
      <c r="D124" s="29"/>
      <c r="E124" s="29"/>
      <c r="F124" s="29"/>
      <c r="G124" s="29"/>
      <c r="H124" s="29"/>
      <c r="I124" s="29"/>
      <c r="J124" s="29"/>
      <c r="K124" s="29"/>
      <c r="L124" s="71">
        <f>L53</f>
        <v>93209</v>
      </c>
      <c r="M124" s="29"/>
      <c r="N124" s="6"/>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row>
    <row r="125" spans="1:256" ht="15.75">
      <c r="A125" s="28"/>
      <c r="B125" s="29" t="s">
        <v>91</v>
      </c>
      <c r="C125" s="89"/>
      <c r="D125" s="29"/>
      <c r="E125" s="29"/>
      <c r="F125" s="29"/>
      <c r="G125" s="29"/>
      <c r="H125" s="29"/>
      <c r="I125" s="29"/>
      <c r="J125" s="29"/>
      <c r="K125" s="29"/>
      <c r="L125" s="71">
        <f>L65</f>
        <v>85850</v>
      </c>
      <c r="M125" s="29"/>
      <c r="N125" s="6"/>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row>
    <row r="126" spans="1:256" ht="7.5" customHeight="1">
      <c r="A126" s="28"/>
      <c r="B126" s="29"/>
      <c r="C126" s="29"/>
      <c r="D126" s="29"/>
      <c r="E126" s="29"/>
      <c r="F126" s="29"/>
      <c r="G126" s="29"/>
      <c r="H126" s="29"/>
      <c r="I126" s="29"/>
      <c r="J126" s="29"/>
      <c r="K126" s="29"/>
      <c r="L126" s="84"/>
      <c r="M126" s="29"/>
      <c r="N126" s="6"/>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row>
    <row r="127" spans="1:256" ht="15.75">
      <c r="A127" s="2"/>
      <c r="B127" s="5"/>
      <c r="C127" s="5"/>
      <c r="D127" s="5"/>
      <c r="E127" s="5"/>
      <c r="F127" s="5"/>
      <c r="G127" s="5"/>
      <c r="H127" s="5"/>
      <c r="I127" s="5"/>
      <c r="J127" s="5"/>
      <c r="K127" s="5"/>
      <c r="L127" s="65"/>
      <c r="M127" s="5"/>
      <c r="N127" s="6"/>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row>
    <row r="128" spans="1:256" ht="15.75">
      <c r="A128" s="8"/>
      <c r="B128" s="83" t="s">
        <v>92</v>
      </c>
      <c r="C128" s="12"/>
      <c r="D128" s="12"/>
      <c r="E128" s="12"/>
      <c r="F128" s="12"/>
      <c r="G128" s="12"/>
      <c r="H128" s="90" t="s">
        <v>168</v>
      </c>
      <c r="I128" s="90"/>
      <c r="J128" s="90" t="s">
        <v>173</v>
      </c>
      <c r="K128" s="12"/>
      <c r="L128" s="91" t="s">
        <v>186</v>
      </c>
      <c r="M128" s="10"/>
      <c r="N128" s="6"/>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row>
    <row r="129" spans="1:256" ht="15.75">
      <c r="A129" s="28"/>
      <c r="B129" s="29" t="s">
        <v>93</v>
      </c>
      <c r="C129" s="29"/>
      <c r="D129" s="29"/>
      <c r="E129" s="29"/>
      <c r="F129" s="29"/>
      <c r="G129" s="29"/>
      <c r="H129" s="71">
        <v>40000</v>
      </c>
      <c r="I129" s="29"/>
      <c r="J129" s="58" t="s">
        <v>174</v>
      </c>
      <c r="K129" s="29"/>
      <c r="L129" s="71"/>
      <c r="M129" s="29"/>
      <c r="N129" s="6"/>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row>
    <row r="130" spans="1:256" ht="15.75">
      <c r="A130" s="28"/>
      <c r="B130" s="29" t="s">
        <v>94</v>
      </c>
      <c r="C130" s="29"/>
      <c r="D130" s="29"/>
      <c r="E130" s="29"/>
      <c r="F130" s="29"/>
      <c r="G130" s="29"/>
      <c r="H130" s="71">
        <v>554</v>
      </c>
      <c r="I130" s="29"/>
      <c r="J130" s="71">
        <v>533</v>
      </c>
      <c r="K130" s="29"/>
      <c r="L130" s="71">
        <f>J130+H130</f>
        <v>1087</v>
      </c>
      <c r="M130" s="29"/>
      <c r="N130" s="6"/>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row>
    <row r="131" spans="1:256" ht="15.75">
      <c r="A131" s="28"/>
      <c r="B131" s="29" t="s">
        <v>95</v>
      </c>
      <c r="C131" s="29"/>
      <c r="D131" s="29"/>
      <c r="E131" s="29"/>
      <c r="F131" s="29"/>
      <c r="G131" s="29"/>
      <c r="H131" s="29">
        <f>-J90</f>
        <v>129</v>
      </c>
      <c r="I131" s="29"/>
      <c r="J131" s="29">
        <f>-J89</f>
        <v>0</v>
      </c>
      <c r="K131" s="29"/>
      <c r="L131" s="71">
        <f>J131+H131</f>
        <v>129</v>
      </c>
      <c r="M131" s="29"/>
      <c r="N131" s="6"/>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row>
    <row r="132" spans="1:256" ht="15.75">
      <c r="A132" s="28"/>
      <c r="B132" s="29" t="s">
        <v>96</v>
      </c>
      <c r="C132" s="29"/>
      <c r="D132" s="29"/>
      <c r="E132" s="29"/>
      <c r="F132" s="29"/>
      <c r="G132" s="29"/>
      <c r="H132" s="71">
        <f>H130+H131</f>
        <v>683</v>
      </c>
      <c r="I132" s="29"/>
      <c r="J132" s="71">
        <f>J131+J130</f>
        <v>533</v>
      </c>
      <c r="K132" s="29"/>
      <c r="L132" s="71">
        <f>J132+H132</f>
        <v>1216</v>
      </c>
      <c r="M132" s="29"/>
      <c r="N132" s="6"/>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row>
    <row r="133" spans="1:256" ht="15.75">
      <c r="A133" s="28"/>
      <c r="B133" s="29" t="s">
        <v>97</v>
      </c>
      <c r="C133" s="29"/>
      <c r="D133" s="29"/>
      <c r="E133" s="29"/>
      <c r="F133" s="29"/>
      <c r="G133" s="29"/>
      <c r="H133" s="71">
        <f>H129-H132</f>
        <v>39317</v>
      </c>
      <c r="I133" s="29"/>
      <c r="J133" s="58" t="s">
        <v>174</v>
      </c>
      <c r="K133" s="29"/>
      <c r="L133" s="71"/>
      <c r="M133" s="29"/>
      <c r="N133" s="6"/>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c r="IT133" s="7"/>
      <c r="IU133" s="7"/>
      <c r="IV133" s="7"/>
    </row>
    <row r="134" spans="1:256" ht="7.5" customHeight="1">
      <c r="A134" s="28"/>
      <c r="B134" s="29"/>
      <c r="C134" s="29"/>
      <c r="D134" s="29"/>
      <c r="E134" s="29"/>
      <c r="F134" s="29"/>
      <c r="G134" s="29"/>
      <c r="H134" s="29"/>
      <c r="I134" s="29"/>
      <c r="J134" s="29"/>
      <c r="K134" s="29"/>
      <c r="L134" s="84"/>
      <c r="M134" s="29"/>
      <c r="N134" s="6"/>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c r="IV134" s="7"/>
    </row>
    <row r="135" spans="1:256" ht="9" customHeight="1">
      <c r="A135" s="2"/>
      <c r="B135" s="5"/>
      <c r="C135" s="5"/>
      <c r="D135" s="5"/>
      <c r="E135" s="5"/>
      <c r="F135" s="5"/>
      <c r="G135" s="5"/>
      <c r="H135" s="5"/>
      <c r="I135" s="5"/>
      <c r="J135" s="5"/>
      <c r="K135" s="5"/>
      <c r="L135" s="65"/>
      <c r="M135" s="5"/>
      <c r="N135" s="6"/>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c r="IU135" s="7"/>
      <c r="IV135" s="7"/>
    </row>
    <row r="136" spans="1:256" ht="15.75">
      <c r="A136" s="8"/>
      <c r="B136" s="83" t="s">
        <v>98</v>
      </c>
      <c r="C136" s="16"/>
      <c r="D136" s="10"/>
      <c r="E136" s="10"/>
      <c r="F136" s="10"/>
      <c r="G136" s="10"/>
      <c r="H136" s="10"/>
      <c r="I136" s="10"/>
      <c r="J136" s="10"/>
      <c r="K136" s="10"/>
      <c r="L136" s="92"/>
      <c r="M136" s="10"/>
      <c r="N136" s="6"/>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c r="IU136" s="7"/>
      <c r="IV136" s="7"/>
    </row>
    <row r="137" spans="1:256" ht="15.75">
      <c r="A137" s="28"/>
      <c r="B137" s="29" t="s">
        <v>99</v>
      </c>
      <c r="C137" s="29"/>
      <c r="D137" s="29"/>
      <c r="E137" s="29"/>
      <c r="F137" s="29"/>
      <c r="G137" s="29"/>
      <c r="H137" s="29"/>
      <c r="I137" s="29"/>
      <c r="J137" s="29"/>
      <c r="K137" s="29"/>
      <c r="L137" s="80">
        <f>(L75+SUM(L77:L80))/-L81</f>
        <v>2.8470948012232418</v>
      </c>
      <c r="M137" s="29" t="s">
        <v>187</v>
      </c>
      <c r="N137" s="6"/>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c r="IV137" s="7"/>
    </row>
    <row r="138" spans="1:256" ht="15.75">
      <c r="A138" s="28"/>
      <c r="B138" s="29" t="s">
        <v>100</v>
      </c>
      <c r="C138" s="29"/>
      <c r="D138" s="29"/>
      <c r="E138" s="29"/>
      <c r="F138" s="29"/>
      <c r="G138" s="29"/>
      <c r="H138" s="29"/>
      <c r="I138" s="29"/>
      <c r="J138" s="29"/>
      <c r="K138" s="29"/>
      <c r="L138" s="93">
        <v>1.91</v>
      </c>
      <c r="M138" s="29" t="s">
        <v>187</v>
      </c>
      <c r="N138" s="6"/>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c r="IU138" s="7"/>
      <c r="IV138" s="7"/>
    </row>
    <row r="139" spans="1:256" ht="15.75">
      <c r="A139" s="28"/>
      <c r="B139" s="29" t="s">
        <v>101</v>
      </c>
      <c r="C139" s="29"/>
      <c r="D139" s="29"/>
      <c r="E139" s="29"/>
      <c r="F139" s="29"/>
      <c r="G139" s="29"/>
      <c r="H139" s="29"/>
      <c r="I139" s="29"/>
      <c r="J139" s="29"/>
      <c r="K139" s="29"/>
      <c r="L139" s="80">
        <f>(L75+SUM(L77:L82))/-L83</f>
        <v>3.3131868131868134</v>
      </c>
      <c r="M139" s="29" t="s">
        <v>187</v>
      </c>
      <c r="N139" s="6"/>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row>
    <row r="140" spans="1:256" ht="15.75">
      <c r="A140" s="28"/>
      <c r="B140" s="29" t="s">
        <v>102</v>
      </c>
      <c r="C140" s="29"/>
      <c r="D140" s="29"/>
      <c r="E140" s="29"/>
      <c r="F140" s="29"/>
      <c r="G140" s="29"/>
      <c r="H140" s="29"/>
      <c r="I140" s="29"/>
      <c r="J140" s="29"/>
      <c r="K140" s="29"/>
      <c r="L140" s="94">
        <v>3.48</v>
      </c>
      <c r="M140" s="29" t="s">
        <v>187</v>
      </c>
      <c r="N140" s="6"/>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c r="IT140" s="7"/>
      <c r="IU140" s="7"/>
      <c r="IV140" s="7"/>
    </row>
    <row r="141" spans="1:256" ht="7.5" customHeight="1">
      <c r="A141" s="28"/>
      <c r="B141" s="29"/>
      <c r="C141" s="29"/>
      <c r="D141" s="29"/>
      <c r="E141" s="29"/>
      <c r="F141" s="29"/>
      <c r="G141" s="29"/>
      <c r="H141" s="29"/>
      <c r="I141" s="29"/>
      <c r="J141" s="29"/>
      <c r="K141" s="29"/>
      <c r="L141" s="29"/>
      <c r="M141" s="29"/>
      <c r="N141" s="6"/>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row>
    <row r="142" spans="1:256" ht="15.75">
      <c r="A142" s="8"/>
      <c r="B142" s="15"/>
      <c r="C142" s="15"/>
      <c r="D142" s="15"/>
      <c r="E142" s="15"/>
      <c r="F142" s="15"/>
      <c r="G142" s="15"/>
      <c r="H142" s="15"/>
      <c r="I142" s="15"/>
      <c r="J142" s="15"/>
      <c r="K142" s="15"/>
      <c r="L142" s="15"/>
      <c r="M142" s="15"/>
      <c r="N142" s="6"/>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c r="IT142" s="7"/>
      <c r="IU142" s="7"/>
      <c r="IV142" s="7"/>
    </row>
    <row r="143" spans="1:256" ht="15.75">
      <c r="A143" s="95"/>
      <c r="B143" s="81" t="s">
        <v>103</v>
      </c>
      <c r="C143" s="96"/>
      <c r="D143" s="96"/>
      <c r="E143" s="96"/>
      <c r="F143" s="96"/>
      <c r="G143" s="97"/>
      <c r="H143" s="97"/>
      <c r="I143" s="97"/>
      <c r="J143" s="97">
        <v>36677</v>
      </c>
      <c r="K143" s="98"/>
      <c r="L143" s="98"/>
      <c r="M143" s="5"/>
      <c r="N143" s="99"/>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c r="IV143" s="7"/>
    </row>
    <row r="144" spans="1:256" ht="15.75">
      <c r="A144" s="100"/>
      <c r="B144" s="101"/>
      <c r="C144" s="102"/>
      <c r="D144" s="102"/>
      <c r="E144" s="102"/>
      <c r="F144" s="102"/>
      <c r="G144" s="103"/>
      <c r="H144" s="103"/>
      <c r="I144" s="103"/>
      <c r="J144" s="103"/>
      <c r="K144" s="10"/>
      <c r="L144" s="10"/>
      <c r="M144" s="10"/>
      <c r="N144" s="104"/>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c r="IU144" s="7"/>
      <c r="IV144" s="7"/>
    </row>
    <row r="145" spans="1:256" ht="15.75">
      <c r="A145" s="105"/>
      <c r="B145" s="106" t="s">
        <v>104</v>
      </c>
      <c r="C145" s="107"/>
      <c r="D145" s="107"/>
      <c r="E145" s="107"/>
      <c r="F145" s="107"/>
      <c r="G145" s="88"/>
      <c r="H145" s="88"/>
      <c r="I145" s="88"/>
      <c r="J145" s="57">
        <v>0.09879</v>
      </c>
      <c r="K145" s="29"/>
      <c r="L145" s="29"/>
      <c r="M145" s="29"/>
      <c r="N145" s="104"/>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c r="IV145" s="7"/>
    </row>
    <row r="146" spans="1:256" ht="15.75">
      <c r="A146" s="105"/>
      <c r="B146" s="106" t="s">
        <v>105</v>
      </c>
      <c r="C146" s="107"/>
      <c r="D146" s="107"/>
      <c r="E146" s="107"/>
      <c r="F146" s="107"/>
      <c r="G146" s="88"/>
      <c r="H146" s="88"/>
      <c r="I146" s="88"/>
      <c r="J146" s="57">
        <v>0.0623</v>
      </c>
      <c r="K146" s="29"/>
      <c r="L146" s="29"/>
      <c r="M146" s="29"/>
      <c r="N146" s="104"/>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c r="IT146" s="7"/>
      <c r="IU146" s="7"/>
      <c r="IV146" s="7"/>
    </row>
    <row r="147" spans="1:256" ht="15.75">
      <c r="A147" s="105"/>
      <c r="B147" s="106" t="s">
        <v>106</v>
      </c>
      <c r="C147" s="107"/>
      <c r="D147" s="107"/>
      <c r="E147" s="107"/>
      <c r="F147" s="107"/>
      <c r="G147" s="88"/>
      <c r="H147" s="88"/>
      <c r="I147" s="88"/>
      <c r="J147" s="108">
        <f>J145-J146</f>
        <v>0.03649</v>
      </c>
      <c r="K147" s="29"/>
      <c r="L147" s="29"/>
      <c r="M147" s="29"/>
      <c r="N147" s="104"/>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row>
    <row r="148" spans="1:256" ht="15.75">
      <c r="A148" s="105"/>
      <c r="B148" s="106" t="s">
        <v>107</v>
      </c>
      <c r="C148" s="107"/>
      <c r="D148" s="107"/>
      <c r="E148" s="107"/>
      <c r="F148" s="107"/>
      <c r="G148" s="88"/>
      <c r="H148" s="88"/>
      <c r="I148" s="88"/>
      <c r="J148" s="57">
        <v>0.10549</v>
      </c>
      <c r="K148" s="29"/>
      <c r="L148" s="29"/>
      <c r="M148" s="29"/>
      <c r="N148" s="104"/>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c r="IU148" s="7"/>
      <c r="IV148" s="7"/>
    </row>
    <row r="149" spans="1:256" ht="15.75">
      <c r="A149" s="105"/>
      <c r="B149" s="106" t="s">
        <v>108</v>
      </c>
      <c r="C149" s="107"/>
      <c r="D149" s="107"/>
      <c r="E149" s="107"/>
      <c r="F149" s="107"/>
      <c r="G149" s="88"/>
      <c r="H149" s="88"/>
      <c r="I149" s="88"/>
      <c r="J149" s="108">
        <f>L29</f>
        <v>0.06583362486150372</v>
      </c>
      <c r="K149" s="29"/>
      <c r="L149" s="29"/>
      <c r="M149" s="29"/>
      <c r="N149" s="104"/>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row>
    <row r="150" spans="1:256" ht="15.75">
      <c r="A150" s="105"/>
      <c r="B150" s="106" t="s">
        <v>109</v>
      </c>
      <c r="C150" s="107"/>
      <c r="D150" s="107"/>
      <c r="E150" s="107"/>
      <c r="F150" s="107"/>
      <c r="G150" s="88"/>
      <c r="H150" s="88"/>
      <c r="I150" s="88"/>
      <c r="J150" s="108">
        <f>J148-J149</f>
        <v>0.03965637513849628</v>
      </c>
      <c r="K150" s="29"/>
      <c r="L150" s="29"/>
      <c r="M150" s="29"/>
      <c r="N150" s="104"/>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c r="IU150" s="7"/>
      <c r="IV150" s="7"/>
    </row>
    <row r="151" spans="1:256" ht="15.75">
      <c r="A151" s="105"/>
      <c r="B151" s="106" t="s">
        <v>110</v>
      </c>
      <c r="C151" s="107"/>
      <c r="D151" s="107"/>
      <c r="E151" s="107"/>
      <c r="F151" s="107"/>
      <c r="G151" s="88"/>
      <c r="H151" s="88"/>
      <c r="I151" s="88"/>
      <c r="J151" s="109" t="s">
        <v>175</v>
      </c>
      <c r="K151" s="29"/>
      <c r="L151" s="29"/>
      <c r="M151" s="29"/>
      <c r="N151" s="104"/>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row>
    <row r="152" spans="1:256" ht="15.75">
      <c r="A152" s="105"/>
      <c r="B152" s="106" t="s">
        <v>111</v>
      </c>
      <c r="C152" s="107"/>
      <c r="D152" s="107"/>
      <c r="E152" s="107"/>
      <c r="F152" s="107"/>
      <c r="G152" s="88"/>
      <c r="H152" s="88"/>
      <c r="I152" s="88"/>
      <c r="J152" s="110">
        <v>17.58</v>
      </c>
      <c r="K152" s="29" t="s">
        <v>179</v>
      </c>
      <c r="L152" s="29"/>
      <c r="M152" s="29"/>
      <c r="N152" s="104"/>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c r="IV152" s="7"/>
    </row>
    <row r="153" spans="1:256" ht="15.75">
      <c r="A153" s="105"/>
      <c r="B153" s="106" t="s">
        <v>112</v>
      </c>
      <c r="C153" s="107"/>
      <c r="D153" s="107"/>
      <c r="E153" s="107"/>
      <c r="F153" s="107"/>
      <c r="G153" s="88"/>
      <c r="H153" s="88"/>
      <c r="I153" s="88"/>
      <c r="J153" s="110">
        <v>13.754</v>
      </c>
      <c r="K153" s="29" t="s">
        <v>179</v>
      </c>
      <c r="L153" s="29"/>
      <c r="M153" s="29"/>
      <c r="N153" s="104"/>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row>
    <row r="154" spans="1:256" ht="15.75">
      <c r="A154" s="105"/>
      <c r="B154" s="106" t="s">
        <v>113</v>
      </c>
      <c r="C154" s="107"/>
      <c r="D154" s="107"/>
      <c r="E154" s="107"/>
      <c r="F154" s="107"/>
      <c r="G154" s="88"/>
      <c r="H154" s="88"/>
      <c r="I154" s="88"/>
      <c r="J154" s="108">
        <f>F53/D53*4</f>
        <v>0.24813575718489259</v>
      </c>
      <c r="K154" s="29"/>
      <c r="L154" s="29"/>
      <c r="M154" s="29"/>
      <c r="N154" s="104"/>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c r="IT154" s="7"/>
      <c r="IU154" s="7"/>
      <c r="IV154" s="7"/>
    </row>
    <row r="155" spans="1:256" ht="15.75">
      <c r="A155" s="105"/>
      <c r="B155" s="106"/>
      <c r="C155" s="106"/>
      <c r="D155" s="106"/>
      <c r="E155" s="106"/>
      <c r="F155" s="106"/>
      <c r="G155" s="29"/>
      <c r="H155" s="29"/>
      <c r="I155" s="29"/>
      <c r="J155" s="84"/>
      <c r="K155" s="29"/>
      <c r="L155" s="111"/>
      <c r="M155" s="29"/>
      <c r="N155" s="104"/>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spans="1:256" ht="15.75">
      <c r="A156" s="112"/>
      <c r="B156" s="17" t="s">
        <v>114</v>
      </c>
      <c r="C156" s="20"/>
      <c r="D156" s="113"/>
      <c r="E156" s="20"/>
      <c r="F156" s="113"/>
      <c r="G156" s="20"/>
      <c r="H156" s="113"/>
      <c r="I156" s="20" t="s">
        <v>169</v>
      </c>
      <c r="J156" s="113" t="s">
        <v>176</v>
      </c>
      <c r="K156" s="18"/>
      <c r="L156" s="18"/>
      <c r="M156" s="10"/>
      <c r="N156" s="104"/>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c r="IU156" s="7"/>
      <c r="IV156" s="7"/>
    </row>
    <row r="157" spans="1:256" ht="15.75">
      <c r="A157" s="114"/>
      <c r="B157" s="106" t="s">
        <v>115</v>
      </c>
      <c r="C157" s="72"/>
      <c r="D157" s="72"/>
      <c r="E157" s="72"/>
      <c r="F157" s="29"/>
      <c r="G157" s="29"/>
      <c r="H157" s="29"/>
      <c r="I157" s="35">
        <v>209</v>
      </c>
      <c r="J157" s="115">
        <v>13428</v>
      </c>
      <c r="K157" s="29"/>
      <c r="L157" s="111"/>
      <c r="M157" s="116"/>
      <c r="N157" s="104"/>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c r="IT157" s="7"/>
      <c r="IU157" s="7"/>
      <c r="IV157" s="7"/>
    </row>
    <row r="158" spans="1:256" ht="15.75">
      <c r="A158" s="114"/>
      <c r="B158" s="106" t="s">
        <v>116</v>
      </c>
      <c r="C158" s="72"/>
      <c r="D158" s="72"/>
      <c r="E158" s="72"/>
      <c r="F158" s="29"/>
      <c r="G158" s="29"/>
      <c r="H158" s="29"/>
      <c r="I158" s="35">
        <v>21</v>
      </c>
      <c r="J158" s="115">
        <v>1125</v>
      </c>
      <c r="K158" s="29"/>
      <c r="L158" s="111"/>
      <c r="M158" s="116"/>
      <c r="N158" s="104"/>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row>
    <row r="159" spans="1:256" ht="15.75">
      <c r="A159" s="114"/>
      <c r="B159" s="117" t="s">
        <v>117</v>
      </c>
      <c r="C159" s="72"/>
      <c r="D159" s="72"/>
      <c r="E159" s="72"/>
      <c r="F159" s="29"/>
      <c r="G159" s="29"/>
      <c r="H159" s="29"/>
      <c r="I159" s="29"/>
      <c r="J159" s="115">
        <v>0</v>
      </c>
      <c r="K159" s="29"/>
      <c r="L159" s="111"/>
      <c r="M159" s="116"/>
      <c r="N159" s="104"/>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row>
    <row r="160" spans="1:256" ht="15.75">
      <c r="A160" s="114"/>
      <c r="B160" s="117" t="s">
        <v>118</v>
      </c>
      <c r="C160" s="72"/>
      <c r="D160" s="72"/>
      <c r="E160" s="72"/>
      <c r="F160" s="29"/>
      <c r="G160" s="29"/>
      <c r="H160" s="29"/>
      <c r="I160" s="29"/>
      <c r="J160" s="86" t="s">
        <v>174</v>
      </c>
      <c r="K160" s="29"/>
      <c r="L160" s="111"/>
      <c r="M160" s="116"/>
      <c r="N160" s="104"/>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row>
    <row r="161" spans="1:256" ht="15.75">
      <c r="A161" s="118"/>
      <c r="B161" s="117" t="s">
        <v>119</v>
      </c>
      <c r="C161" s="72"/>
      <c r="D161" s="106"/>
      <c r="E161" s="106"/>
      <c r="F161" s="106"/>
      <c r="G161" s="29"/>
      <c r="H161" s="29"/>
      <c r="I161" s="29"/>
      <c r="J161" s="115"/>
      <c r="K161" s="29"/>
      <c r="L161" s="111"/>
      <c r="M161" s="119"/>
      <c r="N161" s="104"/>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c r="IU161" s="7"/>
      <c r="IV161" s="7"/>
    </row>
    <row r="162" spans="1:256" ht="15.75">
      <c r="A162" s="114"/>
      <c r="B162" s="106" t="s">
        <v>120</v>
      </c>
      <c r="C162" s="72"/>
      <c r="D162" s="72"/>
      <c r="E162" s="72"/>
      <c r="F162" s="72"/>
      <c r="G162" s="29"/>
      <c r="H162" s="29"/>
      <c r="I162" s="29">
        <v>19</v>
      </c>
      <c r="J162" s="115">
        <v>178</v>
      </c>
      <c r="K162" s="29"/>
      <c r="L162" s="111"/>
      <c r="M162" s="119"/>
      <c r="N162" s="104"/>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row>
    <row r="163" spans="1:256" ht="15.75">
      <c r="A163" s="114"/>
      <c r="B163" s="106" t="s">
        <v>121</v>
      </c>
      <c r="C163" s="72"/>
      <c r="D163" s="72"/>
      <c r="E163" s="72"/>
      <c r="F163" s="72"/>
      <c r="G163" s="29"/>
      <c r="H163" s="29"/>
      <c r="I163" s="29">
        <v>326</v>
      </c>
      <c r="J163" s="115">
        <v>5098</v>
      </c>
      <c r="K163" s="29"/>
      <c r="L163" s="111"/>
      <c r="M163" s="119"/>
      <c r="N163" s="104"/>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row>
    <row r="164" spans="1:256" ht="15.75">
      <c r="A164" s="118"/>
      <c r="B164" s="117" t="s">
        <v>122</v>
      </c>
      <c r="C164" s="72"/>
      <c r="D164" s="106"/>
      <c r="E164" s="106"/>
      <c r="F164" s="106"/>
      <c r="G164" s="29"/>
      <c r="H164" s="29"/>
      <c r="I164" s="29"/>
      <c r="J164" s="115"/>
      <c r="K164" s="29"/>
      <c r="L164" s="111"/>
      <c r="M164" s="119"/>
      <c r="N164" s="104"/>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c r="IU164" s="7"/>
      <c r="IV164" s="7"/>
    </row>
    <row r="165" spans="1:256" ht="15.75">
      <c r="A165" s="118"/>
      <c r="B165" s="106" t="s">
        <v>123</v>
      </c>
      <c r="C165" s="72"/>
      <c r="D165" s="106"/>
      <c r="E165" s="106"/>
      <c r="F165" s="106"/>
      <c r="G165" s="29"/>
      <c r="H165" s="29"/>
      <c r="I165" s="29">
        <v>8</v>
      </c>
      <c r="J165" s="115">
        <v>321</v>
      </c>
      <c r="K165" s="29"/>
      <c r="L165" s="111"/>
      <c r="M165" s="119"/>
      <c r="N165" s="104"/>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row>
    <row r="166" spans="1:256" ht="15.75">
      <c r="A166" s="114"/>
      <c r="B166" s="106" t="s">
        <v>124</v>
      </c>
      <c r="C166" s="72"/>
      <c r="D166" s="120"/>
      <c r="E166" s="120"/>
      <c r="F166" s="121"/>
      <c r="G166" s="29"/>
      <c r="H166" s="29"/>
      <c r="I166" s="29"/>
      <c r="J166" s="115">
        <v>22.157</v>
      </c>
      <c r="K166" s="29"/>
      <c r="L166" s="111"/>
      <c r="M166" s="119"/>
      <c r="N166" s="104"/>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row>
    <row r="167" spans="1:256" ht="15.75">
      <c r="A167" s="114"/>
      <c r="B167" s="106" t="s">
        <v>125</v>
      </c>
      <c r="C167" s="72"/>
      <c r="D167" s="120"/>
      <c r="E167" s="120"/>
      <c r="F167" s="121"/>
      <c r="G167" s="29"/>
      <c r="H167" s="29"/>
      <c r="I167" s="29"/>
      <c r="J167" s="115">
        <v>5</v>
      </c>
      <c r="K167" s="29"/>
      <c r="L167" s="111"/>
      <c r="M167" s="119"/>
      <c r="N167" s="104"/>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row>
    <row r="168" spans="1:256" ht="15.75">
      <c r="A168" s="114"/>
      <c r="B168" s="106" t="s">
        <v>126</v>
      </c>
      <c r="C168" s="72"/>
      <c r="D168" s="122"/>
      <c r="E168" s="120"/>
      <c r="F168" s="121"/>
      <c r="G168" s="29"/>
      <c r="H168" s="29"/>
      <c r="I168" s="29"/>
      <c r="J168" s="123">
        <v>0.74</v>
      </c>
      <c r="K168" s="29"/>
      <c r="L168" s="111"/>
      <c r="M168" s="119"/>
      <c r="N168" s="104"/>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c r="IU168" s="7"/>
      <c r="IV168" s="7"/>
    </row>
    <row r="169" spans="1:256" ht="15.75">
      <c r="A169" s="114"/>
      <c r="B169" s="106"/>
      <c r="C169" s="72"/>
      <c r="D169" s="122"/>
      <c r="E169" s="120"/>
      <c r="F169" s="121"/>
      <c r="G169" s="29"/>
      <c r="H169" s="29"/>
      <c r="I169" s="29"/>
      <c r="J169" s="123"/>
      <c r="K169" s="29"/>
      <c r="L169" s="111"/>
      <c r="M169" s="119"/>
      <c r="N169" s="104"/>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c r="IO169" s="7"/>
      <c r="IP169" s="7"/>
      <c r="IQ169" s="7"/>
      <c r="IR169" s="7"/>
      <c r="IS169" s="7"/>
      <c r="IT169" s="7"/>
      <c r="IU169" s="7"/>
      <c r="IV169" s="7"/>
    </row>
    <row r="170" spans="1:256" ht="15.75">
      <c r="A170" s="124"/>
      <c r="B170" s="17" t="s">
        <v>127</v>
      </c>
      <c r="C170" s="20"/>
      <c r="D170" s="113"/>
      <c r="E170" s="20"/>
      <c r="F170" s="113"/>
      <c r="G170" s="20"/>
      <c r="H170" s="113" t="s">
        <v>169</v>
      </c>
      <c r="I170" s="20" t="s">
        <v>170</v>
      </c>
      <c r="J170" s="113" t="s">
        <v>177</v>
      </c>
      <c r="K170" s="20" t="s">
        <v>170</v>
      </c>
      <c r="L170" s="18"/>
      <c r="M170" s="17"/>
      <c r="N170" s="104"/>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c r="IU170" s="7"/>
      <c r="IV170" s="7"/>
    </row>
    <row r="171" spans="1:256" ht="15.75">
      <c r="A171" s="28"/>
      <c r="B171" s="72" t="s">
        <v>128</v>
      </c>
      <c r="C171" s="125"/>
      <c r="D171" s="72"/>
      <c r="E171" s="125"/>
      <c r="F171" s="29"/>
      <c r="G171" s="125"/>
      <c r="H171" s="72">
        <f>885+604</f>
        <v>1489</v>
      </c>
      <c r="I171" s="125">
        <f>H171/H177</f>
        <v>0.6227519866164785</v>
      </c>
      <c r="J171" s="71">
        <f>30906+24295</f>
        <v>55201</v>
      </c>
      <c r="K171" s="126">
        <f>J171/J177</f>
        <v>0.5922282183050993</v>
      </c>
      <c r="L171" s="111"/>
      <c r="M171" s="119"/>
      <c r="N171" s="104"/>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row>
    <row r="172" spans="1:256" ht="15.75">
      <c r="A172" s="28"/>
      <c r="B172" s="72" t="s">
        <v>129</v>
      </c>
      <c r="C172" s="125"/>
      <c r="D172" s="72"/>
      <c r="E172" s="125"/>
      <c r="F172" s="29"/>
      <c r="G172" s="127"/>
      <c r="H172" s="72">
        <f>143+3</f>
        <v>146</v>
      </c>
      <c r="I172" s="125">
        <f>H172/H177</f>
        <v>0.06106231702216646</v>
      </c>
      <c r="J172" s="71">
        <f>4741+166</f>
        <v>4907</v>
      </c>
      <c r="K172" s="126">
        <f>J172/J177</f>
        <v>0.0526451308350052</v>
      </c>
      <c r="L172" s="111"/>
      <c r="M172" s="119"/>
      <c r="N172" s="104"/>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c r="IU172" s="7"/>
      <c r="IV172" s="7"/>
    </row>
    <row r="173" spans="1:256" ht="15.75">
      <c r="A173" s="28"/>
      <c r="B173" s="72" t="s">
        <v>130</v>
      </c>
      <c r="C173" s="125"/>
      <c r="D173" s="72"/>
      <c r="E173" s="125"/>
      <c r="F173" s="29"/>
      <c r="G173" s="127"/>
      <c r="H173" s="72">
        <f>66+2</f>
        <v>68</v>
      </c>
      <c r="I173" s="125">
        <f>H173/H177</f>
        <v>0.028439983270598077</v>
      </c>
      <c r="J173" s="71">
        <f>2438+74</f>
        <v>2512</v>
      </c>
      <c r="K173" s="126">
        <f>J173/J177</f>
        <v>0.026950187213681084</v>
      </c>
      <c r="L173" s="111"/>
      <c r="M173" s="119"/>
      <c r="N173" s="104"/>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c r="IP173" s="7"/>
      <c r="IQ173" s="7"/>
      <c r="IR173" s="7"/>
      <c r="IS173" s="7"/>
      <c r="IT173" s="7"/>
      <c r="IU173" s="7"/>
      <c r="IV173" s="7"/>
    </row>
    <row r="174" spans="1:256" ht="15.75">
      <c r="A174" s="28"/>
      <c r="B174" s="72" t="s">
        <v>131</v>
      </c>
      <c r="C174" s="125"/>
      <c r="D174" s="72"/>
      <c r="E174" s="125"/>
      <c r="F174" s="29"/>
      <c r="G174" s="127"/>
      <c r="H174" s="72">
        <f>57+628+1+2</f>
        <v>688</v>
      </c>
      <c r="I174" s="125">
        <f>H174/H177</f>
        <v>0.287745713090757</v>
      </c>
      <c r="J174" s="71">
        <f>2166+27966+404+4+35+79-65</f>
        <v>30589</v>
      </c>
      <c r="K174" s="126">
        <f>J174/J177</f>
        <v>0.32817646364621444</v>
      </c>
      <c r="L174" s="111"/>
      <c r="M174" s="119"/>
      <c r="N174" s="104"/>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c r="IT174" s="7"/>
      <c r="IU174" s="7"/>
      <c r="IV174" s="7"/>
    </row>
    <row r="175" spans="1:256" ht="15.75">
      <c r="A175" s="28"/>
      <c r="B175" s="32"/>
      <c r="C175" s="125"/>
      <c r="D175" s="72"/>
      <c r="E175" s="125"/>
      <c r="F175" s="29"/>
      <c r="G175" s="127"/>
      <c r="H175" s="72"/>
      <c r="I175" s="125"/>
      <c r="J175" s="71"/>
      <c r="K175" s="126"/>
      <c r="L175" s="111"/>
      <c r="M175" s="119"/>
      <c r="N175" s="104"/>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c r="IP175" s="7"/>
      <c r="IQ175" s="7"/>
      <c r="IR175" s="7"/>
      <c r="IS175" s="7"/>
      <c r="IT175" s="7"/>
      <c r="IU175" s="7"/>
      <c r="IV175" s="7"/>
    </row>
    <row r="176" spans="1:256" ht="15.75">
      <c r="A176" s="28"/>
      <c r="B176" s="72"/>
      <c r="C176" s="128"/>
      <c r="D176" s="116"/>
      <c r="E176" s="128"/>
      <c r="F176" s="29"/>
      <c r="G176" s="128"/>
      <c r="H176" s="116"/>
      <c r="I176" s="128"/>
      <c r="J176" s="71"/>
      <c r="K176" s="126"/>
      <c r="L176" s="111"/>
      <c r="M176" s="119"/>
      <c r="N176" s="104"/>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c r="IM176" s="7"/>
      <c r="IN176" s="7"/>
      <c r="IO176" s="7"/>
      <c r="IP176" s="7"/>
      <c r="IQ176" s="7"/>
      <c r="IR176" s="7"/>
      <c r="IS176" s="7"/>
      <c r="IT176" s="7"/>
      <c r="IU176" s="7"/>
      <c r="IV176" s="7"/>
    </row>
    <row r="177" spans="1:256" ht="15.75">
      <c r="A177" s="28"/>
      <c r="B177" s="29"/>
      <c r="C177" s="29"/>
      <c r="D177" s="29"/>
      <c r="E177" s="29"/>
      <c r="F177" s="29"/>
      <c r="G177" s="29"/>
      <c r="H177" s="39">
        <f>SUM(H171:H175)</f>
        <v>2391</v>
      </c>
      <c r="I177" s="129">
        <f>SUM(I171:I176)</f>
        <v>1</v>
      </c>
      <c r="J177" s="71">
        <f>SUM(J171:J176)</f>
        <v>93209</v>
      </c>
      <c r="K177" s="129">
        <f>SUM(K171:K176)</f>
        <v>1</v>
      </c>
      <c r="L177" s="29"/>
      <c r="M177" s="29"/>
      <c r="N177" s="130"/>
      <c r="O177" s="131"/>
      <c r="P177" s="131"/>
      <c r="Q177" s="131"/>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c r="IM177" s="7"/>
      <c r="IN177" s="7"/>
      <c r="IO177" s="7"/>
      <c r="IP177" s="7"/>
      <c r="IQ177" s="7"/>
      <c r="IR177" s="7"/>
      <c r="IS177" s="7"/>
      <c r="IT177" s="7"/>
      <c r="IU177" s="7"/>
      <c r="IV177" s="7"/>
    </row>
    <row r="178" spans="1:256" ht="15.75">
      <c r="A178" s="28"/>
      <c r="B178" s="29"/>
      <c r="C178" s="29"/>
      <c r="D178" s="29"/>
      <c r="E178" s="29"/>
      <c r="F178" s="29"/>
      <c r="G178" s="29"/>
      <c r="H178" s="39"/>
      <c r="I178" s="129"/>
      <c r="J178" s="71"/>
      <c r="K178" s="129"/>
      <c r="L178" s="29"/>
      <c r="M178" s="29"/>
      <c r="N178" s="130"/>
      <c r="O178" s="131"/>
      <c r="P178" s="131"/>
      <c r="Q178" s="131"/>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c r="IT178" s="7"/>
      <c r="IU178" s="7"/>
      <c r="IV178" s="7"/>
    </row>
    <row r="179" spans="1:256" ht="15.75">
      <c r="A179" s="8"/>
      <c r="B179" s="10"/>
      <c r="C179" s="10"/>
      <c r="D179" s="10"/>
      <c r="E179" s="10"/>
      <c r="F179" s="10"/>
      <c r="G179" s="10"/>
      <c r="H179" s="73"/>
      <c r="I179" s="132"/>
      <c r="J179" s="133"/>
      <c r="K179" s="132"/>
      <c r="L179" s="10"/>
      <c r="M179" s="10"/>
      <c r="N179" s="130"/>
      <c r="O179" s="131"/>
      <c r="P179" s="131"/>
      <c r="Q179" s="131"/>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c r="IU179" s="7"/>
      <c r="IV179" s="7"/>
    </row>
    <row r="180" spans="1:256" ht="15.75">
      <c r="A180" s="134"/>
      <c r="B180" s="17" t="s">
        <v>132</v>
      </c>
      <c r="C180" s="135"/>
      <c r="D180" s="20" t="s">
        <v>148</v>
      </c>
      <c r="E180" s="18"/>
      <c r="F180" s="17" t="s">
        <v>158</v>
      </c>
      <c r="G180" s="136"/>
      <c r="H180" s="136"/>
      <c r="I180" s="15"/>
      <c r="J180" s="15"/>
      <c r="K180" s="15"/>
      <c r="L180" s="15"/>
      <c r="M180" s="15"/>
      <c r="N180" s="130"/>
      <c r="O180" s="131"/>
      <c r="P180" s="131"/>
      <c r="Q180" s="131"/>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c r="IP180" s="7"/>
      <c r="IQ180" s="7"/>
      <c r="IR180" s="7"/>
      <c r="IS180" s="7"/>
      <c r="IT180" s="7"/>
      <c r="IU180" s="7"/>
      <c r="IV180" s="7"/>
    </row>
    <row r="181" spans="1:256" ht="15.75">
      <c r="A181" s="134"/>
      <c r="B181" s="15"/>
      <c r="C181" s="15"/>
      <c r="D181" s="10"/>
      <c r="E181" s="10"/>
      <c r="F181" s="10"/>
      <c r="G181" s="15"/>
      <c r="H181" s="15"/>
      <c r="I181" s="15"/>
      <c r="J181" s="15"/>
      <c r="K181" s="15"/>
      <c r="L181" s="15"/>
      <c r="M181" s="15"/>
      <c r="N181" s="130"/>
      <c r="O181" s="131"/>
      <c r="P181" s="131"/>
      <c r="Q181" s="131"/>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c r="IP181" s="7"/>
      <c r="IQ181" s="7"/>
      <c r="IR181" s="7"/>
      <c r="IS181" s="7"/>
      <c r="IT181" s="7"/>
      <c r="IU181" s="7"/>
      <c r="IV181" s="7"/>
    </row>
    <row r="182" spans="1:256" ht="15.75">
      <c r="A182" s="134"/>
      <c r="B182" s="16" t="s">
        <v>133</v>
      </c>
      <c r="C182" s="137"/>
      <c r="D182" s="138" t="s">
        <v>149</v>
      </c>
      <c r="E182" s="16"/>
      <c r="F182" s="16" t="s">
        <v>159</v>
      </c>
      <c r="G182" s="137"/>
      <c r="H182" s="137"/>
      <c r="I182" s="15"/>
      <c r="J182" s="15"/>
      <c r="K182" s="15"/>
      <c r="L182" s="15"/>
      <c r="M182" s="15"/>
      <c r="N182" s="130"/>
      <c r="O182" s="131"/>
      <c r="P182" s="131"/>
      <c r="Q182" s="131"/>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c r="IP182" s="7"/>
      <c r="IQ182" s="7"/>
      <c r="IR182" s="7"/>
      <c r="IS182" s="7"/>
      <c r="IT182" s="7"/>
      <c r="IU182" s="7"/>
      <c r="IV182" s="7"/>
    </row>
    <row r="183" spans="1:256" ht="15.75">
      <c r="A183" s="134"/>
      <c r="B183" s="16" t="s">
        <v>134</v>
      </c>
      <c r="C183" s="137"/>
      <c r="D183" s="138" t="s">
        <v>150</v>
      </c>
      <c r="E183" s="16"/>
      <c r="F183" s="16" t="s">
        <v>160</v>
      </c>
      <c r="G183" s="137"/>
      <c r="H183" s="137"/>
      <c r="I183" s="15"/>
      <c r="J183" s="15"/>
      <c r="K183" s="15"/>
      <c r="L183" s="15"/>
      <c r="M183" s="15"/>
      <c r="N183" s="104"/>
      <c r="O183" s="131"/>
      <c r="P183" s="131"/>
      <c r="Q183" s="131"/>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c r="IU183" s="7"/>
      <c r="IV183" s="7"/>
    </row>
    <row r="184" spans="1:256" ht="15">
      <c r="A184" s="139"/>
      <c r="B184" s="139"/>
      <c r="C184" s="139"/>
      <c r="D184" s="139"/>
      <c r="E184" s="139"/>
      <c r="F184" s="139"/>
      <c r="G184" s="139"/>
      <c r="H184" s="139"/>
      <c r="I184" s="139"/>
      <c r="J184" s="139"/>
      <c r="K184" s="139"/>
      <c r="L184" s="139"/>
      <c r="M184" s="139"/>
      <c r="N184" s="131"/>
      <c r="O184" s="131"/>
      <c r="P184" s="131"/>
      <c r="Q184" s="131"/>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c r="IM184" s="7"/>
      <c r="IN184" s="7"/>
      <c r="IO184" s="7"/>
      <c r="IP184" s="7"/>
      <c r="IQ184" s="7"/>
      <c r="IR184" s="7"/>
      <c r="IS184" s="7"/>
      <c r="IT184" s="7"/>
      <c r="IU184" s="7"/>
      <c r="IV184" s="7"/>
    </row>
    <row r="185" spans="1:256" ht="15">
      <c r="A185" s="140"/>
      <c r="B185" s="140"/>
      <c r="C185" s="140"/>
      <c r="D185" s="140"/>
      <c r="E185" s="140"/>
      <c r="F185" s="140"/>
      <c r="G185" s="140"/>
      <c r="H185" s="140"/>
      <c r="I185" s="140"/>
      <c r="J185" s="140"/>
      <c r="K185" s="140"/>
      <c r="L185" s="140"/>
      <c r="M185" s="140"/>
      <c r="N185" s="131"/>
      <c r="O185" s="131"/>
      <c r="P185" s="131"/>
      <c r="Q185" s="131"/>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c r="IM185" s="7"/>
      <c r="IN185" s="7"/>
      <c r="IO185" s="7"/>
      <c r="IP185" s="7"/>
      <c r="IQ185" s="7"/>
      <c r="IR185" s="7"/>
      <c r="IS185" s="7"/>
      <c r="IT185" s="7"/>
      <c r="IU185" s="7"/>
      <c r="IV185" s="7"/>
    </row>
    <row r="186" spans="1:256" ht="15">
      <c r="A186" s="140"/>
      <c r="B186" s="140"/>
      <c r="C186" s="140"/>
      <c r="D186" s="140"/>
      <c r="E186" s="140"/>
      <c r="F186" s="140"/>
      <c r="G186" s="140"/>
      <c r="H186" s="140"/>
      <c r="I186" s="140"/>
      <c r="J186" s="140"/>
      <c r="K186" s="140"/>
      <c r="L186" s="140"/>
      <c r="M186" s="140"/>
      <c r="N186" s="141"/>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c r="IO186" s="7"/>
      <c r="IP186" s="7"/>
      <c r="IQ186" s="7"/>
      <c r="IR186" s="7"/>
      <c r="IS186" s="7"/>
      <c r="IT186" s="7"/>
      <c r="IU186" s="7"/>
      <c r="IV186" s="7"/>
    </row>
    <row r="187" spans="1:256" ht="15">
      <c r="A187" s="7"/>
      <c r="B187" s="7"/>
      <c r="C187" s="7"/>
      <c r="D187" s="7"/>
      <c r="E187" s="7"/>
      <c r="F187" s="7"/>
      <c r="G187" s="7"/>
      <c r="H187" s="7"/>
      <c r="I187" s="7"/>
      <c r="J187" s="7"/>
      <c r="K187" s="7"/>
      <c r="L187" s="7"/>
      <c r="M187" s="7"/>
      <c r="N187" s="141"/>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c r="IU187" s="7"/>
      <c r="IV187" s="7"/>
    </row>
    <row r="188" spans="1:256" ht="15">
      <c r="A188" s="7"/>
      <c r="B188" s="7"/>
      <c r="C188" s="7"/>
      <c r="D188" s="7"/>
      <c r="E188" s="7"/>
      <c r="F188" s="7"/>
      <c r="G188" s="7"/>
      <c r="H188" s="7"/>
      <c r="I188" s="7"/>
      <c r="J188" s="7"/>
      <c r="K188" s="7"/>
      <c r="L188" s="7"/>
      <c r="M188" s="7"/>
      <c r="N188" s="141"/>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c r="IP188" s="7"/>
      <c r="IQ188" s="7"/>
      <c r="IR188" s="7"/>
      <c r="IS188" s="7"/>
      <c r="IT188" s="7"/>
      <c r="IU188" s="7"/>
      <c r="IV188" s="7"/>
    </row>
  </sheetData>
  <printOptions/>
  <pageMargins left="0.5" right="0.5" top="0.3" bottom="0.3451388888888889" header="0" footer="0"/>
  <pageSetup orientation="landscape" paperSize="9" scale="62"/>
  <headerFooter alignWithMargins="0">
    <oddFooter>&amp;LHL2 INVESTOR REPORT QTR END AUGUST 2001
</oddFooter>
  </headerFooter>
  <rowBreaks count="2" manualBreakCount="2">
    <brk id="45" max="142" man="1"/>
    <brk id="65534" max="0" man="1"/>
  </rowBreaks>
</worksheet>
</file>

<file path=xl/worksheets/sheet2.xml><?xml version="1.0" encoding="utf-8"?>
<worksheet xmlns="http://schemas.openxmlformats.org/spreadsheetml/2006/main" xmlns:r="http://schemas.openxmlformats.org/officeDocument/2006/relationships">
  <dimension ref="A1:N184"/>
  <sheetViews>
    <sheetView showOutlineSymbols="0" zoomScale="70" zoomScaleNormal="70" workbookViewId="0" topLeftCell="C1">
      <selection activeCell="M5" sqref="M5"/>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18.77734375" style="1" customWidth="1"/>
    <col min="14" max="16384" width="9.6640625" style="1" customWidth="1"/>
  </cols>
  <sheetData>
    <row r="1" spans="1:14" ht="20.25">
      <c r="A1" s="2"/>
      <c r="B1" s="3" t="s">
        <v>0</v>
      </c>
      <c r="C1" s="4"/>
      <c r="D1" s="5"/>
      <c r="E1" s="5"/>
      <c r="F1" s="5"/>
      <c r="G1" s="5"/>
      <c r="H1" s="5"/>
      <c r="I1" s="5"/>
      <c r="J1" s="5"/>
      <c r="K1" s="5"/>
      <c r="L1" s="5"/>
      <c r="M1" s="5"/>
      <c r="N1" s="142"/>
    </row>
    <row r="2" spans="1:14" ht="15.75">
      <c r="A2" s="8"/>
      <c r="B2" s="9"/>
      <c r="C2" s="9"/>
      <c r="D2" s="10"/>
      <c r="E2" s="10"/>
      <c r="F2" s="10"/>
      <c r="G2" s="10"/>
      <c r="H2" s="10"/>
      <c r="I2" s="10"/>
      <c r="J2" s="10"/>
      <c r="K2" s="10"/>
      <c r="L2" s="10"/>
      <c r="M2" s="10"/>
      <c r="N2" s="142"/>
    </row>
    <row r="3" spans="1:14" ht="15.75">
      <c r="A3" s="11"/>
      <c r="B3" s="12" t="s">
        <v>1</v>
      </c>
      <c r="C3" s="10"/>
      <c r="D3" s="10"/>
      <c r="E3" s="10"/>
      <c r="F3" s="10"/>
      <c r="G3" s="10"/>
      <c r="H3" s="10"/>
      <c r="I3" s="10"/>
      <c r="J3" s="10"/>
      <c r="K3" s="10"/>
      <c r="L3" s="10"/>
      <c r="M3" s="10"/>
      <c r="N3" s="142"/>
    </row>
    <row r="4" spans="1:14" ht="15.75">
      <c r="A4" s="8"/>
      <c r="B4" s="9"/>
      <c r="C4" s="9"/>
      <c r="D4" s="10"/>
      <c r="E4" s="10"/>
      <c r="F4" s="10"/>
      <c r="G4" s="10"/>
      <c r="H4" s="10"/>
      <c r="I4" s="10"/>
      <c r="J4" s="10"/>
      <c r="K4" s="10"/>
      <c r="L4" s="10"/>
      <c r="M4" s="10"/>
      <c r="N4" s="142"/>
    </row>
    <row r="5" spans="1:14" ht="12" customHeight="1">
      <c r="A5" s="8"/>
      <c r="B5" s="13" t="s">
        <v>2</v>
      </c>
      <c r="C5" s="14"/>
      <c r="D5" s="10"/>
      <c r="E5" s="10"/>
      <c r="F5" s="10"/>
      <c r="G5" s="10"/>
      <c r="H5" s="10"/>
      <c r="I5" s="10"/>
      <c r="J5" s="10"/>
      <c r="K5" s="10"/>
      <c r="L5" s="10"/>
      <c r="M5" s="10"/>
      <c r="N5" s="142"/>
    </row>
    <row r="6" spans="1:14" ht="12" customHeight="1">
      <c r="A6" s="8"/>
      <c r="B6" s="13" t="s">
        <v>3</v>
      </c>
      <c r="C6" s="14"/>
      <c r="D6" s="10"/>
      <c r="E6" s="10"/>
      <c r="F6" s="10"/>
      <c r="G6" s="10"/>
      <c r="H6" s="10"/>
      <c r="I6" s="10"/>
      <c r="J6" s="10"/>
      <c r="K6" s="10"/>
      <c r="L6" s="10"/>
      <c r="M6" s="10"/>
      <c r="N6" s="142"/>
    </row>
    <row r="7" spans="1:14" ht="12" customHeight="1">
      <c r="A7" s="8"/>
      <c r="B7" s="13" t="s">
        <v>4</v>
      </c>
      <c r="C7" s="14"/>
      <c r="D7" s="10"/>
      <c r="E7" s="10"/>
      <c r="F7" s="10"/>
      <c r="G7" s="10"/>
      <c r="H7" s="10"/>
      <c r="I7" s="10"/>
      <c r="J7" s="10"/>
      <c r="K7" s="10"/>
      <c r="L7" s="10"/>
      <c r="M7" s="10"/>
      <c r="N7" s="142"/>
    </row>
    <row r="8" spans="1:14" ht="12" customHeight="1">
      <c r="A8" s="8"/>
      <c r="B8" s="13" t="s">
        <v>5</v>
      </c>
      <c r="C8" s="14"/>
      <c r="D8" s="10"/>
      <c r="E8" s="10"/>
      <c r="F8" s="10"/>
      <c r="G8" s="10"/>
      <c r="H8" s="10"/>
      <c r="I8" s="10"/>
      <c r="J8" s="10"/>
      <c r="K8" s="10"/>
      <c r="L8" s="10"/>
      <c r="M8" s="10"/>
      <c r="N8" s="142"/>
    </row>
    <row r="9" spans="1:14" ht="12" customHeight="1">
      <c r="A9" s="8"/>
      <c r="B9" s="15"/>
      <c r="C9" s="14"/>
      <c r="D9" s="10"/>
      <c r="E9" s="10"/>
      <c r="F9" s="10"/>
      <c r="G9" s="10"/>
      <c r="H9" s="10"/>
      <c r="I9" s="10"/>
      <c r="J9" s="10"/>
      <c r="K9" s="10"/>
      <c r="L9" s="10"/>
      <c r="M9" s="10"/>
      <c r="N9" s="142"/>
    </row>
    <row r="10" spans="1:14" ht="15.75">
      <c r="A10" s="8"/>
      <c r="B10" s="13"/>
      <c r="C10" s="14"/>
      <c r="D10" s="16"/>
      <c r="E10" s="16"/>
      <c r="F10" s="10"/>
      <c r="G10" s="10"/>
      <c r="H10" s="10"/>
      <c r="I10" s="10"/>
      <c r="J10" s="10"/>
      <c r="K10" s="10"/>
      <c r="L10" s="10"/>
      <c r="M10" s="10"/>
      <c r="N10" s="142"/>
    </row>
    <row r="11" spans="1:14" ht="15.75">
      <c r="A11" s="8"/>
      <c r="B11" s="16" t="s">
        <v>6</v>
      </c>
      <c r="C11" s="16"/>
      <c r="D11" s="10"/>
      <c r="E11" s="10"/>
      <c r="F11" s="10"/>
      <c r="G11" s="10"/>
      <c r="H11" s="10"/>
      <c r="I11" s="10"/>
      <c r="J11" s="10"/>
      <c r="K11" s="10"/>
      <c r="L11" s="10"/>
      <c r="M11" s="10"/>
      <c r="N11" s="142"/>
    </row>
    <row r="12" spans="1:14" ht="15.75">
      <c r="A12" s="8"/>
      <c r="B12" s="16"/>
      <c r="C12" s="16"/>
      <c r="D12" s="10"/>
      <c r="E12" s="10"/>
      <c r="F12" s="10"/>
      <c r="G12" s="10"/>
      <c r="H12" s="10"/>
      <c r="I12" s="10"/>
      <c r="J12" s="10"/>
      <c r="K12" s="10"/>
      <c r="L12" s="10"/>
      <c r="M12" s="10"/>
      <c r="N12" s="142"/>
    </row>
    <row r="13" spans="1:14" ht="15.75">
      <c r="A13" s="2"/>
      <c r="B13" s="5"/>
      <c r="C13" s="5"/>
      <c r="D13" s="5"/>
      <c r="E13" s="5"/>
      <c r="F13" s="5"/>
      <c r="G13" s="5"/>
      <c r="H13" s="5"/>
      <c r="I13" s="5"/>
      <c r="J13" s="5"/>
      <c r="K13" s="5"/>
      <c r="L13" s="5"/>
      <c r="M13" s="5"/>
      <c r="N13" s="142"/>
    </row>
    <row r="14" spans="1:14" ht="15.75">
      <c r="A14" s="8"/>
      <c r="B14" s="17" t="s">
        <v>7</v>
      </c>
      <c r="C14" s="17"/>
      <c r="D14" s="18"/>
      <c r="E14" s="18"/>
      <c r="F14" s="18"/>
      <c r="G14" s="18"/>
      <c r="H14" s="18"/>
      <c r="I14" s="18"/>
      <c r="J14" s="18"/>
      <c r="K14" s="18"/>
      <c r="L14" s="19" t="s">
        <v>180</v>
      </c>
      <c r="M14" s="18"/>
      <c r="N14" s="142"/>
    </row>
    <row r="15" spans="1:14" ht="15.75">
      <c r="A15" s="8"/>
      <c r="B15" s="17" t="s">
        <v>8</v>
      </c>
      <c r="C15" s="17"/>
      <c r="D15" s="18"/>
      <c r="E15" s="18"/>
      <c r="F15" s="18"/>
      <c r="G15" s="18"/>
      <c r="H15" s="18"/>
      <c r="I15" s="18"/>
      <c r="J15" s="18"/>
      <c r="K15" s="18"/>
      <c r="L15" s="20" t="s">
        <v>181</v>
      </c>
      <c r="M15" s="18"/>
      <c r="N15" s="142"/>
    </row>
    <row r="16" spans="1:14" ht="15.75">
      <c r="A16" s="8"/>
      <c r="B16" s="17" t="s">
        <v>9</v>
      </c>
      <c r="C16" s="17"/>
      <c r="D16" s="18"/>
      <c r="E16" s="18"/>
      <c r="F16" s="18"/>
      <c r="G16" s="18"/>
      <c r="H16" s="18"/>
      <c r="I16" s="18"/>
      <c r="J16" s="18"/>
      <c r="K16" s="18"/>
      <c r="L16" s="21">
        <v>36787</v>
      </c>
      <c r="M16" s="18"/>
      <c r="N16" s="142"/>
    </row>
    <row r="17" spans="1:14" ht="15.75">
      <c r="A17" s="8"/>
      <c r="B17" s="10"/>
      <c r="C17" s="10"/>
      <c r="D17" s="10"/>
      <c r="E17" s="10"/>
      <c r="F17" s="10"/>
      <c r="G17" s="10"/>
      <c r="H17" s="10"/>
      <c r="I17" s="10"/>
      <c r="J17" s="10"/>
      <c r="K17" s="10"/>
      <c r="L17" s="22"/>
      <c r="M17" s="10"/>
      <c r="N17" s="142"/>
    </row>
    <row r="18" spans="1:14" ht="15.75">
      <c r="A18" s="8"/>
      <c r="B18" s="23" t="s">
        <v>10</v>
      </c>
      <c r="C18" s="10"/>
      <c r="D18" s="10"/>
      <c r="E18" s="10"/>
      <c r="F18" s="10"/>
      <c r="G18" s="10"/>
      <c r="H18" s="10"/>
      <c r="I18" s="10"/>
      <c r="J18" s="22"/>
      <c r="K18" s="10"/>
      <c r="L18" s="15"/>
      <c r="M18" s="10"/>
      <c r="N18" s="142"/>
    </row>
    <row r="19" spans="1:14" ht="15.75">
      <c r="A19" s="8"/>
      <c r="B19" s="10"/>
      <c r="C19" s="10"/>
      <c r="D19" s="10"/>
      <c r="E19" s="10"/>
      <c r="F19" s="10"/>
      <c r="G19" s="10"/>
      <c r="H19" s="10"/>
      <c r="I19" s="10"/>
      <c r="J19" s="10"/>
      <c r="K19" s="10"/>
      <c r="L19" s="24"/>
      <c r="M19" s="10"/>
      <c r="N19" s="142"/>
    </row>
    <row r="20" spans="1:14" ht="15.75">
      <c r="A20" s="8"/>
      <c r="B20" s="10"/>
      <c r="C20" s="25" t="s">
        <v>135</v>
      </c>
      <c r="D20" s="26" t="s">
        <v>139</v>
      </c>
      <c r="E20" s="26"/>
      <c r="F20" s="26" t="s">
        <v>151</v>
      </c>
      <c r="G20" s="26"/>
      <c r="H20" s="26" t="s">
        <v>161</v>
      </c>
      <c r="I20" s="27"/>
      <c r="J20" s="27"/>
      <c r="K20" s="15"/>
      <c r="L20" s="15"/>
      <c r="M20" s="10"/>
      <c r="N20" s="142"/>
    </row>
    <row r="21" spans="1:14" ht="15.75">
      <c r="A21" s="28"/>
      <c r="B21" s="29" t="s">
        <v>11</v>
      </c>
      <c r="C21" s="30" t="s">
        <v>136</v>
      </c>
      <c r="D21" s="31" t="s">
        <v>140</v>
      </c>
      <c r="E21" s="31"/>
      <c r="F21" s="31" t="s">
        <v>140</v>
      </c>
      <c r="G21" s="31"/>
      <c r="H21" s="31" t="s">
        <v>162</v>
      </c>
      <c r="I21" s="31"/>
      <c r="J21" s="31"/>
      <c r="K21" s="32"/>
      <c r="L21" s="32"/>
      <c r="M21" s="29"/>
      <c r="N21" s="142"/>
    </row>
    <row r="22" spans="1:14" ht="15.75">
      <c r="A22" s="28"/>
      <c r="B22" s="33" t="s">
        <v>12</v>
      </c>
      <c r="C22" s="33"/>
      <c r="D22" s="34" t="s">
        <v>140</v>
      </c>
      <c r="E22" s="34"/>
      <c r="F22" s="34" t="s">
        <v>140</v>
      </c>
      <c r="G22" s="34"/>
      <c r="H22" s="34" t="s">
        <v>163</v>
      </c>
      <c r="I22" s="34"/>
      <c r="J22" s="31"/>
      <c r="K22" s="32"/>
      <c r="L22" s="32"/>
      <c r="M22" s="29"/>
      <c r="N22" s="142"/>
    </row>
    <row r="23" spans="1:14" ht="15.75">
      <c r="A23" s="28"/>
      <c r="B23" s="29" t="s">
        <v>13</v>
      </c>
      <c r="C23" s="29"/>
      <c r="D23" s="35" t="s">
        <v>141</v>
      </c>
      <c r="E23" s="31"/>
      <c r="F23" s="35" t="s">
        <v>152</v>
      </c>
      <c r="G23" s="31"/>
      <c r="H23" s="35" t="s">
        <v>164</v>
      </c>
      <c r="I23" s="31"/>
      <c r="J23" s="35"/>
      <c r="K23" s="32"/>
      <c r="L23" s="32"/>
      <c r="M23" s="29"/>
      <c r="N23" s="142"/>
    </row>
    <row r="24" spans="1:14" ht="15.75">
      <c r="A24" s="28"/>
      <c r="B24" s="29"/>
      <c r="C24" s="29"/>
      <c r="D24" s="29"/>
      <c r="E24" s="31"/>
      <c r="F24" s="31"/>
      <c r="G24" s="31"/>
      <c r="H24" s="31"/>
      <c r="I24" s="31"/>
      <c r="J24" s="31"/>
      <c r="K24" s="32"/>
      <c r="L24" s="32"/>
      <c r="M24" s="29"/>
      <c r="N24" s="142"/>
    </row>
    <row r="25" spans="1:14" ht="13.5" customHeight="1">
      <c r="A25" s="28"/>
      <c r="B25" s="29" t="s">
        <v>14</v>
      </c>
      <c r="C25" s="29"/>
      <c r="D25" s="36">
        <v>70000</v>
      </c>
      <c r="E25" s="37"/>
      <c r="F25" s="36">
        <v>141250</v>
      </c>
      <c r="G25" s="36"/>
      <c r="H25" s="36">
        <v>31250</v>
      </c>
      <c r="I25" s="36"/>
      <c r="J25" s="36"/>
      <c r="K25" s="38"/>
      <c r="L25" s="36">
        <f>SUM(D25:J25)</f>
        <v>242500</v>
      </c>
      <c r="M25" s="39"/>
      <c r="N25" s="142"/>
    </row>
    <row r="26" spans="1:14" ht="13.5" customHeight="1">
      <c r="A26" s="40"/>
      <c r="B26" s="41" t="s">
        <v>15</v>
      </c>
      <c r="C26" s="42">
        <v>0.400149</v>
      </c>
      <c r="D26" s="43">
        <v>0</v>
      </c>
      <c r="E26" s="44"/>
      <c r="F26" s="43">
        <f>136450*C26</f>
        <v>54600.33104999999</v>
      </c>
      <c r="G26" s="43"/>
      <c r="H26" s="43">
        <v>31250</v>
      </c>
      <c r="I26" s="43"/>
      <c r="J26" s="43"/>
      <c r="K26" s="45"/>
      <c r="L26" s="43">
        <f>SUM(D26:J26)</f>
        <v>85850.33105</v>
      </c>
      <c r="M26" s="46"/>
      <c r="N26" s="142"/>
    </row>
    <row r="27" spans="1:14" ht="13.5" customHeight="1">
      <c r="A27" s="40"/>
      <c r="B27" s="49" t="s">
        <v>16</v>
      </c>
      <c r="C27" s="42">
        <v>0.346782</v>
      </c>
      <c r="D27" s="50">
        <v>0</v>
      </c>
      <c r="E27" s="51"/>
      <c r="F27" s="50">
        <f>136450*C27</f>
        <v>47318.4039</v>
      </c>
      <c r="G27" s="50"/>
      <c r="H27" s="50">
        <v>31250</v>
      </c>
      <c r="I27" s="50"/>
      <c r="J27" s="50"/>
      <c r="K27" s="52"/>
      <c r="L27" s="50">
        <f>SUM(D27:J27)</f>
        <v>78568.4039</v>
      </c>
      <c r="M27" s="53"/>
      <c r="N27" s="142"/>
    </row>
    <row r="28" spans="1:14" ht="13.5" customHeight="1">
      <c r="A28" s="40"/>
      <c r="B28" s="41" t="s">
        <v>17</v>
      </c>
      <c r="C28" s="41"/>
      <c r="D28" s="54" t="s">
        <v>142</v>
      </c>
      <c r="E28" s="41"/>
      <c r="F28" s="54" t="s">
        <v>153</v>
      </c>
      <c r="G28" s="54"/>
      <c r="H28" s="54" t="s">
        <v>165</v>
      </c>
      <c r="I28" s="54"/>
      <c r="J28" s="54"/>
      <c r="K28" s="55"/>
      <c r="L28" s="55"/>
      <c r="M28" s="41"/>
      <c r="N28" s="142"/>
    </row>
    <row r="29" spans="1:14" ht="15.75">
      <c r="A29" s="28"/>
      <c r="B29" s="29" t="s">
        <v>18</v>
      </c>
      <c r="C29" s="29"/>
      <c r="D29" s="56" t="s">
        <v>143</v>
      </c>
      <c r="E29" s="29"/>
      <c r="F29" s="56">
        <f>(6.41891)/100</f>
        <v>0.0641891</v>
      </c>
      <c r="G29" s="57"/>
      <c r="H29" s="56">
        <f>(6.97891)/100</f>
        <v>0.06978909999999999</v>
      </c>
      <c r="I29" s="57"/>
      <c r="J29" s="56"/>
      <c r="K29" s="32"/>
      <c r="L29" s="57">
        <f>SUMPRODUCT(D29:J29,D26:J26)/L26</f>
        <v>0.06622753127754602</v>
      </c>
      <c r="M29" s="29"/>
      <c r="N29" s="142"/>
    </row>
    <row r="30" spans="1:14" ht="15.75">
      <c r="A30" s="28"/>
      <c r="B30" s="29" t="s">
        <v>19</v>
      </c>
      <c r="C30" s="29"/>
      <c r="D30" s="56" t="s">
        <v>143</v>
      </c>
      <c r="E30" s="29"/>
      <c r="F30" s="56">
        <f>(6.39375)/100</f>
        <v>0.0639375</v>
      </c>
      <c r="G30" s="57"/>
      <c r="H30" s="56">
        <f>(6.95375)/100</f>
        <v>0.0695375</v>
      </c>
      <c r="I30" s="57"/>
      <c r="J30" s="56"/>
      <c r="K30" s="32"/>
      <c r="L30" s="32"/>
      <c r="M30" s="29"/>
      <c r="N30" s="142"/>
    </row>
    <row r="31" spans="1:14" ht="15.75">
      <c r="A31" s="28"/>
      <c r="B31" s="29" t="s">
        <v>20</v>
      </c>
      <c r="C31" s="29"/>
      <c r="D31" s="35" t="s">
        <v>144</v>
      </c>
      <c r="E31" s="29"/>
      <c r="F31" s="35" t="s">
        <v>154</v>
      </c>
      <c r="G31" s="35"/>
      <c r="H31" s="35" t="s">
        <v>154</v>
      </c>
      <c r="I31" s="35"/>
      <c r="J31" s="35"/>
      <c r="K31" s="32"/>
      <c r="L31" s="32"/>
      <c r="M31" s="29"/>
      <c r="N31" s="142"/>
    </row>
    <row r="32" spans="1:14" ht="15.75">
      <c r="A32" s="28"/>
      <c r="B32" s="29" t="s">
        <v>21</v>
      </c>
      <c r="C32" s="29"/>
      <c r="D32" s="35" t="s">
        <v>145</v>
      </c>
      <c r="E32" s="29"/>
      <c r="F32" s="35" t="s">
        <v>155</v>
      </c>
      <c r="G32" s="35"/>
      <c r="H32" s="35" t="s">
        <v>155</v>
      </c>
      <c r="I32" s="35"/>
      <c r="J32" s="35"/>
      <c r="K32" s="32"/>
      <c r="L32" s="32"/>
      <c r="M32" s="29"/>
      <c r="N32" s="142"/>
    </row>
    <row r="33" spans="1:14" ht="15.75">
      <c r="A33" s="28"/>
      <c r="B33" s="29" t="s">
        <v>22</v>
      </c>
      <c r="C33" s="29"/>
      <c r="D33" s="35" t="s">
        <v>146</v>
      </c>
      <c r="E33" s="29"/>
      <c r="F33" s="35" t="s">
        <v>156</v>
      </c>
      <c r="G33" s="35"/>
      <c r="H33" s="35" t="s">
        <v>166</v>
      </c>
      <c r="I33" s="35"/>
      <c r="J33" s="35"/>
      <c r="K33" s="32"/>
      <c r="L33" s="32"/>
      <c r="M33" s="29"/>
      <c r="N33" s="142"/>
    </row>
    <row r="34" spans="1:14" ht="15.75">
      <c r="A34" s="28"/>
      <c r="B34" s="29"/>
      <c r="C34" s="29"/>
      <c r="D34" s="58"/>
      <c r="E34" s="58"/>
      <c r="F34" s="29"/>
      <c r="G34" s="58"/>
      <c r="H34" s="58"/>
      <c r="I34" s="58"/>
      <c r="J34" s="58"/>
      <c r="K34" s="58"/>
      <c r="L34" s="58"/>
      <c r="M34" s="29"/>
      <c r="N34" s="142"/>
    </row>
    <row r="35" spans="1:14" ht="15.75">
      <c r="A35" s="28"/>
      <c r="B35" s="29" t="s">
        <v>23</v>
      </c>
      <c r="C35" s="29"/>
      <c r="D35" s="29"/>
      <c r="E35" s="29"/>
      <c r="F35" s="29"/>
      <c r="G35" s="29"/>
      <c r="H35" s="29"/>
      <c r="I35" s="29"/>
      <c r="J35" s="29"/>
      <c r="K35" s="29"/>
      <c r="L35" s="57">
        <f>H25/(D25+F25)</f>
        <v>0.14792899408284024</v>
      </c>
      <c r="M35" s="29"/>
      <c r="N35" s="142"/>
    </row>
    <row r="36" spans="1:14" ht="15.75">
      <c r="A36" s="28"/>
      <c r="B36" s="29" t="s">
        <v>24</v>
      </c>
      <c r="C36" s="29"/>
      <c r="D36" s="29"/>
      <c r="E36" s="29"/>
      <c r="F36" s="29"/>
      <c r="G36" s="29"/>
      <c r="H36" s="29"/>
      <c r="I36" s="29"/>
      <c r="J36" s="29"/>
      <c r="K36" s="29"/>
      <c r="L36" s="57">
        <f>H27/(D27+F27)</f>
        <v>0.6604195709145634</v>
      </c>
      <c r="M36" s="29"/>
      <c r="N36" s="142"/>
    </row>
    <row r="37" spans="1:14" ht="15.75">
      <c r="A37" s="28"/>
      <c r="B37" s="29" t="s">
        <v>25</v>
      </c>
      <c r="C37" s="29"/>
      <c r="D37" s="29"/>
      <c r="E37" s="29"/>
      <c r="F37" s="29"/>
      <c r="G37" s="29"/>
      <c r="H37" s="29"/>
      <c r="I37" s="29"/>
      <c r="J37" s="35" t="s">
        <v>151</v>
      </c>
      <c r="K37" s="35" t="s">
        <v>178</v>
      </c>
      <c r="L37" s="36">
        <v>90000</v>
      </c>
      <c r="M37" s="29"/>
      <c r="N37" s="142"/>
    </row>
    <row r="38" spans="1:14" ht="15.75">
      <c r="A38" s="28"/>
      <c r="B38" s="29"/>
      <c r="C38" s="29"/>
      <c r="D38" s="29"/>
      <c r="E38" s="29"/>
      <c r="F38" s="29"/>
      <c r="G38" s="29"/>
      <c r="H38" s="29"/>
      <c r="I38" s="29"/>
      <c r="J38" s="29"/>
      <c r="K38" s="29"/>
      <c r="L38" s="59"/>
      <c r="M38" s="29"/>
      <c r="N38" s="142"/>
    </row>
    <row r="39" spans="1:14" ht="15.75">
      <c r="A39" s="28"/>
      <c r="B39" s="29" t="s">
        <v>26</v>
      </c>
      <c r="C39" s="29"/>
      <c r="D39" s="29"/>
      <c r="E39" s="29"/>
      <c r="F39" s="29"/>
      <c r="G39" s="29"/>
      <c r="H39" s="29"/>
      <c r="I39" s="29"/>
      <c r="J39" s="35"/>
      <c r="K39" s="35"/>
      <c r="L39" s="35" t="s">
        <v>182</v>
      </c>
      <c r="M39" s="29"/>
      <c r="N39" s="142"/>
    </row>
    <row r="40" spans="1:14" ht="15.75">
      <c r="A40" s="28"/>
      <c r="B40" s="33" t="s">
        <v>27</v>
      </c>
      <c r="C40" s="33"/>
      <c r="D40" s="33"/>
      <c r="E40" s="33"/>
      <c r="F40" s="33"/>
      <c r="G40" s="33"/>
      <c r="H40" s="33"/>
      <c r="I40" s="33"/>
      <c r="J40" s="60"/>
      <c r="K40" s="60"/>
      <c r="L40" s="61">
        <v>36769</v>
      </c>
      <c r="M40" s="33"/>
      <c r="N40" s="142"/>
    </row>
    <row r="41" spans="1:14" ht="15.75">
      <c r="A41" s="28"/>
      <c r="B41" s="29" t="s">
        <v>28</v>
      </c>
      <c r="C41" s="29"/>
      <c r="D41" s="29"/>
      <c r="E41" s="29"/>
      <c r="F41" s="29"/>
      <c r="G41" s="29"/>
      <c r="H41" s="29"/>
      <c r="I41" s="29">
        <f>L41-J41+1</f>
        <v>92</v>
      </c>
      <c r="J41" s="62">
        <v>36585</v>
      </c>
      <c r="K41" s="63"/>
      <c r="L41" s="62">
        <v>36676</v>
      </c>
      <c r="M41" s="29"/>
      <c r="N41" s="142"/>
    </row>
    <row r="42" spans="1:14" ht="15.75">
      <c r="A42" s="28"/>
      <c r="B42" s="29" t="s">
        <v>29</v>
      </c>
      <c r="C42" s="29"/>
      <c r="D42" s="29"/>
      <c r="E42" s="29"/>
      <c r="F42" s="29"/>
      <c r="G42" s="29"/>
      <c r="H42" s="29"/>
      <c r="I42" s="29">
        <f>L42-J42+1</f>
        <v>92</v>
      </c>
      <c r="J42" s="62">
        <v>36677</v>
      </c>
      <c r="K42" s="63"/>
      <c r="L42" s="62">
        <v>36768</v>
      </c>
      <c r="M42" s="29"/>
      <c r="N42" s="142"/>
    </row>
    <row r="43" spans="1:14" ht="15.75">
      <c r="A43" s="28"/>
      <c r="B43" s="29" t="s">
        <v>30</v>
      </c>
      <c r="C43" s="29"/>
      <c r="D43" s="29"/>
      <c r="E43" s="29"/>
      <c r="F43" s="29"/>
      <c r="G43" s="29"/>
      <c r="H43" s="29"/>
      <c r="I43" s="29"/>
      <c r="J43" s="62"/>
      <c r="K43" s="63"/>
      <c r="L43" s="62" t="s">
        <v>183</v>
      </c>
      <c r="M43" s="29"/>
      <c r="N43" s="142"/>
    </row>
    <row r="44" spans="1:14" ht="15.75">
      <c r="A44" s="28"/>
      <c r="B44" s="29" t="s">
        <v>31</v>
      </c>
      <c r="C44" s="29"/>
      <c r="D44" s="29"/>
      <c r="E44" s="29"/>
      <c r="F44" s="29"/>
      <c r="G44" s="29"/>
      <c r="H44" s="29"/>
      <c r="I44" s="29"/>
      <c r="J44" s="62"/>
      <c r="K44" s="63"/>
      <c r="L44" s="62">
        <v>36760</v>
      </c>
      <c r="M44" s="29"/>
      <c r="N44" s="142"/>
    </row>
    <row r="45" spans="1:14" ht="15.75">
      <c r="A45" s="28"/>
      <c r="B45" s="29"/>
      <c r="C45" s="29"/>
      <c r="D45" s="29"/>
      <c r="E45" s="29"/>
      <c r="F45" s="29"/>
      <c r="G45" s="29"/>
      <c r="H45" s="29"/>
      <c r="I45" s="29"/>
      <c r="J45" s="29"/>
      <c r="K45" s="29"/>
      <c r="L45" s="64"/>
      <c r="M45" s="29"/>
      <c r="N45" s="142"/>
    </row>
    <row r="46" spans="1:14" ht="15.75">
      <c r="A46" s="2"/>
      <c r="B46" s="5"/>
      <c r="C46" s="5"/>
      <c r="D46" s="5"/>
      <c r="E46" s="5"/>
      <c r="F46" s="5"/>
      <c r="G46" s="5"/>
      <c r="H46" s="5"/>
      <c r="I46" s="5"/>
      <c r="J46" s="5"/>
      <c r="K46" s="5"/>
      <c r="L46" s="65"/>
      <c r="M46" s="5"/>
      <c r="N46" s="142"/>
    </row>
    <row r="47" spans="1:14" ht="15.75">
      <c r="A47" s="8"/>
      <c r="B47" s="66" t="s">
        <v>32</v>
      </c>
      <c r="C47" s="16"/>
      <c r="D47" s="10"/>
      <c r="E47" s="10"/>
      <c r="F47" s="10"/>
      <c r="G47" s="10"/>
      <c r="H47" s="10"/>
      <c r="I47" s="10"/>
      <c r="J47" s="10"/>
      <c r="K47" s="10"/>
      <c r="L47" s="67"/>
      <c r="M47" s="10"/>
      <c r="N47" s="142"/>
    </row>
    <row r="48" spans="1:14" ht="15.75">
      <c r="A48" s="8"/>
      <c r="B48" s="16"/>
      <c r="C48" s="16"/>
      <c r="D48" s="10"/>
      <c r="E48" s="10"/>
      <c r="F48" s="10"/>
      <c r="G48" s="10"/>
      <c r="H48" s="10"/>
      <c r="I48" s="10"/>
      <c r="J48" s="10"/>
      <c r="K48" s="10"/>
      <c r="L48" s="67"/>
      <c r="M48" s="10"/>
      <c r="N48" s="142"/>
    </row>
    <row r="49" spans="1:14" ht="63">
      <c r="A49" s="8"/>
      <c r="B49" s="68" t="s">
        <v>33</v>
      </c>
      <c r="C49" s="69" t="s">
        <v>137</v>
      </c>
      <c r="D49" s="69" t="s">
        <v>147</v>
      </c>
      <c r="E49" s="69"/>
      <c r="F49" s="69" t="s">
        <v>157</v>
      </c>
      <c r="G49" s="69"/>
      <c r="H49" s="69" t="s">
        <v>167</v>
      </c>
      <c r="I49" s="69"/>
      <c r="J49" s="69" t="s">
        <v>171</v>
      </c>
      <c r="K49" s="69"/>
      <c r="L49" s="70" t="s">
        <v>184</v>
      </c>
      <c r="M49" s="12"/>
      <c r="N49" s="142"/>
    </row>
    <row r="50" spans="1:14" ht="15.75">
      <c r="A50" s="28"/>
      <c r="B50" s="29" t="s">
        <v>34</v>
      </c>
      <c r="C50" s="39">
        <v>250037</v>
      </c>
      <c r="D50" s="71">
        <v>93209</v>
      </c>
      <c r="E50" s="39"/>
      <c r="F50" s="39">
        <f>7104+35+442</f>
        <v>7581</v>
      </c>
      <c r="G50" s="39"/>
      <c r="H50" s="39">
        <v>35</v>
      </c>
      <c r="I50" s="39"/>
      <c r="J50" s="39">
        <v>0</v>
      </c>
      <c r="K50" s="39"/>
      <c r="L50" s="71">
        <f>D50-F50+H50-J50</f>
        <v>85663</v>
      </c>
      <c r="M50" s="29"/>
      <c r="N50" s="142"/>
    </row>
    <row r="51" spans="1:14" ht="15.75">
      <c r="A51" s="28"/>
      <c r="B51" s="29" t="s">
        <v>35</v>
      </c>
      <c r="C51" s="39">
        <v>0</v>
      </c>
      <c r="D51" s="39">
        <v>0</v>
      </c>
      <c r="E51" s="39"/>
      <c r="F51" s="39">
        <v>0</v>
      </c>
      <c r="G51" s="39"/>
      <c r="H51" s="39">
        <v>0</v>
      </c>
      <c r="I51" s="39"/>
      <c r="J51" s="39">
        <v>0</v>
      </c>
      <c r="K51" s="39"/>
      <c r="L51" s="71">
        <f>D51-F51</f>
        <v>0</v>
      </c>
      <c r="M51" s="29"/>
      <c r="N51" s="142"/>
    </row>
    <row r="52" spans="1:14" ht="15.75">
      <c r="A52" s="28"/>
      <c r="B52" s="29"/>
      <c r="C52" s="39"/>
      <c r="D52" s="39"/>
      <c r="E52" s="39"/>
      <c r="F52" s="39"/>
      <c r="G52" s="39"/>
      <c r="H52" s="39"/>
      <c r="I52" s="39"/>
      <c r="J52" s="39"/>
      <c r="K52" s="39"/>
      <c r="L52" s="71"/>
      <c r="M52" s="29"/>
      <c r="N52" s="142"/>
    </row>
    <row r="53" spans="1:14" ht="15.75">
      <c r="A53" s="28"/>
      <c r="B53" s="29" t="s">
        <v>36</v>
      </c>
      <c r="C53" s="39">
        <f>SUM(C50:C52)</f>
        <v>250037</v>
      </c>
      <c r="D53" s="39">
        <f>SUM(D50:D52)</f>
        <v>93209</v>
      </c>
      <c r="E53" s="39"/>
      <c r="F53" s="39">
        <f>SUM(F50:F52)</f>
        <v>7581</v>
      </c>
      <c r="G53" s="39"/>
      <c r="H53" s="39">
        <f>SUM(H50:H52)</f>
        <v>35</v>
      </c>
      <c r="I53" s="39"/>
      <c r="J53" s="39">
        <f>SUM(J50:J52)</f>
        <v>0</v>
      </c>
      <c r="K53" s="39"/>
      <c r="L53" s="72">
        <f>SUM(L50:L52)</f>
        <v>85663</v>
      </c>
      <c r="M53" s="29"/>
      <c r="N53" s="142"/>
    </row>
    <row r="54" spans="1:14" ht="15.75">
      <c r="A54" s="28"/>
      <c r="B54" s="29"/>
      <c r="C54" s="39"/>
      <c r="D54" s="39"/>
      <c r="E54" s="39"/>
      <c r="F54" s="39"/>
      <c r="G54" s="39"/>
      <c r="H54" s="39"/>
      <c r="I54" s="39"/>
      <c r="J54" s="39"/>
      <c r="K54" s="39"/>
      <c r="L54" s="72"/>
      <c r="M54" s="29"/>
      <c r="N54" s="142"/>
    </row>
    <row r="55" spans="1:14" ht="15.75">
      <c r="A55" s="8"/>
      <c r="B55" s="12" t="s">
        <v>37</v>
      </c>
      <c r="C55" s="73"/>
      <c r="D55" s="73"/>
      <c r="E55" s="73"/>
      <c r="F55" s="73"/>
      <c r="G55" s="73"/>
      <c r="H55" s="73"/>
      <c r="I55" s="73"/>
      <c r="J55" s="73"/>
      <c r="K55" s="73"/>
      <c r="L55" s="74"/>
      <c r="M55" s="10"/>
      <c r="N55" s="142"/>
    </row>
    <row r="56" spans="1:14" ht="15.75">
      <c r="A56" s="8"/>
      <c r="B56" s="10"/>
      <c r="C56" s="73"/>
      <c r="D56" s="73"/>
      <c r="E56" s="73"/>
      <c r="F56" s="73"/>
      <c r="G56" s="73"/>
      <c r="H56" s="73"/>
      <c r="I56" s="73"/>
      <c r="J56" s="73"/>
      <c r="K56" s="73"/>
      <c r="L56" s="74"/>
      <c r="M56" s="10"/>
      <c r="N56" s="142"/>
    </row>
    <row r="57" spans="1:14" ht="15.75">
      <c r="A57" s="28"/>
      <c r="B57" s="29" t="s">
        <v>34</v>
      </c>
      <c r="C57" s="39"/>
      <c r="D57" s="39"/>
      <c r="E57" s="39"/>
      <c r="F57" s="39"/>
      <c r="G57" s="39"/>
      <c r="H57" s="39"/>
      <c r="I57" s="39"/>
      <c r="J57" s="39"/>
      <c r="K57" s="39"/>
      <c r="L57" s="72"/>
      <c r="M57" s="29"/>
      <c r="N57" s="142"/>
    </row>
    <row r="58" spans="1:14" ht="15.75">
      <c r="A58" s="28"/>
      <c r="B58" s="29" t="s">
        <v>35</v>
      </c>
      <c r="C58" s="39"/>
      <c r="D58" s="39"/>
      <c r="E58" s="39"/>
      <c r="F58" s="39"/>
      <c r="G58" s="39"/>
      <c r="H58" s="39"/>
      <c r="I58" s="39"/>
      <c r="J58" s="39"/>
      <c r="K58" s="39"/>
      <c r="L58" s="72"/>
      <c r="M58" s="29"/>
      <c r="N58" s="142"/>
    </row>
    <row r="59" spans="1:14" ht="15.75">
      <c r="A59" s="28"/>
      <c r="B59" s="29"/>
      <c r="C59" s="39"/>
      <c r="D59" s="39"/>
      <c r="E59" s="39"/>
      <c r="F59" s="39"/>
      <c r="G59" s="39"/>
      <c r="H59" s="39"/>
      <c r="I59" s="39"/>
      <c r="J59" s="39"/>
      <c r="K59" s="39"/>
      <c r="L59" s="72"/>
      <c r="M59" s="29"/>
      <c r="N59" s="142"/>
    </row>
    <row r="60" spans="1:14" ht="15.75">
      <c r="A60" s="28"/>
      <c r="B60" s="29" t="s">
        <v>36</v>
      </c>
      <c r="C60" s="39"/>
      <c r="D60" s="39"/>
      <c r="E60" s="39"/>
      <c r="F60" s="39"/>
      <c r="G60" s="39"/>
      <c r="H60" s="39"/>
      <c r="I60" s="39"/>
      <c r="J60" s="39"/>
      <c r="K60" s="39"/>
      <c r="L60" s="39"/>
      <c r="M60" s="29"/>
      <c r="N60" s="142"/>
    </row>
    <row r="61" spans="1:14" ht="15.75">
      <c r="A61" s="28"/>
      <c r="B61" s="29"/>
      <c r="C61" s="39"/>
      <c r="D61" s="39"/>
      <c r="E61" s="39"/>
      <c r="F61" s="39"/>
      <c r="G61" s="39"/>
      <c r="H61" s="39"/>
      <c r="I61" s="39"/>
      <c r="J61" s="39"/>
      <c r="K61" s="39"/>
      <c r="L61" s="39"/>
      <c r="M61" s="29"/>
      <c r="N61" s="142"/>
    </row>
    <row r="62" spans="1:14" ht="15.75">
      <c r="A62" s="28"/>
      <c r="B62" s="29" t="s">
        <v>38</v>
      </c>
      <c r="C62" s="39">
        <v>-7537</v>
      </c>
      <c r="D62" s="39">
        <v>-7537</v>
      </c>
      <c r="E62" s="39"/>
      <c r="F62" s="39"/>
      <c r="G62" s="39"/>
      <c r="H62" s="39"/>
      <c r="I62" s="39"/>
      <c r="J62" s="39"/>
      <c r="K62" s="39"/>
      <c r="L62" s="71">
        <f>D62-F62+H62-J62</f>
        <v>-7537</v>
      </c>
      <c r="M62" s="29"/>
      <c r="N62" s="142"/>
    </row>
    <row r="63" spans="1:14" ht="15.75">
      <c r="A63" s="28"/>
      <c r="B63" s="29" t="s">
        <v>39</v>
      </c>
      <c r="C63" s="39">
        <v>0</v>
      </c>
      <c r="D63" s="39">
        <v>0</v>
      </c>
      <c r="E63" s="39"/>
      <c r="F63" s="39"/>
      <c r="G63" s="39"/>
      <c r="H63" s="39"/>
      <c r="I63" s="39"/>
      <c r="J63" s="39"/>
      <c r="K63" s="39"/>
      <c r="L63" s="72">
        <v>0</v>
      </c>
      <c r="M63" s="29"/>
      <c r="N63" s="142"/>
    </row>
    <row r="64" spans="1:14" ht="15.75">
      <c r="A64" s="28"/>
      <c r="B64" s="29" t="s">
        <v>40</v>
      </c>
      <c r="C64" s="39">
        <v>0</v>
      </c>
      <c r="D64" s="39">
        <v>178</v>
      </c>
      <c r="E64" s="39"/>
      <c r="F64" s="39"/>
      <c r="G64" s="39"/>
      <c r="H64" s="39"/>
      <c r="I64" s="39"/>
      <c r="J64" s="39"/>
      <c r="K64" s="39"/>
      <c r="L64" s="72">
        <v>442</v>
      </c>
      <c r="M64" s="29"/>
      <c r="N64" s="142"/>
    </row>
    <row r="65" spans="1:14" ht="15.75">
      <c r="A65" s="28"/>
      <c r="B65" s="29" t="s">
        <v>41</v>
      </c>
      <c r="C65" s="72">
        <f>SUM(C53:C64)</f>
        <v>242500</v>
      </c>
      <c r="D65" s="72">
        <f>SUM(D53:D64)</f>
        <v>85850</v>
      </c>
      <c r="E65" s="39"/>
      <c r="F65" s="72"/>
      <c r="G65" s="39"/>
      <c r="H65" s="72"/>
      <c r="I65" s="39"/>
      <c r="J65" s="72"/>
      <c r="K65" s="39"/>
      <c r="L65" s="72">
        <f>SUM(L53:L64)</f>
        <v>78568</v>
      </c>
      <c r="M65" s="29"/>
      <c r="N65" s="142"/>
    </row>
    <row r="66" spans="1:14" ht="15.75">
      <c r="A66" s="28"/>
      <c r="B66" s="29"/>
      <c r="C66" s="39"/>
      <c r="D66" s="39"/>
      <c r="E66" s="39"/>
      <c r="F66" s="39"/>
      <c r="G66" s="39"/>
      <c r="H66" s="39"/>
      <c r="I66" s="39"/>
      <c r="J66" s="39"/>
      <c r="K66" s="39"/>
      <c r="L66" s="72"/>
      <c r="M66" s="29"/>
      <c r="N66" s="142"/>
    </row>
    <row r="67" spans="1:14" ht="15.75">
      <c r="A67" s="8"/>
      <c r="B67" s="10"/>
      <c r="C67" s="10"/>
      <c r="D67" s="10"/>
      <c r="E67" s="10"/>
      <c r="F67" s="10"/>
      <c r="G67" s="10"/>
      <c r="H67" s="10"/>
      <c r="I67" s="10"/>
      <c r="J67" s="10"/>
      <c r="K67" s="10"/>
      <c r="L67" s="10"/>
      <c r="M67" s="10"/>
      <c r="N67" s="142"/>
    </row>
    <row r="68" spans="1:14" ht="15.75">
      <c r="A68" s="8"/>
      <c r="B68" s="66" t="s">
        <v>42</v>
      </c>
      <c r="C68" s="17"/>
      <c r="D68" s="17"/>
      <c r="E68" s="17"/>
      <c r="F68" s="17"/>
      <c r="G68" s="17"/>
      <c r="H68" s="17"/>
      <c r="I68" s="20"/>
      <c r="J68" s="20" t="s">
        <v>172</v>
      </c>
      <c r="K68" s="20"/>
      <c r="L68" s="20" t="s">
        <v>185</v>
      </c>
      <c r="M68" s="10"/>
      <c r="N68" s="142"/>
    </row>
    <row r="69" spans="1:14" ht="15.75">
      <c r="A69" s="28"/>
      <c r="B69" s="29" t="s">
        <v>43</v>
      </c>
      <c r="C69" s="29"/>
      <c r="D69" s="29"/>
      <c r="E69" s="29"/>
      <c r="F69" s="29"/>
      <c r="G69" s="29"/>
      <c r="H69" s="29"/>
      <c r="I69" s="29"/>
      <c r="J69" s="39">
        <v>0</v>
      </c>
      <c r="K69" s="29"/>
      <c r="L69" s="71">
        <v>0</v>
      </c>
      <c r="M69" s="29"/>
      <c r="N69" s="142"/>
    </row>
    <row r="70" spans="1:14" ht="15.75">
      <c r="A70" s="28"/>
      <c r="B70" s="29" t="s">
        <v>44</v>
      </c>
      <c r="C70" s="58" t="s">
        <v>138</v>
      </c>
      <c r="D70" s="77">
        <f>L44</f>
        <v>36760</v>
      </c>
      <c r="E70" s="29"/>
      <c r="F70" s="29"/>
      <c r="G70" s="29"/>
      <c r="H70" s="29"/>
      <c r="I70" s="29"/>
      <c r="J70" s="39">
        <f>7581-442+178</f>
        <v>7317</v>
      </c>
      <c r="K70" s="29"/>
      <c r="L70" s="71"/>
      <c r="M70" s="29"/>
      <c r="N70" s="142"/>
    </row>
    <row r="71" spans="1:14" ht="15.75">
      <c r="A71" s="28"/>
      <c r="B71" s="29" t="s">
        <v>45</v>
      </c>
      <c r="C71" s="29"/>
      <c r="D71" s="29"/>
      <c r="E71" s="29"/>
      <c r="F71" s="29"/>
      <c r="G71" s="29"/>
      <c r="H71" s="29"/>
      <c r="I71" s="29"/>
      <c r="J71" s="39"/>
      <c r="K71" s="29"/>
      <c r="L71" s="71">
        <f>765+104+148+6-338-5+2021</f>
        <v>2701</v>
      </c>
      <c r="M71" s="29"/>
      <c r="N71" s="142"/>
    </row>
    <row r="72" spans="1:14" ht="15.75">
      <c r="A72" s="28"/>
      <c r="B72" s="29" t="s">
        <v>46</v>
      </c>
      <c r="C72" s="29"/>
      <c r="D72" s="29"/>
      <c r="E72" s="29"/>
      <c r="F72" s="29"/>
      <c r="G72" s="29"/>
      <c r="H72" s="29"/>
      <c r="I72" s="29"/>
      <c r="J72" s="39"/>
      <c r="K72" s="29"/>
      <c r="L72" s="71">
        <v>0</v>
      </c>
      <c r="M72" s="29"/>
      <c r="N72" s="142"/>
    </row>
    <row r="73" spans="1:14" ht="15.75">
      <c r="A73" s="28"/>
      <c r="B73" s="29" t="s">
        <v>47</v>
      </c>
      <c r="C73" s="29"/>
      <c r="D73" s="29"/>
      <c r="E73" s="29"/>
      <c r="F73" s="29"/>
      <c r="G73" s="29"/>
      <c r="H73" s="29"/>
      <c r="I73" s="29"/>
      <c r="J73" s="39">
        <f>SUM(J69:J72)</f>
        <v>7317</v>
      </c>
      <c r="K73" s="29"/>
      <c r="L73" s="72">
        <f>SUM(L69:L72)</f>
        <v>2701</v>
      </c>
      <c r="M73" s="29"/>
      <c r="N73" s="142"/>
    </row>
    <row r="74" spans="1:14" ht="15.75">
      <c r="A74" s="28"/>
      <c r="B74" s="29" t="s">
        <v>48</v>
      </c>
      <c r="C74" s="29"/>
      <c r="D74" s="29"/>
      <c r="E74" s="29"/>
      <c r="F74" s="29"/>
      <c r="G74" s="29"/>
      <c r="H74" s="29"/>
      <c r="I74" s="29"/>
      <c r="J74" s="39">
        <v>0</v>
      </c>
      <c r="K74" s="29"/>
      <c r="L74" s="71">
        <v>0</v>
      </c>
      <c r="M74" s="29"/>
      <c r="N74" s="142"/>
    </row>
    <row r="75" spans="1:14" ht="15.75">
      <c r="A75" s="28"/>
      <c r="B75" s="29" t="s">
        <v>49</v>
      </c>
      <c r="C75" s="29"/>
      <c r="D75" s="29"/>
      <c r="E75" s="29"/>
      <c r="F75" s="29"/>
      <c r="G75" s="29"/>
      <c r="H75" s="29"/>
      <c r="I75" s="29"/>
      <c r="J75" s="39">
        <f>J73+J74</f>
        <v>7317</v>
      </c>
      <c r="K75" s="29"/>
      <c r="L75" s="72">
        <f>L73+L74</f>
        <v>2701</v>
      </c>
      <c r="M75" s="29"/>
      <c r="N75" s="142"/>
    </row>
    <row r="76" spans="1:14" ht="15.75">
      <c r="A76" s="28"/>
      <c r="B76" s="78" t="s">
        <v>50</v>
      </c>
      <c r="C76" s="79"/>
      <c r="D76" s="29"/>
      <c r="E76" s="29"/>
      <c r="F76" s="29"/>
      <c r="G76" s="29"/>
      <c r="H76" s="29"/>
      <c r="I76" s="29"/>
      <c r="J76" s="39"/>
      <c r="K76" s="29"/>
      <c r="L76" s="71"/>
      <c r="M76" s="29"/>
      <c r="N76" s="142"/>
    </row>
    <row r="77" spans="1:14" ht="15.75">
      <c r="A77" s="28">
        <v>1</v>
      </c>
      <c r="B77" s="29" t="s">
        <v>51</v>
      </c>
      <c r="C77" s="29"/>
      <c r="D77" s="29"/>
      <c r="E77" s="29"/>
      <c r="F77" s="29"/>
      <c r="G77" s="29"/>
      <c r="H77" s="29"/>
      <c r="I77" s="29"/>
      <c r="J77" s="29"/>
      <c r="K77" s="29"/>
      <c r="L77" s="71">
        <v>-66</v>
      </c>
      <c r="M77" s="29"/>
      <c r="N77" s="142"/>
    </row>
    <row r="78" spans="1:14" ht="15.75">
      <c r="A78" s="28">
        <v>2</v>
      </c>
      <c r="B78" s="29" t="s">
        <v>52</v>
      </c>
      <c r="C78" s="29"/>
      <c r="D78" s="29"/>
      <c r="E78" s="29"/>
      <c r="F78" s="29"/>
      <c r="G78" s="29"/>
      <c r="H78" s="29"/>
      <c r="I78" s="29"/>
      <c r="J78" s="29"/>
      <c r="K78" s="29"/>
      <c r="L78" s="71">
        <v>-4</v>
      </c>
      <c r="M78" s="29"/>
      <c r="N78" s="142"/>
    </row>
    <row r="79" spans="1:14" ht="15.75">
      <c r="A79" s="28">
        <v>3</v>
      </c>
      <c r="B79" s="29" t="s">
        <v>53</v>
      </c>
      <c r="C79" s="29"/>
      <c r="D79" s="29"/>
      <c r="E79" s="29"/>
      <c r="F79" s="29"/>
      <c r="G79" s="29"/>
      <c r="H79" s="29"/>
      <c r="I79" s="29"/>
      <c r="J79" s="29"/>
      <c r="K79" s="29"/>
      <c r="L79" s="71">
        <v>-123</v>
      </c>
      <c r="M79" s="29"/>
      <c r="N79" s="142"/>
    </row>
    <row r="80" spans="1:14" ht="15.75">
      <c r="A80" s="28">
        <v>4</v>
      </c>
      <c r="B80" s="29" t="s">
        <v>54</v>
      </c>
      <c r="C80" s="29"/>
      <c r="D80" s="29"/>
      <c r="E80" s="29"/>
      <c r="F80" s="29"/>
      <c r="G80" s="29"/>
      <c r="H80" s="29"/>
      <c r="I80" s="29"/>
      <c r="J80" s="29"/>
      <c r="K80" s="29"/>
      <c r="L80" s="71">
        <v>0</v>
      </c>
      <c r="M80" s="29"/>
      <c r="N80" s="142"/>
    </row>
    <row r="81" spans="1:14" ht="15.75">
      <c r="A81" s="28">
        <v>5</v>
      </c>
      <c r="B81" s="29" t="s">
        <v>55</v>
      </c>
      <c r="C81" s="29"/>
      <c r="D81" s="29"/>
      <c r="E81" s="29"/>
      <c r="F81" s="29"/>
      <c r="G81" s="29"/>
      <c r="H81" s="29"/>
      <c r="I81" s="29"/>
      <c r="J81" s="29"/>
      <c r="K81" s="29"/>
      <c r="L81" s="71">
        <v>-881</v>
      </c>
      <c r="M81" s="29"/>
      <c r="N81" s="142"/>
    </row>
    <row r="82" spans="1:14" ht="15.75">
      <c r="A82" s="28">
        <v>6</v>
      </c>
      <c r="B82" s="29" t="s">
        <v>56</v>
      </c>
      <c r="C82" s="29"/>
      <c r="D82" s="29"/>
      <c r="E82" s="29"/>
      <c r="F82" s="29"/>
      <c r="G82" s="29"/>
      <c r="H82" s="29"/>
      <c r="I82" s="29"/>
      <c r="J82" s="29"/>
      <c r="K82" s="29"/>
      <c r="L82" s="71">
        <v>-3</v>
      </c>
      <c r="M82" s="29"/>
      <c r="N82" s="142"/>
    </row>
    <row r="83" spans="1:14" ht="15.75">
      <c r="A83" s="28">
        <v>7</v>
      </c>
      <c r="B83" s="29" t="s">
        <v>57</v>
      </c>
      <c r="C83" s="29"/>
      <c r="D83" s="29"/>
      <c r="E83" s="29"/>
      <c r="F83" s="29"/>
      <c r="G83" s="29"/>
      <c r="H83" s="29"/>
      <c r="I83" s="29"/>
      <c r="J83" s="29"/>
      <c r="K83" s="29"/>
      <c r="L83" s="71">
        <v>-548</v>
      </c>
      <c r="M83" s="29"/>
      <c r="N83" s="142"/>
    </row>
    <row r="84" spans="1:14" ht="15.75">
      <c r="A84" s="28">
        <v>8</v>
      </c>
      <c r="B84" s="29" t="s">
        <v>58</v>
      </c>
      <c r="C84" s="29"/>
      <c r="D84" s="29"/>
      <c r="E84" s="29"/>
      <c r="F84" s="29"/>
      <c r="G84" s="29"/>
      <c r="H84" s="29"/>
      <c r="I84" s="29"/>
      <c r="J84" s="29"/>
      <c r="K84" s="29"/>
      <c r="L84" s="71">
        <v>0</v>
      </c>
      <c r="M84" s="29"/>
      <c r="N84" s="142"/>
    </row>
    <row r="85" spans="1:14" ht="15.75">
      <c r="A85" s="28">
        <v>9</v>
      </c>
      <c r="B85" s="29" t="s">
        <v>59</v>
      </c>
      <c r="C85" s="29"/>
      <c r="D85" s="29"/>
      <c r="E85" s="29"/>
      <c r="F85" s="29"/>
      <c r="G85" s="29"/>
      <c r="H85" s="29"/>
      <c r="I85" s="29"/>
      <c r="J85" s="29"/>
      <c r="K85" s="29"/>
      <c r="L85" s="71">
        <v>-442</v>
      </c>
      <c r="M85" s="29"/>
      <c r="N85" s="142"/>
    </row>
    <row r="86" spans="1:14" ht="15.75">
      <c r="A86" s="28">
        <v>10</v>
      </c>
      <c r="B86" s="29" t="s">
        <v>60</v>
      </c>
      <c r="C86" s="29"/>
      <c r="D86" s="29"/>
      <c r="E86" s="29"/>
      <c r="F86" s="29"/>
      <c r="G86" s="29"/>
      <c r="H86" s="29"/>
      <c r="I86" s="29"/>
      <c r="J86" s="29"/>
      <c r="K86" s="29"/>
      <c r="L86" s="71">
        <v>0</v>
      </c>
      <c r="M86" s="29"/>
      <c r="N86" s="142"/>
    </row>
    <row r="87" spans="1:14" ht="15.75">
      <c r="A87" s="28">
        <v>11</v>
      </c>
      <c r="B87" s="29" t="s">
        <v>61</v>
      </c>
      <c r="C87" s="29"/>
      <c r="D87" s="29"/>
      <c r="E87" s="29"/>
      <c r="F87" s="29"/>
      <c r="G87" s="29"/>
      <c r="H87" s="29"/>
      <c r="I87" s="29"/>
      <c r="J87" s="29"/>
      <c r="K87" s="29"/>
      <c r="L87" s="71">
        <f>-L75-SUM(L77:L86)</f>
        <v>-634</v>
      </c>
      <c r="M87" s="29"/>
      <c r="N87" s="142"/>
    </row>
    <row r="88" spans="1:14" ht="15.75">
      <c r="A88" s="28"/>
      <c r="B88" s="78" t="s">
        <v>62</v>
      </c>
      <c r="C88" s="79"/>
      <c r="D88" s="29"/>
      <c r="E88" s="29"/>
      <c r="F88" s="29"/>
      <c r="G88" s="29"/>
      <c r="H88" s="29"/>
      <c r="I88" s="29"/>
      <c r="J88" s="29"/>
      <c r="K88" s="29"/>
      <c r="L88" s="80"/>
      <c r="M88" s="29"/>
      <c r="N88" s="142"/>
    </row>
    <row r="89" spans="1:14" ht="15.75">
      <c r="A89" s="28"/>
      <c r="B89" s="29" t="s">
        <v>63</v>
      </c>
      <c r="C89" s="79"/>
      <c r="D89" s="29"/>
      <c r="E89" s="29"/>
      <c r="F89" s="29"/>
      <c r="G89" s="29"/>
      <c r="H89" s="29"/>
      <c r="I89" s="29"/>
      <c r="J89" s="39">
        <v>0</v>
      </c>
      <c r="K89" s="39"/>
      <c r="L89" s="71"/>
      <c r="M89" s="29"/>
      <c r="N89" s="142"/>
    </row>
    <row r="90" spans="1:14" ht="15.75">
      <c r="A90" s="28"/>
      <c r="B90" s="29" t="s">
        <v>64</v>
      </c>
      <c r="C90" s="29"/>
      <c r="D90" s="29"/>
      <c r="E90" s="29"/>
      <c r="F90" s="29"/>
      <c r="G90" s="29"/>
      <c r="H90" s="29"/>
      <c r="I90" s="29"/>
      <c r="J90" s="39">
        <v>-35</v>
      </c>
      <c r="K90" s="39"/>
      <c r="L90" s="71"/>
      <c r="M90" s="29"/>
      <c r="N90" s="142"/>
    </row>
    <row r="91" spans="1:14" ht="15.75">
      <c r="A91" s="28"/>
      <c r="B91" s="29" t="s">
        <v>65</v>
      </c>
      <c r="C91" s="29"/>
      <c r="D91" s="29"/>
      <c r="E91" s="29"/>
      <c r="F91" s="29"/>
      <c r="G91" s="29"/>
      <c r="H91" s="29"/>
      <c r="I91" s="29"/>
      <c r="J91" s="39">
        <v>-7282</v>
      </c>
      <c r="K91" s="39"/>
      <c r="L91" s="71"/>
      <c r="M91" s="29"/>
      <c r="N91" s="142"/>
    </row>
    <row r="92" spans="1:14" ht="15.75">
      <c r="A92" s="28"/>
      <c r="B92" s="29" t="s">
        <v>66</v>
      </c>
      <c r="C92" s="29"/>
      <c r="D92" s="29"/>
      <c r="E92" s="29"/>
      <c r="F92" s="29"/>
      <c r="G92" s="29"/>
      <c r="H92" s="29"/>
      <c r="I92" s="29"/>
      <c r="J92" s="39">
        <v>0</v>
      </c>
      <c r="K92" s="39"/>
      <c r="L92" s="71"/>
      <c r="M92" s="29"/>
      <c r="N92" s="142"/>
    </row>
    <row r="93" spans="1:14" ht="15.75">
      <c r="A93" s="28"/>
      <c r="B93" s="29" t="s">
        <v>67</v>
      </c>
      <c r="C93" s="29"/>
      <c r="D93" s="29"/>
      <c r="E93" s="29"/>
      <c r="F93" s="29"/>
      <c r="G93" s="29"/>
      <c r="H93" s="29"/>
      <c r="I93" s="29"/>
      <c r="J93" s="39">
        <f>SUM(J76:J92)</f>
        <v>-7317</v>
      </c>
      <c r="K93" s="39"/>
      <c r="L93" s="39">
        <f>SUM(L76:L92)</f>
        <v>-2701</v>
      </c>
      <c r="M93" s="29"/>
      <c r="N93" s="142"/>
    </row>
    <row r="94" spans="1:14" ht="15.75">
      <c r="A94" s="28"/>
      <c r="B94" s="29" t="s">
        <v>68</v>
      </c>
      <c r="C94" s="29"/>
      <c r="D94" s="29"/>
      <c r="E94" s="29"/>
      <c r="F94" s="29"/>
      <c r="G94" s="29"/>
      <c r="H94" s="29"/>
      <c r="I94" s="29"/>
      <c r="J94" s="39">
        <f>J75+J93</f>
        <v>0</v>
      </c>
      <c r="K94" s="39"/>
      <c r="L94" s="39">
        <f>L75+L93</f>
        <v>0</v>
      </c>
      <c r="M94" s="29"/>
      <c r="N94" s="142"/>
    </row>
    <row r="95" spans="1:14" ht="12" customHeight="1">
      <c r="A95" s="8"/>
      <c r="B95" s="10"/>
      <c r="C95" s="10"/>
      <c r="D95" s="10"/>
      <c r="E95" s="10"/>
      <c r="F95" s="10"/>
      <c r="G95" s="10"/>
      <c r="H95" s="10"/>
      <c r="I95" s="10"/>
      <c r="J95" s="10"/>
      <c r="K95" s="10"/>
      <c r="L95" s="67"/>
      <c r="M95" s="10"/>
      <c r="N95" s="142"/>
    </row>
    <row r="96" spans="1:14" ht="15.75">
      <c r="A96" s="2"/>
      <c r="B96" s="81" t="s">
        <v>69</v>
      </c>
      <c r="C96" s="82"/>
      <c r="D96" s="5"/>
      <c r="E96" s="5"/>
      <c r="F96" s="5"/>
      <c r="G96" s="5"/>
      <c r="H96" s="5"/>
      <c r="I96" s="5"/>
      <c r="J96" s="5"/>
      <c r="K96" s="5"/>
      <c r="L96" s="65"/>
      <c r="M96" s="5"/>
      <c r="N96" s="142"/>
    </row>
    <row r="97" spans="1:14" ht="15.75">
      <c r="A97" s="8"/>
      <c r="B97" s="23"/>
      <c r="C97" s="16"/>
      <c r="D97" s="10"/>
      <c r="E97" s="10"/>
      <c r="F97" s="10"/>
      <c r="G97" s="10"/>
      <c r="H97" s="10"/>
      <c r="I97" s="10"/>
      <c r="J97" s="10"/>
      <c r="K97" s="10"/>
      <c r="L97" s="67"/>
      <c r="M97" s="10"/>
      <c r="N97" s="142"/>
    </row>
    <row r="98" spans="1:14" ht="15.75">
      <c r="A98" s="8"/>
      <c r="B98" s="83" t="s">
        <v>70</v>
      </c>
      <c r="C98" s="16"/>
      <c r="D98" s="10"/>
      <c r="E98" s="10"/>
      <c r="F98" s="10"/>
      <c r="G98" s="10"/>
      <c r="H98" s="10"/>
      <c r="I98" s="10"/>
      <c r="J98" s="10"/>
      <c r="K98" s="10"/>
      <c r="L98" s="67"/>
      <c r="M98" s="10"/>
      <c r="N98" s="142"/>
    </row>
    <row r="99" spans="1:14" ht="15.75">
      <c r="A99" s="28"/>
      <c r="B99" s="29" t="s">
        <v>71</v>
      </c>
      <c r="C99" s="29"/>
      <c r="D99" s="29"/>
      <c r="E99" s="29"/>
      <c r="F99" s="29"/>
      <c r="G99" s="29"/>
      <c r="H99" s="29"/>
      <c r="I99" s="29"/>
      <c r="J99" s="29"/>
      <c r="K99" s="29"/>
      <c r="L99" s="71">
        <v>5001</v>
      </c>
      <c r="M99" s="29"/>
      <c r="N99" s="142"/>
    </row>
    <row r="100" spans="1:14" ht="15.75">
      <c r="A100" s="28"/>
      <c r="B100" s="29" t="s">
        <v>72</v>
      </c>
      <c r="C100" s="29"/>
      <c r="D100" s="29"/>
      <c r="E100" s="29"/>
      <c r="F100" s="29"/>
      <c r="G100" s="29"/>
      <c r="H100" s="29"/>
      <c r="I100" s="29"/>
      <c r="J100" s="29"/>
      <c r="K100" s="29"/>
      <c r="L100" s="71">
        <v>5001</v>
      </c>
      <c r="M100" s="29"/>
      <c r="N100" s="142"/>
    </row>
    <row r="101" spans="1:14" ht="15.75">
      <c r="A101" s="28"/>
      <c r="B101" s="29" t="s">
        <v>73</v>
      </c>
      <c r="C101" s="29"/>
      <c r="D101" s="29"/>
      <c r="E101" s="29"/>
      <c r="F101" s="29"/>
      <c r="G101" s="29"/>
      <c r="H101" s="29"/>
      <c r="I101" s="29"/>
      <c r="J101" s="29"/>
      <c r="K101" s="29"/>
      <c r="L101" s="71">
        <v>0</v>
      </c>
      <c r="M101" s="29"/>
      <c r="N101" s="142"/>
    </row>
    <row r="102" spans="1:14" ht="15.75">
      <c r="A102" s="28"/>
      <c r="B102" s="29" t="s">
        <v>74</v>
      </c>
      <c r="C102" s="29"/>
      <c r="D102" s="29"/>
      <c r="E102" s="29"/>
      <c r="F102" s="29"/>
      <c r="G102" s="29"/>
      <c r="H102" s="29"/>
      <c r="I102" s="29"/>
      <c r="J102" s="29"/>
      <c r="K102" s="29"/>
      <c r="L102" s="71">
        <v>0</v>
      </c>
      <c r="M102" s="29"/>
      <c r="N102" s="142"/>
    </row>
    <row r="103" spans="1:14" ht="15.75">
      <c r="A103" s="28"/>
      <c r="B103" s="29" t="s">
        <v>75</v>
      </c>
      <c r="C103" s="29"/>
      <c r="D103" s="29"/>
      <c r="E103" s="29"/>
      <c r="F103" s="29"/>
      <c r="G103" s="29"/>
      <c r="H103" s="29"/>
      <c r="I103" s="29"/>
      <c r="J103" s="29"/>
      <c r="K103" s="29"/>
      <c r="L103" s="71">
        <v>0</v>
      </c>
      <c r="M103" s="29"/>
      <c r="N103" s="142"/>
    </row>
    <row r="104" spans="1:14" ht="15.75">
      <c r="A104" s="28"/>
      <c r="B104" s="29" t="s">
        <v>55</v>
      </c>
      <c r="C104" s="29"/>
      <c r="D104" s="29"/>
      <c r="E104" s="29"/>
      <c r="F104" s="29"/>
      <c r="G104" s="29"/>
      <c r="H104" s="29"/>
      <c r="I104" s="29"/>
      <c r="J104" s="29"/>
      <c r="K104" s="29"/>
      <c r="L104" s="71">
        <v>0</v>
      </c>
      <c r="M104" s="29"/>
      <c r="N104" s="142"/>
    </row>
    <row r="105" spans="1:14" ht="15.75">
      <c r="A105" s="28"/>
      <c r="B105" s="29" t="s">
        <v>76</v>
      </c>
      <c r="C105" s="29"/>
      <c r="D105" s="29"/>
      <c r="E105" s="29"/>
      <c r="F105" s="29"/>
      <c r="G105" s="29"/>
      <c r="H105" s="29"/>
      <c r="I105" s="29"/>
      <c r="J105" s="29"/>
      <c r="K105" s="29"/>
      <c r="L105" s="71">
        <v>0</v>
      </c>
      <c r="M105" s="29"/>
      <c r="N105" s="142"/>
    </row>
    <row r="106" spans="1:14" ht="15.75">
      <c r="A106" s="28"/>
      <c r="B106" s="29" t="s">
        <v>77</v>
      </c>
      <c r="C106" s="29"/>
      <c r="D106" s="29"/>
      <c r="E106" s="29"/>
      <c r="F106" s="29"/>
      <c r="G106" s="29"/>
      <c r="H106" s="29"/>
      <c r="I106" s="29"/>
      <c r="J106" s="29"/>
      <c r="K106" s="29"/>
      <c r="L106" s="71">
        <f>SUM(L100:L104)</f>
        <v>5001</v>
      </c>
      <c r="M106" s="29"/>
      <c r="N106" s="142"/>
    </row>
    <row r="107" spans="1:14" ht="15.75">
      <c r="A107" s="28"/>
      <c r="B107" s="29"/>
      <c r="C107" s="29"/>
      <c r="D107" s="29"/>
      <c r="E107" s="29"/>
      <c r="F107" s="29"/>
      <c r="G107" s="29"/>
      <c r="H107" s="29"/>
      <c r="I107" s="29"/>
      <c r="J107" s="29"/>
      <c r="K107" s="29"/>
      <c r="L107" s="84"/>
      <c r="M107" s="29"/>
      <c r="N107" s="142"/>
    </row>
    <row r="108" spans="1:14" ht="15.75">
      <c r="A108" s="8"/>
      <c r="B108" s="83" t="s">
        <v>78</v>
      </c>
      <c r="C108" s="10"/>
      <c r="D108" s="10"/>
      <c r="E108" s="10"/>
      <c r="F108" s="10"/>
      <c r="G108" s="10"/>
      <c r="H108" s="10"/>
      <c r="I108" s="10"/>
      <c r="J108" s="10"/>
      <c r="K108" s="10"/>
      <c r="L108" s="67"/>
      <c r="M108" s="10"/>
      <c r="N108" s="142"/>
    </row>
    <row r="109" spans="1:14" ht="15.75">
      <c r="A109" s="28"/>
      <c r="B109" s="29" t="s">
        <v>79</v>
      </c>
      <c r="C109" s="29"/>
      <c r="D109" s="85"/>
      <c r="E109" s="29"/>
      <c r="F109" s="29"/>
      <c r="G109" s="29"/>
      <c r="H109" s="29"/>
      <c r="I109" s="29"/>
      <c r="J109" s="29"/>
      <c r="K109" s="29"/>
      <c r="L109" s="86" t="s">
        <v>174</v>
      </c>
      <c r="M109" s="29"/>
      <c r="N109" s="142"/>
    </row>
    <row r="110" spans="1:14" ht="15.75">
      <c r="A110" s="28"/>
      <c r="B110" s="29" t="s">
        <v>80</v>
      </c>
      <c r="C110" s="32"/>
      <c r="D110" s="32"/>
      <c r="E110" s="32"/>
      <c r="F110" s="32"/>
      <c r="G110" s="32"/>
      <c r="H110" s="32"/>
      <c r="I110" s="32"/>
      <c r="J110" s="32"/>
      <c r="K110" s="32"/>
      <c r="L110" s="86" t="s">
        <v>174</v>
      </c>
      <c r="M110" s="29"/>
      <c r="N110" s="142"/>
    </row>
    <row r="111" spans="1:14" ht="15.75">
      <c r="A111" s="28"/>
      <c r="B111" s="29" t="s">
        <v>81</v>
      </c>
      <c r="C111" s="29"/>
      <c r="D111" s="29"/>
      <c r="E111" s="29"/>
      <c r="F111" s="29"/>
      <c r="G111" s="29"/>
      <c r="H111" s="29"/>
      <c r="I111" s="29"/>
      <c r="J111" s="29"/>
      <c r="K111" s="29"/>
      <c r="L111" s="86" t="s">
        <v>174</v>
      </c>
      <c r="M111" s="29"/>
      <c r="N111" s="142"/>
    </row>
    <row r="112" spans="1:14" ht="15.75">
      <c r="A112" s="28"/>
      <c r="B112" s="29" t="s">
        <v>82</v>
      </c>
      <c r="C112" s="29"/>
      <c r="D112" s="29"/>
      <c r="E112" s="29"/>
      <c r="F112" s="29"/>
      <c r="G112" s="29"/>
      <c r="H112" s="29"/>
      <c r="I112" s="29"/>
      <c r="J112" s="29"/>
      <c r="K112" s="29"/>
      <c r="L112" s="86" t="s">
        <v>174</v>
      </c>
      <c r="M112" s="29"/>
      <c r="N112" s="142"/>
    </row>
    <row r="113" spans="1:14" ht="15.75">
      <c r="A113" s="28"/>
      <c r="B113" s="29"/>
      <c r="C113" s="29"/>
      <c r="D113" s="29"/>
      <c r="E113" s="29"/>
      <c r="F113" s="29"/>
      <c r="G113" s="29"/>
      <c r="H113" s="29"/>
      <c r="I113" s="29"/>
      <c r="J113" s="29"/>
      <c r="K113" s="29"/>
      <c r="L113" s="84"/>
      <c r="M113" s="29"/>
      <c r="N113" s="142"/>
    </row>
    <row r="114" spans="1:14" ht="15.75">
      <c r="A114" s="8"/>
      <c r="B114" s="83" t="s">
        <v>83</v>
      </c>
      <c r="C114" s="16"/>
      <c r="D114" s="10"/>
      <c r="E114" s="10"/>
      <c r="F114" s="10"/>
      <c r="G114" s="10"/>
      <c r="H114" s="10"/>
      <c r="I114" s="10"/>
      <c r="J114" s="10"/>
      <c r="K114" s="10"/>
      <c r="L114" s="87"/>
      <c r="M114" s="10"/>
      <c r="N114" s="142"/>
    </row>
    <row r="115" spans="1:14" ht="15.75">
      <c r="A115" s="28"/>
      <c r="B115" s="29" t="s">
        <v>84</v>
      </c>
      <c r="C115" s="29"/>
      <c r="D115" s="29"/>
      <c r="E115" s="29"/>
      <c r="F115" s="29"/>
      <c r="G115" s="29"/>
      <c r="H115" s="29"/>
      <c r="I115" s="29"/>
      <c r="J115" s="29"/>
      <c r="K115" s="29"/>
      <c r="L115" s="71">
        <v>0</v>
      </c>
      <c r="M115" s="29"/>
      <c r="N115" s="142"/>
    </row>
    <row r="116" spans="1:14" ht="15.75">
      <c r="A116" s="28"/>
      <c r="B116" s="29" t="s">
        <v>85</v>
      </c>
      <c r="C116" s="29"/>
      <c r="D116" s="29"/>
      <c r="E116" s="29"/>
      <c r="F116" s="29"/>
      <c r="G116" s="29"/>
      <c r="H116" s="29"/>
      <c r="I116" s="29"/>
      <c r="J116" s="29"/>
      <c r="K116" s="29"/>
      <c r="L116" s="71">
        <v>442</v>
      </c>
      <c r="M116" s="29"/>
      <c r="N116" s="142"/>
    </row>
    <row r="117" spans="1:14" ht="15.75">
      <c r="A117" s="28"/>
      <c r="B117" s="29" t="s">
        <v>86</v>
      </c>
      <c r="C117" s="29"/>
      <c r="D117" s="29"/>
      <c r="E117" s="29"/>
      <c r="F117" s="29"/>
      <c r="G117" s="29"/>
      <c r="H117" s="29"/>
      <c r="I117" s="29"/>
      <c r="J117" s="29"/>
      <c r="K117" s="29"/>
      <c r="L117" s="71">
        <f>L116+L115</f>
        <v>442</v>
      </c>
      <c r="M117" s="29"/>
      <c r="N117" s="142"/>
    </row>
    <row r="118" spans="1:14" ht="15.75">
      <c r="A118" s="28"/>
      <c r="B118" s="29" t="s">
        <v>87</v>
      </c>
      <c r="C118" s="29"/>
      <c r="D118" s="29"/>
      <c r="E118" s="29"/>
      <c r="F118" s="29"/>
      <c r="G118" s="29"/>
      <c r="H118" s="88"/>
      <c r="I118" s="29"/>
      <c r="J118" s="29"/>
      <c r="K118" s="29"/>
      <c r="L118" s="71">
        <f>L85</f>
        <v>-442</v>
      </c>
      <c r="M118" s="29"/>
      <c r="N118" s="142"/>
    </row>
    <row r="119" spans="1:14" ht="15.75">
      <c r="A119" s="28"/>
      <c r="B119" s="29" t="s">
        <v>88</v>
      </c>
      <c r="C119" s="29"/>
      <c r="D119" s="29"/>
      <c r="E119" s="29"/>
      <c r="F119" s="29"/>
      <c r="G119" s="29"/>
      <c r="H119" s="29"/>
      <c r="I119" s="29"/>
      <c r="J119" s="29"/>
      <c r="K119" s="29"/>
      <c r="L119" s="71">
        <f>L117+L118</f>
        <v>0</v>
      </c>
      <c r="M119" s="29"/>
      <c r="N119" s="142"/>
    </row>
    <row r="120" spans="1:14" ht="7.5" customHeight="1">
      <c r="A120" s="28"/>
      <c r="B120" s="29"/>
      <c r="C120" s="29"/>
      <c r="D120" s="29"/>
      <c r="E120" s="29"/>
      <c r="F120" s="29"/>
      <c r="G120" s="29"/>
      <c r="H120" s="29"/>
      <c r="I120" s="29"/>
      <c r="J120" s="29"/>
      <c r="K120" s="29"/>
      <c r="L120" s="84"/>
      <c r="M120" s="29"/>
      <c r="N120" s="142"/>
    </row>
    <row r="121" spans="1:14" ht="6" customHeight="1">
      <c r="A121" s="2"/>
      <c r="B121" s="5"/>
      <c r="C121" s="5"/>
      <c r="D121" s="5"/>
      <c r="E121" s="5"/>
      <c r="F121" s="5"/>
      <c r="G121" s="5"/>
      <c r="H121" s="5"/>
      <c r="I121" s="5"/>
      <c r="J121" s="5"/>
      <c r="K121" s="5"/>
      <c r="L121" s="65"/>
      <c r="M121" s="5"/>
      <c r="N121" s="142"/>
    </row>
    <row r="122" spans="1:14" ht="15.75">
      <c r="A122" s="8"/>
      <c r="B122" s="83" t="s">
        <v>89</v>
      </c>
      <c r="C122" s="16"/>
      <c r="D122" s="10"/>
      <c r="E122" s="10"/>
      <c r="F122" s="10"/>
      <c r="G122" s="10"/>
      <c r="H122" s="10"/>
      <c r="I122" s="10"/>
      <c r="J122" s="10"/>
      <c r="K122" s="10"/>
      <c r="L122" s="67"/>
      <c r="M122" s="10"/>
      <c r="N122" s="142"/>
    </row>
    <row r="123" spans="1:14" ht="15.75">
      <c r="A123" s="8"/>
      <c r="B123" s="23"/>
      <c r="C123" s="16"/>
      <c r="D123" s="10"/>
      <c r="E123" s="10"/>
      <c r="F123" s="10"/>
      <c r="G123" s="10"/>
      <c r="H123" s="10"/>
      <c r="I123" s="10"/>
      <c r="J123" s="10"/>
      <c r="K123" s="10"/>
      <c r="L123" s="67"/>
      <c r="M123" s="10"/>
      <c r="N123" s="142"/>
    </row>
    <row r="124" spans="1:14" ht="15.75">
      <c r="A124" s="28"/>
      <c r="B124" s="29" t="s">
        <v>90</v>
      </c>
      <c r="C124" s="89"/>
      <c r="D124" s="29"/>
      <c r="E124" s="29"/>
      <c r="F124" s="29"/>
      <c r="G124" s="29"/>
      <c r="H124" s="29"/>
      <c r="I124" s="29"/>
      <c r="J124" s="29"/>
      <c r="K124" s="29"/>
      <c r="L124" s="71">
        <f>L53</f>
        <v>85663</v>
      </c>
      <c r="M124" s="29"/>
      <c r="N124" s="142"/>
    </row>
    <row r="125" spans="1:14" ht="15.75">
      <c r="A125" s="28"/>
      <c r="B125" s="29" t="s">
        <v>91</v>
      </c>
      <c r="C125" s="89"/>
      <c r="D125" s="29"/>
      <c r="E125" s="29"/>
      <c r="F125" s="29"/>
      <c r="G125" s="29"/>
      <c r="H125" s="29"/>
      <c r="I125" s="29"/>
      <c r="J125" s="29"/>
      <c r="K125" s="29"/>
      <c r="L125" s="71">
        <f>L65</f>
        <v>78568</v>
      </c>
      <c r="M125" s="29"/>
      <c r="N125" s="142"/>
    </row>
    <row r="126" spans="1:14" ht="7.5" customHeight="1">
      <c r="A126" s="28"/>
      <c r="B126" s="29"/>
      <c r="C126" s="29"/>
      <c r="D126" s="29"/>
      <c r="E126" s="29"/>
      <c r="F126" s="29"/>
      <c r="G126" s="29"/>
      <c r="H126" s="29"/>
      <c r="I126" s="29"/>
      <c r="J126" s="29"/>
      <c r="K126" s="29"/>
      <c r="L126" s="84"/>
      <c r="M126" s="29"/>
      <c r="N126" s="142"/>
    </row>
    <row r="127" spans="1:14" ht="15.75">
      <c r="A127" s="2"/>
      <c r="B127" s="5"/>
      <c r="C127" s="5"/>
      <c r="D127" s="5"/>
      <c r="E127" s="5"/>
      <c r="F127" s="5"/>
      <c r="G127" s="5"/>
      <c r="H127" s="5"/>
      <c r="I127" s="5"/>
      <c r="J127" s="5"/>
      <c r="K127" s="5"/>
      <c r="L127" s="65"/>
      <c r="M127" s="5"/>
      <c r="N127" s="142"/>
    </row>
    <row r="128" spans="1:14" ht="15.75">
      <c r="A128" s="8"/>
      <c r="B128" s="83" t="s">
        <v>92</v>
      </c>
      <c r="C128" s="12"/>
      <c r="D128" s="12"/>
      <c r="E128" s="12"/>
      <c r="F128" s="12"/>
      <c r="G128" s="12"/>
      <c r="H128" s="90" t="s">
        <v>168</v>
      </c>
      <c r="I128" s="90"/>
      <c r="J128" s="90" t="s">
        <v>173</v>
      </c>
      <c r="K128" s="12"/>
      <c r="L128" s="91" t="s">
        <v>186</v>
      </c>
      <c r="M128" s="10"/>
      <c r="N128" s="142"/>
    </row>
    <row r="129" spans="1:14" ht="15.75">
      <c r="A129" s="28"/>
      <c r="B129" s="29" t="s">
        <v>93</v>
      </c>
      <c r="C129" s="29"/>
      <c r="D129" s="29"/>
      <c r="E129" s="29"/>
      <c r="F129" s="29"/>
      <c r="G129" s="29"/>
      <c r="H129" s="71">
        <v>40000</v>
      </c>
      <c r="I129" s="29"/>
      <c r="J129" s="58" t="s">
        <v>174</v>
      </c>
      <c r="K129" s="29"/>
      <c r="L129" s="71"/>
      <c r="M129" s="29"/>
      <c r="N129" s="142"/>
    </row>
    <row r="130" spans="1:14" ht="15.75">
      <c r="A130" s="28"/>
      <c r="B130" s="29" t="s">
        <v>94</v>
      </c>
      <c r="C130" s="29"/>
      <c r="D130" s="29"/>
      <c r="E130" s="29"/>
      <c r="F130" s="29"/>
      <c r="G130" s="29"/>
      <c r="H130" s="71">
        <v>683</v>
      </c>
      <c r="I130" s="29"/>
      <c r="J130" s="71">
        <v>533</v>
      </c>
      <c r="K130" s="29"/>
      <c r="L130" s="71">
        <f>J130+H130</f>
        <v>1216</v>
      </c>
      <c r="M130" s="29"/>
      <c r="N130" s="142"/>
    </row>
    <row r="131" spans="1:14" ht="15.75">
      <c r="A131" s="28"/>
      <c r="B131" s="29" t="s">
        <v>95</v>
      </c>
      <c r="C131" s="29"/>
      <c r="D131" s="29"/>
      <c r="E131" s="29"/>
      <c r="F131" s="29"/>
      <c r="G131" s="29"/>
      <c r="H131" s="29">
        <f>-J90</f>
        <v>35</v>
      </c>
      <c r="I131" s="29"/>
      <c r="J131" s="29">
        <v>6</v>
      </c>
      <c r="K131" s="29"/>
      <c r="L131" s="71">
        <f>J131+H131</f>
        <v>41</v>
      </c>
      <c r="M131" s="29"/>
      <c r="N131" s="142"/>
    </row>
    <row r="132" spans="1:14" ht="15.75">
      <c r="A132" s="28"/>
      <c r="B132" s="29" t="s">
        <v>96</v>
      </c>
      <c r="C132" s="29"/>
      <c r="D132" s="29"/>
      <c r="E132" s="29"/>
      <c r="F132" s="29"/>
      <c r="G132" s="29"/>
      <c r="H132" s="71">
        <f>H130+H131</f>
        <v>718</v>
      </c>
      <c r="I132" s="29"/>
      <c r="J132" s="71">
        <f>J131+J130</f>
        <v>539</v>
      </c>
      <c r="K132" s="29"/>
      <c r="L132" s="71">
        <f>J132+H132</f>
        <v>1257</v>
      </c>
      <c r="M132" s="29"/>
      <c r="N132" s="142"/>
    </row>
    <row r="133" spans="1:14" ht="15.75">
      <c r="A133" s="28"/>
      <c r="B133" s="29" t="s">
        <v>97</v>
      </c>
      <c r="C133" s="29"/>
      <c r="D133" s="29"/>
      <c r="E133" s="29"/>
      <c r="F133" s="29"/>
      <c r="G133" s="29"/>
      <c r="H133" s="71">
        <f>H129-H132</f>
        <v>39282</v>
      </c>
      <c r="I133" s="29"/>
      <c r="J133" s="58" t="s">
        <v>174</v>
      </c>
      <c r="K133" s="29"/>
      <c r="L133" s="71"/>
      <c r="M133" s="29"/>
      <c r="N133" s="142"/>
    </row>
    <row r="134" spans="1:14" ht="7.5" customHeight="1">
      <c r="A134" s="28"/>
      <c r="B134" s="29"/>
      <c r="C134" s="29"/>
      <c r="D134" s="29"/>
      <c r="E134" s="29"/>
      <c r="F134" s="29"/>
      <c r="G134" s="29"/>
      <c r="H134" s="29"/>
      <c r="I134" s="29"/>
      <c r="J134" s="29"/>
      <c r="K134" s="29"/>
      <c r="L134" s="84"/>
      <c r="M134" s="29"/>
      <c r="N134" s="142"/>
    </row>
    <row r="135" spans="1:14" ht="9" customHeight="1">
      <c r="A135" s="2"/>
      <c r="B135" s="5"/>
      <c r="C135" s="5"/>
      <c r="D135" s="5"/>
      <c r="E135" s="5"/>
      <c r="F135" s="5"/>
      <c r="G135" s="5"/>
      <c r="H135" s="5"/>
      <c r="I135" s="5"/>
      <c r="J135" s="5"/>
      <c r="K135" s="5"/>
      <c r="L135" s="65"/>
      <c r="M135" s="5"/>
      <c r="N135" s="142"/>
    </row>
    <row r="136" spans="1:14" ht="15.75">
      <c r="A136" s="8"/>
      <c r="B136" s="83" t="s">
        <v>98</v>
      </c>
      <c r="C136" s="16"/>
      <c r="D136" s="10"/>
      <c r="E136" s="10"/>
      <c r="F136" s="10"/>
      <c r="G136" s="10"/>
      <c r="H136" s="10"/>
      <c r="I136" s="10"/>
      <c r="J136" s="10"/>
      <c r="K136" s="10"/>
      <c r="L136" s="92"/>
      <c r="M136" s="10"/>
      <c r="N136" s="142"/>
    </row>
    <row r="137" spans="1:14" ht="15.75">
      <c r="A137" s="28"/>
      <c r="B137" s="29" t="s">
        <v>99</v>
      </c>
      <c r="C137" s="29"/>
      <c r="D137" s="29"/>
      <c r="E137" s="29"/>
      <c r="F137" s="29"/>
      <c r="G137" s="29"/>
      <c r="H137" s="29"/>
      <c r="I137" s="29"/>
      <c r="J137" s="29"/>
      <c r="K137" s="29"/>
      <c r="L137" s="80">
        <f>(L75+SUM(L77:L80))/-L81</f>
        <v>2.846765039727582</v>
      </c>
      <c r="M137" s="29" t="s">
        <v>187</v>
      </c>
      <c r="N137" s="142"/>
    </row>
    <row r="138" spans="1:14" ht="15.75">
      <c r="A138" s="28"/>
      <c r="B138" s="29" t="s">
        <v>100</v>
      </c>
      <c r="C138" s="29"/>
      <c r="D138" s="29"/>
      <c r="E138" s="29"/>
      <c r="F138" s="29"/>
      <c r="G138" s="29"/>
      <c r="H138" s="29"/>
      <c r="I138" s="29"/>
      <c r="J138" s="29"/>
      <c r="K138" s="29"/>
      <c r="L138" s="93">
        <v>1.94</v>
      </c>
      <c r="M138" s="29" t="s">
        <v>187</v>
      </c>
      <c r="N138" s="142"/>
    </row>
    <row r="139" spans="1:14" ht="15.75">
      <c r="A139" s="28"/>
      <c r="B139" s="29" t="s">
        <v>101</v>
      </c>
      <c r="C139" s="29"/>
      <c r="D139" s="29"/>
      <c r="E139" s="29"/>
      <c r="F139" s="29"/>
      <c r="G139" s="29"/>
      <c r="H139" s="29"/>
      <c r="I139" s="29"/>
      <c r="J139" s="29"/>
      <c r="K139" s="29"/>
      <c r="L139" s="80">
        <f>(L75+SUM(L77:L82))/-L83</f>
        <v>2.9635036496350367</v>
      </c>
      <c r="M139" s="29" t="s">
        <v>187</v>
      </c>
      <c r="N139" s="142"/>
    </row>
    <row r="140" spans="1:14" ht="15.75">
      <c r="A140" s="28"/>
      <c r="B140" s="29" t="s">
        <v>102</v>
      </c>
      <c r="C140" s="29"/>
      <c r="D140" s="29"/>
      <c r="E140" s="29"/>
      <c r="F140" s="29"/>
      <c r="G140" s="29"/>
      <c r="H140" s="29"/>
      <c r="I140" s="29"/>
      <c r="J140" s="29"/>
      <c r="K140" s="29"/>
      <c r="L140" s="94">
        <v>3.45</v>
      </c>
      <c r="M140" s="29" t="s">
        <v>187</v>
      </c>
      <c r="N140" s="142"/>
    </row>
    <row r="141" spans="1:14" ht="7.5" customHeight="1">
      <c r="A141" s="28"/>
      <c r="B141" s="29"/>
      <c r="C141" s="29"/>
      <c r="D141" s="29"/>
      <c r="E141" s="29"/>
      <c r="F141" s="29"/>
      <c r="G141" s="29"/>
      <c r="H141" s="29"/>
      <c r="I141" s="29"/>
      <c r="J141" s="29"/>
      <c r="K141" s="29"/>
      <c r="L141" s="29"/>
      <c r="M141" s="29"/>
      <c r="N141" s="142"/>
    </row>
    <row r="142" spans="1:14" ht="15.75">
      <c r="A142" s="8"/>
      <c r="B142" s="15"/>
      <c r="C142" s="15"/>
      <c r="D142" s="15"/>
      <c r="E142" s="15"/>
      <c r="F142" s="15"/>
      <c r="G142" s="15"/>
      <c r="H142" s="15"/>
      <c r="I142" s="15"/>
      <c r="J142" s="15"/>
      <c r="K142" s="15"/>
      <c r="L142" s="15"/>
      <c r="M142" s="15"/>
      <c r="N142" s="142"/>
    </row>
    <row r="143" spans="1:14" ht="15.75">
      <c r="A143" s="95"/>
      <c r="B143" s="81" t="s">
        <v>103</v>
      </c>
      <c r="C143" s="96"/>
      <c r="D143" s="96"/>
      <c r="E143" s="96"/>
      <c r="F143" s="96"/>
      <c r="G143" s="97"/>
      <c r="H143" s="97"/>
      <c r="I143" s="97"/>
      <c r="J143" s="97">
        <v>36769</v>
      </c>
      <c r="K143" s="98"/>
      <c r="L143" s="98"/>
      <c r="M143" s="5"/>
      <c r="N143" s="142"/>
    </row>
    <row r="144" spans="1:14" ht="15.75">
      <c r="A144" s="100"/>
      <c r="B144" s="101"/>
      <c r="C144" s="102"/>
      <c r="D144" s="102"/>
      <c r="E144" s="102"/>
      <c r="F144" s="102"/>
      <c r="G144" s="103"/>
      <c r="H144" s="103"/>
      <c r="I144" s="103"/>
      <c r="J144" s="103"/>
      <c r="K144" s="10"/>
      <c r="L144" s="10"/>
      <c r="M144" s="10"/>
      <c r="N144" s="142"/>
    </row>
    <row r="145" spans="1:14" ht="15.75">
      <c r="A145" s="105"/>
      <c r="B145" s="106" t="s">
        <v>104</v>
      </c>
      <c r="C145" s="107"/>
      <c r="D145" s="107"/>
      <c r="E145" s="107"/>
      <c r="F145" s="107"/>
      <c r="G145" s="88"/>
      <c r="H145" s="88"/>
      <c r="I145" s="88"/>
      <c r="J145" s="57">
        <v>0.09879</v>
      </c>
      <c r="K145" s="29"/>
      <c r="L145" s="29"/>
      <c r="M145" s="29"/>
      <c r="N145" s="142"/>
    </row>
    <row r="146" spans="1:14" ht="15.75">
      <c r="A146" s="105"/>
      <c r="B146" s="106" t="s">
        <v>105</v>
      </c>
      <c r="C146" s="107"/>
      <c r="D146" s="107"/>
      <c r="E146" s="107"/>
      <c r="F146" s="107"/>
      <c r="G146" s="88"/>
      <c r="H146" s="88"/>
      <c r="I146" s="88"/>
      <c r="J146" s="57">
        <v>0.0623</v>
      </c>
      <c r="K146" s="29"/>
      <c r="L146" s="29"/>
      <c r="M146" s="29"/>
      <c r="N146" s="142"/>
    </row>
    <row r="147" spans="1:14" ht="15.75">
      <c r="A147" s="105"/>
      <c r="B147" s="106" t="s">
        <v>106</v>
      </c>
      <c r="C147" s="107"/>
      <c r="D147" s="107"/>
      <c r="E147" s="107"/>
      <c r="F147" s="107"/>
      <c r="G147" s="88"/>
      <c r="H147" s="88"/>
      <c r="I147" s="88"/>
      <c r="J147" s="108">
        <f>J145-J146</f>
        <v>0.03649</v>
      </c>
      <c r="K147" s="29"/>
      <c r="L147" s="29"/>
      <c r="M147" s="29"/>
      <c r="N147" s="142"/>
    </row>
    <row r="148" spans="1:14" ht="15.75">
      <c r="A148" s="105"/>
      <c r="B148" s="106" t="s">
        <v>107</v>
      </c>
      <c r="C148" s="107"/>
      <c r="D148" s="107"/>
      <c r="E148" s="107"/>
      <c r="F148" s="107"/>
      <c r="G148" s="88"/>
      <c r="H148" s="88"/>
      <c r="I148" s="88"/>
      <c r="J148" s="57">
        <v>0.10449</v>
      </c>
      <c r="K148" s="29"/>
      <c r="L148" s="29"/>
      <c r="M148" s="29"/>
      <c r="N148" s="142"/>
    </row>
    <row r="149" spans="1:14" ht="15.75">
      <c r="A149" s="105"/>
      <c r="B149" s="106" t="s">
        <v>108</v>
      </c>
      <c r="C149" s="107"/>
      <c r="D149" s="107"/>
      <c r="E149" s="107"/>
      <c r="F149" s="107"/>
      <c r="G149" s="88"/>
      <c r="H149" s="88"/>
      <c r="I149" s="88"/>
      <c r="J149" s="108">
        <f>L29</f>
        <v>0.06622753127754602</v>
      </c>
      <c r="K149" s="29"/>
      <c r="L149" s="29"/>
      <c r="M149" s="29"/>
      <c r="N149" s="142"/>
    </row>
    <row r="150" spans="1:14" ht="15.75">
      <c r="A150" s="105"/>
      <c r="B150" s="106" t="s">
        <v>109</v>
      </c>
      <c r="C150" s="107"/>
      <c r="D150" s="107"/>
      <c r="E150" s="107"/>
      <c r="F150" s="107"/>
      <c r="G150" s="88"/>
      <c r="H150" s="88"/>
      <c r="I150" s="88"/>
      <c r="J150" s="108">
        <f>J148-J149</f>
        <v>0.03826246872245398</v>
      </c>
      <c r="K150" s="29"/>
      <c r="L150" s="29"/>
      <c r="M150" s="29"/>
      <c r="N150" s="142"/>
    </row>
    <row r="151" spans="1:14" ht="15.75">
      <c r="A151" s="105"/>
      <c r="B151" s="106" t="s">
        <v>110</v>
      </c>
      <c r="C151" s="107"/>
      <c r="D151" s="107"/>
      <c r="E151" s="107"/>
      <c r="F151" s="107"/>
      <c r="G151" s="88"/>
      <c r="H151" s="88"/>
      <c r="I151" s="88"/>
      <c r="J151" s="109" t="s">
        <v>175</v>
      </c>
      <c r="K151" s="29"/>
      <c r="L151" s="29"/>
      <c r="M151" s="29"/>
      <c r="N151" s="142"/>
    </row>
    <row r="152" spans="1:14" ht="15.75">
      <c r="A152" s="105"/>
      <c r="B152" s="106" t="s">
        <v>111</v>
      </c>
      <c r="C152" s="107"/>
      <c r="D152" s="107"/>
      <c r="E152" s="107"/>
      <c r="F152" s="107"/>
      <c r="G152" s="88"/>
      <c r="H152" s="88"/>
      <c r="I152" s="88"/>
      <c r="J152" s="110">
        <v>17.58</v>
      </c>
      <c r="K152" s="29" t="s">
        <v>179</v>
      </c>
      <c r="L152" s="29"/>
      <c r="M152" s="29"/>
      <c r="N152" s="142"/>
    </row>
    <row r="153" spans="1:14" ht="15.75">
      <c r="A153" s="105"/>
      <c r="B153" s="106" t="s">
        <v>112</v>
      </c>
      <c r="C153" s="107"/>
      <c r="D153" s="107"/>
      <c r="E153" s="107"/>
      <c r="F153" s="107"/>
      <c r="G153" s="88"/>
      <c r="H153" s="88"/>
      <c r="I153" s="88"/>
      <c r="J153" s="110">
        <v>13.385</v>
      </c>
      <c r="K153" s="29" t="s">
        <v>179</v>
      </c>
      <c r="L153" s="29"/>
      <c r="M153" s="29"/>
      <c r="N153" s="142"/>
    </row>
    <row r="154" spans="1:14" ht="15.75">
      <c r="A154" s="105"/>
      <c r="B154" s="106" t="s">
        <v>113</v>
      </c>
      <c r="C154" s="107"/>
      <c r="D154" s="107"/>
      <c r="E154" s="107"/>
      <c r="F154" s="107"/>
      <c r="G154" s="88"/>
      <c r="H154" s="88"/>
      <c r="I154" s="88"/>
      <c r="J154" s="108">
        <f>F53/D53*4</f>
        <v>0.32533339055241445</v>
      </c>
      <c r="K154" s="29"/>
      <c r="L154" s="29"/>
      <c r="M154" s="29"/>
      <c r="N154" s="142"/>
    </row>
    <row r="155" spans="1:14" ht="15.75">
      <c r="A155" s="105"/>
      <c r="B155" s="106"/>
      <c r="C155" s="106"/>
      <c r="D155" s="106"/>
      <c r="E155" s="106"/>
      <c r="F155" s="106"/>
      <c r="G155" s="29"/>
      <c r="H155" s="29"/>
      <c r="I155" s="29"/>
      <c r="J155" s="84"/>
      <c r="K155" s="29"/>
      <c r="L155" s="111"/>
      <c r="M155" s="29"/>
      <c r="N155" s="142"/>
    </row>
    <row r="156" spans="1:14" ht="15.75">
      <c r="A156" s="112"/>
      <c r="B156" s="17" t="s">
        <v>114</v>
      </c>
      <c r="C156" s="20"/>
      <c r="D156" s="113"/>
      <c r="E156" s="20"/>
      <c r="F156" s="113"/>
      <c r="G156" s="20"/>
      <c r="H156" s="113"/>
      <c r="I156" s="20" t="s">
        <v>169</v>
      </c>
      <c r="J156" s="113" t="s">
        <v>176</v>
      </c>
      <c r="K156" s="18"/>
      <c r="L156" s="18"/>
      <c r="M156" s="10"/>
      <c r="N156" s="142"/>
    </row>
    <row r="157" spans="1:14" ht="15.75">
      <c r="A157" s="114"/>
      <c r="B157" s="106" t="s">
        <v>115</v>
      </c>
      <c r="C157" s="72"/>
      <c r="D157" s="72"/>
      <c r="E157" s="72"/>
      <c r="F157" s="29"/>
      <c r="G157" s="29"/>
      <c r="H157" s="29"/>
      <c r="I157" s="35">
        <v>200</v>
      </c>
      <c r="J157" s="115">
        <v>12961</v>
      </c>
      <c r="K157" s="29"/>
      <c r="L157" s="111"/>
      <c r="M157" s="116"/>
      <c r="N157" s="142"/>
    </row>
    <row r="158" spans="1:14" ht="15.75">
      <c r="A158" s="114"/>
      <c r="B158" s="106" t="s">
        <v>116</v>
      </c>
      <c r="C158" s="72"/>
      <c r="D158" s="72"/>
      <c r="E158" s="72"/>
      <c r="F158" s="29"/>
      <c r="G158" s="29"/>
      <c r="H158" s="29"/>
      <c r="I158" s="35">
        <v>17</v>
      </c>
      <c r="J158" s="115">
        <v>1013</v>
      </c>
      <c r="K158" s="29"/>
      <c r="L158" s="111"/>
      <c r="M158" s="116"/>
      <c r="N158" s="142"/>
    </row>
    <row r="159" spans="1:14" ht="15.75">
      <c r="A159" s="114"/>
      <c r="B159" s="117" t="s">
        <v>117</v>
      </c>
      <c r="C159" s="72"/>
      <c r="D159" s="72"/>
      <c r="E159" s="72"/>
      <c r="F159" s="29"/>
      <c r="G159" s="29"/>
      <c r="H159" s="29"/>
      <c r="I159" s="29"/>
      <c r="J159" s="115">
        <v>0</v>
      </c>
      <c r="K159" s="29"/>
      <c r="L159" s="111"/>
      <c r="M159" s="116"/>
      <c r="N159" s="142"/>
    </row>
    <row r="160" spans="1:14" ht="15.75">
      <c r="A160" s="114"/>
      <c r="B160" s="117" t="s">
        <v>118</v>
      </c>
      <c r="C160" s="72"/>
      <c r="D160" s="72"/>
      <c r="E160" s="72"/>
      <c r="F160" s="29"/>
      <c r="G160" s="29"/>
      <c r="H160" s="29"/>
      <c r="I160" s="29"/>
      <c r="J160" s="86" t="s">
        <v>174</v>
      </c>
      <c r="K160" s="29"/>
      <c r="L160" s="111"/>
      <c r="M160" s="116"/>
      <c r="N160" s="142"/>
    </row>
    <row r="161" spans="1:14" ht="15.75">
      <c r="A161" s="118"/>
      <c r="B161" s="117" t="s">
        <v>119</v>
      </c>
      <c r="C161" s="72"/>
      <c r="D161" s="106"/>
      <c r="E161" s="106"/>
      <c r="F161" s="106"/>
      <c r="G161" s="29"/>
      <c r="H161" s="29"/>
      <c r="I161" s="29"/>
      <c r="J161" s="115"/>
      <c r="K161" s="29"/>
      <c r="L161" s="111"/>
      <c r="M161" s="119"/>
      <c r="N161" s="142"/>
    </row>
    <row r="162" spans="1:14" ht="15.75">
      <c r="A162" s="114"/>
      <c r="B162" s="106" t="s">
        <v>120</v>
      </c>
      <c r="C162" s="72"/>
      <c r="D162" s="72"/>
      <c r="E162" s="72"/>
      <c r="F162" s="72"/>
      <c r="G162" s="29"/>
      <c r="H162" s="29"/>
      <c r="I162" s="29">
        <v>16</v>
      </c>
      <c r="J162" s="115">
        <v>442</v>
      </c>
      <c r="K162" s="29"/>
      <c r="L162" s="111"/>
      <c r="M162" s="119"/>
      <c r="N162" s="142"/>
    </row>
    <row r="163" spans="1:14" ht="15.75">
      <c r="A163" s="114"/>
      <c r="B163" s="106" t="s">
        <v>121</v>
      </c>
      <c r="C163" s="72"/>
      <c r="D163" s="72"/>
      <c r="E163" s="72"/>
      <c r="F163" s="72"/>
      <c r="G163" s="29"/>
      <c r="H163" s="29"/>
      <c r="I163" s="29">
        <v>342</v>
      </c>
      <c r="J163" s="115">
        <v>5540</v>
      </c>
      <c r="K163" s="29"/>
      <c r="L163" s="111"/>
      <c r="M163" s="119"/>
      <c r="N163" s="142"/>
    </row>
    <row r="164" spans="1:14" ht="15.75">
      <c r="A164" s="118"/>
      <c r="B164" s="117" t="s">
        <v>122</v>
      </c>
      <c r="C164" s="72"/>
      <c r="D164" s="106"/>
      <c r="E164" s="106"/>
      <c r="F164" s="106"/>
      <c r="G164" s="29"/>
      <c r="H164" s="29"/>
      <c r="I164" s="29"/>
      <c r="J164" s="115"/>
      <c r="K164" s="29"/>
      <c r="L164" s="111"/>
      <c r="M164" s="119"/>
      <c r="N164" s="142"/>
    </row>
    <row r="165" spans="1:14" ht="15.75">
      <c r="A165" s="118"/>
      <c r="B165" s="106" t="s">
        <v>123</v>
      </c>
      <c r="C165" s="72"/>
      <c r="D165" s="106"/>
      <c r="E165" s="106"/>
      <c r="F165" s="106"/>
      <c r="G165" s="29"/>
      <c r="H165" s="29"/>
      <c r="I165" s="29">
        <v>13</v>
      </c>
      <c r="J165" s="115">
        <v>642</v>
      </c>
      <c r="K165" s="29"/>
      <c r="L165" s="111"/>
      <c r="M165" s="119"/>
      <c r="N165" s="142"/>
    </row>
    <row r="166" spans="1:14" ht="15.75">
      <c r="A166" s="114"/>
      <c r="B166" s="106" t="s">
        <v>124</v>
      </c>
      <c r="C166" s="72"/>
      <c r="D166" s="120"/>
      <c r="E166" s="120"/>
      <c r="F166" s="121"/>
      <c r="G166" s="29"/>
      <c r="H166" s="29"/>
      <c r="I166" s="29"/>
      <c r="J166" s="115">
        <v>18.378</v>
      </c>
      <c r="K166" s="29"/>
      <c r="L166" s="111"/>
      <c r="M166" s="119"/>
      <c r="N166" s="142"/>
    </row>
    <row r="167" spans="1:14" ht="15.75">
      <c r="A167" s="114"/>
      <c r="B167" s="106" t="s">
        <v>125</v>
      </c>
      <c r="C167" s="72"/>
      <c r="D167" s="120"/>
      <c r="E167" s="120"/>
      <c r="F167" s="121"/>
      <c r="G167" s="29"/>
      <c r="H167" s="29"/>
      <c r="I167" s="29"/>
      <c r="J167" s="115">
        <v>6.69</v>
      </c>
      <c r="K167" s="29"/>
      <c r="L167" s="111"/>
      <c r="M167" s="119"/>
      <c r="N167" s="142"/>
    </row>
    <row r="168" spans="1:14" ht="15.75">
      <c r="A168" s="114"/>
      <c r="B168" s="106" t="s">
        <v>126</v>
      </c>
      <c r="C168" s="72"/>
      <c r="D168" s="122"/>
      <c r="E168" s="120"/>
      <c r="F168" s="121"/>
      <c r="G168" s="29"/>
      <c r="H168" s="29"/>
      <c r="I168" s="29"/>
      <c r="J168" s="123">
        <v>0.9663</v>
      </c>
      <c r="K168" s="29"/>
      <c r="L168" s="111"/>
      <c r="M168" s="119"/>
      <c r="N168" s="142"/>
    </row>
    <row r="169" spans="1:14" ht="15.75">
      <c r="A169" s="114"/>
      <c r="B169" s="106"/>
      <c r="C169" s="72"/>
      <c r="D169" s="122"/>
      <c r="E169" s="120"/>
      <c r="F169" s="121"/>
      <c r="G169" s="29"/>
      <c r="H169" s="29"/>
      <c r="I169" s="29"/>
      <c r="J169" s="123"/>
      <c r="K169" s="29"/>
      <c r="L169" s="111"/>
      <c r="M169" s="119"/>
      <c r="N169" s="142"/>
    </row>
    <row r="170" spans="1:14" ht="15.75">
      <c r="A170" s="124"/>
      <c r="B170" s="17" t="s">
        <v>127</v>
      </c>
      <c r="C170" s="20"/>
      <c r="D170" s="113"/>
      <c r="E170" s="20"/>
      <c r="F170" s="113"/>
      <c r="G170" s="20"/>
      <c r="H170" s="113" t="s">
        <v>169</v>
      </c>
      <c r="I170" s="20" t="s">
        <v>170</v>
      </c>
      <c r="J170" s="113" t="s">
        <v>177</v>
      </c>
      <c r="K170" s="20" t="s">
        <v>170</v>
      </c>
      <c r="L170" s="18"/>
      <c r="M170" s="17"/>
      <c r="N170" s="142"/>
    </row>
    <row r="171" spans="1:14" ht="15.75">
      <c r="A171" s="28"/>
      <c r="B171" s="72" t="s">
        <v>128</v>
      </c>
      <c r="C171" s="125"/>
      <c r="D171" s="72"/>
      <c r="E171" s="125"/>
      <c r="F171" s="29"/>
      <c r="G171" s="125"/>
      <c r="H171" s="72">
        <f>813+589</f>
        <v>1402</v>
      </c>
      <c r="I171" s="125">
        <f>H171/H177</f>
        <v>0.6250557289344628</v>
      </c>
      <c r="J171" s="71">
        <f>27717+23432</f>
        <v>51149</v>
      </c>
      <c r="K171" s="126">
        <f>J171/J177</f>
        <v>0.5970955955313263</v>
      </c>
      <c r="L171" s="111"/>
      <c r="M171" s="119"/>
      <c r="N171" s="142"/>
    </row>
    <row r="172" spans="1:14" ht="15.75">
      <c r="A172" s="28"/>
      <c r="B172" s="72" t="s">
        <v>129</v>
      </c>
      <c r="C172" s="125"/>
      <c r="D172" s="72"/>
      <c r="E172" s="125"/>
      <c r="F172" s="29"/>
      <c r="G172" s="127"/>
      <c r="H172" s="72">
        <f>138+6</f>
        <v>144</v>
      </c>
      <c r="I172" s="125">
        <f>H172/H177</f>
        <v>0.06419973250111458</v>
      </c>
      <c r="J172" s="71">
        <f>4659+312</f>
        <v>4971</v>
      </c>
      <c r="K172" s="126">
        <f>J172/J177</f>
        <v>0.05802972111646802</v>
      </c>
      <c r="L172" s="111"/>
      <c r="M172" s="119"/>
      <c r="N172" s="142"/>
    </row>
    <row r="173" spans="1:14" ht="15.75">
      <c r="A173" s="28"/>
      <c r="B173" s="72" t="s">
        <v>130</v>
      </c>
      <c r="C173" s="125"/>
      <c r="D173" s="72"/>
      <c r="E173" s="125"/>
      <c r="F173" s="29"/>
      <c r="G173" s="127"/>
      <c r="H173" s="72">
        <f>62+2</f>
        <v>64</v>
      </c>
      <c r="I173" s="125">
        <f>H173/H177</f>
        <v>0.028533214444939812</v>
      </c>
      <c r="J173" s="71">
        <f>2159+63</f>
        <v>2222</v>
      </c>
      <c r="K173" s="126">
        <f>J173/J177</f>
        <v>0.02593885341395935</v>
      </c>
      <c r="L173" s="111"/>
      <c r="M173" s="119"/>
      <c r="N173" s="142"/>
    </row>
    <row r="174" spans="1:14" ht="15.75">
      <c r="A174" s="28"/>
      <c r="B174" s="72" t="s">
        <v>131</v>
      </c>
      <c r="C174" s="125"/>
      <c r="D174" s="72"/>
      <c r="E174" s="125"/>
      <c r="F174" s="29"/>
      <c r="G174" s="127"/>
      <c r="H174" s="72">
        <f>44+588+1</f>
        <v>633</v>
      </c>
      <c r="I174" s="125">
        <f>H174/H177</f>
        <v>0.28221132411948285</v>
      </c>
      <c r="J174" s="71">
        <f>1585+25658+139+2+1-64</f>
        <v>27321</v>
      </c>
      <c r="K174" s="126">
        <f>J174/J177</f>
        <v>0.3189358299382464</v>
      </c>
      <c r="L174" s="111"/>
      <c r="M174" s="119"/>
      <c r="N174" s="142"/>
    </row>
    <row r="175" spans="1:14" ht="15.75">
      <c r="A175" s="28"/>
      <c r="B175" s="32"/>
      <c r="C175" s="125"/>
      <c r="D175" s="72"/>
      <c r="E175" s="125"/>
      <c r="F175" s="29"/>
      <c r="G175" s="127"/>
      <c r="H175" s="72"/>
      <c r="I175" s="125"/>
      <c r="J175" s="71"/>
      <c r="K175" s="126"/>
      <c r="L175" s="111"/>
      <c r="M175" s="119"/>
      <c r="N175" s="142"/>
    </row>
    <row r="176" spans="1:14" ht="15.75">
      <c r="A176" s="28"/>
      <c r="B176" s="72"/>
      <c r="C176" s="128"/>
      <c r="D176" s="116"/>
      <c r="E176" s="128"/>
      <c r="F176" s="29"/>
      <c r="G176" s="128"/>
      <c r="H176" s="116"/>
      <c r="I176" s="128"/>
      <c r="J176" s="71"/>
      <c r="K176" s="126"/>
      <c r="L176" s="111"/>
      <c r="M176" s="119"/>
      <c r="N176" s="142"/>
    </row>
    <row r="177" spans="1:14" ht="15.75">
      <c r="A177" s="28"/>
      <c r="B177" s="29"/>
      <c r="C177" s="29"/>
      <c r="D177" s="29"/>
      <c r="E177" s="29"/>
      <c r="F177" s="29"/>
      <c r="G177" s="29"/>
      <c r="H177" s="39">
        <f>SUM(H171:H175)</f>
        <v>2243</v>
      </c>
      <c r="I177" s="129">
        <f>SUM(I171:I176)</f>
        <v>1</v>
      </c>
      <c r="J177" s="71">
        <f>SUM(J171:J176)</f>
        <v>85663</v>
      </c>
      <c r="K177" s="129">
        <f>SUM(K171:K176)</f>
        <v>1</v>
      </c>
      <c r="L177" s="29"/>
      <c r="M177" s="29"/>
      <c r="N177" s="142"/>
    </row>
    <row r="178" spans="1:14" ht="15.75">
      <c r="A178" s="28"/>
      <c r="B178" s="29"/>
      <c r="C178" s="29"/>
      <c r="D178" s="29"/>
      <c r="E178" s="29"/>
      <c r="F178" s="29"/>
      <c r="G178" s="29"/>
      <c r="H178" s="39"/>
      <c r="I178" s="129"/>
      <c r="J178" s="71"/>
      <c r="K178" s="129"/>
      <c r="L178" s="29"/>
      <c r="M178" s="29"/>
      <c r="N178" s="142"/>
    </row>
    <row r="179" spans="1:14" ht="15.75">
      <c r="A179" s="8"/>
      <c r="B179" s="10"/>
      <c r="C179" s="10"/>
      <c r="D179" s="10"/>
      <c r="E179" s="10"/>
      <c r="F179" s="10"/>
      <c r="G179" s="10"/>
      <c r="H179" s="73"/>
      <c r="I179" s="132"/>
      <c r="J179" s="133"/>
      <c r="K179" s="132"/>
      <c r="L179" s="10"/>
      <c r="M179" s="10"/>
      <c r="N179" s="142"/>
    </row>
    <row r="180" spans="1:14" ht="15.75">
      <c r="A180" s="134"/>
      <c r="B180" s="17" t="s">
        <v>132</v>
      </c>
      <c r="C180" s="135"/>
      <c r="D180" s="20" t="s">
        <v>148</v>
      </c>
      <c r="E180" s="18"/>
      <c r="F180" s="17" t="s">
        <v>158</v>
      </c>
      <c r="G180" s="136"/>
      <c r="H180" s="136"/>
      <c r="I180" s="15"/>
      <c r="J180" s="15"/>
      <c r="K180" s="15"/>
      <c r="L180" s="15"/>
      <c r="M180" s="15"/>
      <c r="N180" s="142"/>
    </row>
    <row r="181" spans="1:14" ht="15.75">
      <c r="A181" s="134"/>
      <c r="B181" s="15"/>
      <c r="C181" s="15"/>
      <c r="D181" s="10"/>
      <c r="E181" s="10"/>
      <c r="F181" s="10"/>
      <c r="G181" s="15"/>
      <c r="H181" s="15"/>
      <c r="I181" s="15"/>
      <c r="J181" s="15"/>
      <c r="K181" s="15"/>
      <c r="L181" s="15"/>
      <c r="M181" s="15"/>
      <c r="N181" s="142"/>
    </row>
    <row r="182" spans="1:14" ht="15.75">
      <c r="A182" s="134"/>
      <c r="B182" s="16" t="s">
        <v>133</v>
      </c>
      <c r="C182" s="137"/>
      <c r="D182" s="138" t="s">
        <v>149</v>
      </c>
      <c r="E182" s="16"/>
      <c r="F182" s="16" t="s">
        <v>159</v>
      </c>
      <c r="G182" s="137"/>
      <c r="H182" s="137"/>
      <c r="I182" s="15"/>
      <c r="J182" s="15"/>
      <c r="K182" s="15"/>
      <c r="L182" s="15"/>
      <c r="M182" s="15"/>
      <c r="N182" s="142"/>
    </row>
    <row r="183" spans="1:14" ht="15.75">
      <c r="A183" s="134"/>
      <c r="B183" s="16" t="s">
        <v>134</v>
      </c>
      <c r="C183" s="137"/>
      <c r="D183" s="138" t="s">
        <v>150</v>
      </c>
      <c r="E183" s="16"/>
      <c r="F183" s="16" t="s">
        <v>160</v>
      </c>
      <c r="G183" s="137"/>
      <c r="H183" s="137"/>
      <c r="I183" s="15"/>
      <c r="J183" s="15"/>
      <c r="K183" s="15"/>
      <c r="L183" s="15"/>
      <c r="M183" s="15"/>
      <c r="N183" s="142"/>
    </row>
    <row r="184" spans="1:13" ht="15">
      <c r="A184" s="143"/>
      <c r="B184" s="143"/>
      <c r="C184" s="143"/>
      <c r="D184" s="143"/>
      <c r="E184" s="143"/>
      <c r="F184" s="143"/>
      <c r="G184" s="143"/>
      <c r="H184" s="143"/>
      <c r="I184" s="143"/>
      <c r="J184" s="143"/>
      <c r="K184" s="143"/>
      <c r="L184" s="143"/>
      <c r="M184" s="143"/>
    </row>
  </sheetData>
  <printOptions/>
  <pageMargins left="0.5" right="0.5" top="0.3" bottom="0.3451388888888889" header="0" footer="0"/>
  <pageSetup orientation="landscape" paperSize="9" scale="62"/>
  <headerFooter alignWithMargins="0">
    <oddFooter>&amp;LHL2 INVESTOR REPORT QTR END AUGUST 2001
</oddFooter>
  </headerFooter>
  <rowBreaks count="2" manualBreakCount="2">
    <brk id="45" max="142" man="1"/>
    <brk id="184" max="0" man="1"/>
  </rowBreaks>
</worksheet>
</file>

<file path=xl/worksheets/sheet3.xml><?xml version="1.0" encoding="utf-8"?>
<worksheet xmlns="http://schemas.openxmlformats.org/spreadsheetml/2006/main" xmlns:r="http://schemas.openxmlformats.org/officeDocument/2006/relationships">
  <dimension ref="A1:N184"/>
  <sheetViews>
    <sheetView showOutlineSymbols="0" zoomScale="70" zoomScaleNormal="70" workbookViewId="0" topLeftCell="C112">
      <selection activeCell="M139" sqref="M139"/>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19.99609375" style="1" customWidth="1"/>
    <col min="14" max="16384" width="9.6640625" style="1" customWidth="1"/>
  </cols>
  <sheetData>
    <row r="1" spans="1:14" ht="20.25">
      <c r="A1" s="2"/>
      <c r="B1" s="3" t="s">
        <v>0</v>
      </c>
      <c r="C1" s="4"/>
      <c r="D1" s="5"/>
      <c r="E1" s="5"/>
      <c r="F1" s="5"/>
      <c r="G1" s="5"/>
      <c r="H1" s="5"/>
      <c r="I1" s="5"/>
      <c r="J1" s="5"/>
      <c r="K1" s="5"/>
      <c r="L1" s="5"/>
      <c r="M1" s="5"/>
      <c r="N1" s="142"/>
    </row>
    <row r="2" spans="1:14" ht="15.75">
      <c r="A2" s="8"/>
      <c r="B2" s="9"/>
      <c r="C2" s="9"/>
      <c r="D2" s="10"/>
      <c r="E2" s="10"/>
      <c r="F2" s="10"/>
      <c r="G2" s="10"/>
      <c r="H2" s="10"/>
      <c r="I2" s="10"/>
      <c r="J2" s="10"/>
      <c r="K2" s="10"/>
      <c r="L2" s="10"/>
      <c r="M2" s="10"/>
      <c r="N2" s="142"/>
    </row>
    <row r="3" spans="1:14" ht="15.75">
      <c r="A3" s="11"/>
      <c r="B3" s="12" t="s">
        <v>1</v>
      </c>
      <c r="C3" s="10"/>
      <c r="D3" s="10"/>
      <c r="E3" s="10"/>
      <c r="F3" s="10"/>
      <c r="G3" s="10"/>
      <c r="H3" s="10"/>
      <c r="I3" s="10"/>
      <c r="J3" s="10"/>
      <c r="K3" s="10"/>
      <c r="L3" s="10"/>
      <c r="M3" s="10"/>
      <c r="N3" s="142"/>
    </row>
    <row r="4" spans="1:14" ht="15.75">
      <c r="A4" s="8"/>
      <c r="B4" s="9"/>
      <c r="C4" s="9"/>
      <c r="D4" s="10"/>
      <c r="E4" s="10"/>
      <c r="F4" s="10"/>
      <c r="G4" s="10"/>
      <c r="H4" s="10"/>
      <c r="I4" s="10"/>
      <c r="J4" s="10"/>
      <c r="K4" s="10"/>
      <c r="L4" s="10"/>
      <c r="M4" s="10"/>
      <c r="N4" s="142"/>
    </row>
    <row r="5" spans="1:14" ht="12" customHeight="1">
      <c r="A5" s="8"/>
      <c r="B5" s="13" t="s">
        <v>2</v>
      </c>
      <c r="C5" s="14"/>
      <c r="D5" s="10"/>
      <c r="E5" s="10"/>
      <c r="F5" s="10"/>
      <c r="G5" s="10"/>
      <c r="H5" s="10"/>
      <c r="I5" s="10"/>
      <c r="J5" s="10"/>
      <c r="K5" s="10"/>
      <c r="L5" s="10"/>
      <c r="M5" s="10"/>
      <c r="N5" s="142"/>
    </row>
    <row r="6" spans="1:14" ht="12" customHeight="1">
      <c r="A6" s="8"/>
      <c r="B6" s="13" t="s">
        <v>3</v>
      </c>
      <c r="C6" s="14"/>
      <c r="D6" s="10"/>
      <c r="E6" s="10"/>
      <c r="F6" s="10"/>
      <c r="G6" s="10"/>
      <c r="H6" s="10"/>
      <c r="I6" s="10"/>
      <c r="J6" s="10"/>
      <c r="K6" s="10"/>
      <c r="L6" s="10"/>
      <c r="M6" s="10"/>
      <c r="N6" s="142"/>
    </row>
    <row r="7" spans="1:14" ht="12" customHeight="1">
      <c r="A7" s="8"/>
      <c r="B7" s="13" t="s">
        <v>4</v>
      </c>
      <c r="C7" s="14"/>
      <c r="D7" s="10"/>
      <c r="E7" s="10"/>
      <c r="F7" s="10"/>
      <c r="G7" s="10"/>
      <c r="H7" s="10"/>
      <c r="I7" s="10"/>
      <c r="J7" s="10"/>
      <c r="K7" s="10"/>
      <c r="L7" s="10"/>
      <c r="M7" s="10"/>
      <c r="N7" s="142"/>
    </row>
    <row r="8" spans="1:14" ht="12" customHeight="1">
      <c r="A8" s="8"/>
      <c r="B8" s="13" t="s">
        <v>5</v>
      </c>
      <c r="C8" s="14"/>
      <c r="D8" s="10"/>
      <c r="E8" s="10"/>
      <c r="F8" s="10"/>
      <c r="G8" s="10"/>
      <c r="H8" s="10"/>
      <c r="I8" s="10"/>
      <c r="J8" s="10"/>
      <c r="K8" s="10"/>
      <c r="L8" s="10"/>
      <c r="M8" s="10"/>
      <c r="N8" s="142"/>
    </row>
    <row r="9" spans="1:14" ht="12" customHeight="1">
      <c r="A9" s="8"/>
      <c r="B9" s="15"/>
      <c r="C9" s="14"/>
      <c r="D9" s="10"/>
      <c r="E9" s="10"/>
      <c r="F9" s="10"/>
      <c r="G9" s="10"/>
      <c r="H9" s="10"/>
      <c r="I9" s="10"/>
      <c r="J9" s="10"/>
      <c r="K9" s="10"/>
      <c r="L9" s="10"/>
      <c r="M9" s="10"/>
      <c r="N9" s="142"/>
    </row>
    <row r="10" spans="1:14" ht="15.75">
      <c r="A10" s="8"/>
      <c r="B10" s="13"/>
      <c r="C10" s="14"/>
      <c r="D10" s="16"/>
      <c r="E10" s="16"/>
      <c r="F10" s="10"/>
      <c r="G10" s="10"/>
      <c r="H10" s="10"/>
      <c r="I10" s="10"/>
      <c r="J10" s="10"/>
      <c r="K10" s="10"/>
      <c r="L10" s="10"/>
      <c r="M10" s="10"/>
      <c r="N10" s="142"/>
    </row>
    <row r="11" spans="1:14" ht="15.75">
      <c r="A11" s="8"/>
      <c r="B11" s="16" t="s">
        <v>6</v>
      </c>
      <c r="C11" s="16"/>
      <c r="D11" s="10"/>
      <c r="E11" s="10"/>
      <c r="F11" s="10"/>
      <c r="G11" s="10"/>
      <c r="H11" s="10"/>
      <c r="I11" s="10"/>
      <c r="J11" s="10"/>
      <c r="K11" s="10"/>
      <c r="L11" s="10"/>
      <c r="M11" s="10"/>
      <c r="N11" s="142"/>
    </row>
    <row r="12" spans="1:14" ht="15.75">
      <c r="A12" s="8"/>
      <c r="B12" s="16"/>
      <c r="C12" s="16"/>
      <c r="D12" s="10"/>
      <c r="E12" s="10"/>
      <c r="F12" s="10"/>
      <c r="G12" s="10"/>
      <c r="H12" s="10"/>
      <c r="I12" s="10"/>
      <c r="J12" s="10"/>
      <c r="K12" s="10"/>
      <c r="L12" s="10"/>
      <c r="M12" s="10"/>
      <c r="N12" s="142"/>
    </row>
    <row r="13" spans="1:14" ht="15.75">
      <c r="A13" s="2"/>
      <c r="B13" s="5"/>
      <c r="C13" s="5"/>
      <c r="D13" s="5"/>
      <c r="E13" s="5"/>
      <c r="F13" s="5"/>
      <c r="G13" s="5"/>
      <c r="H13" s="5"/>
      <c r="I13" s="5"/>
      <c r="J13" s="5"/>
      <c r="K13" s="5"/>
      <c r="L13" s="5"/>
      <c r="M13" s="5"/>
      <c r="N13" s="142"/>
    </row>
    <row r="14" spans="1:14" ht="15.75">
      <c r="A14" s="8"/>
      <c r="B14" s="17" t="s">
        <v>7</v>
      </c>
      <c r="C14" s="17"/>
      <c r="D14" s="18"/>
      <c r="E14" s="18"/>
      <c r="F14" s="18"/>
      <c r="G14" s="18"/>
      <c r="H14" s="18"/>
      <c r="I14" s="18"/>
      <c r="J14" s="18"/>
      <c r="K14" s="18"/>
      <c r="L14" s="19" t="s">
        <v>180</v>
      </c>
      <c r="M14" s="18"/>
      <c r="N14" s="142"/>
    </row>
    <row r="15" spans="1:14" ht="15.75">
      <c r="A15" s="8"/>
      <c r="B15" s="17" t="s">
        <v>8</v>
      </c>
      <c r="C15" s="17"/>
      <c r="D15" s="18"/>
      <c r="E15" s="18"/>
      <c r="F15" s="18"/>
      <c r="G15" s="18"/>
      <c r="H15" s="18"/>
      <c r="I15" s="18"/>
      <c r="J15" s="18"/>
      <c r="K15" s="18"/>
      <c r="L15" s="20" t="s">
        <v>181</v>
      </c>
      <c r="M15" s="18"/>
      <c r="N15" s="142"/>
    </row>
    <row r="16" spans="1:14" ht="15.75">
      <c r="A16" s="8"/>
      <c r="B16" s="17" t="s">
        <v>9</v>
      </c>
      <c r="C16" s="17"/>
      <c r="D16" s="18"/>
      <c r="E16" s="18"/>
      <c r="F16" s="18"/>
      <c r="G16" s="18"/>
      <c r="H16" s="18"/>
      <c r="I16" s="18"/>
      <c r="J16" s="18"/>
      <c r="K16" s="18"/>
      <c r="L16" s="21">
        <v>36879</v>
      </c>
      <c r="M16" s="18"/>
      <c r="N16" s="142"/>
    </row>
    <row r="17" spans="1:14" ht="15.75">
      <c r="A17" s="8"/>
      <c r="B17" s="10"/>
      <c r="C17" s="10"/>
      <c r="D17" s="10"/>
      <c r="E17" s="10"/>
      <c r="F17" s="10"/>
      <c r="G17" s="10"/>
      <c r="H17" s="10"/>
      <c r="I17" s="10"/>
      <c r="J17" s="10"/>
      <c r="K17" s="10"/>
      <c r="L17" s="22"/>
      <c r="M17" s="10"/>
      <c r="N17" s="142"/>
    </row>
    <row r="18" spans="1:14" ht="15.75">
      <c r="A18" s="8"/>
      <c r="B18" s="23" t="s">
        <v>10</v>
      </c>
      <c r="C18" s="10"/>
      <c r="D18" s="10"/>
      <c r="E18" s="10"/>
      <c r="F18" s="10"/>
      <c r="G18" s="10"/>
      <c r="H18" s="10"/>
      <c r="I18" s="10"/>
      <c r="J18" s="22"/>
      <c r="K18" s="10"/>
      <c r="L18" s="15"/>
      <c r="M18" s="10"/>
      <c r="N18" s="142"/>
    </row>
    <row r="19" spans="1:14" ht="15.75">
      <c r="A19" s="8"/>
      <c r="B19" s="10"/>
      <c r="C19" s="10"/>
      <c r="D19" s="10"/>
      <c r="E19" s="10"/>
      <c r="F19" s="10"/>
      <c r="G19" s="10"/>
      <c r="H19" s="10"/>
      <c r="I19" s="10"/>
      <c r="J19" s="10"/>
      <c r="K19" s="10"/>
      <c r="L19" s="24"/>
      <c r="M19" s="10"/>
      <c r="N19" s="142"/>
    </row>
    <row r="20" spans="1:14" ht="15.75">
      <c r="A20" s="8"/>
      <c r="B20" s="10"/>
      <c r="C20" s="25" t="s">
        <v>135</v>
      </c>
      <c r="D20" s="26" t="s">
        <v>139</v>
      </c>
      <c r="E20" s="26"/>
      <c r="F20" s="26" t="s">
        <v>151</v>
      </c>
      <c r="G20" s="26"/>
      <c r="H20" s="26" t="s">
        <v>161</v>
      </c>
      <c r="I20" s="27"/>
      <c r="J20" s="27"/>
      <c r="K20" s="15"/>
      <c r="L20" s="15"/>
      <c r="M20" s="10"/>
      <c r="N20" s="142"/>
    </row>
    <row r="21" spans="1:14" ht="15.75">
      <c r="A21" s="28"/>
      <c r="B21" s="29" t="s">
        <v>11</v>
      </c>
      <c r="C21" s="30" t="s">
        <v>136</v>
      </c>
      <c r="D21" s="31" t="s">
        <v>140</v>
      </c>
      <c r="E21" s="31"/>
      <c r="F21" s="31" t="s">
        <v>140</v>
      </c>
      <c r="G21" s="31"/>
      <c r="H21" s="31" t="s">
        <v>162</v>
      </c>
      <c r="I21" s="31"/>
      <c r="J21" s="31"/>
      <c r="K21" s="32"/>
      <c r="L21" s="32"/>
      <c r="M21" s="29"/>
      <c r="N21" s="142"/>
    </row>
    <row r="22" spans="1:14" ht="15.75">
      <c r="A22" s="28"/>
      <c r="B22" s="33" t="s">
        <v>12</v>
      </c>
      <c r="C22" s="33"/>
      <c r="D22" s="34" t="s">
        <v>140</v>
      </c>
      <c r="E22" s="34"/>
      <c r="F22" s="34" t="s">
        <v>140</v>
      </c>
      <c r="G22" s="34"/>
      <c r="H22" s="34" t="s">
        <v>163</v>
      </c>
      <c r="I22" s="34"/>
      <c r="J22" s="31"/>
      <c r="K22" s="32"/>
      <c r="L22" s="32"/>
      <c r="M22" s="29"/>
      <c r="N22" s="142"/>
    </row>
    <row r="23" spans="1:14" ht="15.75">
      <c r="A23" s="28"/>
      <c r="B23" s="29" t="s">
        <v>13</v>
      </c>
      <c r="C23" s="29"/>
      <c r="D23" s="35" t="s">
        <v>141</v>
      </c>
      <c r="E23" s="31"/>
      <c r="F23" s="35" t="s">
        <v>152</v>
      </c>
      <c r="G23" s="31"/>
      <c r="H23" s="35" t="s">
        <v>164</v>
      </c>
      <c r="I23" s="31"/>
      <c r="J23" s="35"/>
      <c r="K23" s="32"/>
      <c r="L23" s="32"/>
      <c r="M23" s="29"/>
      <c r="N23" s="142"/>
    </row>
    <row r="24" spans="1:14" ht="15.75">
      <c r="A24" s="28"/>
      <c r="B24" s="29"/>
      <c r="C24" s="29"/>
      <c r="D24" s="29"/>
      <c r="E24" s="31"/>
      <c r="F24" s="31"/>
      <c r="G24" s="31"/>
      <c r="H24" s="31"/>
      <c r="I24" s="31"/>
      <c r="J24" s="31"/>
      <c r="K24" s="32"/>
      <c r="L24" s="32"/>
      <c r="M24" s="29"/>
      <c r="N24" s="142"/>
    </row>
    <row r="25" spans="1:14" ht="13.5" customHeight="1">
      <c r="A25" s="28"/>
      <c r="B25" s="29" t="s">
        <v>14</v>
      </c>
      <c r="C25" s="29"/>
      <c r="D25" s="36">
        <v>70000</v>
      </c>
      <c r="E25" s="37"/>
      <c r="F25" s="36">
        <v>141250</v>
      </c>
      <c r="G25" s="36"/>
      <c r="H25" s="36">
        <v>31250</v>
      </c>
      <c r="I25" s="36"/>
      <c r="J25" s="36"/>
      <c r="K25" s="38"/>
      <c r="L25" s="36">
        <f>SUM(D25:J25)</f>
        <v>242500</v>
      </c>
      <c r="M25" s="39"/>
      <c r="N25" s="142"/>
    </row>
    <row r="26" spans="1:14" ht="13.5" customHeight="1">
      <c r="A26" s="40"/>
      <c r="B26" s="41" t="s">
        <v>15</v>
      </c>
      <c r="C26" s="42">
        <v>0.346782</v>
      </c>
      <c r="D26" s="43">
        <v>0</v>
      </c>
      <c r="E26" s="44"/>
      <c r="F26" s="43">
        <f>136450*C26</f>
        <v>47318.4039</v>
      </c>
      <c r="G26" s="43"/>
      <c r="H26" s="43">
        <v>31250</v>
      </c>
      <c r="I26" s="43"/>
      <c r="J26" s="43"/>
      <c r="K26" s="45"/>
      <c r="L26" s="43">
        <f>SUM(D26:J26)</f>
        <v>78568.4039</v>
      </c>
      <c r="M26" s="46"/>
      <c r="N26" s="142"/>
    </row>
    <row r="27" spans="1:14" ht="13.5" customHeight="1">
      <c r="A27" s="40"/>
      <c r="B27" s="49" t="s">
        <v>16</v>
      </c>
      <c r="C27" s="42">
        <v>0.297719</v>
      </c>
      <c r="D27" s="50">
        <v>0</v>
      </c>
      <c r="E27" s="51"/>
      <c r="F27" s="50">
        <f>136450*C27</f>
        <v>40623.75755</v>
      </c>
      <c r="G27" s="50"/>
      <c r="H27" s="50">
        <v>31250</v>
      </c>
      <c r="I27" s="50"/>
      <c r="J27" s="50"/>
      <c r="K27" s="52"/>
      <c r="L27" s="50">
        <f>SUM(D27:J27)</f>
        <v>71873.75755000001</v>
      </c>
      <c r="M27" s="53"/>
      <c r="N27" s="142"/>
    </row>
    <row r="28" spans="1:14" ht="13.5" customHeight="1">
      <c r="A28" s="40"/>
      <c r="B28" s="41" t="s">
        <v>17</v>
      </c>
      <c r="C28" s="41"/>
      <c r="D28" s="54" t="s">
        <v>142</v>
      </c>
      <c r="E28" s="41"/>
      <c r="F28" s="54" t="s">
        <v>153</v>
      </c>
      <c r="G28" s="54"/>
      <c r="H28" s="54" t="s">
        <v>165</v>
      </c>
      <c r="I28" s="54"/>
      <c r="J28" s="54"/>
      <c r="K28" s="55"/>
      <c r="L28" s="55"/>
      <c r="M28" s="41"/>
      <c r="N28" s="142"/>
    </row>
    <row r="29" spans="1:14" ht="15.75">
      <c r="A29" s="28"/>
      <c r="B29" s="29" t="s">
        <v>18</v>
      </c>
      <c r="C29" s="29"/>
      <c r="D29" s="56" t="s">
        <v>143</v>
      </c>
      <c r="E29" s="29"/>
      <c r="F29" s="56">
        <f>(6.38625)/100</f>
        <v>0.0638625</v>
      </c>
      <c r="G29" s="57"/>
      <c r="H29" s="56">
        <f>(6.94625)/100</f>
        <v>0.0694625</v>
      </c>
      <c r="I29" s="57"/>
      <c r="J29" s="56"/>
      <c r="K29" s="32"/>
      <c r="L29" s="57">
        <f>SUMPRODUCT(D29:J29,D26:J26)/L26</f>
        <v>0.06608985847125946</v>
      </c>
      <c r="M29" s="29"/>
      <c r="N29" s="142"/>
    </row>
    <row r="30" spans="1:14" ht="15.75">
      <c r="A30" s="28"/>
      <c r="B30" s="29" t="s">
        <v>19</v>
      </c>
      <c r="C30" s="29"/>
      <c r="D30" s="56" t="s">
        <v>143</v>
      </c>
      <c r="E30" s="29"/>
      <c r="F30" s="56">
        <f>(6.41891)/100</f>
        <v>0.0641891</v>
      </c>
      <c r="G30" s="57"/>
      <c r="H30" s="56">
        <f>(6.97891)/100</f>
        <v>0.06978909999999999</v>
      </c>
      <c r="I30" s="57"/>
      <c r="J30" s="56"/>
      <c r="K30" s="32"/>
      <c r="L30" s="32"/>
      <c r="M30" s="29"/>
      <c r="N30" s="142"/>
    </row>
    <row r="31" spans="1:14" ht="15.75">
      <c r="A31" s="28"/>
      <c r="B31" s="29" t="s">
        <v>20</v>
      </c>
      <c r="C31" s="29"/>
      <c r="D31" s="35" t="s">
        <v>144</v>
      </c>
      <c r="E31" s="29"/>
      <c r="F31" s="35" t="s">
        <v>154</v>
      </c>
      <c r="G31" s="35"/>
      <c r="H31" s="35" t="s">
        <v>154</v>
      </c>
      <c r="I31" s="35"/>
      <c r="J31" s="35"/>
      <c r="K31" s="32"/>
      <c r="L31" s="32"/>
      <c r="M31" s="29"/>
      <c r="N31" s="142"/>
    </row>
    <row r="32" spans="1:14" ht="15.75">
      <c r="A32" s="28"/>
      <c r="B32" s="29" t="s">
        <v>21</v>
      </c>
      <c r="C32" s="29"/>
      <c r="D32" s="35" t="s">
        <v>145</v>
      </c>
      <c r="E32" s="29"/>
      <c r="F32" s="35" t="s">
        <v>155</v>
      </c>
      <c r="G32" s="35"/>
      <c r="H32" s="35" t="s">
        <v>155</v>
      </c>
      <c r="I32" s="35"/>
      <c r="J32" s="35"/>
      <c r="K32" s="32"/>
      <c r="L32" s="32"/>
      <c r="M32" s="29"/>
      <c r="N32" s="142"/>
    </row>
    <row r="33" spans="1:14" ht="15.75">
      <c r="A33" s="28"/>
      <c r="B33" s="29" t="s">
        <v>22</v>
      </c>
      <c r="C33" s="29"/>
      <c r="D33" s="35" t="s">
        <v>146</v>
      </c>
      <c r="E33" s="29"/>
      <c r="F33" s="35" t="s">
        <v>156</v>
      </c>
      <c r="G33" s="35"/>
      <c r="H33" s="35" t="s">
        <v>166</v>
      </c>
      <c r="I33" s="35"/>
      <c r="J33" s="35"/>
      <c r="K33" s="32"/>
      <c r="L33" s="32"/>
      <c r="M33" s="29"/>
      <c r="N33" s="142"/>
    </row>
    <row r="34" spans="1:14" ht="15.75">
      <c r="A34" s="28"/>
      <c r="B34" s="29"/>
      <c r="C34" s="29"/>
      <c r="D34" s="58"/>
      <c r="E34" s="58"/>
      <c r="F34" s="29"/>
      <c r="G34" s="58"/>
      <c r="H34" s="58"/>
      <c r="I34" s="58"/>
      <c r="J34" s="58"/>
      <c r="K34" s="58"/>
      <c r="L34" s="58"/>
      <c r="M34" s="29"/>
      <c r="N34" s="142"/>
    </row>
    <row r="35" spans="1:14" ht="15.75">
      <c r="A35" s="28"/>
      <c r="B35" s="29" t="s">
        <v>23</v>
      </c>
      <c r="C35" s="29"/>
      <c r="D35" s="29"/>
      <c r="E35" s="29"/>
      <c r="F35" s="29"/>
      <c r="G35" s="29"/>
      <c r="H35" s="29"/>
      <c r="I35" s="29"/>
      <c r="J35" s="29"/>
      <c r="K35" s="29"/>
      <c r="L35" s="57">
        <f>H25/(D25+F25)</f>
        <v>0.14792899408284024</v>
      </c>
      <c r="M35" s="29"/>
      <c r="N35" s="142"/>
    </row>
    <row r="36" spans="1:14" ht="15.75">
      <c r="A36" s="28"/>
      <c r="B36" s="29" t="s">
        <v>24</v>
      </c>
      <c r="C36" s="29"/>
      <c r="D36" s="29"/>
      <c r="E36" s="29"/>
      <c r="F36" s="29"/>
      <c r="G36" s="29"/>
      <c r="H36" s="29"/>
      <c r="I36" s="29"/>
      <c r="J36" s="29"/>
      <c r="K36" s="29"/>
      <c r="L36" s="57">
        <f>H27/(D27+F27)</f>
        <v>0.7692542956307595</v>
      </c>
      <c r="M36" s="29"/>
      <c r="N36" s="142"/>
    </row>
    <row r="37" spans="1:14" ht="15.75">
      <c r="A37" s="28"/>
      <c r="B37" s="29" t="s">
        <v>25</v>
      </c>
      <c r="C37" s="29"/>
      <c r="D37" s="29"/>
      <c r="E37" s="29"/>
      <c r="F37" s="29"/>
      <c r="G37" s="29"/>
      <c r="H37" s="29"/>
      <c r="I37" s="29"/>
      <c r="J37" s="35" t="s">
        <v>151</v>
      </c>
      <c r="K37" s="35" t="s">
        <v>178</v>
      </c>
      <c r="L37" s="36">
        <v>90000</v>
      </c>
      <c r="M37" s="29"/>
      <c r="N37" s="142"/>
    </row>
    <row r="38" spans="1:14" ht="15.75">
      <c r="A38" s="28"/>
      <c r="B38" s="29"/>
      <c r="C38" s="29"/>
      <c r="D38" s="29"/>
      <c r="E38" s="29"/>
      <c r="F38" s="29"/>
      <c r="G38" s="29"/>
      <c r="H38" s="29"/>
      <c r="I38" s="29"/>
      <c r="J38" s="29"/>
      <c r="K38" s="29"/>
      <c r="L38" s="59"/>
      <c r="M38" s="29"/>
      <c r="N38" s="142"/>
    </row>
    <row r="39" spans="1:14" ht="15.75">
      <c r="A39" s="28"/>
      <c r="B39" s="29" t="s">
        <v>26</v>
      </c>
      <c r="C39" s="29"/>
      <c r="D39" s="29"/>
      <c r="E39" s="29"/>
      <c r="F39" s="29"/>
      <c r="G39" s="29"/>
      <c r="H39" s="29"/>
      <c r="I39" s="29"/>
      <c r="J39" s="35"/>
      <c r="K39" s="35"/>
      <c r="L39" s="35" t="s">
        <v>182</v>
      </c>
      <c r="M39" s="29"/>
      <c r="N39" s="142"/>
    </row>
    <row r="40" spans="1:14" ht="15.75">
      <c r="A40" s="28"/>
      <c r="B40" s="33" t="s">
        <v>27</v>
      </c>
      <c r="C40" s="33"/>
      <c r="D40" s="33"/>
      <c r="E40" s="33"/>
      <c r="F40" s="33"/>
      <c r="G40" s="33"/>
      <c r="H40" s="33"/>
      <c r="I40" s="33"/>
      <c r="J40" s="60"/>
      <c r="K40" s="60"/>
      <c r="L40" s="61">
        <v>36860</v>
      </c>
      <c r="M40" s="33"/>
      <c r="N40" s="142"/>
    </row>
    <row r="41" spans="1:14" ht="15.75">
      <c r="A41" s="28"/>
      <c r="B41" s="29" t="s">
        <v>28</v>
      </c>
      <c r="C41" s="29"/>
      <c r="D41" s="29"/>
      <c r="E41" s="29"/>
      <c r="F41" s="29"/>
      <c r="G41" s="29"/>
      <c r="H41" s="29"/>
      <c r="I41" s="29">
        <f>L41-J41+1</f>
        <v>92</v>
      </c>
      <c r="J41" s="62">
        <v>36677</v>
      </c>
      <c r="K41" s="63"/>
      <c r="L41" s="62">
        <v>36768</v>
      </c>
      <c r="M41" s="29"/>
      <c r="N41" s="142"/>
    </row>
    <row r="42" spans="1:14" ht="15.75">
      <c r="A42" s="28"/>
      <c r="B42" s="29" t="s">
        <v>29</v>
      </c>
      <c r="C42" s="29"/>
      <c r="D42" s="29"/>
      <c r="E42" s="29"/>
      <c r="F42" s="29"/>
      <c r="G42" s="29"/>
      <c r="H42" s="29"/>
      <c r="I42" s="29">
        <f>L42-J42+1</f>
        <v>91</v>
      </c>
      <c r="J42" s="62">
        <v>36769</v>
      </c>
      <c r="K42" s="63"/>
      <c r="L42" s="62">
        <v>36859</v>
      </c>
      <c r="M42" s="29"/>
      <c r="N42" s="142"/>
    </row>
    <row r="43" spans="1:14" ht="15.75">
      <c r="A43" s="28"/>
      <c r="B43" s="29" t="s">
        <v>30</v>
      </c>
      <c r="C43" s="29"/>
      <c r="D43" s="29"/>
      <c r="E43" s="29"/>
      <c r="F43" s="29"/>
      <c r="G43" s="29"/>
      <c r="H43" s="29"/>
      <c r="I43" s="29"/>
      <c r="J43" s="62"/>
      <c r="K43" s="63"/>
      <c r="L43" s="62" t="s">
        <v>183</v>
      </c>
      <c r="M43" s="29"/>
      <c r="N43" s="142"/>
    </row>
    <row r="44" spans="1:14" ht="15.75">
      <c r="A44" s="28"/>
      <c r="B44" s="29" t="s">
        <v>31</v>
      </c>
      <c r="C44" s="29"/>
      <c r="D44" s="29"/>
      <c r="E44" s="29"/>
      <c r="F44" s="29"/>
      <c r="G44" s="29"/>
      <c r="H44" s="29"/>
      <c r="I44" s="29"/>
      <c r="J44" s="62"/>
      <c r="K44" s="63"/>
      <c r="L44" s="62">
        <v>36851</v>
      </c>
      <c r="M44" s="29"/>
      <c r="N44" s="142"/>
    </row>
    <row r="45" spans="1:14" ht="15.75">
      <c r="A45" s="28"/>
      <c r="B45" s="29"/>
      <c r="C45" s="29"/>
      <c r="D45" s="29"/>
      <c r="E45" s="29"/>
      <c r="F45" s="29"/>
      <c r="G45" s="29"/>
      <c r="H45" s="29"/>
      <c r="I45" s="29"/>
      <c r="J45" s="29"/>
      <c r="K45" s="29"/>
      <c r="L45" s="64"/>
      <c r="M45" s="29"/>
      <c r="N45" s="142"/>
    </row>
    <row r="46" spans="1:14" ht="15.75">
      <c r="A46" s="2"/>
      <c r="B46" s="5"/>
      <c r="C46" s="5"/>
      <c r="D46" s="5"/>
      <c r="E46" s="5"/>
      <c r="F46" s="5"/>
      <c r="G46" s="5"/>
      <c r="H46" s="5"/>
      <c r="I46" s="5"/>
      <c r="J46" s="5"/>
      <c r="K46" s="5"/>
      <c r="L46" s="65"/>
      <c r="M46" s="5"/>
      <c r="N46" s="142"/>
    </row>
    <row r="47" spans="1:14" ht="15.75">
      <c r="A47" s="8"/>
      <c r="B47" s="66" t="s">
        <v>32</v>
      </c>
      <c r="C47" s="16"/>
      <c r="D47" s="10"/>
      <c r="E47" s="10"/>
      <c r="F47" s="10"/>
      <c r="G47" s="10"/>
      <c r="H47" s="10"/>
      <c r="I47" s="10"/>
      <c r="J47" s="10"/>
      <c r="K47" s="10"/>
      <c r="L47" s="67"/>
      <c r="M47" s="10"/>
      <c r="N47" s="142"/>
    </row>
    <row r="48" spans="1:14" ht="15.75">
      <c r="A48" s="8"/>
      <c r="B48" s="16"/>
      <c r="C48" s="16"/>
      <c r="D48" s="10"/>
      <c r="E48" s="10"/>
      <c r="F48" s="10"/>
      <c r="G48" s="10"/>
      <c r="H48" s="10"/>
      <c r="I48" s="10"/>
      <c r="J48" s="10"/>
      <c r="K48" s="10"/>
      <c r="L48" s="67"/>
      <c r="M48" s="10"/>
      <c r="N48" s="142"/>
    </row>
    <row r="49" spans="1:14" ht="63">
      <c r="A49" s="8"/>
      <c r="B49" s="68" t="s">
        <v>33</v>
      </c>
      <c r="C49" s="69" t="s">
        <v>137</v>
      </c>
      <c r="D49" s="69" t="s">
        <v>147</v>
      </c>
      <c r="E49" s="69"/>
      <c r="F49" s="69" t="s">
        <v>157</v>
      </c>
      <c r="G49" s="69"/>
      <c r="H49" s="69" t="s">
        <v>167</v>
      </c>
      <c r="I49" s="69"/>
      <c r="J49" s="69" t="s">
        <v>171</v>
      </c>
      <c r="K49" s="69"/>
      <c r="L49" s="70" t="s">
        <v>184</v>
      </c>
      <c r="M49" s="12"/>
      <c r="N49" s="142"/>
    </row>
    <row r="50" spans="1:14" ht="15.75">
      <c r="A50" s="28"/>
      <c r="B50" s="29" t="s">
        <v>34</v>
      </c>
      <c r="C50" s="39">
        <v>250037</v>
      </c>
      <c r="D50" s="71">
        <v>85663</v>
      </c>
      <c r="E50" s="39"/>
      <c r="F50" s="39">
        <f>6252+88+101</f>
        <v>6441</v>
      </c>
      <c r="G50" s="39"/>
      <c r="H50" s="39">
        <v>88</v>
      </c>
      <c r="I50" s="39"/>
      <c r="J50" s="39">
        <v>0</v>
      </c>
      <c r="K50" s="39"/>
      <c r="L50" s="71">
        <f>D50-F50+H50-J50</f>
        <v>79310</v>
      </c>
      <c r="M50" s="29"/>
      <c r="N50" s="142"/>
    </row>
    <row r="51" spans="1:14" ht="15.75">
      <c r="A51" s="28"/>
      <c r="B51" s="29" t="s">
        <v>35</v>
      </c>
      <c r="C51" s="39">
        <v>0</v>
      </c>
      <c r="D51" s="39">
        <v>0</v>
      </c>
      <c r="E51" s="39"/>
      <c r="F51" s="39">
        <v>0</v>
      </c>
      <c r="G51" s="39"/>
      <c r="H51" s="39">
        <v>0</v>
      </c>
      <c r="I51" s="39"/>
      <c r="J51" s="39">
        <v>0</v>
      </c>
      <c r="K51" s="39"/>
      <c r="L51" s="71">
        <f>D51-F51</f>
        <v>0</v>
      </c>
      <c r="M51" s="29"/>
      <c r="N51" s="142"/>
    </row>
    <row r="52" spans="1:14" ht="15.75">
      <c r="A52" s="28"/>
      <c r="B52" s="29"/>
      <c r="C52" s="39"/>
      <c r="D52" s="39"/>
      <c r="E52" s="39"/>
      <c r="F52" s="39"/>
      <c r="G52" s="39"/>
      <c r="H52" s="39"/>
      <c r="I52" s="39"/>
      <c r="J52" s="39"/>
      <c r="K52" s="39"/>
      <c r="L52" s="71"/>
      <c r="M52" s="29"/>
      <c r="N52" s="142"/>
    </row>
    <row r="53" spans="1:14" ht="15.75">
      <c r="A53" s="28"/>
      <c r="B53" s="29" t="s">
        <v>36</v>
      </c>
      <c r="C53" s="39">
        <f>SUM(C50:C52)</f>
        <v>250037</v>
      </c>
      <c r="D53" s="39">
        <f>SUM(D50:D52)</f>
        <v>85663</v>
      </c>
      <c r="E53" s="39"/>
      <c r="F53" s="39">
        <f>SUM(F50:F52)</f>
        <v>6441</v>
      </c>
      <c r="G53" s="39"/>
      <c r="H53" s="39">
        <f>SUM(H50:H52)</f>
        <v>88</v>
      </c>
      <c r="I53" s="39"/>
      <c r="J53" s="39">
        <f>SUM(J50:J52)</f>
        <v>0</v>
      </c>
      <c r="K53" s="39"/>
      <c r="L53" s="72">
        <f>SUM(L50:L52)</f>
        <v>79310</v>
      </c>
      <c r="M53" s="29"/>
      <c r="N53" s="142"/>
    </row>
    <row r="54" spans="1:14" ht="15.75">
      <c r="A54" s="28"/>
      <c r="B54" s="29"/>
      <c r="C54" s="39"/>
      <c r="D54" s="39"/>
      <c r="E54" s="39"/>
      <c r="F54" s="39"/>
      <c r="G54" s="39"/>
      <c r="H54" s="39"/>
      <c r="I54" s="39"/>
      <c r="J54" s="39"/>
      <c r="K54" s="39"/>
      <c r="L54" s="72"/>
      <c r="M54" s="29"/>
      <c r="N54" s="142"/>
    </row>
    <row r="55" spans="1:14" ht="15.75">
      <c r="A55" s="8"/>
      <c r="B55" s="12" t="s">
        <v>37</v>
      </c>
      <c r="C55" s="73"/>
      <c r="D55" s="73"/>
      <c r="E55" s="73"/>
      <c r="F55" s="73"/>
      <c r="G55" s="73"/>
      <c r="H55" s="73"/>
      <c r="I55" s="73"/>
      <c r="J55" s="73"/>
      <c r="K55" s="73"/>
      <c r="L55" s="74"/>
      <c r="M55" s="10"/>
      <c r="N55" s="142"/>
    </row>
    <row r="56" spans="1:14" ht="15.75">
      <c r="A56" s="8"/>
      <c r="B56" s="10"/>
      <c r="C56" s="73"/>
      <c r="D56" s="73"/>
      <c r="E56" s="73"/>
      <c r="F56" s="73"/>
      <c r="G56" s="73"/>
      <c r="H56" s="73"/>
      <c r="I56" s="73"/>
      <c r="J56" s="73"/>
      <c r="K56" s="73"/>
      <c r="L56" s="74"/>
      <c r="M56" s="10"/>
      <c r="N56" s="142"/>
    </row>
    <row r="57" spans="1:14" ht="15.75">
      <c r="A57" s="28"/>
      <c r="B57" s="29" t="s">
        <v>34</v>
      </c>
      <c r="C57" s="39"/>
      <c r="D57" s="39"/>
      <c r="E57" s="39"/>
      <c r="F57" s="39"/>
      <c r="G57" s="39"/>
      <c r="H57" s="39"/>
      <c r="I57" s="39"/>
      <c r="J57" s="39"/>
      <c r="K57" s="39"/>
      <c r="L57" s="72"/>
      <c r="M57" s="29"/>
      <c r="N57" s="142"/>
    </row>
    <row r="58" spans="1:14" ht="15.75">
      <c r="A58" s="28"/>
      <c r="B58" s="29" t="s">
        <v>35</v>
      </c>
      <c r="C58" s="39"/>
      <c r="D58" s="39"/>
      <c r="E58" s="39"/>
      <c r="F58" s="39"/>
      <c r="G58" s="39"/>
      <c r="H58" s="39"/>
      <c r="I58" s="39"/>
      <c r="J58" s="39"/>
      <c r="K58" s="39"/>
      <c r="L58" s="72"/>
      <c r="M58" s="29"/>
      <c r="N58" s="142"/>
    </row>
    <row r="59" spans="1:14" ht="15.75">
      <c r="A59" s="28"/>
      <c r="B59" s="29"/>
      <c r="C59" s="39"/>
      <c r="D59" s="39"/>
      <c r="E59" s="39"/>
      <c r="F59" s="39"/>
      <c r="G59" s="39"/>
      <c r="H59" s="39"/>
      <c r="I59" s="39"/>
      <c r="J59" s="39"/>
      <c r="K59" s="39"/>
      <c r="L59" s="72"/>
      <c r="M59" s="29"/>
      <c r="N59" s="142"/>
    </row>
    <row r="60" spans="1:14" ht="15.75">
      <c r="A60" s="28"/>
      <c r="B60" s="29" t="s">
        <v>36</v>
      </c>
      <c r="C60" s="39"/>
      <c r="D60" s="39"/>
      <c r="E60" s="39"/>
      <c r="F60" s="39"/>
      <c r="G60" s="39"/>
      <c r="H60" s="39"/>
      <c r="I60" s="39"/>
      <c r="J60" s="39"/>
      <c r="K60" s="39"/>
      <c r="L60" s="39"/>
      <c r="M60" s="29"/>
      <c r="N60" s="142"/>
    </row>
    <row r="61" spans="1:14" ht="15.75">
      <c r="A61" s="28"/>
      <c r="B61" s="29"/>
      <c r="C61" s="39"/>
      <c r="D61" s="39"/>
      <c r="E61" s="39"/>
      <c r="F61" s="39"/>
      <c r="G61" s="39"/>
      <c r="H61" s="39"/>
      <c r="I61" s="39"/>
      <c r="J61" s="39"/>
      <c r="K61" s="39"/>
      <c r="L61" s="39"/>
      <c r="M61" s="29"/>
      <c r="N61" s="142"/>
    </row>
    <row r="62" spans="1:14" ht="15.75">
      <c r="A62" s="28"/>
      <c r="B62" s="29" t="s">
        <v>38</v>
      </c>
      <c r="C62" s="39">
        <v>-7537</v>
      </c>
      <c r="D62" s="39">
        <v>-7537</v>
      </c>
      <c r="E62" s="39"/>
      <c r="F62" s="39"/>
      <c r="G62" s="39"/>
      <c r="H62" s="39"/>
      <c r="I62" s="39"/>
      <c r="J62" s="39"/>
      <c r="K62" s="39"/>
      <c r="L62" s="71">
        <f>D62-F62+H62-J62</f>
        <v>-7537</v>
      </c>
      <c r="M62" s="29"/>
      <c r="N62" s="142"/>
    </row>
    <row r="63" spans="1:14" ht="15.75">
      <c r="A63" s="28"/>
      <c r="B63" s="29" t="s">
        <v>39</v>
      </c>
      <c r="C63" s="39">
        <v>0</v>
      </c>
      <c r="D63" s="39">
        <v>0</v>
      </c>
      <c r="E63" s="39"/>
      <c r="F63" s="39"/>
      <c r="G63" s="39"/>
      <c r="H63" s="39"/>
      <c r="I63" s="39"/>
      <c r="J63" s="39"/>
      <c r="K63" s="39"/>
      <c r="L63" s="72">
        <v>0</v>
      </c>
      <c r="M63" s="29"/>
      <c r="N63" s="142"/>
    </row>
    <row r="64" spans="1:14" ht="15.75">
      <c r="A64" s="28"/>
      <c r="B64" s="29" t="s">
        <v>40</v>
      </c>
      <c r="C64" s="39">
        <v>0</v>
      </c>
      <c r="D64" s="39">
        <v>442</v>
      </c>
      <c r="E64" s="39"/>
      <c r="F64" s="39"/>
      <c r="G64" s="39"/>
      <c r="H64" s="39"/>
      <c r="I64" s="39"/>
      <c r="J64" s="39"/>
      <c r="K64" s="39"/>
      <c r="L64" s="72">
        <v>101</v>
      </c>
      <c r="M64" s="29"/>
      <c r="N64" s="142"/>
    </row>
    <row r="65" spans="1:14" ht="15.75">
      <c r="A65" s="28"/>
      <c r="B65" s="29" t="s">
        <v>41</v>
      </c>
      <c r="C65" s="72">
        <f>SUM(C53:C64)</f>
        <v>242500</v>
      </c>
      <c r="D65" s="72">
        <f>SUM(D53:D64)</f>
        <v>78568</v>
      </c>
      <c r="E65" s="39"/>
      <c r="F65" s="72"/>
      <c r="G65" s="39"/>
      <c r="H65" s="72"/>
      <c r="I65" s="39"/>
      <c r="J65" s="72"/>
      <c r="K65" s="39"/>
      <c r="L65" s="72">
        <f>SUM(L53:L64)</f>
        <v>71874</v>
      </c>
      <c r="M65" s="29"/>
      <c r="N65" s="142"/>
    </row>
    <row r="66" spans="1:14" ht="15.75">
      <c r="A66" s="28"/>
      <c r="B66" s="29"/>
      <c r="C66" s="39"/>
      <c r="D66" s="39"/>
      <c r="E66" s="39"/>
      <c r="F66" s="39"/>
      <c r="G66" s="39"/>
      <c r="H66" s="39"/>
      <c r="I66" s="39"/>
      <c r="J66" s="39"/>
      <c r="K66" s="39"/>
      <c r="L66" s="72"/>
      <c r="M66" s="29"/>
      <c r="N66" s="142"/>
    </row>
    <row r="67" spans="1:14" ht="15.75">
      <c r="A67" s="8"/>
      <c r="B67" s="10"/>
      <c r="C67" s="10"/>
      <c r="D67" s="10"/>
      <c r="E67" s="10"/>
      <c r="F67" s="10"/>
      <c r="G67" s="10"/>
      <c r="H67" s="10"/>
      <c r="I67" s="10"/>
      <c r="J67" s="10"/>
      <c r="K67" s="10"/>
      <c r="L67" s="10"/>
      <c r="M67" s="10"/>
      <c r="N67" s="142"/>
    </row>
    <row r="68" spans="1:14" ht="15.75">
      <c r="A68" s="8"/>
      <c r="B68" s="66" t="s">
        <v>42</v>
      </c>
      <c r="C68" s="17"/>
      <c r="D68" s="17"/>
      <c r="E68" s="17"/>
      <c r="F68" s="17"/>
      <c r="G68" s="17"/>
      <c r="H68" s="17"/>
      <c r="I68" s="20"/>
      <c r="J68" s="20" t="s">
        <v>172</v>
      </c>
      <c r="K68" s="20"/>
      <c r="L68" s="20" t="s">
        <v>185</v>
      </c>
      <c r="M68" s="10"/>
      <c r="N68" s="142"/>
    </row>
    <row r="69" spans="1:14" ht="15.75">
      <c r="A69" s="28"/>
      <c r="B69" s="29" t="s">
        <v>43</v>
      </c>
      <c r="C69" s="29"/>
      <c r="D69" s="29"/>
      <c r="E69" s="29"/>
      <c r="F69" s="29"/>
      <c r="G69" s="29"/>
      <c r="H69" s="29"/>
      <c r="I69" s="29"/>
      <c r="J69" s="39">
        <v>0</v>
      </c>
      <c r="K69" s="29"/>
      <c r="L69" s="71">
        <v>0</v>
      </c>
      <c r="M69" s="29"/>
      <c r="N69" s="142"/>
    </row>
    <row r="70" spans="1:14" ht="15.75">
      <c r="A70" s="28"/>
      <c r="B70" s="29" t="s">
        <v>44</v>
      </c>
      <c r="C70" s="58" t="s">
        <v>138</v>
      </c>
      <c r="D70" s="77">
        <f>L44</f>
        <v>36851</v>
      </c>
      <c r="E70" s="29"/>
      <c r="F70" s="29"/>
      <c r="G70" s="29"/>
      <c r="H70" s="29"/>
      <c r="I70" s="29"/>
      <c r="J70" s="39">
        <v>6783</v>
      </c>
      <c r="K70" s="29"/>
      <c r="L70" s="71"/>
      <c r="M70" s="29"/>
      <c r="N70" s="142"/>
    </row>
    <row r="71" spans="1:14" ht="15.75">
      <c r="A71" s="28"/>
      <c r="B71" s="29" t="s">
        <v>45</v>
      </c>
      <c r="C71" s="29"/>
      <c r="D71" s="29"/>
      <c r="E71" s="29"/>
      <c r="F71" s="29"/>
      <c r="G71" s="29"/>
      <c r="H71" s="29"/>
      <c r="I71" s="29"/>
      <c r="J71" s="39"/>
      <c r="K71" s="29"/>
      <c r="L71" s="71">
        <f>2076+732+126+180+5-471-90+86</f>
        <v>2644</v>
      </c>
      <c r="M71" s="29"/>
      <c r="N71" s="142"/>
    </row>
    <row r="72" spans="1:14" ht="15.75">
      <c r="A72" s="28"/>
      <c r="B72" s="29" t="s">
        <v>46</v>
      </c>
      <c r="C72" s="29"/>
      <c r="D72" s="29"/>
      <c r="E72" s="29"/>
      <c r="F72" s="29"/>
      <c r="G72" s="29"/>
      <c r="H72" s="29"/>
      <c r="I72" s="29"/>
      <c r="J72" s="39"/>
      <c r="K72" s="29"/>
      <c r="L72" s="71">
        <v>0</v>
      </c>
      <c r="M72" s="29"/>
      <c r="N72" s="142"/>
    </row>
    <row r="73" spans="1:14" ht="15.75">
      <c r="A73" s="28"/>
      <c r="B73" s="29" t="s">
        <v>47</v>
      </c>
      <c r="C73" s="29"/>
      <c r="D73" s="29"/>
      <c r="E73" s="29"/>
      <c r="F73" s="29"/>
      <c r="G73" s="29"/>
      <c r="H73" s="29"/>
      <c r="I73" s="29"/>
      <c r="J73" s="39">
        <f>SUM(J69:J72)</f>
        <v>6783</v>
      </c>
      <c r="K73" s="29"/>
      <c r="L73" s="72">
        <f>SUM(L69:L72)</f>
        <v>2644</v>
      </c>
      <c r="M73" s="29"/>
      <c r="N73" s="142"/>
    </row>
    <row r="74" spans="1:14" ht="15.75">
      <c r="A74" s="28"/>
      <c r="B74" s="29" t="s">
        <v>48</v>
      </c>
      <c r="C74" s="29"/>
      <c r="D74" s="29"/>
      <c r="E74" s="29"/>
      <c r="F74" s="29"/>
      <c r="G74" s="29"/>
      <c r="H74" s="29"/>
      <c r="I74" s="29"/>
      <c r="J74" s="39">
        <v>0</v>
      </c>
      <c r="K74" s="29"/>
      <c r="L74" s="71">
        <v>0</v>
      </c>
      <c r="M74" s="29"/>
      <c r="N74" s="142"/>
    </row>
    <row r="75" spans="1:14" ht="15.75">
      <c r="A75" s="28"/>
      <c r="B75" s="29" t="s">
        <v>49</v>
      </c>
      <c r="C75" s="29"/>
      <c r="D75" s="29"/>
      <c r="E75" s="29"/>
      <c r="F75" s="29"/>
      <c r="G75" s="29"/>
      <c r="H75" s="29"/>
      <c r="I75" s="29"/>
      <c r="J75" s="39">
        <f>J73+J74</f>
        <v>6783</v>
      </c>
      <c r="K75" s="29"/>
      <c r="L75" s="72">
        <f>L73+L74</f>
        <v>2644</v>
      </c>
      <c r="M75" s="29"/>
      <c r="N75" s="142"/>
    </row>
    <row r="76" spans="1:14" ht="15.75">
      <c r="A76" s="28"/>
      <c r="B76" s="78" t="s">
        <v>50</v>
      </c>
      <c r="C76" s="79"/>
      <c r="D76" s="29"/>
      <c r="E76" s="29"/>
      <c r="F76" s="29"/>
      <c r="G76" s="29"/>
      <c r="H76" s="29"/>
      <c r="I76" s="29"/>
      <c r="J76" s="39"/>
      <c r="K76" s="29"/>
      <c r="L76" s="71"/>
      <c r="M76" s="29"/>
      <c r="N76" s="142"/>
    </row>
    <row r="77" spans="1:14" ht="15.75">
      <c r="A77" s="28">
        <v>1</v>
      </c>
      <c r="B77" s="29" t="s">
        <v>51</v>
      </c>
      <c r="C77" s="29"/>
      <c r="D77" s="29"/>
      <c r="E77" s="29"/>
      <c r="F77" s="29"/>
      <c r="G77" s="29"/>
      <c r="H77" s="29"/>
      <c r="I77" s="29"/>
      <c r="J77" s="29"/>
      <c r="K77" s="29"/>
      <c r="L77" s="71">
        <v>-22</v>
      </c>
      <c r="M77" s="29"/>
      <c r="N77" s="142"/>
    </row>
    <row r="78" spans="1:14" ht="15.75">
      <c r="A78" s="28">
        <v>2</v>
      </c>
      <c r="B78" s="29" t="s">
        <v>52</v>
      </c>
      <c r="C78" s="29"/>
      <c r="D78" s="29"/>
      <c r="E78" s="29"/>
      <c r="F78" s="29"/>
      <c r="G78" s="29"/>
      <c r="H78" s="29"/>
      <c r="I78" s="29"/>
      <c r="J78" s="29"/>
      <c r="K78" s="29"/>
      <c r="L78" s="71">
        <v>-4</v>
      </c>
      <c r="M78" s="29"/>
      <c r="N78" s="142"/>
    </row>
    <row r="79" spans="1:14" ht="15.75">
      <c r="A79" s="28">
        <v>3</v>
      </c>
      <c r="B79" s="29" t="s">
        <v>53</v>
      </c>
      <c r="C79" s="29"/>
      <c r="D79" s="29"/>
      <c r="E79" s="29"/>
      <c r="F79" s="29"/>
      <c r="G79" s="29"/>
      <c r="H79" s="29"/>
      <c r="I79" s="29"/>
      <c r="J79" s="29"/>
      <c r="K79" s="29"/>
      <c r="L79" s="71">
        <v>-114</v>
      </c>
      <c r="M79" s="29"/>
      <c r="N79" s="142"/>
    </row>
    <row r="80" spans="1:14" ht="15.75">
      <c r="A80" s="28">
        <v>4</v>
      </c>
      <c r="B80" s="29" t="s">
        <v>54</v>
      </c>
      <c r="C80" s="29"/>
      <c r="D80" s="29"/>
      <c r="E80" s="29"/>
      <c r="F80" s="29"/>
      <c r="G80" s="29"/>
      <c r="H80" s="29"/>
      <c r="I80" s="29"/>
      <c r="J80" s="29"/>
      <c r="K80" s="29"/>
      <c r="L80" s="71">
        <v>0</v>
      </c>
      <c r="M80" s="29"/>
      <c r="N80" s="142"/>
    </row>
    <row r="81" spans="1:14" ht="15.75">
      <c r="A81" s="28">
        <v>5</v>
      </c>
      <c r="B81" s="29" t="s">
        <v>55</v>
      </c>
      <c r="C81" s="29"/>
      <c r="D81" s="29"/>
      <c r="E81" s="29"/>
      <c r="F81" s="29"/>
      <c r="G81" s="29"/>
      <c r="H81" s="29"/>
      <c r="I81" s="29"/>
      <c r="J81" s="29"/>
      <c r="K81" s="29"/>
      <c r="L81" s="71">
        <v>-751</v>
      </c>
      <c r="M81" s="29"/>
      <c r="N81" s="142"/>
    </row>
    <row r="82" spans="1:14" ht="15.75">
      <c r="A82" s="28">
        <v>6</v>
      </c>
      <c r="B82" s="29" t="s">
        <v>56</v>
      </c>
      <c r="C82" s="29"/>
      <c r="D82" s="29"/>
      <c r="E82" s="29"/>
      <c r="F82" s="29"/>
      <c r="G82" s="29"/>
      <c r="H82" s="29"/>
      <c r="I82" s="29"/>
      <c r="J82" s="29"/>
      <c r="K82" s="29"/>
      <c r="L82" s="71">
        <v>-3</v>
      </c>
      <c r="M82" s="29"/>
      <c r="N82" s="142"/>
    </row>
    <row r="83" spans="1:14" ht="15.75">
      <c r="A83" s="28">
        <v>7</v>
      </c>
      <c r="B83" s="29" t="s">
        <v>57</v>
      </c>
      <c r="C83" s="29"/>
      <c r="D83" s="29"/>
      <c r="E83" s="29"/>
      <c r="F83" s="29"/>
      <c r="G83" s="29"/>
      <c r="H83" s="29"/>
      <c r="I83" s="29"/>
      <c r="J83" s="29"/>
      <c r="K83" s="29"/>
      <c r="L83" s="71">
        <v>-540</v>
      </c>
      <c r="M83" s="29"/>
      <c r="N83" s="142"/>
    </row>
    <row r="84" spans="1:14" ht="15.75">
      <c r="A84" s="28">
        <v>8</v>
      </c>
      <c r="B84" s="29" t="s">
        <v>58</v>
      </c>
      <c r="C84" s="29"/>
      <c r="D84" s="29"/>
      <c r="E84" s="29"/>
      <c r="F84" s="29"/>
      <c r="G84" s="29"/>
      <c r="H84" s="29"/>
      <c r="I84" s="29"/>
      <c r="J84" s="29"/>
      <c r="K84" s="29"/>
      <c r="L84" s="71">
        <v>0</v>
      </c>
      <c r="M84" s="29"/>
      <c r="N84" s="142"/>
    </row>
    <row r="85" spans="1:14" ht="15.75">
      <c r="A85" s="28">
        <v>9</v>
      </c>
      <c r="B85" s="29" t="s">
        <v>59</v>
      </c>
      <c r="C85" s="29"/>
      <c r="D85" s="29"/>
      <c r="E85" s="29"/>
      <c r="F85" s="29"/>
      <c r="G85" s="29"/>
      <c r="H85" s="29"/>
      <c r="I85" s="29"/>
      <c r="J85" s="29"/>
      <c r="K85" s="29"/>
      <c r="L85" s="71">
        <v>-101</v>
      </c>
      <c r="M85" s="29"/>
      <c r="N85" s="142"/>
    </row>
    <row r="86" spans="1:14" ht="15.75">
      <c r="A86" s="28">
        <v>10</v>
      </c>
      <c r="B86" s="29" t="s">
        <v>60</v>
      </c>
      <c r="C86" s="29"/>
      <c r="D86" s="29"/>
      <c r="E86" s="29"/>
      <c r="F86" s="29"/>
      <c r="G86" s="29"/>
      <c r="H86" s="29"/>
      <c r="I86" s="29"/>
      <c r="J86" s="29"/>
      <c r="K86" s="29"/>
      <c r="L86" s="71">
        <v>0</v>
      </c>
      <c r="M86" s="29"/>
      <c r="N86" s="142"/>
    </row>
    <row r="87" spans="1:14" ht="15.75">
      <c r="A87" s="28">
        <v>11</v>
      </c>
      <c r="B87" s="29" t="s">
        <v>61</v>
      </c>
      <c r="C87" s="29"/>
      <c r="D87" s="29"/>
      <c r="E87" s="29"/>
      <c r="F87" s="29"/>
      <c r="G87" s="29"/>
      <c r="H87" s="29"/>
      <c r="I87" s="29"/>
      <c r="J87" s="29"/>
      <c r="K87" s="29"/>
      <c r="L87" s="71">
        <f>-L75-SUM(L77:L86)</f>
        <v>-1109</v>
      </c>
      <c r="M87" s="29"/>
      <c r="N87" s="142"/>
    </row>
    <row r="88" spans="1:14" ht="15.75">
      <c r="A88" s="28"/>
      <c r="B88" s="78" t="s">
        <v>62</v>
      </c>
      <c r="C88" s="79"/>
      <c r="D88" s="29"/>
      <c r="E88" s="29"/>
      <c r="F88" s="29"/>
      <c r="G88" s="29"/>
      <c r="H88" s="29"/>
      <c r="I88" s="29"/>
      <c r="J88" s="29"/>
      <c r="K88" s="29"/>
      <c r="L88" s="80"/>
      <c r="M88" s="29"/>
      <c r="N88" s="142"/>
    </row>
    <row r="89" spans="1:14" ht="15.75">
      <c r="A89" s="28"/>
      <c r="B89" s="29" t="s">
        <v>63</v>
      </c>
      <c r="C89" s="79"/>
      <c r="D89" s="29"/>
      <c r="E89" s="29"/>
      <c r="F89" s="29"/>
      <c r="G89" s="29"/>
      <c r="H89" s="29"/>
      <c r="I89" s="29"/>
      <c r="J89" s="39">
        <v>-8</v>
      </c>
      <c r="K89" s="39"/>
      <c r="L89" s="71"/>
      <c r="M89" s="29"/>
      <c r="N89" s="142"/>
    </row>
    <row r="90" spans="1:14" ht="15.75">
      <c r="A90" s="28"/>
      <c r="B90" s="29" t="s">
        <v>64</v>
      </c>
      <c r="C90" s="29"/>
      <c r="D90" s="29"/>
      <c r="E90" s="29"/>
      <c r="F90" s="29"/>
      <c r="G90" s="29"/>
      <c r="H90" s="29"/>
      <c r="I90" s="29"/>
      <c r="J90" s="39">
        <v>-80</v>
      </c>
      <c r="K90" s="39"/>
      <c r="L90" s="71"/>
      <c r="M90" s="29"/>
      <c r="N90" s="142"/>
    </row>
    <row r="91" spans="1:14" ht="15.75">
      <c r="A91" s="28"/>
      <c r="B91" s="29" t="s">
        <v>65</v>
      </c>
      <c r="C91" s="29"/>
      <c r="D91" s="29"/>
      <c r="E91" s="29"/>
      <c r="F91" s="29"/>
      <c r="G91" s="29"/>
      <c r="H91" s="29"/>
      <c r="I91" s="29"/>
      <c r="J91" s="39">
        <v>-6695</v>
      </c>
      <c r="K91" s="39"/>
      <c r="L91" s="71"/>
      <c r="M91" s="29"/>
      <c r="N91" s="142"/>
    </row>
    <row r="92" spans="1:14" ht="15.75">
      <c r="A92" s="28"/>
      <c r="B92" s="29" t="s">
        <v>66</v>
      </c>
      <c r="C92" s="29"/>
      <c r="D92" s="29"/>
      <c r="E92" s="29"/>
      <c r="F92" s="29"/>
      <c r="G92" s="29"/>
      <c r="H92" s="29"/>
      <c r="I92" s="29"/>
      <c r="J92" s="39">
        <v>0</v>
      </c>
      <c r="K92" s="39"/>
      <c r="L92" s="71"/>
      <c r="M92" s="29"/>
      <c r="N92" s="142"/>
    </row>
    <row r="93" spans="1:14" ht="15.75">
      <c r="A93" s="28"/>
      <c r="B93" s="29" t="s">
        <v>67</v>
      </c>
      <c r="C93" s="29"/>
      <c r="D93" s="29"/>
      <c r="E93" s="29"/>
      <c r="F93" s="29"/>
      <c r="G93" s="29"/>
      <c r="H93" s="29"/>
      <c r="I93" s="29"/>
      <c r="J93" s="39">
        <f>SUM(J76:J92)</f>
        <v>-6783</v>
      </c>
      <c r="K93" s="39"/>
      <c r="L93" s="39">
        <f>SUM(L76:L92)</f>
        <v>-2644</v>
      </c>
      <c r="M93" s="29"/>
      <c r="N93" s="142"/>
    </row>
    <row r="94" spans="1:14" ht="15.75">
      <c r="A94" s="28"/>
      <c r="B94" s="29" t="s">
        <v>68</v>
      </c>
      <c r="C94" s="29"/>
      <c r="D94" s="29"/>
      <c r="E94" s="29"/>
      <c r="F94" s="29"/>
      <c r="G94" s="29"/>
      <c r="H94" s="29"/>
      <c r="I94" s="29"/>
      <c r="J94" s="39">
        <f>J75+J93</f>
        <v>0</v>
      </c>
      <c r="K94" s="39"/>
      <c r="L94" s="39">
        <f>L75+L93</f>
        <v>0</v>
      </c>
      <c r="M94" s="29"/>
      <c r="N94" s="142"/>
    </row>
    <row r="95" spans="1:14" ht="12" customHeight="1">
      <c r="A95" s="8"/>
      <c r="B95" s="10"/>
      <c r="C95" s="10"/>
      <c r="D95" s="10"/>
      <c r="E95" s="10"/>
      <c r="F95" s="10"/>
      <c r="G95" s="10"/>
      <c r="H95" s="10"/>
      <c r="I95" s="10"/>
      <c r="J95" s="10"/>
      <c r="K95" s="10"/>
      <c r="L95" s="67"/>
      <c r="M95" s="10"/>
      <c r="N95" s="142"/>
    </row>
    <row r="96" spans="1:14" ht="15.75">
      <c r="A96" s="2"/>
      <c r="B96" s="81" t="s">
        <v>69</v>
      </c>
      <c r="C96" s="82"/>
      <c r="D96" s="5"/>
      <c r="E96" s="5"/>
      <c r="F96" s="5"/>
      <c r="G96" s="5"/>
      <c r="H96" s="5"/>
      <c r="I96" s="5"/>
      <c r="J96" s="5"/>
      <c r="K96" s="5"/>
      <c r="L96" s="65"/>
      <c r="M96" s="5"/>
      <c r="N96" s="142"/>
    </row>
    <row r="97" spans="1:14" ht="15.75">
      <c r="A97" s="8"/>
      <c r="B97" s="23"/>
      <c r="C97" s="16"/>
      <c r="D97" s="10"/>
      <c r="E97" s="10"/>
      <c r="F97" s="10"/>
      <c r="G97" s="10"/>
      <c r="H97" s="10"/>
      <c r="I97" s="10"/>
      <c r="J97" s="10"/>
      <c r="K97" s="10"/>
      <c r="L97" s="67"/>
      <c r="M97" s="10"/>
      <c r="N97" s="142"/>
    </row>
    <row r="98" spans="1:14" ht="15.75">
      <c r="A98" s="8"/>
      <c r="B98" s="83" t="s">
        <v>70</v>
      </c>
      <c r="C98" s="16"/>
      <c r="D98" s="10"/>
      <c r="E98" s="10"/>
      <c r="F98" s="10"/>
      <c r="G98" s="10"/>
      <c r="H98" s="10"/>
      <c r="I98" s="10"/>
      <c r="J98" s="10"/>
      <c r="K98" s="10"/>
      <c r="L98" s="67"/>
      <c r="M98" s="10"/>
      <c r="N98" s="142"/>
    </row>
    <row r="99" spans="1:14" ht="15.75">
      <c r="A99" s="28"/>
      <c r="B99" s="29" t="s">
        <v>71</v>
      </c>
      <c r="C99" s="29"/>
      <c r="D99" s="29"/>
      <c r="E99" s="29"/>
      <c r="F99" s="29"/>
      <c r="G99" s="29"/>
      <c r="H99" s="29"/>
      <c r="I99" s="29"/>
      <c r="J99" s="29"/>
      <c r="K99" s="29"/>
      <c r="L99" s="71">
        <v>5001</v>
      </c>
      <c r="M99" s="29"/>
      <c r="N99" s="142"/>
    </row>
    <row r="100" spans="1:14" ht="15.75">
      <c r="A100" s="28"/>
      <c r="B100" s="29" t="s">
        <v>72</v>
      </c>
      <c r="C100" s="29"/>
      <c r="D100" s="29"/>
      <c r="E100" s="29"/>
      <c r="F100" s="29"/>
      <c r="G100" s="29"/>
      <c r="H100" s="29"/>
      <c r="I100" s="29"/>
      <c r="J100" s="29"/>
      <c r="K100" s="29"/>
      <c r="L100" s="71">
        <v>5001</v>
      </c>
      <c r="M100" s="29"/>
      <c r="N100" s="142"/>
    </row>
    <row r="101" spans="1:14" ht="15.75">
      <c r="A101" s="28"/>
      <c r="B101" s="29" t="s">
        <v>73</v>
      </c>
      <c r="C101" s="29"/>
      <c r="D101" s="29"/>
      <c r="E101" s="29"/>
      <c r="F101" s="29"/>
      <c r="G101" s="29"/>
      <c r="H101" s="29"/>
      <c r="I101" s="29"/>
      <c r="J101" s="29"/>
      <c r="K101" s="29"/>
      <c r="L101" s="71">
        <v>0</v>
      </c>
      <c r="M101" s="29"/>
      <c r="N101" s="142"/>
    </row>
    <row r="102" spans="1:14" ht="15.75">
      <c r="A102" s="28"/>
      <c r="B102" s="29" t="s">
        <v>74</v>
      </c>
      <c r="C102" s="29"/>
      <c r="D102" s="29"/>
      <c r="E102" s="29"/>
      <c r="F102" s="29"/>
      <c r="G102" s="29"/>
      <c r="H102" s="29"/>
      <c r="I102" s="29"/>
      <c r="J102" s="29"/>
      <c r="K102" s="29"/>
      <c r="L102" s="71">
        <v>0</v>
      </c>
      <c r="M102" s="29"/>
      <c r="N102" s="142"/>
    </row>
    <row r="103" spans="1:14" ht="15.75">
      <c r="A103" s="28"/>
      <c r="B103" s="29" t="s">
        <v>75</v>
      </c>
      <c r="C103" s="29"/>
      <c r="D103" s="29"/>
      <c r="E103" s="29"/>
      <c r="F103" s="29"/>
      <c r="G103" s="29"/>
      <c r="H103" s="29"/>
      <c r="I103" s="29"/>
      <c r="J103" s="29"/>
      <c r="K103" s="29"/>
      <c r="L103" s="71">
        <v>0</v>
      </c>
      <c r="M103" s="29"/>
      <c r="N103" s="142"/>
    </row>
    <row r="104" spans="1:14" ht="15.75">
      <c r="A104" s="28"/>
      <c r="B104" s="29" t="s">
        <v>55</v>
      </c>
      <c r="C104" s="29"/>
      <c r="D104" s="29"/>
      <c r="E104" s="29"/>
      <c r="F104" s="29"/>
      <c r="G104" s="29"/>
      <c r="H104" s="29"/>
      <c r="I104" s="29"/>
      <c r="J104" s="29"/>
      <c r="K104" s="29"/>
      <c r="L104" s="71">
        <v>0</v>
      </c>
      <c r="M104" s="29"/>
      <c r="N104" s="142"/>
    </row>
    <row r="105" spans="1:14" ht="15.75">
      <c r="A105" s="28"/>
      <c r="B105" s="29" t="s">
        <v>76</v>
      </c>
      <c r="C105" s="29"/>
      <c r="D105" s="29"/>
      <c r="E105" s="29"/>
      <c r="F105" s="29"/>
      <c r="G105" s="29"/>
      <c r="H105" s="29"/>
      <c r="I105" s="29"/>
      <c r="J105" s="29"/>
      <c r="K105" s="29"/>
      <c r="L105" s="71">
        <v>0</v>
      </c>
      <c r="M105" s="29"/>
      <c r="N105" s="142"/>
    </row>
    <row r="106" spans="1:14" ht="15.75">
      <c r="A106" s="28"/>
      <c r="B106" s="29" t="s">
        <v>77</v>
      </c>
      <c r="C106" s="29"/>
      <c r="D106" s="29"/>
      <c r="E106" s="29"/>
      <c r="F106" s="29"/>
      <c r="G106" s="29"/>
      <c r="H106" s="29"/>
      <c r="I106" s="29"/>
      <c r="J106" s="29"/>
      <c r="K106" s="29"/>
      <c r="L106" s="71">
        <f>SUM(L100:L104)</f>
        <v>5001</v>
      </c>
      <c r="M106" s="29"/>
      <c r="N106" s="142"/>
    </row>
    <row r="107" spans="1:14" ht="15.75">
      <c r="A107" s="28"/>
      <c r="B107" s="29"/>
      <c r="C107" s="29"/>
      <c r="D107" s="29"/>
      <c r="E107" s="29"/>
      <c r="F107" s="29"/>
      <c r="G107" s="29"/>
      <c r="H107" s="29"/>
      <c r="I107" s="29"/>
      <c r="J107" s="29"/>
      <c r="K107" s="29"/>
      <c r="L107" s="84"/>
      <c r="M107" s="29"/>
      <c r="N107" s="142"/>
    </row>
    <row r="108" spans="1:14" ht="15.75">
      <c r="A108" s="8"/>
      <c r="B108" s="83" t="s">
        <v>78</v>
      </c>
      <c r="C108" s="10"/>
      <c r="D108" s="10"/>
      <c r="E108" s="10"/>
      <c r="F108" s="10"/>
      <c r="G108" s="10"/>
      <c r="H108" s="10"/>
      <c r="I108" s="10"/>
      <c r="J108" s="10"/>
      <c r="K108" s="10"/>
      <c r="L108" s="67"/>
      <c r="M108" s="10"/>
      <c r="N108" s="142"/>
    </row>
    <row r="109" spans="1:14" ht="15.75">
      <c r="A109" s="28"/>
      <c r="B109" s="29" t="s">
        <v>79</v>
      </c>
      <c r="C109" s="29"/>
      <c r="D109" s="85"/>
      <c r="E109" s="29"/>
      <c r="F109" s="29"/>
      <c r="G109" s="29"/>
      <c r="H109" s="29"/>
      <c r="I109" s="29"/>
      <c r="J109" s="29"/>
      <c r="K109" s="29"/>
      <c r="L109" s="86" t="s">
        <v>174</v>
      </c>
      <c r="M109" s="29"/>
      <c r="N109" s="142"/>
    </row>
    <row r="110" spans="1:14" ht="15.75">
      <c r="A110" s="28"/>
      <c r="B110" s="29" t="s">
        <v>80</v>
      </c>
      <c r="C110" s="32"/>
      <c r="D110" s="32"/>
      <c r="E110" s="32"/>
      <c r="F110" s="32"/>
      <c r="G110" s="32"/>
      <c r="H110" s="32"/>
      <c r="I110" s="32"/>
      <c r="J110" s="32"/>
      <c r="K110" s="32"/>
      <c r="L110" s="86" t="s">
        <v>174</v>
      </c>
      <c r="M110" s="29"/>
      <c r="N110" s="142"/>
    </row>
    <row r="111" spans="1:14" ht="15.75">
      <c r="A111" s="28"/>
      <c r="B111" s="29" t="s">
        <v>81</v>
      </c>
      <c r="C111" s="29"/>
      <c r="D111" s="29"/>
      <c r="E111" s="29"/>
      <c r="F111" s="29"/>
      <c r="G111" s="29"/>
      <c r="H111" s="29"/>
      <c r="I111" s="29"/>
      <c r="J111" s="29"/>
      <c r="K111" s="29"/>
      <c r="L111" s="86" t="s">
        <v>174</v>
      </c>
      <c r="M111" s="29"/>
      <c r="N111" s="142"/>
    </row>
    <row r="112" spans="1:14" ht="15.75">
      <c r="A112" s="28"/>
      <c r="B112" s="29" t="s">
        <v>82</v>
      </c>
      <c r="C112" s="29"/>
      <c r="D112" s="29"/>
      <c r="E112" s="29"/>
      <c r="F112" s="29"/>
      <c r="G112" s="29"/>
      <c r="H112" s="29"/>
      <c r="I112" s="29"/>
      <c r="J112" s="29"/>
      <c r="K112" s="29"/>
      <c r="L112" s="86" t="s">
        <v>174</v>
      </c>
      <c r="M112" s="29"/>
      <c r="N112" s="142"/>
    </row>
    <row r="113" spans="1:14" ht="15.75">
      <c r="A113" s="28"/>
      <c r="B113" s="29"/>
      <c r="C113" s="29"/>
      <c r="D113" s="29"/>
      <c r="E113" s="29"/>
      <c r="F113" s="29"/>
      <c r="G113" s="29"/>
      <c r="H113" s="29"/>
      <c r="I113" s="29"/>
      <c r="J113" s="29"/>
      <c r="K113" s="29"/>
      <c r="L113" s="84"/>
      <c r="M113" s="29"/>
      <c r="N113" s="142"/>
    </row>
    <row r="114" spans="1:14" ht="15.75">
      <c r="A114" s="8"/>
      <c r="B114" s="83" t="s">
        <v>83</v>
      </c>
      <c r="C114" s="16"/>
      <c r="D114" s="10"/>
      <c r="E114" s="10"/>
      <c r="F114" s="10"/>
      <c r="G114" s="10"/>
      <c r="H114" s="10"/>
      <c r="I114" s="10"/>
      <c r="J114" s="10"/>
      <c r="K114" s="10"/>
      <c r="L114" s="87"/>
      <c r="M114" s="10"/>
      <c r="N114" s="142"/>
    </row>
    <row r="115" spans="1:14" ht="15.75">
      <c r="A115" s="28"/>
      <c r="B115" s="29" t="s">
        <v>84</v>
      </c>
      <c r="C115" s="29"/>
      <c r="D115" s="29"/>
      <c r="E115" s="29"/>
      <c r="F115" s="29"/>
      <c r="G115" s="29"/>
      <c r="H115" s="29"/>
      <c r="I115" s="29"/>
      <c r="J115" s="29"/>
      <c r="K115" s="29"/>
      <c r="L115" s="71">
        <v>0</v>
      </c>
      <c r="M115" s="29"/>
      <c r="N115" s="142"/>
    </row>
    <row r="116" spans="1:14" ht="15.75">
      <c r="A116" s="28"/>
      <c r="B116" s="29" t="s">
        <v>85</v>
      </c>
      <c r="C116" s="29"/>
      <c r="D116" s="29"/>
      <c r="E116" s="29"/>
      <c r="F116" s="29"/>
      <c r="G116" s="29"/>
      <c r="H116" s="29"/>
      <c r="I116" s="29"/>
      <c r="J116" s="29"/>
      <c r="K116" s="29"/>
      <c r="L116" s="71">
        <v>101</v>
      </c>
      <c r="M116" s="29"/>
      <c r="N116" s="142"/>
    </row>
    <row r="117" spans="1:14" ht="15.75">
      <c r="A117" s="28"/>
      <c r="B117" s="29" t="s">
        <v>86</v>
      </c>
      <c r="C117" s="29"/>
      <c r="D117" s="29"/>
      <c r="E117" s="29"/>
      <c r="F117" s="29"/>
      <c r="G117" s="29"/>
      <c r="H117" s="29"/>
      <c r="I117" s="29"/>
      <c r="J117" s="29"/>
      <c r="K117" s="29"/>
      <c r="L117" s="71">
        <f>L116+L115</f>
        <v>101</v>
      </c>
      <c r="M117" s="29"/>
      <c r="N117" s="142"/>
    </row>
    <row r="118" spans="1:14" ht="15.75">
      <c r="A118" s="28"/>
      <c r="B118" s="29" t="s">
        <v>87</v>
      </c>
      <c r="C118" s="29"/>
      <c r="D118" s="29"/>
      <c r="E118" s="29"/>
      <c r="F118" s="29"/>
      <c r="G118" s="29"/>
      <c r="H118" s="88"/>
      <c r="I118" s="29"/>
      <c r="J118" s="29"/>
      <c r="K118" s="29"/>
      <c r="L118" s="71">
        <f>L85</f>
        <v>-101</v>
      </c>
      <c r="M118" s="29"/>
      <c r="N118" s="142"/>
    </row>
    <row r="119" spans="1:14" ht="15.75">
      <c r="A119" s="28"/>
      <c r="B119" s="29" t="s">
        <v>88</v>
      </c>
      <c r="C119" s="29"/>
      <c r="D119" s="29"/>
      <c r="E119" s="29"/>
      <c r="F119" s="29"/>
      <c r="G119" s="29"/>
      <c r="H119" s="29"/>
      <c r="I119" s="29"/>
      <c r="J119" s="29"/>
      <c r="K119" s="29"/>
      <c r="L119" s="71">
        <f>L117+L118</f>
        <v>0</v>
      </c>
      <c r="M119" s="29"/>
      <c r="N119" s="142"/>
    </row>
    <row r="120" spans="1:14" ht="7.5" customHeight="1">
      <c r="A120" s="28"/>
      <c r="B120" s="29"/>
      <c r="C120" s="29"/>
      <c r="D120" s="29"/>
      <c r="E120" s="29"/>
      <c r="F120" s="29"/>
      <c r="G120" s="29"/>
      <c r="H120" s="29"/>
      <c r="I120" s="29"/>
      <c r="J120" s="29"/>
      <c r="K120" s="29"/>
      <c r="L120" s="84"/>
      <c r="M120" s="29"/>
      <c r="N120" s="142"/>
    </row>
    <row r="121" spans="1:14" ht="6" customHeight="1">
      <c r="A121" s="2"/>
      <c r="B121" s="5"/>
      <c r="C121" s="5"/>
      <c r="D121" s="5"/>
      <c r="E121" s="5"/>
      <c r="F121" s="5"/>
      <c r="G121" s="5"/>
      <c r="H121" s="5"/>
      <c r="I121" s="5"/>
      <c r="J121" s="5"/>
      <c r="K121" s="5"/>
      <c r="L121" s="65"/>
      <c r="M121" s="5"/>
      <c r="N121" s="142"/>
    </row>
    <row r="122" spans="1:14" ht="15.75">
      <c r="A122" s="8"/>
      <c r="B122" s="83" t="s">
        <v>89</v>
      </c>
      <c r="C122" s="16"/>
      <c r="D122" s="10"/>
      <c r="E122" s="10"/>
      <c r="F122" s="10"/>
      <c r="G122" s="10"/>
      <c r="H122" s="10"/>
      <c r="I122" s="10"/>
      <c r="J122" s="10"/>
      <c r="K122" s="10"/>
      <c r="L122" s="67"/>
      <c r="M122" s="10"/>
      <c r="N122" s="142"/>
    </row>
    <row r="123" spans="1:14" ht="15.75">
      <c r="A123" s="8"/>
      <c r="B123" s="23"/>
      <c r="C123" s="16"/>
      <c r="D123" s="10"/>
      <c r="E123" s="10"/>
      <c r="F123" s="10"/>
      <c r="G123" s="10"/>
      <c r="H123" s="10"/>
      <c r="I123" s="10"/>
      <c r="J123" s="10"/>
      <c r="K123" s="10"/>
      <c r="L123" s="67"/>
      <c r="M123" s="10"/>
      <c r="N123" s="142"/>
    </row>
    <row r="124" spans="1:14" ht="15.75">
      <c r="A124" s="28"/>
      <c r="B124" s="29" t="s">
        <v>90</v>
      </c>
      <c r="C124" s="89"/>
      <c r="D124" s="29"/>
      <c r="E124" s="29"/>
      <c r="F124" s="29"/>
      <c r="G124" s="29"/>
      <c r="H124" s="29"/>
      <c r="I124" s="29"/>
      <c r="J124" s="29"/>
      <c r="K124" s="29"/>
      <c r="L124" s="71">
        <f>L53</f>
        <v>79310</v>
      </c>
      <c r="M124" s="29"/>
      <c r="N124" s="142"/>
    </row>
    <row r="125" spans="1:14" ht="15.75">
      <c r="A125" s="28"/>
      <c r="B125" s="29" t="s">
        <v>91</v>
      </c>
      <c r="C125" s="89"/>
      <c r="D125" s="29"/>
      <c r="E125" s="29"/>
      <c r="F125" s="29"/>
      <c r="G125" s="29"/>
      <c r="H125" s="29"/>
      <c r="I125" s="29"/>
      <c r="J125" s="29"/>
      <c r="K125" s="29"/>
      <c r="L125" s="71">
        <f>L65</f>
        <v>71874</v>
      </c>
      <c r="M125" s="29"/>
      <c r="N125" s="142"/>
    </row>
    <row r="126" spans="1:14" ht="7.5" customHeight="1">
      <c r="A126" s="28"/>
      <c r="B126" s="29"/>
      <c r="C126" s="29"/>
      <c r="D126" s="29"/>
      <c r="E126" s="29"/>
      <c r="F126" s="29"/>
      <c r="G126" s="29"/>
      <c r="H126" s="29"/>
      <c r="I126" s="29"/>
      <c r="J126" s="29"/>
      <c r="K126" s="29"/>
      <c r="L126" s="84"/>
      <c r="M126" s="29"/>
      <c r="N126" s="142"/>
    </row>
    <row r="127" spans="1:14" ht="15.75">
      <c r="A127" s="2"/>
      <c r="B127" s="5"/>
      <c r="C127" s="5"/>
      <c r="D127" s="5"/>
      <c r="E127" s="5"/>
      <c r="F127" s="5"/>
      <c r="G127" s="5"/>
      <c r="H127" s="5"/>
      <c r="I127" s="5"/>
      <c r="J127" s="5"/>
      <c r="K127" s="5"/>
      <c r="L127" s="65"/>
      <c r="M127" s="5"/>
      <c r="N127" s="142"/>
    </row>
    <row r="128" spans="1:14" ht="15.75">
      <c r="A128" s="8"/>
      <c r="B128" s="83" t="s">
        <v>92</v>
      </c>
      <c r="C128" s="12"/>
      <c r="D128" s="12"/>
      <c r="E128" s="12"/>
      <c r="F128" s="12"/>
      <c r="G128" s="12"/>
      <c r="H128" s="90" t="s">
        <v>168</v>
      </c>
      <c r="I128" s="90"/>
      <c r="J128" s="90" t="s">
        <v>173</v>
      </c>
      <c r="K128" s="12"/>
      <c r="L128" s="91" t="s">
        <v>186</v>
      </c>
      <c r="M128" s="10"/>
      <c r="N128" s="142"/>
    </row>
    <row r="129" spans="1:14" ht="15.75">
      <c r="A129" s="28"/>
      <c r="B129" s="29" t="s">
        <v>93</v>
      </c>
      <c r="C129" s="29"/>
      <c r="D129" s="29"/>
      <c r="E129" s="29"/>
      <c r="F129" s="29"/>
      <c r="G129" s="29"/>
      <c r="H129" s="71">
        <v>40000</v>
      </c>
      <c r="I129" s="29"/>
      <c r="J129" s="58" t="s">
        <v>174</v>
      </c>
      <c r="K129" s="29"/>
      <c r="L129" s="71"/>
      <c r="M129" s="29"/>
      <c r="N129" s="142"/>
    </row>
    <row r="130" spans="1:14" ht="15.75">
      <c r="A130" s="28"/>
      <c r="B130" s="29" t="s">
        <v>94</v>
      </c>
      <c r="C130" s="29"/>
      <c r="D130" s="29"/>
      <c r="E130" s="29"/>
      <c r="F130" s="29"/>
      <c r="G130" s="29"/>
      <c r="H130" s="71">
        <v>718</v>
      </c>
      <c r="I130" s="29"/>
      <c r="J130" s="71">
        <v>539</v>
      </c>
      <c r="K130" s="29"/>
      <c r="L130" s="71">
        <f>J130+H130</f>
        <v>1257</v>
      </c>
      <c r="M130" s="29"/>
      <c r="N130" s="142"/>
    </row>
    <row r="131" spans="1:14" ht="15.75">
      <c r="A131" s="28"/>
      <c r="B131" s="29" t="s">
        <v>95</v>
      </c>
      <c r="C131" s="29"/>
      <c r="D131" s="29"/>
      <c r="E131" s="29"/>
      <c r="F131" s="29"/>
      <c r="G131" s="29"/>
      <c r="H131" s="29">
        <f>-J90</f>
        <v>80</v>
      </c>
      <c r="I131" s="29"/>
      <c r="J131" s="29">
        <v>8</v>
      </c>
      <c r="K131" s="29"/>
      <c r="L131" s="71">
        <f>J131+H131</f>
        <v>88</v>
      </c>
      <c r="M131" s="29"/>
      <c r="N131" s="142"/>
    </row>
    <row r="132" spans="1:14" ht="15.75">
      <c r="A132" s="28"/>
      <c r="B132" s="29" t="s">
        <v>96</v>
      </c>
      <c r="C132" s="29"/>
      <c r="D132" s="29"/>
      <c r="E132" s="29"/>
      <c r="F132" s="29"/>
      <c r="G132" s="29"/>
      <c r="H132" s="71">
        <f>H130+H131</f>
        <v>798</v>
      </c>
      <c r="I132" s="29"/>
      <c r="J132" s="71">
        <f>J131+J130</f>
        <v>547</v>
      </c>
      <c r="K132" s="29"/>
      <c r="L132" s="71">
        <f>J132+H132</f>
        <v>1345</v>
      </c>
      <c r="M132" s="29"/>
      <c r="N132" s="142"/>
    </row>
    <row r="133" spans="1:14" ht="15.75">
      <c r="A133" s="28"/>
      <c r="B133" s="29" t="s">
        <v>97</v>
      </c>
      <c r="C133" s="29"/>
      <c r="D133" s="29"/>
      <c r="E133" s="29"/>
      <c r="F133" s="29"/>
      <c r="G133" s="29"/>
      <c r="H133" s="71">
        <f>H129-H132</f>
        <v>39202</v>
      </c>
      <c r="I133" s="29"/>
      <c r="J133" s="58" t="s">
        <v>174</v>
      </c>
      <c r="K133" s="29"/>
      <c r="L133" s="71"/>
      <c r="M133" s="29"/>
      <c r="N133" s="142"/>
    </row>
    <row r="134" spans="1:14" ht="7.5" customHeight="1">
      <c r="A134" s="28"/>
      <c r="B134" s="29"/>
      <c r="C134" s="29"/>
      <c r="D134" s="29"/>
      <c r="E134" s="29"/>
      <c r="F134" s="29"/>
      <c r="G134" s="29"/>
      <c r="H134" s="29"/>
      <c r="I134" s="29"/>
      <c r="J134" s="29"/>
      <c r="K134" s="29"/>
      <c r="L134" s="84"/>
      <c r="M134" s="29"/>
      <c r="N134" s="142"/>
    </row>
    <row r="135" spans="1:14" ht="9" customHeight="1">
      <c r="A135" s="2"/>
      <c r="B135" s="5"/>
      <c r="C135" s="5"/>
      <c r="D135" s="5"/>
      <c r="E135" s="5"/>
      <c r="F135" s="5"/>
      <c r="G135" s="5"/>
      <c r="H135" s="5"/>
      <c r="I135" s="5"/>
      <c r="J135" s="5"/>
      <c r="K135" s="5"/>
      <c r="L135" s="65"/>
      <c r="M135" s="5"/>
      <c r="N135" s="142"/>
    </row>
    <row r="136" spans="1:14" ht="15.75">
      <c r="A136" s="8"/>
      <c r="B136" s="83" t="s">
        <v>98</v>
      </c>
      <c r="C136" s="16"/>
      <c r="D136" s="10"/>
      <c r="E136" s="10"/>
      <c r="F136" s="10"/>
      <c r="G136" s="10"/>
      <c r="H136" s="10"/>
      <c r="I136" s="10"/>
      <c r="J136" s="10"/>
      <c r="K136" s="10"/>
      <c r="L136" s="92"/>
      <c r="M136" s="10"/>
      <c r="N136" s="142"/>
    </row>
    <row r="137" spans="1:14" ht="15.75">
      <c r="A137" s="28"/>
      <c r="B137" s="29" t="s">
        <v>99</v>
      </c>
      <c r="C137" s="29"/>
      <c r="D137" s="29"/>
      <c r="E137" s="29"/>
      <c r="F137" s="29"/>
      <c r="G137" s="29"/>
      <c r="H137" s="29"/>
      <c r="I137" s="29"/>
      <c r="J137" s="29"/>
      <c r="K137" s="29"/>
      <c r="L137" s="80">
        <f>(L75+SUM(L77:L80))/-L81</f>
        <v>3.33422103861518</v>
      </c>
      <c r="M137" s="29" t="s">
        <v>187</v>
      </c>
      <c r="N137" s="142"/>
    </row>
    <row r="138" spans="1:14" ht="15.75">
      <c r="A138" s="28"/>
      <c r="B138" s="29" t="s">
        <v>100</v>
      </c>
      <c r="C138" s="29"/>
      <c r="D138" s="29"/>
      <c r="E138" s="29"/>
      <c r="F138" s="29"/>
      <c r="G138" s="29"/>
      <c r="H138" s="29"/>
      <c r="I138" s="29"/>
      <c r="J138" s="29"/>
      <c r="K138" s="29"/>
      <c r="L138" s="93">
        <v>1.97</v>
      </c>
      <c r="M138" s="29" t="s">
        <v>187</v>
      </c>
      <c r="N138" s="142"/>
    </row>
    <row r="139" spans="1:14" ht="15.75">
      <c r="A139" s="28"/>
      <c r="B139" s="29" t="s">
        <v>101</v>
      </c>
      <c r="C139" s="29"/>
      <c r="D139" s="29"/>
      <c r="E139" s="29"/>
      <c r="F139" s="29"/>
      <c r="G139" s="29"/>
      <c r="H139" s="29"/>
      <c r="I139" s="29"/>
      <c r="J139" s="29"/>
      <c r="K139" s="29"/>
      <c r="L139" s="80">
        <f>(L75+SUM(L77:L82))/-L83</f>
        <v>3.240740740740741</v>
      </c>
      <c r="M139" s="29" t="s">
        <v>187</v>
      </c>
      <c r="N139" s="142"/>
    </row>
    <row r="140" spans="1:14" ht="15.75">
      <c r="A140" s="28"/>
      <c r="B140" s="29" t="s">
        <v>102</v>
      </c>
      <c r="C140" s="29"/>
      <c r="D140" s="29"/>
      <c r="E140" s="29"/>
      <c r="F140" s="29"/>
      <c r="G140" s="29"/>
      <c r="H140" s="29"/>
      <c r="I140" s="29"/>
      <c r="J140" s="29"/>
      <c r="K140" s="29"/>
      <c r="L140" s="94">
        <v>3.44</v>
      </c>
      <c r="M140" s="29" t="s">
        <v>187</v>
      </c>
      <c r="N140" s="142"/>
    </row>
    <row r="141" spans="1:14" ht="7.5" customHeight="1">
      <c r="A141" s="28"/>
      <c r="B141" s="29"/>
      <c r="C141" s="29"/>
      <c r="D141" s="29"/>
      <c r="E141" s="29"/>
      <c r="F141" s="29"/>
      <c r="G141" s="29"/>
      <c r="H141" s="29"/>
      <c r="I141" s="29"/>
      <c r="J141" s="29"/>
      <c r="K141" s="29"/>
      <c r="L141" s="29"/>
      <c r="M141" s="29"/>
      <c r="N141" s="142"/>
    </row>
    <row r="142" spans="1:14" ht="15.75">
      <c r="A142" s="8"/>
      <c r="B142" s="15"/>
      <c r="C142" s="15"/>
      <c r="D142" s="15"/>
      <c r="E142" s="15"/>
      <c r="F142" s="15"/>
      <c r="G142" s="15"/>
      <c r="H142" s="15"/>
      <c r="I142" s="15"/>
      <c r="J142" s="15"/>
      <c r="K142" s="15"/>
      <c r="L142" s="15"/>
      <c r="M142" s="15"/>
      <c r="N142" s="142"/>
    </row>
    <row r="143" spans="1:14" ht="15.75">
      <c r="A143" s="95"/>
      <c r="B143" s="81" t="s">
        <v>103</v>
      </c>
      <c r="C143" s="96"/>
      <c r="D143" s="96"/>
      <c r="E143" s="96"/>
      <c r="F143" s="96"/>
      <c r="G143" s="97"/>
      <c r="H143" s="97"/>
      <c r="I143" s="97"/>
      <c r="J143" s="97">
        <v>36860</v>
      </c>
      <c r="K143" s="98"/>
      <c r="L143" s="98"/>
      <c r="M143" s="5"/>
      <c r="N143" s="142"/>
    </row>
    <row r="144" spans="1:14" ht="15.75">
      <c r="A144" s="100"/>
      <c r="B144" s="101"/>
      <c r="C144" s="102"/>
      <c r="D144" s="102"/>
      <c r="E144" s="102"/>
      <c r="F144" s="102"/>
      <c r="G144" s="103"/>
      <c r="H144" s="103"/>
      <c r="I144" s="103"/>
      <c r="J144" s="103"/>
      <c r="K144" s="10"/>
      <c r="L144" s="10"/>
      <c r="M144" s="10"/>
      <c r="N144" s="142"/>
    </row>
    <row r="145" spans="1:14" ht="15.75">
      <c r="A145" s="105"/>
      <c r="B145" s="106" t="s">
        <v>104</v>
      </c>
      <c r="C145" s="107"/>
      <c r="D145" s="107"/>
      <c r="E145" s="107"/>
      <c r="F145" s="107"/>
      <c r="G145" s="88"/>
      <c r="H145" s="88"/>
      <c r="I145" s="88"/>
      <c r="J145" s="57">
        <v>0.09879</v>
      </c>
      <c r="K145" s="29"/>
      <c r="L145" s="29"/>
      <c r="M145" s="29"/>
      <c r="N145" s="142"/>
    </row>
    <row r="146" spans="1:14" ht="15.75">
      <c r="A146" s="105"/>
      <c r="B146" s="106" t="s">
        <v>105</v>
      </c>
      <c r="C146" s="107"/>
      <c r="D146" s="107"/>
      <c r="E146" s="107"/>
      <c r="F146" s="107"/>
      <c r="G146" s="88"/>
      <c r="H146" s="88"/>
      <c r="I146" s="88"/>
      <c r="J146" s="57">
        <v>0.0623</v>
      </c>
      <c r="K146" s="29"/>
      <c r="L146" s="29"/>
      <c r="M146" s="29"/>
      <c r="N146" s="142"/>
    </row>
    <row r="147" spans="1:14" ht="15.75">
      <c r="A147" s="105"/>
      <c r="B147" s="106" t="s">
        <v>106</v>
      </c>
      <c r="C147" s="107"/>
      <c r="D147" s="107"/>
      <c r="E147" s="107"/>
      <c r="F147" s="107"/>
      <c r="G147" s="88"/>
      <c r="H147" s="88"/>
      <c r="I147" s="88"/>
      <c r="J147" s="108">
        <f>J145-J146</f>
        <v>0.03649</v>
      </c>
      <c r="K147" s="29"/>
      <c r="L147" s="29"/>
      <c r="M147" s="29"/>
      <c r="N147" s="142"/>
    </row>
    <row r="148" spans="1:14" ht="15.75">
      <c r="A148" s="105"/>
      <c r="B148" s="106" t="s">
        <v>107</v>
      </c>
      <c r="C148" s="107"/>
      <c r="D148" s="107"/>
      <c r="E148" s="107"/>
      <c r="F148" s="107"/>
      <c r="G148" s="88"/>
      <c r="H148" s="88"/>
      <c r="I148" s="88"/>
      <c r="J148" s="57">
        <v>0.10429</v>
      </c>
      <c r="K148" s="29"/>
      <c r="L148" s="29"/>
      <c r="M148" s="29"/>
      <c r="N148" s="142"/>
    </row>
    <row r="149" spans="1:14" ht="15.75">
      <c r="A149" s="105"/>
      <c r="B149" s="106" t="s">
        <v>108</v>
      </c>
      <c r="C149" s="107"/>
      <c r="D149" s="107"/>
      <c r="E149" s="107"/>
      <c r="F149" s="107"/>
      <c r="G149" s="88"/>
      <c r="H149" s="88"/>
      <c r="I149" s="88"/>
      <c r="J149" s="108">
        <f>L29</f>
        <v>0.06608985847125946</v>
      </c>
      <c r="K149" s="29"/>
      <c r="L149" s="29"/>
      <c r="M149" s="29"/>
      <c r="N149" s="142"/>
    </row>
    <row r="150" spans="1:14" ht="15.75">
      <c r="A150" s="105"/>
      <c r="B150" s="106" t="s">
        <v>109</v>
      </c>
      <c r="C150" s="107"/>
      <c r="D150" s="107"/>
      <c r="E150" s="107"/>
      <c r="F150" s="107"/>
      <c r="G150" s="88"/>
      <c r="H150" s="88"/>
      <c r="I150" s="88"/>
      <c r="J150" s="108">
        <f>J148-J149</f>
        <v>0.03820014152874053</v>
      </c>
      <c r="K150" s="29"/>
      <c r="L150" s="29"/>
      <c r="M150" s="29"/>
      <c r="N150" s="142"/>
    </row>
    <row r="151" spans="1:14" ht="15.75">
      <c r="A151" s="105"/>
      <c r="B151" s="106" t="s">
        <v>110</v>
      </c>
      <c r="C151" s="107"/>
      <c r="D151" s="107"/>
      <c r="E151" s="107"/>
      <c r="F151" s="107"/>
      <c r="G151" s="88"/>
      <c r="H151" s="88"/>
      <c r="I151" s="88"/>
      <c r="J151" s="109" t="s">
        <v>175</v>
      </c>
      <c r="K151" s="29"/>
      <c r="L151" s="29"/>
      <c r="M151" s="29"/>
      <c r="N151" s="142"/>
    </row>
    <row r="152" spans="1:14" ht="15.75">
      <c r="A152" s="105"/>
      <c r="B152" s="106" t="s">
        <v>111</v>
      </c>
      <c r="C152" s="107"/>
      <c r="D152" s="107"/>
      <c r="E152" s="107"/>
      <c r="F152" s="107"/>
      <c r="G152" s="88"/>
      <c r="H152" s="88"/>
      <c r="I152" s="88"/>
      <c r="J152" s="110">
        <v>17.58</v>
      </c>
      <c r="K152" s="29" t="s">
        <v>179</v>
      </c>
      <c r="L152" s="29"/>
      <c r="M152" s="29"/>
      <c r="N152" s="142"/>
    </row>
    <row r="153" spans="1:14" ht="15.75">
      <c r="A153" s="105"/>
      <c r="B153" s="106" t="s">
        <v>112</v>
      </c>
      <c r="C153" s="107"/>
      <c r="D153" s="107"/>
      <c r="E153" s="107"/>
      <c r="F153" s="107"/>
      <c r="G153" s="88"/>
      <c r="H153" s="88"/>
      <c r="I153" s="88"/>
      <c r="J153" s="110">
        <v>13.277</v>
      </c>
      <c r="K153" s="29" t="s">
        <v>179</v>
      </c>
      <c r="L153" s="29"/>
      <c r="M153" s="29"/>
      <c r="N153" s="142"/>
    </row>
    <row r="154" spans="1:14" ht="15.75">
      <c r="A154" s="105"/>
      <c r="B154" s="106" t="s">
        <v>113</v>
      </c>
      <c r="C154" s="107"/>
      <c r="D154" s="107"/>
      <c r="E154" s="107"/>
      <c r="F154" s="107"/>
      <c r="G154" s="88"/>
      <c r="H154" s="88"/>
      <c r="I154" s="88"/>
      <c r="J154" s="108">
        <f>F53/D53*4</f>
        <v>0.30075995470623257</v>
      </c>
      <c r="K154" s="29"/>
      <c r="L154" s="29"/>
      <c r="M154" s="29"/>
      <c r="N154" s="142"/>
    </row>
    <row r="155" spans="1:14" ht="15.75">
      <c r="A155" s="105"/>
      <c r="B155" s="106"/>
      <c r="C155" s="106"/>
      <c r="D155" s="106"/>
      <c r="E155" s="106"/>
      <c r="F155" s="106"/>
      <c r="G155" s="29"/>
      <c r="H155" s="29"/>
      <c r="I155" s="29"/>
      <c r="J155" s="84"/>
      <c r="K155" s="29"/>
      <c r="L155" s="111"/>
      <c r="M155" s="29"/>
      <c r="N155" s="142"/>
    </row>
    <row r="156" spans="1:14" ht="15.75">
      <c r="A156" s="112"/>
      <c r="B156" s="17" t="s">
        <v>114</v>
      </c>
      <c r="C156" s="20"/>
      <c r="D156" s="113"/>
      <c r="E156" s="20"/>
      <c r="F156" s="113"/>
      <c r="G156" s="20"/>
      <c r="H156" s="113"/>
      <c r="I156" s="20" t="s">
        <v>169</v>
      </c>
      <c r="J156" s="113" t="s">
        <v>176</v>
      </c>
      <c r="K156" s="18"/>
      <c r="L156" s="18"/>
      <c r="M156" s="10"/>
      <c r="N156" s="142"/>
    </row>
    <row r="157" spans="1:14" ht="15.75">
      <c r="A157" s="114"/>
      <c r="B157" s="106" t="s">
        <v>115</v>
      </c>
      <c r="C157" s="72"/>
      <c r="D157" s="72"/>
      <c r="E157" s="72"/>
      <c r="F157" s="29"/>
      <c r="G157" s="29"/>
      <c r="H157" s="29"/>
      <c r="I157" s="35">
        <v>194</v>
      </c>
      <c r="J157" s="115">
        <v>12531</v>
      </c>
      <c r="K157" s="29"/>
      <c r="L157" s="111"/>
      <c r="M157" s="116"/>
      <c r="N157" s="142"/>
    </row>
    <row r="158" spans="1:14" ht="15.75">
      <c r="A158" s="114"/>
      <c r="B158" s="106" t="s">
        <v>116</v>
      </c>
      <c r="C158" s="72"/>
      <c r="D158" s="72"/>
      <c r="E158" s="72"/>
      <c r="F158" s="29"/>
      <c r="G158" s="29"/>
      <c r="H158" s="29"/>
      <c r="I158" s="35">
        <v>11</v>
      </c>
      <c r="J158" s="115">
        <v>919</v>
      </c>
      <c r="K158" s="29"/>
      <c r="L158" s="111"/>
      <c r="M158" s="116"/>
      <c r="N158" s="142"/>
    </row>
    <row r="159" spans="1:14" ht="15.75">
      <c r="A159" s="114"/>
      <c r="B159" s="117" t="s">
        <v>117</v>
      </c>
      <c r="C159" s="72"/>
      <c r="D159" s="72"/>
      <c r="E159" s="72"/>
      <c r="F159" s="29"/>
      <c r="G159" s="29"/>
      <c r="H159" s="29"/>
      <c r="I159" s="29"/>
      <c r="J159" s="115">
        <v>0</v>
      </c>
      <c r="K159" s="29"/>
      <c r="L159" s="111"/>
      <c r="M159" s="116"/>
      <c r="N159" s="142"/>
    </row>
    <row r="160" spans="1:14" ht="15.75">
      <c r="A160" s="114"/>
      <c r="B160" s="117" t="s">
        <v>118</v>
      </c>
      <c r="C160" s="72"/>
      <c r="D160" s="72"/>
      <c r="E160" s="72"/>
      <c r="F160" s="29"/>
      <c r="G160" s="29"/>
      <c r="H160" s="29"/>
      <c r="I160" s="29"/>
      <c r="J160" s="86" t="s">
        <v>174</v>
      </c>
      <c r="K160" s="29"/>
      <c r="L160" s="111"/>
      <c r="M160" s="116"/>
      <c r="N160" s="142"/>
    </row>
    <row r="161" spans="1:14" ht="15.75">
      <c r="A161" s="118"/>
      <c r="B161" s="117" t="s">
        <v>119</v>
      </c>
      <c r="C161" s="72"/>
      <c r="D161" s="106"/>
      <c r="E161" s="106"/>
      <c r="F161" s="106"/>
      <c r="G161" s="29"/>
      <c r="H161" s="29"/>
      <c r="I161" s="29"/>
      <c r="J161" s="115"/>
      <c r="K161" s="29"/>
      <c r="L161" s="111"/>
      <c r="M161" s="119"/>
      <c r="N161" s="142"/>
    </row>
    <row r="162" spans="1:14" ht="15.75">
      <c r="A162" s="114"/>
      <c r="B162" s="106" t="s">
        <v>120</v>
      </c>
      <c r="C162" s="72"/>
      <c r="D162" s="72"/>
      <c r="E162" s="72"/>
      <c r="F162" s="72"/>
      <c r="G162" s="29"/>
      <c r="H162" s="29"/>
      <c r="I162" s="29">
        <v>9</v>
      </c>
      <c r="J162" s="115">
        <v>101</v>
      </c>
      <c r="K162" s="29"/>
      <c r="L162" s="111"/>
      <c r="M162" s="119"/>
      <c r="N162" s="142"/>
    </row>
    <row r="163" spans="1:14" ht="15.75">
      <c r="A163" s="114"/>
      <c r="B163" s="106" t="s">
        <v>121</v>
      </c>
      <c r="C163" s="72"/>
      <c r="D163" s="72"/>
      <c r="E163" s="72"/>
      <c r="F163" s="72"/>
      <c r="G163" s="29"/>
      <c r="H163" s="29"/>
      <c r="I163" s="29">
        <v>351</v>
      </c>
      <c r="J163" s="115">
        <v>5641</v>
      </c>
      <c r="K163" s="29"/>
      <c r="L163" s="111"/>
      <c r="M163" s="119"/>
      <c r="N163" s="142"/>
    </row>
    <row r="164" spans="1:14" ht="15.75">
      <c r="A164" s="118"/>
      <c r="B164" s="117" t="s">
        <v>122</v>
      </c>
      <c r="C164" s="72"/>
      <c r="D164" s="106"/>
      <c r="E164" s="106"/>
      <c r="F164" s="106"/>
      <c r="G164" s="29"/>
      <c r="H164" s="29"/>
      <c r="I164" s="29"/>
      <c r="J164" s="115"/>
      <c r="K164" s="29"/>
      <c r="L164" s="111"/>
      <c r="M164" s="119"/>
      <c r="N164" s="142"/>
    </row>
    <row r="165" spans="1:14" ht="15.75">
      <c r="A165" s="118"/>
      <c r="B165" s="106" t="s">
        <v>123</v>
      </c>
      <c r="C165" s="72"/>
      <c r="D165" s="106"/>
      <c r="E165" s="106"/>
      <c r="F165" s="106"/>
      <c r="G165" s="29"/>
      <c r="H165" s="29"/>
      <c r="I165" s="29">
        <v>8</v>
      </c>
      <c r="J165" s="115">
        <v>291</v>
      </c>
      <c r="K165" s="29"/>
      <c r="L165" s="111"/>
      <c r="M165" s="119"/>
      <c r="N165" s="142"/>
    </row>
    <row r="166" spans="1:14" ht="15.75">
      <c r="A166" s="114"/>
      <c r="B166" s="106" t="s">
        <v>124</v>
      </c>
      <c r="C166" s="72"/>
      <c r="D166" s="120"/>
      <c r="E166" s="120"/>
      <c r="F166" s="121"/>
      <c r="G166" s="29"/>
      <c r="H166" s="29"/>
      <c r="I166" s="29"/>
      <c r="J166" s="115">
        <v>23.112</v>
      </c>
      <c r="K166" s="29"/>
      <c r="L166" s="111"/>
      <c r="M166" s="119"/>
      <c r="N166" s="142"/>
    </row>
    <row r="167" spans="1:14" ht="15.75">
      <c r="A167" s="114"/>
      <c r="B167" s="106" t="s">
        <v>125</v>
      </c>
      <c r="C167" s="72"/>
      <c r="D167" s="120"/>
      <c r="E167" s="120"/>
      <c r="F167" s="121"/>
      <c r="G167" s="29"/>
      <c r="H167" s="29"/>
      <c r="I167" s="29"/>
      <c r="J167" s="115">
        <v>5.25</v>
      </c>
      <c r="K167" s="29"/>
      <c r="L167" s="111"/>
      <c r="M167" s="119"/>
      <c r="N167" s="142"/>
    </row>
    <row r="168" spans="1:14" ht="15.75">
      <c r="A168" s="114"/>
      <c r="B168" s="106" t="s">
        <v>126</v>
      </c>
      <c r="C168" s="72"/>
      <c r="D168" s="122"/>
      <c r="E168" s="120"/>
      <c r="F168" s="121"/>
      <c r="G168" s="29"/>
      <c r="H168" s="29"/>
      <c r="I168" s="29"/>
      <c r="J168" s="123">
        <v>0.8457</v>
      </c>
      <c r="K168" s="29"/>
      <c r="L168" s="111"/>
      <c r="M168" s="119"/>
      <c r="N168" s="142"/>
    </row>
    <row r="169" spans="1:14" ht="15.75">
      <c r="A169" s="114"/>
      <c r="B169" s="106"/>
      <c r="C169" s="72"/>
      <c r="D169" s="122"/>
      <c r="E169" s="120"/>
      <c r="F169" s="121"/>
      <c r="G169" s="29"/>
      <c r="H169" s="29"/>
      <c r="I169" s="29"/>
      <c r="J169" s="123"/>
      <c r="K169" s="29"/>
      <c r="L169" s="111"/>
      <c r="M169" s="119"/>
      <c r="N169" s="142"/>
    </row>
    <row r="170" spans="1:14" ht="15.75">
      <c r="A170" s="124"/>
      <c r="B170" s="17" t="s">
        <v>127</v>
      </c>
      <c r="C170" s="20"/>
      <c r="D170" s="113"/>
      <c r="E170" s="20"/>
      <c r="F170" s="113"/>
      <c r="G170" s="20"/>
      <c r="H170" s="113" t="s">
        <v>169</v>
      </c>
      <c r="I170" s="20" t="s">
        <v>170</v>
      </c>
      <c r="J170" s="113" t="s">
        <v>177</v>
      </c>
      <c r="K170" s="20" t="s">
        <v>170</v>
      </c>
      <c r="L170" s="18"/>
      <c r="M170" s="17"/>
      <c r="N170" s="142"/>
    </row>
    <row r="171" spans="1:14" ht="15.75">
      <c r="A171" s="28"/>
      <c r="B171" s="72" t="s">
        <v>128</v>
      </c>
      <c r="C171" s="125"/>
      <c r="D171" s="72"/>
      <c r="E171" s="125"/>
      <c r="F171" s="29"/>
      <c r="G171" s="125"/>
      <c r="H171" s="72">
        <f>766+576</f>
        <v>1342</v>
      </c>
      <c r="I171" s="125">
        <f>H171/H177</f>
        <v>0.6396568160152526</v>
      </c>
      <c r="J171" s="71">
        <f>25838+22728</f>
        <v>48566</v>
      </c>
      <c r="K171" s="126">
        <f>J171/J177</f>
        <v>0.6123565754633716</v>
      </c>
      <c r="L171" s="111"/>
      <c r="M171" s="119"/>
      <c r="N171" s="142"/>
    </row>
    <row r="172" spans="1:14" ht="15.75">
      <c r="A172" s="28"/>
      <c r="B172" s="72" t="s">
        <v>129</v>
      </c>
      <c r="C172" s="125"/>
      <c r="D172" s="72"/>
      <c r="E172" s="125"/>
      <c r="F172" s="29"/>
      <c r="G172" s="127"/>
      <c r="H172" s="72">
        <f>103+8</f>
        <v>111</v>
      </c>
      <c r="I172" s="125">
        <f>H172/H177</f>
        <v>0.05290753098188751</v>
      </c>
      <c r="J172" s="71">
        <f>3417+254</f>
        <v>3671</v>
      </c>
      <c r="K172" s="126">
        <f>J172/J177</f>
        <v>0.046286722985752114</v>
      </c>
      <c r="L172" s="111"/>
      <c r="M172" s="119"/>
      <c r="N172" s="142"/>
    </row>
    <row r="173" spans="1:14" ht="15.75">
      <c r="A173" s="28"/>
      <c r="B173" s="72" t="s">
        <v>130</v>
      </c>
      <c r="C173" s="125"/>
      <c r="D173" s="72"/>
      <c r="E173" s="125"/>
      <c r="F173" s="29"/>
      <c r="G173" s="127"/>
      <c r="H173" s="72">
        <f>53+2</f>
        <v>55</v>
      </c>
      <c r="I173" s="125">
        <f>H173/H177</f>
        <v>0.026215443279313633</v>
      </c>
      <c r="J173" s="71">
        <f>1813+62</f>
        <v>1875</v>
      </c>
      <c r="K173" s="126">
        <f>J173/J177</f>
        <v>0.02364140713655277</v>
      </c>
      <c r="L173" s="111"/>
      <c r="M173" s="119"/>
      <c r="N173" s="142"/>
    </row>
    <row r="174" spans="1:14" ht="15.75">
      <c r="A174" s="28"/>
      <c r="B174" s="72" t="s">
        <v>131</v>
      </c>
      <c r="C174" s="125"/>
      <c r="D174" s="72"/>
      <c r="E174" s="125"/>
      <c r="F174" s="29"/>
      <c r="G174" s="127"/>
      <c r="H174" s="72">
        <f>51+537+2</f>
        <v>590</v>
      </c>
      <c r="I174" s="125">
        <f>H174/H177</f>
        <v>0.2812202097235462</v>
      </c>
      <c r="J174" s="71">
        <f>1636+23497+120+7+2-64</f>
        <v>25198</v>
      </c>
      <c r="K174" s="126">
        <f>J174/J177</f>
        <v>0.31771529441432356</v>
      </c>
      <c r="L174" s="111"/>
      <c r="M174" s="119"/>
      <c r="N174" s="142"/>
    </row>
    <row r="175" spans="1:14" ht="15.75">
      <c r="A175" s="28"/>
      <c r="B175" s="32"/>
      <c r="C175" s="125"/>
      <c r="D175" s="72"/>
      <c r="E175" s="125"/>
      <c r="F175" s="29"/>
      <c r="G175" s="127"/>
      <c r="H175" s="72"/>
      <c r="I175" s="125"/>
      <c r="J175" s="71"/>
      <c r="K175" s="126"/>
      <c r="L175" s="111"/>
      <c r="M175" s="119"/>
      <c r="N175" s="142"/>
    </row>
    <row r="176" spans="1:14" ht="15.75">
      <c r="A176" s="28"/>
      <c r="B176" s="72"/>
      <c r="C176" s="128"/>
      <c r="D176" s="116"/>
      <c r="E176" s="128"/>
      <c r="F176" s="29"/>
      <c r="G176" s="128"/>
      <c r="H176" s="116"/>
      <c r="I176" s="128"/>
      <c r="J176" s="71"/>
      <c r="K176" s="126"/>
      <c r="L176" s="111"/>
      <c r="M176" s="119"/>
      <c r="N176" s="142"/>
    </row>
    <row r="177" spans="1:14" ht="15.75">
      <c r="A177" s="28"/>
      <c r="B177" s="29"/>
      <c r="C177" s="29"/>
      <c r="D177" s="29"/>
      <c r="E177" s="29"/>
      <c r="F177" s="29"/>
      <c r="G177" s="29"/>
      <c r="H177" s="39">
        <f>SUM(H171:H175)</f>
        <v>2098</v>
      </c>
      <c r="I177" s="129">
        <f>SUM(I171:I176)</f>
        <v>0.9999999999999999</v>
      </c>
      <c r="J177" s="71">
        <f>SUM(J171:J176)</f>
        <v>79310</v>
      </c>
      <c r="K177" s="129">
        <f>SUM(K171:K176)</f>
        <v>1</v>
      </c>
      <c r="L177" s="29"/>
      <c r="M177" s="29"/>
      <c r="N177" s="142"/>
    </row>
    <row r="178" spans="1:14" ht="15.75">
      <c r="A178" s="28"/>
      <c r="B178" s="29"/>
      <c r="C178" s="29"/>
      <c r="D178" s="29"/>
      <c r="E178" s="29"/>
      <c r="F178" s="29"/>
      <c r="G178" s="29"/>
      <c r="H178" s="39"/>
      <c r="I178" s="129"/>
      <c r="J178" s="71"/>
      <c r="K178" s="129"/>
      <c r="L178" s="29"/>
      <c r="M178" s="29"/>
      <c r="N178" s="142"/>
    </row>
    <row r="179" spans="1:14" ht="15.75">
      <c r="A179" s="8"/>
      <c r="B179" s="10"/>
      <c r="C179" s="10"/>
      <c r="D179" s="10"/>
      <c r="E179" s="10"/>
      <c r="F179" s="10"/>
      <c r="G179" s="10"/>
      <c r="H179" s="73"/>
      <c r="I179" s="132"/>
      <c r="J179" s="133"/>
      <c r="K179" s="132"/>
      <c r="L179" s="10"/>
      <c r="M179" s="10"/>
      <c r="N179" s="142"/>
    </row>
    <row r="180" spans="1:14" ht="15.75">
      <c r="A180" s="134"/>
      <c r="B180" s="17" t="s">
        <v>132</v>
      </c>
      <c r="C180" s="135"/>
      <c r="D180" s="20" t="s">
        <v>148</v>
      </c>
      <c r="E180" s="18"/>
      <c r="F180" s="17" t="s">
        <v>158</v>
      </c>
      <c r="G180" s="136"/>
      <c r="H180" s="136"/>
      <c r="I180" s="15"/>
      <c r="J180" s="15"/>
      <c r="K180" s="15"/>
      <c r="L180" s="15"/>
      <c r="M180" s="15"/>
      <c r="N180" s="142"/>
    </row>
    <row r="181" spans="1:14" ht="15.75">
      <c r="A181" s="134"/>
      <c r="B181" s="15"/>
      <c r="C181" s="15"/>
      <c r="D181" s="10"/>
      <c r="E181" s="10"/>
      <c r="F181" s="10"/>
      <c r="G181" s="15"/>
      <c r="H181" s="15"/>
      <c r="I181" s="15"/>
      <c r="J181" s="15"/>
      <c r="K181" s="15"/>
      <c r="L181" s="15"/>
      <c r="M181" s="15"/>
      <c r="N181" s="142"/>
    </row>
    <row r="182" spans="1:14" ht="15.75">
      <c r="A182" s="134"/>
      <c r="B182" s="16" t="s">
        <v>133</v>
      </c>
      <c r="C182" s="137"/>
      <c r="D182" s="138" t="s">
        <v>149</v>
      </c>
      <c r="E182" s="16"/>
      <c r="F182" s="16" t="s">
        <v>159</v>
      </c>
      <c r="G182" s="137"/>
      <c r="H182" s="137"/>
      <c r="I182" s="15"/>
      <c r="J182" s="15"/>
      <c r="K182" s="15"/>
      <c r="L182" s="15"/>
      <c r="M182" s="15"/>
      <c r="N182" s="142"/>
    </row>
    <row r="183" spans="1:14" ht="15.75">
      <c r="A183" s="134"/>
      <c r="B183" s="16" t="s">
        <v>134</v>
      </c>
      <c r="C183" s="137"/>
      <c r="D183" s="138" t="s">
        <v>188</v>
      </c>
      <c r="E183" s="16"/>
      <c r="F183" s="16" t="s">
        <v>160</v>
      </c>
      <c r="G183" s="137"/>
      <c r="H183" s="137"/>
      <c r="I183" s="15"/>
      <c r="J183" s="15"/>
      <c r="K183" s="15"/>
      <c r="L183" s="15"/>
      <c r="M183" s="15"/>
      <c r="N183" s="142"/>
    </row>
    <row r="184" spans="1:13" ht="15">
      <c r="A184" s="143"/>
      <c r="B184" s="143"/>
      <c r="C184" s="143"/>
      <c r="D184" s="143"/>
      <c r="E184" s="143"/>
      <c r="F184" s="143"/>
      <c r="G184" s="143"/>
      <c r="H184" s="143"/>
      <c r="I184" s="143"/>
      <c r="J184" s="143"/>
      <c r="K184" s="143"/>
      <c r="L184" s="143"/>
      <c r="M184" s="143"/>
    </row>
  </sheetData>
  <printOptions/>
  <pageMargins left="0.5" right="0.5" top="0.3" bottom="0.3451388888888889" header="0" footer="0"/>
  <pageSetup orientation="landscape" paperSize="9" scale="62"/>
  <headerFooter alignWithMargins="0">
    <oddFooter>&amp;LHL2 INVESTOR REPORT QTR END AUGUST 2001
</oddFooter>
  </headerFooter>
  <rowBreaks count="2" manualBreakCount="2">
    <brk id="45" max="142" man="1"/>
    <brk id="184" max="0" man="1"/>
  </rowBreaks>
</worksheet>
</file>

<file path=xl/worksheets/sheet4.xml><?xml version="1.0" encoding="utf-8"?>
<worksheet xmlns="http://schemas.openxmlformats.org/spreadsheetml/2006/main" xmlns:r="http://schemas.openxmlformats.org/officeDocument/2006/relationships">
  <dimension ref="A1:N187"/>
  <sheetViews>
    <sheetView showOutlineSymbols="0" zoomScale="70" zoomScaleNormal="70" workbookViewId="0" topLeftCell="D1">
      <selection activeCell="O3" sqref="O3"/>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19.3359375" style="1" customWidth="1"/>
    <col min="14" max="16384" width="9.6640625" style="1" customWidth="1"/>
  </cols>
  <sheetData>
    <row r="1" spans="1:14" ht="20.25">
      <c r="A1" s="2"/>
      <c r="B1" s="3" t="s">
        <v>0</v>
      </c>
      <c r="C1" s="4"/>
      <c r="D1" s="5"/>
      <c r="E1" s="5"/>
      <c r="F1" s="5"/>
      <c r="G1" s="5"/>
      <c r="H1" s="5"/>
      <c r="I1" s="5"/>
      <c r="J1" s="5"/>
      <c r="K1" s="5"/>
      <c r="L1" s="5"/>
      <c r="M1" s="5"/>
      <c r="N1" s="142"/>
    </row>
    <row r="2" spans="1:14" ht="15.75">
      <c r="A2" s="8"/>
      <c r="B2" s="9"/>
      <c r="C2" s="9"/>
      <c r="D2" s="10"/>
      <c r="E2" s="10"/>
      <c r="F2" s="10"/>
      <c r="G2" s="10"/>
      <c r="H2" s="10"/>
      <c r="I2" s="10"/>
      <c r="J2" s="10"/>
      <c r="K2" s="10"/>
      <c r="L2" s="10"/>
      <c r="M2" s="10"/>
      <c r="N2" s="142"/>
    </row>
    <row r="3" spans="1:14" ht="15.75">
      <c r="A3" s="11"/>
      <c r="B3" s="12" t="s">
        <v>1</v>
      </c>
      <c r="C3" s="10"/>
      <c r="D3" s="10"/>
      <c r="E3" s="10"/>
      <c r="F3" s="10"/>
      <c r="G3" s="10"/>
      <c r="H3" s="10"/>
      <c r="I3" s="10"/>
      <c r="J3" s="10"/>
      <c r="K3" s="10"/>
      <c r="L3" s="10"/>
      <c r="M3" s="10"/>
      <c r="N3" s="142"/>
    </row>
    <row r="4" spans="1:14" ht="15.75">
      <c r="A4" s="8"/>
      <c r="B4" s="9"/>
      <c r="C4" s="9"/>
      <c r="D4" s="10"/>
      <c r="E4" s="10"/>
      <c r="F4" s="10"/>
      <c r="G4" s="10"/>
      <c r="H4" s="10"/>
      <c r="I4" s="10"/>
      <c r="J4" s="10"/>
      <c r="K4" s="10"/>
      <c r="L4" s="10"/>
      <c r="M4" s="10"/>
      <c r="N4" s="142"/>
    </row>
    <row r="5" spans="1:14" ht="12" customHeight="1">
      <c r="A5" s="8"/>
      <c r="B5" s="13" t="s">
        <v>2</v>
      </c>
      <c r="C5" s="14"/>
      <c r="D5" s="10"/>
      <c r="E5" s="10"/>
      <c r="F5" s="10"/>
      <c r="G5" s="10"/>
      <c r="H5" s="10"/>
      <c r="I5" s="10"/>
      <c r="J5" s="10"/>
      <c r="K5" s="10"/>
      <c r="L5" s="10"/>
      <c r="M5" s="10"/>
      <c r="N5" s="142"/>
    </row>
    <row r="6" spans="1:14" ht="12" customHeight="1">
      <c r="A6" s="8"/>
      <c r="B6" s="13" t="s">
        <v>3</v>
      </c>
      <c r="C6" s="14"/>
      <c r="D6" s="10"/>
      <c r="E6" s="10"/>
      <c r="F6" s="10"/>
      <c r="G6" s="10"/>
      <c r="H6" s="10"/>
      <c r="I6" s="10"/>
      <c r="J6" s="10"/>
      <c r="K6" s="10"/>
      <c r="L6" s="10"/>
      <c r="M6" s="10"/>
      <c r="N6" s="142"/>
    </row>
    <row r="7" spans="1:14" ht="12" customHeight="1">
      <c r="A7" s="8"/>
      <c r="B7" s="13" t="s">
        <v>189</v>
      </c>
      <c r="C7" s="14"/>
      <c r="D7" s="10"/>
      <c r="E7" s="10"/>
      <c r="F7" s="10"/>
      <c r="G7" s="10"/>
      <c r="H7" s="10"/>
      <c r="I7" s="10"/>
      <c r="J7" s="10"/>
      <c r="K7" s="10"/>
      <c r="L7" s="10"/>
      <c r="M7" s="10"/>
      <c r="N7" s="142"/>
    </row>
    <row r="8" spans="1:14" ht="12" customHeight="1">
      <c r="A8" s="8"/>
      <c r="B8" s="13" t="s">
        <v>5</v>
      </c>
      <c r="C8" s="14"/>
      <c r="D8" s="10"/>
      <c r="E8" s="10"/>
      <c r="F8" s="10"/>
      <c r="G8" s="10"/>
      <c r="H8" s="10"/>
      <c r="I8" s="10"/>
      <c r="J8" s="10"/>
      <c r="K8" s="10"/>
      <c r="L8" s="10"/>
      <c r="M8" s="10"/>
      <c r="N8" s="142"/>
    </row>
    <row r="9" spans="1:14" ht="12" customHeight="1">
      <c r="A9" s="8"/>
      <c r="B9" s="15"/>
      <c r="C9" s="14"/>
      <c r="D9" s="10"/>
      <c r="E9" s="10"/>
      <c r="F9" s="10"/>
      <c r="G9" s="10"/>
      <c r="H9" s="10"/>
      <c r="I9" s="10"/>
      <c r="J9" s="10"/>
      <c r="K9" s="10"/>
      <c r="L9" s="10"/>
      <c r="M9" s="10"/>
      <c r="N9" s="142"/>
    </row>
    <row r="10" spans="1:14" ht="15.75">
      <c r="A10" s="8"/>
      <c r="B10" s="13"/>
      <c r="C10" s="14"/>
      <c r="D10" s="16"/>
      <c r="E10" s="16"/>
      <c r="F10" s="10"/>
      <c r="G10" s="10"/>
      <c r="H10" s="10"/>
      <c r="I10" s="10"/>
      <c r="J10" s="10"/>
      <c r="K10" s="10"/>
      <c r="L10" s="10"/>
      <c r="M10" s="10"/>
      <c r="N10" s="142"/>
    </row>
    <row r="11" spans="1:14" ht="15.75">
      <c r="A11" s="8"/>
      <c r="B11" s="16" t="s">
        <v>6</v>
      </c>
      <c r="C11" s="16"/>
      <c r="D11" s="10"/>
      <c r="E11" s="10"/>
      <c r="F11" s="10"/>
      <c r="G11" s="10"/>
      <c r="H11" s="10"/>
      <c r="I11" s="10"/>
      <c r="J11" s="10"/>
      <c r="K11" s="10"/>
      <c r="L11" s="10"/>
      <c r="M11" s="10"/>
      <c r="N11" s="142"/>
    </row>
    <row r="12" spans="1:14" ht="15.75">
      <c r="A12" s="8"/>
      <c r="B12" s="16"/>
      <c r="C12" s="16"/>
      <c r="D12" s="10"/>
      <c r="E12" s="10"/>
      <c r="F12" s="10"/>
      <c r="G12" s="10"/>
      <c r="H12" s="10"/>
      <c r="I12" s="10"/>
      <c r="J12" s="10"/>
      <c r="K12" s="10"/>
      <c r="L12" s="10"/>
      <c r="M12" s="10"/>
      <c r="N12" s="142"/>
    </row>
    <row r="13" spans="1:14" ht="15.75">
      <c r="A13" s="2"/>
      <c r="B13" s="5"/>
      <c r="C13" s="5"/>
      <c r="D13" s="5"/>
      <c r="E13" s="5"/>
      <c r="F13" s="5"/>
      <c r="G13" s="5"/>
      <c r="H13" s="5"/>
      <c r="I13" s="5"/>
      <c r="J13" s="5"/>
      <c r="K13" s="5"/>
      <c r="L13" s="5"/>
      <c r="M13" s="5"/>
      <c r="N13" s="142"/>
    </row>
    <row r="14" spans="1:14" ht="15.75">
      <c r="A14" s="8"/>
      <c r="B14" s="17" t="s">
        <v>7</v>
      </c>
      <c r="C14" s="17"/>
      <c r="D14" s="18"/>
      <c r="E14" s="18"/>
      <c r="F14" s="18"/>
      <c r="G14" s="18"/>
      <c r="H14" s="18"/>
      <c r="I14" s="18"/>
      <c r="J14" s="18"/>
      <c r="K14" s="18"/>
      <c r="L14" s="19" t="s">
        <v>180</v>
      </c>
      <c r="M14" s="18"/>
      <c r="N14" s="142"/>
    </row>
    <row r="15" spans="1:14" ht="15.75">
      <c r="A15" s="8"/>
      <c r="B15" s="17" t="s">
        <v>190</v>
      </c>
      <c r="C15" s="17"/>
      <c r="D15" s="18"/>
      <c r="E15" s="18"/>
      <c r="F15" s="18"/>
      <c r="G15" s="18"/>
      <c r="H15" s="20" t="s">
        <v>193</v>
      </c>
      <c r="I15" s="144">
        <v>0.84</v>
      </c>
      <c r="J15" s="20" t="s">
        <v>194</v>
      </c>
      <c r="K15" s="144">
        <v>0.16</v>
      </c>
      <c r="L15" s="19"/>
      <c r="M15" s="18"/>
      <c r="N15" s="142"/>
    </row>
    <row r="16" spans="1:14" ht="15.75">
      <c r="A16" s="8"/>
      <c r="B16" s="17" t="s">
        <v>191</v>
      </c>
      <c r="C16" s="17"/>
      <c r="D16" s="18"/>
      <c r="E16" s="18"/>
      <c r="F16" s="18"/>
      <c r="G16" s="18"/>
      <c r="H16" s="20" t="s">
        <v>193</v>
      </c>
      <c r="I16" s="144">
        <v>0.73</v>
      </c>
      <c r="J16" s="20" t="s">
        <v>194</v>
      </c>
      <c r="K16" s="144">
        <v>0.27</v>
      </c>
      <c r="L16" s="19"/>
      <c r="M16" s="18"/>
      <c r="N16" s="142"/>
    </row>
    <row r="17" spans="1:14" ht="15.75">
      <c r="A17" s="8"/>
      <c r="B17" s="17" t="s">
        <v>8</v>
      </c>
      <c r="C17" s="17"/>
      <c r="D17" s="18"/>
      <c r="E17" s="18"/>
      <c r="F17" s="18"/>
      <c r="G17" s="18"/>
      <c r="H17" s="18"/>
      <c r="I17" s="18"/>
      <c r="J17" s="18"/>
      <c r="K17" s="18"/>
      <c r="L17" s="20" t="s">
        <v>181</v>
      </c>
      <c r="M17" s="18"/>
      <c r="N17" s="142"/>
    </row>
    <row r="18" spans="1:14" ht="15.75">
      <c r="A18" s="8"/>
      <c r="B18" s="17" t="s">
        <v>9</v>
      </c>
      <c r="C18" s="17"/>
      <c r="D18" s="18"/>
      <c r="E18" s="18"/>
      <c r="F18" s="18"/>
      <c r="G18" s="18"/>
      <c r="H18" s="18"/>
      <c r="I18" s="18"/>
      <c r="J18" s="18"/>
      <c r="K18" s="18"/>
      <c r="L18" s="21">
        <v>36969</v>
      </c>
      <c r="M18" s="18"/>
      <c r="N18" s="142"/>
    </row>
    <row r="19" spans="1:14" ht="15.75">
      <c r="A19" s="8"/>
      <c r="B19" s="10"/>
      <c r="C19" s="10"/>
      <c r="D19" s="10"/>
      <c r="E19" s="10"/>
      <c r="F19" s="10"/>
      <c r="G19" s="10"/>
      <c r="H19" s="10"/>
      <c r="I19" s="10"/>
      <c r="J19" s="10"/>
      <c r="K19" s="10"/>
      <c r="L19" s="22"/>
      <c r="M19" s="10"/>
      <c r="N19" s="142"/>
    </row>
    <row r="20" spans="1:14" ht="15.75">
      <c r="A20" s="8"/>
      <c r="B20" s="23" t="s">
        <v>10</v>
      </c>
      <c r="C20" s="10"/>
      <c r="D20" s="10"/>
      <c r="E20" s="10"/>
      <c r="F20" s="10"/>
      <c r="G20" s="10"/>
      <c r="H20" s="10"/>
      <c r="I20" s="10"/>
      <c r="J20" s="22"/>
      <c r="K20" s="10"/>
      <c r="L20" s="15"/>
      <c r="M20" s="10"/>
      <c r="N20" s="142"/>
    </row>
    <row r="21" spans="1:14" ht="15.75">
      <c r="A21" s="8"/>
      <c r="B21" s="10"/>
      <c r="C21" s="10"/>
      <c r="D21" s="10"/>
      <c r="E21" s="10"/>
      <c r="F21" s="10"/>
      <c r="G21" s="10"/>
      <c r="H21" s="10"/>
      <c r="I21" s="10"/>
      <c r="J21" s="10"/>
      <c r="K21" s="10"/>
      <c r="L21" s="24"/>
      <c r="M21" s="10"/>
      <c r="N21" s="142"/>
    </row>
    <row r="22" spans="1:14" ht="15.75">
      <c r="A22" s="8"/>
      <c r="B22" s="10"/>
      <c r="C22" s="25" t="s">
        <v>135</v>
      </c>
      <c r="D22" s="26" t="s">
        <v>139</v>
      </c>
      <c r="E22" s="26"/>
      <c r="F22" s="26" t="s">
        <v>151</v>
      </c>
      <c r="G22" s="26"/>
      <c r="H22" s="26" t="s">
        <v>161</v>
      </c>
      <c r="I22" s="27"/>
      <c r="J22" s="27"/>
      <c r="K22" s="15"/>
      <c r="L22" s="15"/>
      <c r="M22" s="10"/>
      <c r="N22" s="142"/>
    </row>
    <row r="23" spans="1:14" ht="15.75">
      <c r="A23" s="28"/>
      <c r="B23" s="29" t="s">
        <v>11</v>
      </c>
      <c r="C23" s="30" t="s">
        <v>136</v>
      </c>
      <c r="D23" s="31" t="s">
        <v>140</v>
      </c>
      <c r="E23" s="31"/>
      <c r="F23" s="31" t="s">
        <v>140</v>
      </c>
      <c r="G23" s="31"/>
      <c r="H23" s="31" t="s">
        <v>162</v>
      </c>
      <c r="I23" s="31"/>
      <c r="J23" s="31"/>
      <c r="K23" s="32"/>
      <c r="L23" s="32"/>
      <c r="M23" s="29"/>
      <c r="N23" s="142"/>
    </row>
    <row r="24" spans="1:14" ht="15.75">
      <c r="A24" s="28"/>
      <c r="B24" s="33" t="s">
        <v>12</v>
      </c>
      <c r="C24" s="33"/>
      <c r="D24" s="34" t="s">
        <v>140</v>
      </c>
      <c r="E24" s="34"/>
      <c r="F24" s="34" t="s">
        <v>140</v>
      </c>
      <c r="G24" s="34"/>
      <c r="H24" s="34" t="s">
        <v>163</v>
      </c>
      <c r="I24" s="34"/>
      <c r="J24" s="31"/>
      <c r="K24" s="32"/>
      <c r="L24" s="32"/>
      <c r="M24" s="29"/>
      <c r="N24" s="142"/>
    </row>
    <row r="25" spans="1:14" ht="15.75">
      <c r="A25" s="28"/>
      <c r="B25" s="29" t="s">
        <v>13</v>
      </c>
      <c r="C25" s="29"/>
      <c r="D25" s="35" t="s">
        <v>141</v>
      </c>
      <c r="E25" s="31"/>
      <c r="F25" s="35" t="s">
        <v>152</v>
      </c>
      <c r="G25" s="31"/>
      <c r="H25" s="35" t="s">
        <v>164</v>
      </c>
      <c r="I25" s="31"/>
      <c r="J25" s="35"/>
      <c r="K25" s="32"/>
      <c r="L25" s="32"/>
      <c r="M25" s="29"/>
      <c r="N25" s="142"/>
    </row>
    <row r="26" spans="1:14" ht="15.75">
      <c r="A26" s="28"/>
      <c r="B26" s="29"/>
      <c r="C26" s="29"/>
      <c r="D26" s="29"/>
      <c r="E26" s="31"/>
      <c r="F26" s="31"/>
      <c r="G26" s="31"/>
      <c r="H26" s="31"/>
      <c r="I26" s="31"/>
      <c r="J26" s="31"/>
      <c r="K26" s="32"/>
      <c r="L26" s="32"/>
      <c r="M26" s="29"/>
      <c r="N26" s="142"/>
    </row>
    <row r="27" spans="1:14" ht="13.5" customHeight="1">
      <c r="A27" s="28"/>
      <c r="B27" s="29" t="s">
        <v>14</v>
      </c>
      <c r="C27" s="29"/>
      <c r="D27" s="36">
        <v>70000</v>
      </c>
      <c r="E27" s="37"/>
      <c r="F27" s="36">
        <v>141250</v>
      </c>
      <c r="G27" s="36"/>
      <c r="H27" s="36">
        <v>31250</v>
      </c>
      <c r="I27" s="36"/>
      <c r="J27" s="36"/>
      <c r="K27" s="38"/>
      <c r="L27" s="36">
        <f>SUM(D27:J27)</f>
        <v>242500</v>
      </c>
      <c r="M27" s="39"/>
      <c r="N27" s="142"/>
    </row>
    <row r="28" spans="1:14" ht="13.5" customHeight="1">
      <c r="A28" s="40"/>
      <c r="B28" s="41" t="s">
        <v>15</v>
      </c>
      <c r="C28" s="42">
        <v>0.297719</v>
      </c>
      <c r="D28" s="43">
        <v>0</v>
      </c>
      <c r="E28" s="44"/>
      <c r="F28" s="43">
        <f>136450*C28</f>
        <v>40623.75755</v>
      </c>
      <c r="G28" s="43"/>
      <c r="H28" s="43">
        <v>31250</v>
      </c>
      <c r="I28" s="43"/>
      <c r="J28" s="43"/>
      <c r="K28" s="45"/>
      <c r="L28" s="43">
        <f>SUM(D28:J28)</f>
        <v>71873.75755000001</v>
      </c>
      <c r="M28" s="46"/>
      <c r="N28" s="142"/>
    </row>
    <row r="29" spans="1:14" ht="13.5" customHeight="1">
      <c r="A29" s="40"/>
      <c r="B29" s="49" t="s">
        <v>16</v>
      </c>
      <c r="C29" s="42">
        <v>0.244066</v>
      </c>
      <c r="D29" s="50">
        <v>0</v>
      </c>
      <c r="E29" s="51"/>
      <c r="F29" s="50">
        <f>136450*C29</f>
        <v>33302.8057</v>
      </c>
      <c r="G29" s="50"/>
      <c r="H29" s="50">
        <v>31250</v>
      </c>
      <c r="I29" s="50"/>
      <c r="J29" s="50"/>
      <c r="K29" s="52"/>
      <c r="L29" s="50">
        <f>SUM(D29:J29)</f>
        <v>64552.8057</v>
      </c>
      <c r="M29" s="53"/>
      <c r="N29" s="142"/>
    </row>
    <row r="30" spans="1:14" ht="13.5" customHeight="1">
      <c r="A30" s="40"/>
      <c r="B30" s="41" t="s">
        <v>17</v>
      </c>
      <c r="C30" s="41"/>
      <c r="D30" s="54" t="s">
        <v>142</v>
      </c>
      <c r="E30" s="41"/>
      <c r="F30" s="54" t="s">
        <v>153</v>
      </c>
      <c r="G30" s="54"/>
      <c r="H30" s="54" t="s">
        <v>165</v>
      </c>
      <c r="I30" s="54"/>
      <c r="J30" s="54"/>
      <c r="K30" s="55"/>
      <c r="L30" s="55"/>
      <c r="M30" s="41"/>
      <c r="N30" s="142"/>
    </row>
    <row r="31" spans="1:14" ht="15.75">
      <c r="A31" s="28"/>
      <c r="B31" s="29" t="s">
        <v>18</v>
      </c>
      <c r="C31" s="29"/>
      <c r="D31" s="56" t="s">
        <v>143</v>
      </c>
      <c r="E31" s="29"/>
      <c r="F31" s="56">
        <f>(6.17531)/100</f>
        <v>0.0617531</v>
      </c>
      <c r="G31" s="57"/>
      <c r="H31" s="56">
        <f>(6.73531)/100</f>
        <v>0.0673531</v>
      </c>
      <c r="I31" s="57"/>
      <c r="J31" s="56"/>
      <c r="K31" s="32"/>
      <c r="L31" s="57">
        <f>SUMPRODUCT(D31:J31,D28:J28)/L28</f>
        <v>0.06418792469771054</v>
      </c>
      <c r="M31" s="29"/>
      <c r="N31" s="142"/>
    </row>
    <row r="32" spans="1:14" ht="15.75">
      <c r="A32" s="28"/>
      <c r="B32" s="29" t="s">
        <v>19</v>
      </c>
      <c r="C32" s="29"/>
      <c r="D32" s="56" t="s">
        <v>143</v>
      </c>
      <c r="E32" s="29"/>
      <c r="F32" s="56">
        <f>(6.38625)/100</f>
        <v>0.0638625</v>
      </c>
      <c r="G32" s="57"/>
      <c r="H32" s="56">
        <f>(6.94625)/100</f>
        <v>0.0694625</v>
      </c>
      <c r="I32" s="57"/>
      <c r="J32" s="56"/>
      <c r="K32" s="32"/>
      <c r="L32" s="32"/>
      <c r="M32" s="29"/>
      <c r="N32" s="142"/>
    </row>
    <row r="33" spans="1:14" ht="15.75">
      <c r="A33" s="28"/>
      <c r="B33" s="29" t="s">
        <v>20</v>
      </c>
      <c r="C33" s="29"/>
      <c r="D33" s="35" t="s">
        <v>144</v>
      </c>
      <c r="E33" s="29"/>
      <c r="F33" s="35" t="s">
        <v>154</v>
      </c>
      <c r="G33" s="35"/>
      <c r="H33" s="35" t="s">
        <v>154</v>
      </c>
      <c r="I33" s="35"/>
      <c r="J33" s="35"/>
      <c r="K33" s="32"/>
      <c r="L33" s="32"/>
      <c r="M33" s="29"/>
      <c r="N33" s="142"/>
    </row>
    <row r="34" spans="1:14" ht="15.75">
      <c r="A34" s="28"/>
      <c r="B34" s="29" t="s">
        <v>21</v>
      </c>
      <c r="C34" s="29"/>
      <c r="D34" s="35" t="s">
        <v>145</v>
      </c>
      <c r="E34" s="29"/>
      <c r="F34" s="35" t="s">
        <v>155</v>
      </c>
      <c r="G34" s="35"/>
      <c r="H34" s="35" t="s">
        <v>155</v>
      </c>
      <c r="I34" s="35"/>
      <c r="J34" s="35"/>
      <c r="K34" s="32"/>
      <c r="L34" s="32"/>
      <c r="M34" s="29"/>
      <c r="N34" s="142"/>
    </row>
    <row r="35" spans="1:14" ht="15.75">
      <c r="A35" s="28"/>
      <c r="B35" s="29" t="s">
        <v>22</v>
      </c>
      <c r="C35" s="29"/>
      <c r="D35" s="35" t="s">
        <v>146</v>
      </c>
      <c r="E35" s="29"/>
      <c r="F35" s="35" t="s">
        <v>156</v>
      </c>
      <c r="G35" s="35"/>
      <c r="H35" s="35" t="s">
        <v>166</v>
      </c>
      <c r="I35" s="35"/>
      <c r="J35" s="35"/>
      <c r="K35" s="32"/>
      <c r="L35" s="32"/>
      <c r="M35" s="29"/>
      <c r="N35" s="142"/>
    </row>
    <row r="36" spans="1:14" ht="15.75">
      <c r="A36" s="28"/>
      <c r="B36" s="29"/>
      <c r="C36" s="29"/>
      <c r="D36" s="58"/>
      <c r="E36" s="58"/>
      <c r="F36" s="29"/>
      <c r="G36" s="58"/>
      <c r="H36" s="58"/>
      <c r="I36" s="58"/>
      <c r="J36" s="58"/>
      <c r="K36" s="58"/>
      <c r="L36" s="58"/>
      <c r="M36" s="29"/>
      <c r="N36" s="142"/>
    </row>
    <row r="37" spans="1:14" ht="15.75">
      <c r="A37" s="28"/>
      <c r="B37" s="29" t="s">
        <v>23</v>
      </c>
      <c r="C37" s="29"/>
      <c r="D37" s="29"/>
      <c r="E37" s="29"/>
      <c r="F37" s="29"/>
      <c r="G37" s="29"/>
      <c r="H37" s="29"/>
      <c r="I37" s="29"/>
      <c r="J37" s="29"/>
      <c r="K37" s="29"/>
      <c r="L37" s="57">
        <f>H27/(D27+F27)</f>
        <v>0.14792899408284024</v>
      </c>
      <c r="M37" s="29"/>
      <c r="N37" s="142"/>
    </row>
    <row r="38" spans="1:14" ht="15.75">
      <c r="A38" s="28"/>
      <c r="B38" s="29" t="s">
        <v>24</v>
      </c>
      <c r="C38" s="29"/>
      <c r="D38" s="29"/>
      <c r="E38" s="29"/>
      <c r="F38" s="29"/>
      <c r="G38" s="29"/>
      <c r="H38" s="29"/>
      <c r="I38" s="29"/>
      <c r="J38" s="29"/>
      <c r="K38" s="29"/>
      <c r="L38" s="57">
        <f>H29/(D29+F29)</f>
        <v>0.938359376729631</v>
      </c>
      <c r="M38" s="29"/>
      <c r="N38" s="142"/>
    </row>
    <row r="39" spans="1:14" ht="15.75">
      <c r="A39" s="28"/>
      <c r="B39" s="29" t="s">
        <v>25</v>
      </c>
      <c r="C39" s="29"/>
      <c r="D39" s="29"/>
      <c r="E39" s="29"/>
      <c r="F39" s="29"/>
      <c r="G39" s="29"/>
      <c r="H39" s="29"/>
      <c r="I39" s="29"/>
      <c r="J39" s="35" t="s">
        <v>151</v>
      </c>
      <c r="K39" s="35" t="s">
        <v>178</v>
      </c>
      <c r="L39" s="36">
        <v>90000</v>
      </c>
      <c r="M39" s="29"/>
      <c r="N39" s="142"/>
    </row>
    <row r="40" spans="1:14" ht="15.75">
      <c r="A40" s="28"/>
      <c r="B40" s="29"/>
      <c r="C40" s="29"/>
      <c r="D40" s="29"/>
      <c r="E40" s="29"/>
      <c r="F40" s="29"/>
      <c r="G40" s="29"/>
      <c r="H40" s="29"/>
      <c r="I40" s="29"/>
      <c r="J40" s="29"/>
      <c r="K40" s="29"/>
      <c r="L40" s="59"/>
      <c r="M40" s="29"/>
      <c r="N40" s="142"/>
    </row>
    <row r="41" spans="1:14" ht="15.75">
      <c r="A41" s="28"/>
      <c r="B41" s="29" t="s">
        <v>26</v>
      </c>
      <c r="C41" s="29"/>
      <c r="D41" s="29"/>
      <c r="E41" s="29"/>
      <c r="F41" s="29"/>
      <c r="G41" s="29"/>
      <c r="H41" s="29"/>
      <c r="I41" s="29"/>
      <c r="J41" s="35"/>
      <c r="K41" s="35"/>
      <c r="L41" s="35" t="s">
        <v>182</v>
      </c>
      <c r="M41" s="29"/>
      <c r="N41" s="142"/>
    </row>
    <row r="42" spans="1:14" ht="15.75">
      <c r="A42" s="28"/>
      <c r="B42" s="33" t="s">
        <v>27</v>
      </c>
      <c r="C42" s="33"/>
      <c r="D42" s="33"/>
      <c r="E42" s="33"/>
      <c r="F42" s="33"/>
      <c r="G42" s="33"/>
      <c r="H42" s="33"/>
      <c r="I42" s="33"/>
      <c r="J42" s="60"/>
      <c r="K42" s="60"/>
      <c r="L42" s="61">
        <v>36950</v>
      </c>
      <c r="M42" s="33"/>
      <c r="N42" s="142"/>
    </row>
    <row r="43" spans="1:14" ht="15.75">
      <c r="A43" s="28"/>
      <c r="B43" s="29" t="s">
        <v>28</v>
      </c>
      <c r="C43" s="29"/>
      <c r="D43" s="29"/>
      <c r="E43" s="29"/>
      <c r="F43" s="29"/>
      <c r="G43" s="29"/>
      <c r="H43" s="29"/>
      <c r="I43" s="29">
        <f>L43-J43+1</f>
        <v>91</v>
      </c>
      <c r="J43" s="62">
        <v>36769</v>
      </c>
      <c r="K43" s="63"/>
      <c r="L43" s="62">
        <v>36859</v>
      </c>
      <c r="M43" s="29"/>
      <c r="N43" s="142"/>
    </row>
    <row r="44" spans="1:14" ht="15.75">
      <c r="A44" s="28"/>
      <c r="B44" s="29" t="s">
        <v>29</v>
      </c>
      <c r="C44" s="29"/>
      <c r="D44" s="29"/>
      <c r="E44" s="29"/>
      <c r="F44" s="29"/>
      <c r="G44" s="29"/>
      <c r="H44" s="29"/>
      <c r="I44" s="29">
        <f>L44-J44+1</f>
        <v>90</v>
      </c>
      <c r="J44" s="62">
        <v>36860</v>
      </c>
      <c r="K44" s="63"/>
      <c r="L44" s="62">
        <v>36949</v>
      </c>
      <c r="M44" s="29"/>
      <c r="N44" s="142"/>
    </row>
    <row r="45" spans="1:14" ht="15.75">
      <c r="A45" s="28"/>
      <c r="B45" s="29" t="s">
        <v>30</v>
      </c>
      <c r="C45" s="29"/>
      <c r="D45" s="29"/>
      <c r="E45" s="29"/>
      <c r="F45" s="29"/>
      <c r="G45" s="29"/>
      <c r="H45" s="29"/>
      <c r="I45" s="29"/>
      <c r="J45" s="62"/>
      <c r="K45" s="63"/>
      <c r="L45" s="62" t="s">
        <v>195</v>
      </c>
      <c r="M45" s="29"/>
      <c r="N45" s="142"/>
    </row>
    <row r="46" spans="1:14" ht="15.75">
      <c r="A46" s="28"/>
      <c r="B46" s="29" t="s">
        <v>31</v>
      </c>
      <c r="C46" s="29"/>
      <c r="D46" s="29"/>
      <c r="E46" s="29"/>
      <c r="F46" s="29"/>
      <c r="G46" s="29"/>
      <c r="H46" s="29"/>
      <c r="I46" s="29"/>
      <c r="J46" s="62"/>
      <c r="K46" s="63"/>
      <c r="L46" s="62">
        <v>36941</v>
      </c>
      <c r="M46" s="29"/>
      <c r="N46" s="142"/>
    </row>
    <row r="47" spans="1:14" ht="15.75">
      <c r="A47" s="28"/>
      <c r="B47" s="29"/>
      <c r="C47" s="29"/>
      <c r="D47" s="29"/>
      <c r="E47" s="29"/>
      <c r="F47" s="29"/>
      <c r="G47" s="29"/>
      <c r="H47" s="29"/>
      <c r="I47" s="29"/>
      <c r="J47" s="29"/>
      <c r="K47" s="29"/>
      <c r="L47" s="64"/>
      <c r="M47" s="29"/>
      <c r="N47" s="142"/>
    </row>
    <row r="48" spans="1:14" ht="15.75">
      <c r="A48" s="2"/>
      <c r="B48" s="5"/>
      <c r="C48" s="5"/>
      <c r="D48" s="5"/>
      <c r="E48" s="5"/>
      <c r="F48" s="5"/>
      <c r="G48" s="5"/>
      <c r="H48" s="5"/>
      <c r="I48" s="5"/>
      <c r="J48" s="5"/>
      <c r="K48" s="5"/>
      <c r="L48" s="65"/>
      <c r="M48" s="5"/>
      <c r="N48" s="142"/>
    </row>
    <row r="49" spans="1:14" ht="15.75">
      <c r="A49" s="8"/>
      <c r="B49" s="66" t="s">
        <v>32</v>
      </c>
      <c r="C49" s="16"/>
      <c r="D49" s="10"/>
      <c r="E49" s="10"/>
      <c r="F49" s="10"/>
      <c r="G49" s="10"/>
      <c r="H49" s="10"/>
      <c r="I49" s="10"/>
      <c r="J49" s="10"/>
      <c r="K49" s="10"/>
      <c r="L49" s="67"/>
      <c r="M49" s="10"/>
      <c r="N49" s="142"/>
    </row>
    <row r="50" spans="1:14" ht="15.75">
      <c r="A50" s="8"/>
      <c r="B50" s="16"/>
      <c r="C50" s="16"/>
      <c r="D50" s="10"/>
      <c r="E50" s="10"/>
      <c r="F50" s="10"/>
      <c r="G50" s="10"/>
      <c r="H50" s="10"/>
      <c r="I50" s="10"/>
      <c r="J50" s="10"/>
      <c r="K50" s="10"/>
      <c r="L50" s="67"/>
      <c r="M50" s="10"/>
      <c r="N50" s="142"/>
    </row>
    <row r="51" spans="1:14" ht="63">
      <c r="A51" s="8"/>
      <c r="B51" s="68" t="s">
        <v>33</v>
      </c>
      <c r="C51" s="69" t="s">
        <v>137</v>
      </c>
      <c r="D51" s="69" t="s">
        <v>147</v>
      </c>
      <c r="E51" s="69"/>
      <c r="F51" s="69" t="s">
        <v>157</v>
      </c>
      <c r="G51" s="69"/>
      <c r="H51" s="69" t="s">
        <v>167</v>
      </c>
      <c r="I51" s="69"/>
      <c r="J51" s="69" t="s">
        <v>171</v>
      </c>
      <c r="K51" s="69"/>
      <c r="L51" s="70" t="s">
        <v>184</v>
      </c>
      <c r="M51" s="12"/>
      <c r="N51" s="142"/>
    </row>
    <row r="52" spans="1:14" ht="15.75">
      <c r="A52" s="28"/>
      <c r="B52" s="29" t="s">
        <v>34</v>
      </c>
      <c r="C52" s="39">
        <v>250037</v>
      </c>
      <c r="D52" s="71">
        <v>79310</v>
      </c>
      <c r="E52" s="39"/>
      <c r="F52" s="39">
        <f>7220+19+61</f>
        <v>7300</v>
      </c>
      <c r="G52" s="39"/>
      <c r="H52" s="39">
        <v>19</v>
      </c>
      <c r="I52" s="39"/>
      <c r="J52" s="39">
        <v>0</v>
      </c>
      <c r="K52" s="39"/>
      <c r="L52" s="71">
        <f>D52-F52+H52-J52</f>
        <v>72029</v>
      </c>
      <c r="M52" s="29"/>
      <c r="N52" s="142"/>
    </row>
    <row r="53" spans="1:14" ht="15.75">
      <c r="A53" s="28"/>
      <c r="B53" s="29" t="s">
        <v>35</v>
      </c>
      <c r="C53" s="39">
        <v>0</v>
      </c>
      <c r="D53" s="39">
        <v>0</v>
      </c>
      <c r="E53" s="39"/>
      <c r="F53" s="39">
        <v>0</v>
      </c>
      <c r="G53" s="39"/>
      <c r="H53" s="39">
        <v>0</v>
      </c>
      <c r="I53" s="39"/>
      <c r="J53" s="39">
        <v>0</v>
      </c>
      <c r="K53" s="39"/>
      <c r="L53" s="71">
        <f>D53-F53</f>
        <v>0</v>
      </c>
      <c r="M53" s="29"/>
      <c r="N53" s="142"/>
    </row>
    <row r="54" spans="1:14" ht="15.75">
      <c r="A54" s="28"/>
      <c r="B54" s="29"/>
      <c r="C54" s="39"/>
      <c r="D54" s="39"/>
      <c r="E54" s="39"/>
      <c r="F54" s="39"/>
      <c r="G54" s="39"/>
      <c r="H54" s="39"/>
      <c r="I54" s="39"/>
      <c r="J54" s="39"/>
      <c r="K54" s="39"/>
      <c r="L54" s="71"/>
      <c r="M54" s="29"/>
      <c r="N54" s="142"/>
    </row>
    <row r="55" spans="1:14" ht="15.75">
      <c r="A55" s="28"/>
      <c r="B55" s="29" t="s">
        <v>36</v>
      </c>
      <c r="C55" s="39">
        <f>SUM(C52:C54)</f>
        <v>250037</v>
      </c>
      <c r="D55" s="39">
        <f>SUM(D52:D54)</f>
        <v>79310</v>
      </c>
      <c r="E55" s="39"/>
      <c r="F55" s="39">
        <f>SUM(F52:F54)</f>
        <v>7300</v>
      </c>
      <c r="G55" s="39"/>
      <c r="H55" s="39">
        <f>SUM(H52:H54)</f>
        <v>19</v>
      </c>
      <c r="I55" s="39"/>
      <c r="J55" s="39">
        <f>SUM(J52:J54)</f>
        <v>0</v>
      </c>
      <c r="K55" s="39"/>
      <c r="L55" s="72">
        <f>SUM(L52:L54)</f>
        <v>72029</v>
      </c>
      <c r="M55" s="29"/>
      <c r="N55" s="142"/>
    </row>
    <row r="56" spans="1:14" ht="15.75">
      <c r="A56" s="28"/>
      <c r="B56" s="29"/>
      <c r="C56" s="39"/>
      <c r="D56" s="39"/>
      <c r="E56" s="39"/>
      <c r="F56" s="39"/>
      <c r="G56" s="39"/>
      <c r="H56" s="39"/>
      <c r="I56" s="39"/>
      <c r="J56" s="39"/>
      <c r="K56" s="39"/>
      <c r="L56" s="72"/>
      <c r="M56" s="29"/>
      <c r="N56" s="142"/>
    </row>
    <row r="57" spans="1:14" ht="15.75">
      <c r="A57" s="8"/>
      <c r="B57" s="12" t="s">
        <v>37</v>
      </c>
      <c r="C57" s="73"/>
      <c r="D57" s="73"/>
      <c r="E57" s="73"/>
      <c r="F57" s="73"/>
      <c r="G57" s="73"/>
      <c r="H57" s="73"/>
      <c r="I57" s="73"/>
      <c r="J57" s="73"/>
      <c r="K57" s="73"/>
      <c r="L57" s="74"/>
      <c r="M57" s="10"/>
      <c r="N57" s="142"/>
    </row>
    <row r="58" spans="1:14" ht="15.75">
      <c r="A58" s="8"/>
      <c r="B58" s="10"/>
      <c r="C58" s="73"/>
      <c r="D58" s="73"/>
      <c r="E58" s="73"/>
      <c r="F58" s="73"/>
      <c r="G58" s="73"/>
      <c r="H58" s="73"/>
      <c r="I58" s="73"/>
      <c r="J58" s="73"/>
      <c r="K58" s="73"/>
      <c r="L58" s="74"/>
      <c r="M58" s="10"/>
      <c r="N58" s="142"/>
    </row>
    <row r="59" spans="1:14" ht="15.75">
      <c r="A59" s="28"/>
      <c r="B59" s="29" t="s">
        <v>34</v>
      </c>
      <c r="C59" s="39"/>
      <c r="D59" s="39"/>
      <c r="E59" s="39"/>
      <c r="F59" s="39"/>
      <c r="G59" s="39"/>
      <c r="H59" s="39"/>
      <c r="I59" s="39"/>
      <c r="J59" s="39"/>
      <c r="K59" s="39"/>
      <c r="L59" s="72"/>
      <c r="M59" s="29"/>
      <c r="N59" s="142"/>
    </row>
    <row r="60" spans="1:14" ht="15.75">
      <c r="A60" s="28"/>
      <c r="B60" s="29" t="s">
        <v>35</v>
      </c>
      <c r="C60" s="39"/>
      <c r="D60" s="39"/>
      <c r="E60" s="39"/>
      <c r="F60" s="39"/>
      <c r="G60" s="39"/>
      <c r="H60" s="39"/>
      <c r="I60" s="39"/>
      <c r="J60" s="39"/>
      <c r="K60" s="39"/>
      <c r="L60" s="72"/>
      <c r="M60" s="29"/>
      <c r="N60" s="142"/>
    </row>
    <row r="61" spans="1:14" ht="15.75">
      <c r="A61" s="28"/>
      <c r="B61" s="29"/>
      <c r="C61" s="39"/>
      <c r="D61" s="39"/>
      <c r="E61" s="39"/>
      <c r="F61" s="39"/>
      <c r="G61" s="39"/>
      <c r="H61" s="39"/>
      <c r="I61" s="39"/>
      <c r="J61" s="39"/>
      <c r="K61" s="39"/>
      <c r="L61" s="72"/>
      <c r="M61" s="29"/>
      <c r="N61" s="142"/>
    </row>
    <row r="62" spans="1:14" ht="15.75">
      <c r="A62" s="28"/>
      <c r="B62" s="29" t="s">
        <v>36</v>
      </c>
      <c r="C62" s="39"/>
      <c r="D62" s="39"/>
      <c r="E62" s="39"/>
      <c r="F62" s="39"/>
      <c r="G62" s="39"/>
      <c r="H62" s="39"/>
      <c r="I62" s="39"/>
      <c r="J62" s="39"/>
      <c r="K62" s="39"/>
      <c r="L62" s="39"/>
      <c r="M62" s="29"/>
      <c r="N62" s="142"/>
    </row>
    <row r="63" spans="1:14" ht="15.75">
      <c r="A63" s="28"/>
      <c r="B63" s="29"/>
      <c r="C63" s="39"/>
      <c r="D63" s="39"/>
      <c r="E63" s="39"/>
      <c r="F63" s="39"/>
      <c r="G63" s="39"/>
      <c r="H63" s="39"/>
      <c r="I63" s="39"/>
      <c r="J63" s="39"/>
      <c r="K63" s="39"/>
      <c r="L63" s="39"/>
      <c r="M63" s="29"/>
      <c r="N63" s="142"/>
    </row>
    <row r="64" spans="1:14" ht="15.75">
      <c r="A64" s="28"/>
      <c r="B64" s="29" t="s">
        <v>38</v>
      </c>
      <c r="C64" s="39">
        <v>-7537</v>
      </c>
      <c r="D64" s="39">
        <v>-7537</v>
      </c>
      <c r="E64" s="39"/>
      <c r="F64" s="39"/>
      <c r="G64" s="39"/>
      <c r="H64" s="39"/>
      <c r="I64" s="39"/>
      <c r="J64" s="39"/>
      <c r="K64" s="39"/>
      <c r="L64" s="71">
        <f>D64-F64+H64-J64</f>
        <v>-7537</v>
      </c>
      <c r="M64" s="29"/>
      <c r="N64" s="142"/>
    </row>
    <row r="65" spans="1:14" ht="15.75">
      <c r="A65" s="28"/>
      <c r="B65" s="29" t="s">
        <v>39</v>
      </c>
      <c r="C65" s="39">
        <v>0</v>
      </c>
      <c r="D65" s="39">
        <v>0</v>
      </c>
      <c r="E65" s="39"/>
      <c r="F65" s="39"/>
      <c r="G65" s="39"/>
      <c r="H65" s="39"/>
      <c r="I65" s="39"/>
      <c r="J65" s="39"/>
      <c r="K65" s="39"/>
      <c r="L65" s="72">
        <v>0</v>
      </c>
      <c r="M65" s="29"/>
      <c r="N65" s="142"/>
    </row>
    <row r="66" spans="1:14" ht="15.75">
      <c r="A66" s="28"/>
      <c r="B66" s="29" t="s">
        <v>40</v>
      </c>
      <c r="C66" s="39">
        <v>0</v>
      </c>
      <c r="D66" s="39">
        <v>101</v>
      </c>
      <c r="E66" s="39"/>
      <c r="F66" s="39"/>
      <c r="G66" s="39"/>
      <c r="H66" s="39"/>
      <c r="I66" s="39"/>
      <c r="J66" s="39"/>
      <c r="K66" s="39"/>
      <c r="L66" s="72">
        <v>61</v>
      </c>
      <c r="M66" s="29"/>
      <c r="N66" s="142"/>
    </row>
    <row r="67" spans="1:14" ht="15.75">
      <c r="A67" s="28"/>
      <c r="B67" s="29" t="s">
        <v>41</v>
      </c>
      <c r="C67" s="72">
        <f>SUM(C55:C66)</f>
        <v>242500</v>
      </c>
      <c r="D67" s="72">
        <f>SUM(D55:D66)</f>
        <v>71874</v>
      </c>
      <c r="E67" s="39"/>
      <c r="F67" s="72"/>
      <c r="G67" s="39"/>
      <c r="H67" s="72"/>
      <c r="I67" s="39"/>
      <c r="J67" s="72"/>
      <c r="K67" s="39"/>
      <c r="L67" s="72">
        <f>SUM(L55:L66)</f>
        <v>64553</v>
      </c>
      <c r="M67" s="29"/>
      <c r="N67" s="142"/>
    </row>
    <row r="68" spans="1:14" ht="15.75">
      <c r="A68" s="28"/>
      <c r="B68" s="29"/>
      <c r="C68" s="39"/>
      <c r="D68" s="39"/>
      <c r="E68" s="39"/>
      <c r="F68" s="39"/>
      <c r="G68" s="39"/>
      <c r="H68" s="39"/>
      <c r="I68" s="39"/>
      <c r="J68" s="39"/>
      <c r="K68" s="39"/>
      <c r="L68" s="72"/>
      <c r="M68" s="29"/>
      <c r="N68" s="142"/>
    </row>
    <row r="69" spans="1:14" ht="15.75">
      <c r="A69" s="8"/>
      <c r="B69" s="10"/>
      <c r="C69" s="10"/>
      <c r="D69" s="10"/>
      <c r="E69" s="10"/>
      <c r="F69" s="10"/>
      <c r="G69" s="10"/>
      <c r="H69" s="10"/>
      <c r="I69" s="10"/>
      <c r="J69" s="10"/>
      <c r="K69" s="10"/>
      <c r="L69" s="10"/>
      <c r="M69" s="10"/>
      <c r="N69" s="142"/>
    </row>
    <row r="70" spans="1:14" ht="15.75">
      <c r="A70" s="8"/>
      <c r="B70" s="66" t="s">
        <v>42</v>
      </c>
      <c r="C70" s="17"/>
      <c r="D70" s="17"/>
      <c r="E70" s="17"/>
      <c r="F70" s="17"/>
      <c r="G70" s="17"/>
      <c r="H70" s="17"/>
      <c r="I70" s="20"/>
      <c r="J70" s="20" t="s">
        <v>172</v>
      </c>
      <c r="K70" s="20"/>
      <c r="L70" s="20" t="s">
        <v>185</v>
      </c>
      <c r="M70" s="10"/>
      <c r="N70" s="142"/>
    </row>
    <row r="71" spans="1:14" ht="15.75">
      <c r="A71" s="28"/>
      <c r="B71" s="29" t="s">
        <v>43</v>
      </c>
      <c r="C71" s="29"/>
      <c r="D71" s="29"/>
      <c r="E71" s="29"/>
      <c r="F71" s="29"/>
      <c r="G71" s="29"/>
      <c r="H71" s="29"/>
      <c r="I71" s="29"/>
      <c r="J71" s="39">
        <v>0</v>
      </c>
      <c r="K71" s="29"/>
      <c r="L71" s="71">
        <v>0</v>
      </c>
      <c r="M71" s="29"/>
      <c r="N71" s="142"/>
    </row>
    <row r="72" spans="1:14" ht="15.75">
      <c r="A72" s="28"/>
      <c r="B72" s="29" t="s">
        <v>44</v>
      </c>
      <c r="C72" s="58" t="s">
        <v>138</v>
      </c>
      <c r="D72" s="77">
        <f>L46</f>
        <v>36941</v>
      </c>
      <c r="E72" s="29"/>
      <c r="F72" s="29"/>
      <c r="G72" s="29"/>
      <c r="H72" s="29"/>
      <c r="I72" s="29"/>
      <c r="J72" s="39">
        <v>7340</v>
      </c>
      <c r="K72" s="29"/>
      <c r="L72" s="71"/>
      <c r="M72" s="29"/>
      <c r="N72" s="142"/>
    </row>
    <row r="73" spans="1:14" ht="15.75">
      <c r="A73" s="28"/>
      <c r="B73" s="29" t="s">
        <v>45</v>
      </c>
      <c r="C73" s="29"/>
      <c r="D73" s="29"/>
      <c r="E73" s="29"/>
      <c r="F73" s="29"/>
      <c r="G73" s="29"/>
      <c r="H73" s="29"/>
      <c r="I73" s="29"/>
      <c r="J73" s="39"/>
      <c r="K73" s="29"/>
      <c r="L73" s="71">
        <f>1797+697+112+190+4-259-38+10-4</f>
        <v>2509</v>
      </c>
      <c r="M73" s="29"/>
      <c r="N73" s="142"/>
    </row>
    <row r="74" spans="1:14" ht="15.75">
      <c r="A74" s="28"/>
      <c r="B74" s="29" t="s">
        <v>46</v>
      </c>
      <c r="C74" s="29"/>
      <c r="D74" s="29"/>
      <c r="E74" s="29"/>
      <c r="F74" s="29"/>
      <c r="G74" s="29"/>
      <c r="H74" s="29"/>
      <c r="I74" s="29"/>
      <c r="J74" s="39"/>
      <c r="K74" s="29"/>
      <c r="L74" s="71">
        <v>0</v>
      </c>
      <c r="M74" s="29"/>
      <c r="N74" s="142"/>
    </row>
    <row r="75" spans="1:14" ht="15.75">
      <c r="A75" s="28"/>
      <c r="B75" s="29" t="s">
        <v>47</v>
      </c>
      <c r="C75" s="29"/>
      <c r="D75" s="29"/>
      <c r="E75" s="29"/>
      <c r="F75" s="29"/>
      <c r="G75" s="29"/>
      <c r="H75" s="29"/>
      <c r="I75" s="29"/>
      <c r="J75" s="39">
        <f>SUM(J71:J74)</f>
        <v>7340</v>
      </c>
      <c r="K75" s="29"/>
      <c r="L75" s="72">
        <f>SUM(L71:L74)</f>
        <v>2509</v>
      </c>
      <c r="M75" s="29"/>
      <c r="N75" s="142"/>
    </row>
    <row r="76" spans="1:14" ht="15.75">
      <c r="A76" s="28"/>
      <c r="B76" s="29" t="s">
        <v>48</v>
      </c>
      <c r="C76" s="29"/>
      <c r="D76" s="29"/>
      <c r="E76" s="29"/>
      <c r="F76" s="29"/>
      <c r="G76" s="29"/>
      <c r="H76" s="29"/>
      <c r="I76" s="29"/>
      <c r="J76" s="39">
        <v>0</v>
      </c>
      <c r="K76" s="29"/>
      <c r="L76" s="71">
        <v>0</v>
      </c>
      <c r="M76" s="29"/>
      <c r="N76" s="142"/>
    </row>
    <row r="77" spans="1:14" ht="15.75">
      <c r="A77" s="28"/>
      <c r="B77" s="29" t="s">
        <v>49</v>
      </c>
      <c r="C77" s="29"/>
      <c r="D77" s="29"/>
      <c r="E77" s="29"/>
      <c r="F77" s="29"/>
      <c r="G77" s="29"/>
      <c r="H77" s="29"/>
      <c r="I77" s="29"/>
      <c r="J77" s="39">
        <f>J75+J76</f>
        <v>7340</v>
      </c>
      <c r="K77" s="29"/>
      <c r="L77" s="72">
        <f>L75+L76</f>
        <v>2509</v>
      </c>
      <c r="M77" s="29"/>
      <c r="N77" s="142"/>
    </row>
    <row r="78" spans="1:14" ht="15.75">
      <c r="A78" s="28"/>
      <c r="B78" s="78" t="s">
        <v>50</v>
      </c>
      <c r="C78" s="79"/>
      <c r="D78" s="29"/>
      <c r="E78" s="29"/>
      <c r="F78" s="29"/>
      <c r="G78" s="29"/>
      <c r="H78" s="29"/>
      <c r="I78" s="29"/>
      <c r="J78" s="39"/>
      <c r="K78" s="29"/>
      <c r="L78" s="71"/>
      <c r="M78" s="29"/>
      <c r="N78" s="142"/>
    </row>
    <row r="79" spans="1:14" ht="15.75">
      <c r="A79" s="28">
        <v>1</v>
      </c>
      <c r="B79" s="29" t="s">
        <v>51</v>
      </c>
      <c r="C79" s="29"/>
      <c r="D79" s="29"/>
      <c r="E79" s="29"/>
      <c r="F79" s="29"/>
      <c r="G79" s="29"/>
      <c r="H79" s="29"/>
      <c r="I79" s="29"/>
      <c r="J79" s="29"/>
      <c r="K79" s="29"/>
      <c r="L79" s="71">
        <v>-76</v>
      </c>
      <c r="M79" s="29"/>
      <c r="N79" s="142"/>
    </row>
    <row r="80" spans="1:14" ht="15.75">
      <c r="A80" s="28">
        <v>2</v>
      </c>
      <c r="B80" s="29" t="s">
        <v>52</v>
      </c>
      <c r="C80" s="29"/>
      <c r="D80" s="29"/>
      <c r="E80" s="29"/>
      <c r="F80" s="29"/>
      <c r="G80" s="29"/>
      <c r="H80" s="29"/>
      <c r="I80" s="29"/>
      <c r="J80" s="29"/>
      <c r="K80" s="29"/>
      <c r="L80" s="71">
        <v>-4</v>
      </c>
      <c r="M80" s="29"/>
      <c r="N80" s="142"/>
    </row>
    <row r="81" spans="1:14" ht="15.75">
      <c r="A81" s="28">
        <v>3</v>
      </c>
      <c r="B81" s="29" t="s">
        <v>53</v>
      </c>
      <c r="C81" s="29"/>
      <c r="D81" s="29"/>
      <c r="E81" s="29"/>
      <c r="F81" s="29"/>
      <c r="G81" s="29"/>
      <c r="H81" s="29"/>
      <c r="I81" s="29"/>
      <c r="J81" s="29"/>
      <c r="K81" s="29"/>
      <c r="L81" s="71">
        <v>-106</v>
      </c>
      <c r="M81" s="29"/>
      <c r="N81" s="142"/>
    </row>
    <row r="82" spans="1:14" ht="15.75">
      <c r="A82" s="28">
        <v>4</v>
      </c>
      <c r="B82" s="29" t="s">
        <v>54</v>
      </c>
      <c r="C82" s="29"/>
      <c r="D82" s="29"/>
      <c r="E82" s="29"/>
      <c r="F82" s="29"/>
      <c r="G82" s="29"/>
      <c r="H82" s="29"/>
      <c r="I82" s="29"/>
      <c r="J82" s="29"/>
      <c r="K82" s="29"/>
      <c r="L82" s="71">
        <v>0</v>
      </c>
      <c r="M82" s="29"/>
      <c r="N82" s="142"/>
    </row>
    <row r="83" spans="1:14" ht="15.75">
      <c r="A83" s="28">
        <v>5</v>
      </c>
      <c r="B83" s="29" t="s">
        <v>55</v>
      </c>
      <c r="C83" s="29"/>
      <c r="D83" s="29"/>
      <c r="E83" s="29"/>
      <c r="F83" s="29"/>
      <c r="G83" s="29"/>
      <c r="H83" s="29"/>
      <c r="I83" s="29"/>
      <c r="J83" s="29"/>
      <c r="K83" s="29"/>
      <c r="L83" s="71">
        <v>-619</v>
      </c>
      <c r="M83" s="29"/>
      <c r="N83" s="142"/>
    </row>
    <row r="84" spans="1:14" ht="15.75">
      <c r="A84" s="28">
        <v>6</v>
      </c>
      <c r="B84" s="29" t="s">
        <v>56</v>
      </c>
      <c r="C84" s="29"/>
      <c r="D84" s="29"/>
      <c r="E84" s="29"/>
      <c r="F84" s="29"/>
      <c r="G84" s="29"/>
      <c r="H84" s="29"/>
      <c r="I84" s="29"/>
      <c r="J84" s="29"/>
      <c r="K84" s="29"/>
      <c r="L84" s="71">
        <v>-3</v>
      </c>
      <c r="M84" s="29"/>
      <c r="N84" s="142"/>
    </row>
    <row r="85" spans="1:14" ht="15.75">
      <c r="A85" s="28">
        <v>7</v>
      </c>
      <c r="B85" s="29" t="s">
        <v>57</v>
      </c>
      <c r="C85" s="29"/>
      <c r="D85" s="29"/>
      <c r="E85" s="29"/>
      <c r="F85" s="29"/>
      <c r="G85" s="29"/>
      <c r="H85" s="29"/>
      <c r="I85" s="29"/>
      <c r="J85" s="29"/>
      <c r="K85" s="29"/>
      <c r="L85" s="71">
        <v>-519</v>
      </c>
      <c r="M85" s="29"/>
      <c r="N85" s="142"/>
    </row>
    <row r="86" spans="1:14" ht="15.75">
      <c r="A86" s="28">
        <v>8</v>
      </c>
      <c r="B86" s="29" t="s">
        <v>58</v>
      </c>
      <c r="C86" s="29"/>
      <c r="D86" s="29"/>
      <c r="E86" s="29"/>
      <c r="F86" s="29"/>
      <c r="G86" s="29"/>
      <c r="H86" s="29"/>
      <c r="I86" s="29"/>
      <c r="J86" s="29"/>
      <c r="K86" s="29"/>
      <c r="L86" s="71">
        <v>0</v>
      </c>
      <c r="M86" s="29"/>
      <c r="N86" s="142"/>
    </row>
    <row r="87" spans="1:14" ht="15.75">
      <c r="A87" s="28">
        <v>9</v>
      </c>
      <c r="B87" s="29" t="s">
        <v>59</v>
      </c>
      <c r="C87" s="29"/>
      <c r="D87" s="29"/>
      <c r="E87" s="29"/>
      <c r="F87" s="29"/>
      <c r="G87" s="29"/>
      <c r="H87" s="29"/>
      <c r="I87" s="29"/>
      <c r="J87" s="29"/>
      <c r="K87" s="29"/>
      <c r="L87" s="71">
        <v>-61</v>
      </c>
      <c r="M87" s="29"/>
      <c r="N87" s="142"/>
    </row>
    <row r="88" spans="1:14" ht="15.75">
      <c r="A88" s="28">
        <v>10</v>
      </c>
      <c r="B88" s="29" t="s">
        <v>60</v>
      </c>
      <c r="C88" s="29"/>
      <c r="D88" s="29"/>
      <c r="E88" s="29"/>
      <c r="F88" s="29"/>
      <c r="G88" s="29"/>
      <c r="H88" s="29"/>
      <c r="I88" s="29"/>
      <c r="J88" s="29"/>
      <c r="K88" s="29"/>
      <c r="L88" s="71">
        <v>0</v>
      </c>
      <c r="M88" s="29"/>
      <c r="N88" s="142"/>
    </row>
    <row r="89" spans="1:14" ht="15.75">
      <c r="A89" s="28">
        <v>11</v>
      </c>
      <c r="B89" s="29" t="s">
        <v>61</v>
      </c>
      <c r="C89" s="29"/>
      <c r="D89" s="29"/>
      <c r="E89" s="29"/>
      <c r="F89" s="29"/>
      <c r="G89" s="29"/>
      <c r="H89" s="29"/>
      <c r="I89" s="29"/>
      <c r="J89" s="29"/>
      <c r="K89" s="29"/>
      <c r="L89" s="71">
        <f>-L77-SUM(L79:L88)</f>
        <v>-1121</v>
      </c>
      <c r="M89" s="29"/>
      <c r="N89" s="142"/>
    </row>
    <row r="90" spans="1:14" ht="15.75">
      <c r="A90" s="28"/>
      <c r="B90" s="78" t="s">
        <v>62</v>
      </c>
      <c r="C90" s="79"/>
      <c r="D90" s="29"/>
      <c r="E90" s="29"/>
      <c r="F90" s="29"/>
      <c r="G90" s="29"/>
      <c r="H90" s="29"/>
      <c r="I90" s="29"/>
      <c r="J90" s="29"/>
      <c r="K90" s="29"/>
      <c r="L90" s="80"/>
      <c r="M90" s="29"/>
      <c r="N90" s="142"/>
    </row>
    <row r="91" spans="1:14" ht="15.75">
      <c r="A91" s="28"/>
      <c r="B91" s="29" t="s">
        <v>63</v>
      </c>
      <c r="C91" s="79"/>
      <c r="D91" s="29"/>
      <c r="E91" s="29"/>
      <c r="F91" s="29"/>
      <c r="G91" s="29"/>
      <c r="H91" s="29"/>
      <c r="I91" s="29"/>
      <c r="J91" s="39">
        <v>-4</v>
      </c>
      <c r="K91" s="39"/>
      <c r="L91" s="71"/>
      <c r="M91" s="29"/>
      <c r="N91" s="142"/>
    </row>
    <row r="92" spans="1:14" ht="15.75">
      <c r="A92" s="28"/>
      <c r="B92" s="29" t="s">
        <v>64</v>
      </c>
      <c r="C92" s="29"/>
      <c r="D92" s="29"/>
      <c r="E92" s="29"/>
      <c r="F92" s="29"/>
      <c r="G92" s="29"/>
      <c r="H92" s="29"/>
      <c r="I92" s="29"/>
      <c r="J92" s="39">
        <v>-15</v>
      </c>
      <c r="K92" s="39"/>
      <c r="L92" s="71"/>
      <c r="M92" s="29"/>
      <c r="N92" s="142"/>
    </row>
    <row r="93" spans="1:14" ht="15.75">
      <c r="A93" s="28"/>
      <c r="B93" s="29" t="s">
        <v>65</v>
      </c>
      <c r="C93" s="29"/>
      <c r="D93" s="29"/>
      <c r="E93" s="29"/>
      <c r="F93" s="29"/>
      <c r="G93" s="29"/>
      <c r="H93" s="29"/>
      <c r="I93" s="29"/>
      <c r="J93" s="39">
        <v>-7321</v>
      </c>
      <c r="K93" s="39"/>
      <c r="L93" s="71"/>
      <c r="M93" s="29"/>
      <c r="N93" s="142"/>
    </row>
    <row r="94" spans="1:14" ht="15.75">
      <c r="A94" s="28"/>
      <c r="B94" s="29" t="s">
        <v>66</v>
      </c>
      <c r="C94" s="29"/>
      <c r="D94" s="29"/>
      <c r="E94" s="29"/>
      <c r="F94" s="29"/>
      <c r="G94" s="29"/>
      <c r="H94" s="29"/>
      <c r="I94" s="29"/>
      <c r="J94" s="39">
        <v>0</v>
      </c>
      <c r="K94" s="39"/>
      <c r="L94" s="71"/>
      <c r="M94" s="29"/>
      <c r="N94" s="142"/>
    </row>
    <row r="95" spans="1:14" ht="15.75">
      <c r="A95" s="28"/>
      <c r="B95" s="29" t="s">
        <v>67</v>
      </c>
      <c r="C95" s="29"/>
      <c r="D95" s="29"/>
      <c r="E95" s="29"/>
      <c r="F95" s="29"/>
      <c r="G95" s="29"/>
      <c r="H95" s="29"/>
      <c r="I95" s="29"/>
      <c r="J95" s="39">
        <f>SUM(J78:J94)</f>
        <v>-7340</v>
      </c>
      <c r="K95" s="39"/>
      <c r="L95" s="39">
        <f>SUM(L78:L94)</f>
        <v>-2509</v>
      </c>
      <c r="M95" s="29"/>
      <c r="N95" s="142"/>
    </row>
    <row r="96" spans="1:14" ht="15.75">
      <c r="A96" s="28"/>
      <c r="B96" s="29" t="s">
        <v>68</v>
      </c>
      <c r="C96" s="29"/>
      <c r="D96" s="29"/>
      <c r="E96" s="29"/>
      <c r="F96" s="29"/>
      <c r="G96" s="29"/>
      <c r="H96" s="29"/>
      <c r="I96" s="29"/>
      <c r="J96" s="39">
        <f>J77+J95</f>
        <v>0</v>
      </c>
      <c r="K96" s="39"/>
      <c r="L96" s="39">
        <f>L77+L95</f>
        <v>0</v>
      </c>
      <c r="M96" s="29"/>
      <c r="N96" s="142"/>
    </row>
    <row r="97" spans="1:14" ht="12" customHeight="1">
      <c r="A97" s="8"/>
      <c r="B97" s="10"/>
      <c r="C97" s="10"/>
      <c r="D97" s="10"/>
      <c r="E97" s="10"/>
      <c r="F97" s="10"/>
      <c r="G97" s="10"/>
      <c r="H97" s="10"/>
      <c r="I97" s="10"/>
      <c r="J97" s="10"/>
      <c r="K97" s="10"/>
      <c r="L97" s="67"/>
      <c r="M97" s="10"/>
      <c r="N97" s="142"/>
    </row>
    <row r="98" spans="1:14" ht="15.75">
      <c r="A98" s="2"/>
      <c r="B98" s="81" t="s">
        <v>69</v>
      </c>
      <c r="C98" s="82"/>
      <c r="D98" s="5"/>
      <c r="E98" s="5"/>
      <c r="F98" s="5"/>
      <c r="G98" s="5"/>
      <c r="H98" s="5"/>
      <c r="I98" s="5"/>
      <c r="J98" s="5"/>
      <c r="K98" s="5"/>
      <c r="L98" s="65"/>
      <c r="M98" s="5"/>
      <c r="N98" s="142"/>
    </row>
    <row r="99" spans="1:14" ht="15.75">
      <c r="A99" s="8"/>
      <c r="B99" s="23"/>
      <c r="C99" s="16"/>
      <c r="D99" s="10"/>
      <c r="E99" s="10"/>
      <c r="F99" s="10"/>
      <c r="G99" s="10"/>
      <c r="H99" s="10"/>
      <c r="I99" s="10"/>
      <c r="J99" s="10"/>
      <c r="K99" s="10"/>
      <c r="L99" s="67"/>
      <c r="M99" s="10"/>
      <c r="N99" s="142"/>
    </row>
    <row r="100" spans="1:14" ht="15.75">
      <c r="A100" s="8"/>
      <c r="B100" s="83" t="s">
        <v>70</v>
      </c>
      <c r="C100" s="16"/>
      <c r="D100" s="10"/>
      <c r="E100" s="10"/>
      <c r="F100" s="10"/>
      <c r="G100" s="10"/>
      <c r="H100" s="10"/>
      <c r="I100" s="10"/>
      <c r="J100" s="10"/>
      <c r="K100" s="10"/>
      <c r="L100" s="67"/>
      <c r="M100" s="10"/>
      <c r="N100" s="142"/>
    </row>
    <row r="101" spans="1:14" ht="15.75">
      <c r="A101" s="28"/>
      <c r="B101" s="29" t="s">
        <v>71</v>
      </c>
      <c r="C101" s="29"/>
      <c r="D101" s="29"/>
      <c r="E101" s="29"/>
      <c r="F101" s="29"/>
      <c r="G101" s="29"/>
      <c r="H101" s="29"/>
      <c r="I101" s="29"/>
      <c r="J101" s="29"/>
      <c r="K101" s="29"/>
      <c r="L101" s="71">
        <v>5001</v>
      </c>
      <c r="M101" s="29"/>
      <c r="N101" s="142"/>
    </row>
    <row r="102" spans="1:14" ht="15.75">
      <c r="A102" s="28"/>
      <c r="B102" s="29" t="s">
        <v>72</v>
      </c>
      <c r="C102" s="29"/>
      <c r="D102" s="29"/>
      <c r="E102" s="29"/>
      <c r="F102" s="29"/>
      <c r="G102" s="29"/>
      <c r="H102" s="29"/>
      <c r="I102" s="29"/>
      <c r="J102" s="29"/>
      <c r="K102" s="29"/>
      <c r="L102" s="71">
        <v>5001</v>
      </c>
      <c r="M102" s="29"/>
      <c r="N102" s="142"/>
    </row>
    <row r="103" spans="1:14" ht="15.75">
      <c r="A103" s="28"/>
      <c r="B103" s="29" t="s">
        <v>73</v>
      </c>
      <c r="C103" s="29"/>
      <c r="D103" s="29"/>
      <c r="E103" s="29"/>
      <c r="F103" s="29"/>
      <c r="G103" s="29"/>
      <c r="H103" s="29"/>
      <c r="I103" s="29"/>
      <c r="J103" s="29"/>
      <c r="K103" s="29"/>
      <c r="L103" s="71">
        <v>0</v>
      </c>
      <c r="M103" s="29"/>
      <c r="N103" s="142"/>
    </row>
    <row r="104" spans="1:14" ht="15.75">
      <c r="A104" s="28"/>
      <c r="B104" s="29" t="s">
        <v>74</v>
      </c>
      <c r="C104" s="29"/>
      <c r="D104" s="29"/>
      <c r="E104" s="29"/>
      <c r="F104" s="29"/>
      <c r="G104" s="29"/>
      <c r="H104" s="29"/>
      <c r="I104" s="29"/>
      <c r="J104" s="29"/>
      <c r="K104" s="29"/>
      <c r="L104" s="71">
        <v>0</v>
      </c>
      <c r="M104" s="29"/>
      <c r="N104" s="142"/>
    </row>
    <row r="105" spans="1:14" ht="15.75">
      <c r="A105" s="28"/>
      <c r="B105" s="29" t="s">
        <v>75</v>
      </c>
      <c r="C105" s="29"/>
      <c r="D105" s="29"/>
      <c r="E105" s="29"/>
      <c r="F105" s="29"/>
      <c r="G105" s="29"/>
      <c r="H105" s="29"/>
      <c r="I105" s="29"/>
      <c r="J105" s="29"/>
      <c r="K105" s="29"/>
      <c r="L105" s="71">
        <v>0</v>
      </c>
      <c r="M105" s="29"/>
      <c r="N105" s="142"/>
    </row>
    <row r="106" spans="1:14" ht="15.75">
      <c r="A106" s="28"/>
      <c r="B106" s="29" t="s">
        <v>55</v>
      </c>
      <c r="C106" s="29"/>
      <c r="D106" s="29"/>
      <c r="E106" s="29"/>
      <c r="F106" s="29"/>
      <c r="G106" s="29"/>
      <c r="H106" s="29"/>
      <c r="I106" s="29"/>
      <c r="J106" s="29"/>
      <c r="K106" s="29"/>
      <c r="L106" s="71">
        <v>0</v>
      </c>
      <c r="M106" s="29"/>
      <c r="N106" s="142"/>
    </row>
    <row r="107" spans="1:14" ht="15.75">
      <c r="A107" s="28"/>
      <c r="B107" s="29" t="s">
        <v>76</v>
      </c>
      <c r="C107" s="29"/>
      <c r="D107" s="29"/>
      <c r="E107" s="29"/>
      <c r="F107" s="29"/>
      <c r="G107" s="29"/>
      <c r="H107" s="29"/>
      <c r="I107" s="29"/>
      <c r="J107" s="29"/>
      <c r="K107" s="29"/>
      <c r="L107" s="71">
        <v>0</v>
      </c>
      <c r="M107" s="29"/>
      <c r="N107" s="142"/>
    </row>
    <row r="108" spans="1:14" ht="15.75">
      <c r="A108" s="28"/>
      <c r="B108" s="29" t="s">
        <v>77</v>
      </c>
      <c r="C108" s="29"/>
      <c r="D108" s="29"/>
      <c r="E108" s="29"/>
      <c r="F108" s="29"/>
      <c r="G108" s="29"/>
      <c r="H108" s="29"/>
      <c r="I108" s="29"/>
      <c r="J108" s="29"/>
      <c r="K108" s="29"/>
      <c r="L108" s="71">
        <f>SUM(L102:L106)</f>
        <v>5001</v>
      </c>
      <c r="M108" s="29"/>
      <c r="N108" s="142"/>
    </row>
    <row r="109" spans="1:14" ht="15.75">
      <c r="A109" s="28"/>
      <c r="B109" s="29"/>
      <c r="C109" s="29"/>
      <c r="D109" s="29"/>
      <c r="E109" s="29"/>
      <c r="F109" s="29"/>
      <c r="G109" s="29"/>
      <c r="H109" s="29"/>
      <c r="I109" s="29"/>
      <c r="J109" s="29"/>
      <c r="K109" s="29"/>
      <c r="L109" s="84"/>
      <c r="M109" s="29"/>
      <c r="N109" s="142"/>
    </row>
    <row r="110" spans="1:14" ht="15.75">
      <c r="A110" s="8"/>
      <c r="B110" s="83" t="s">
        <v>78</v>
      </c>
      <c r="C110" s="10"/>
      <c r="D110" s="10"/>
      <c r="E110" s="10"/>
      <c r="F110" s="10"/>
      <c r="G110" s="10"/>
      <c r="H110" s="10"/>
      <c r="I110" s="10"/>
      <c r="J110" s="10"/>
      <c r="K110" s="10"/>
      <c r="L110" s="67"/>
      <c r="M110" s="10"/>
      <c r="N110" s="142"/>
    </row>
    <row r="111" spans="1:14" ht="15.75">
      <c r="A111" s="28"/>
      <c r="B111" s="29" t="s">
        <v>79</v>
      </c>
      <c r="C111" s="29"/>
      <c r="D111" s="85"/>
      <c r="E111" s="29"/>
      <c r="F111" s="29"/>
      <c r="G111" s="29"/>
      <c r="H111" s="29"/>
      <c r="I111" s="29"/>
      <c r="J111" s="29"/>
      <c r="K111" s="29"/>
      <c r="L111" s="86" t="s">
        <v>174</v>
      </c>
      <c r="M111" s="29"/>
      <c r="N111" s="142"/>
    </row>
    <row r="112" spans="1:14" ht="15.75">
      <c r="A112" s="28"/>
      <c r="B112" s="29" t="s">
        <v>80</v>
      </c>
      <c r="C112" s="32"/>
      <c r="D112" s="32"/>
      <c r="E112" s="32"/>
      <c r="F112" s="32"/>
      <c r="G112" s="32"/>
      <c r="H112" s="32"/>
      <c r="I112" s="32"/>
      <c r="J112" s="32"/>
      <c r="K112" s="32"/>
      <c r="L112" s="86" t="s">
        <v>174</v>
      </c>
      <c r="M112" s="29"/>
      <c r="N112" s="142"/>
    </row>
    <row r="113" spans="1:14" ht="15.75">
      <c r="A113" s="28"/>
      <c r="B113" s="29" t="s">
        <v>81</v>
      </c>
      <c r="C113" s="29"/>
      <c r="D113" s="29"/>
      <c r="E113" s="29"/>
      <c r="F113" s="29"/>
      <c r="G113" s="29"/>
      <c r="H113" s="29"/>
      <c r="I113" s="29"/>
      <c r="J113" s="29"/>
      <c r="K113" s="29"/>
      <c r="L113" s="86" t="s">
        <v>174</v>
      </c>
      <c r="M113" s="29"/>
      <c r="N113" s="142"/>
    </row>
    <row r="114" spans="1:14" ht="15.75">
      <c r="A114" s="28"/>
      <c r="B114" s="29" t="s">
        <v>82</v>
      </c>
      <c r="C114" s="29"/>
      <c r="D114" s="29"/>
      <c r="E114" s="29"/>
      <c r="F114" s="29"/>
      <c r="G114" s="29"/>
      <c r="H114" s="29"/>
      <c r="I114" s="29"/>
      <c r="J114" s="29"/>
      <c r="K114" s="29"/>
      <c r="L114" s="86" t="s">
        <v>174</v>
      </c>
      <c r="M114" s="29"/>
      <c r="N114" s="142"/>
    </row>
    <row r="115" spans="1:14" ht="15.75">
      <c r="A115" s="28"/>
      <c r="B115" s="29"/>
      <c r="C115" s="29"/>
      <c r="D115" s="29"/>
      <c r="E115" s="29"/>
      <c r="F115" s="29"/>
      <c r="G115" s="29"/>
      <c r="H115" s="29"/>
      <c r="I115" s="29"/>
      <c r="J115" s="29"/>
      <c r="K115" s="29"/>
      <c r="L115" s="84"/>
      <c r="M115" s="29"/>
      <c r="N115" s="142"/>
    </row>
    <row r="116" spans="1:14" ht="15.75">
      <c r="A116" s="8"/>
      <c r="B116" s="83" t="s">
        <v>83</v>
      </c>
      <c r="C116" s="16"/>
      <c r="D116" s="10"/>
      <c r="E116" s="10"/>
      <c r="F116" s="10"/>
      <c r="G116" s="10"/>
      <c r="H116" s="10"/>
      <c r="I116" s="10"/>
      <c r="J116" s="10"/>
      <c r="K116" s="10"/>
      <c r="L116" s="87"/>
      <c r="M116" s="10"/>
      <c r="N116" s="142"/>
    </row>
    <row r="117" spans="1:14" ht="15.75">
      <c r="A117" s="28"/>
      <c r="B117" s="29" t="s">
        <v>84</v>
      </c>
      <c r="C117" s="29"/>
      <c r="D117" s="29"/>
      <c r="E117" s="29"/>
      <c r="F117" s="29"/>
      <c r="G117" s="29"/>
      <c r="H117" s="29"/>
      <c r="I117" s="29"/>
      <c r="J117" s="29"/>
      <c r="K117" s="29"/>
      <c r="L117" s="71">
        <v>0</v>
      </c>
      <c r="M117" s="29"/>
      <c r="N117" s="142"/>
    </row>
    <row r="118" spans="1:14" ht="15.75">
      <c r="A118" s="28"/>
      <c r="B118" s="29" t="s">
        <v>85</v>
      </c>
      <c r="C118" s="29"/>
      <c r="D118" s="29"/>
      <c r="E118" s="29"/>
      <c r="F118" s="29"/>
      <c r="G118" s="29"/>
      <c r="H118" s="29"/>
      <c r="I118" s="29"/>
      <c r="J118" s="29"/>
      <c r="K118" s="29"/>
      <c r="L118" s="71">
        <v>61</v>
      </c>
      <c r="M118" s="29"/>
      <c r="N118" s="142"/>
    </row>
    <row r="119" spans="1:14" ht="15.75">
      <c r="A119" s="28"/>
      <c r="B119" s="29" t="s">
        <v>86</v>
      </c>
      <c r="C119" s="29"/>
      <c r="D119" s="29"/>
      <c r="E119" s="29"/>
      <c r="F119" s="29"/>
      <c r="G119" s="29"/>
      <c r="H119" s="29"/>
      <c r="I119" s="29"/>
      <c r="J119" s="29"/>
      <c r="K119" s="29"/>
      <c r="L119" s="71">
        <f>L118+L117</f>
        <v>61</v>
      </c>
      <c r="M119" s="29"/>
      <c r="N119" s="142"/>
    </row>
    <row r="120" spans="1:14" ht="15.75">
      <c r="A120" s="28"/>
      <c r="B120" s="29" t="s">
        <v>87</v>
      </c>
      <c r="C120" s="29"/>
      <c r="D120" s="29"/>
      <c r="E120" s="29"/>
      <c r="F120" s="29"/>
      <c r="G120" s="29"/>
      <c r="H120" s="88"/>
      <c r="I120" s="29"/>
      <c r="J120" s="29"/>
      <c r="K120" s="29"/>
      <c r="L120" s="71">
        <f>L87</f>
        <v>-61</v>
      </c>
      <c r="M120" s="29"/>
      <c r="N120" s="142"/>
    </row>
    <row r="121" spans="1:14" ht="15.75">
      <c r="A121" s="28"/>
      <c r="B121" s="29" t="s">
        <v>88</v>
      </c>
      <c r="C121" s="29"/>
      <c r="D121" s="29"/>
      <c r="E121" s="29"/>
      <c r="F121" s="29"/>
      <c r="G121" s="29"/>
      <c r="H121" s="29"/>
      <c r="I121" s="29"/>
      <c r="J121" s="29"/>
      <c r="K121" s="29"/>
      <c r="L121" s="71">
        <f>L119+L120</f>
        <v>0</v>
      </c>
      <c r="M121" s="29"/>
      <c r="N121" s="142"/>
    </row>
    <row r="122" spans="1:14" ht="7.5" customHeight="1">
      <c r="A122" s="28"/>
      <c r="B122" s="29"/>
      <c r="C122" s="29"/>
      <c r="D122" s="29"/>
      <c r="E122" s="29"/>
      <c r="F122" s="29"/>
      <c r="G122" s="29"/>
      <c r="H122" s="29"/>
      <c r="I122" s="29"/>
      <c r="J122" s="29"/>
      <c r="K122" s="29"/>
      <c r="L122" s="84"/>
      <c r="M122" s="29"/>
      <c r="N122" s="142"/>
    </row>
    <row r="123" spans="1:14" ht="6" customHeight="1">
      <c r="A123" s="2"/>
      <c r="B123" s="5"/>
      <c r="C123" s="5"/>
      <c r="D123" s="5"/>
      <c r="E123" s="5"/>
      <c r="F123" s="5"/>
      <c r="G123" s="5"/>
      <c r="H123" s="5"/>
      <c r="I123" s="5"/>
      <c r="J123" s="5"/>
      <c r="K123" s="5"/>
      <c r="L123" s="65"/>
      <c r="M123" s="5"/>
      <c r="N123" s="142"/>
    </row>
    <row r="124" spans="1:14" ht="15.75">
      <c r="A124" s="8"/>
      <c r="B124" s="83" t="s">
        <v>89</v>
      </c>
      <c r="C124" s="16"/>
      <c r="D124" s="10"/>
      <c r="E124" s="10"/>
      <c r="F124" s="10"/>
      <c r="G124" s="10"/>
      <c r="H124" s="10"/>
      <c r="I124" s="10"/>
      <c r="J124" s="10"/>
      <c r="K124" s="10"/>
      <c r="L124" s="67"/>
      <c r="M124" s="10"/>
      <c r="N124" s="142"/>
    </row>
    <row r="125" spans="1:14" ht="15.75">
      <c r="A125" s="8"/>
      <c r="B125" s="23"/>
      <c r="C125" s="16"/>
      <c r="D125" s="10"/>
      <c r="E125" s="10"/>
      <c r="F125" s="10"/>
      <c r="G125" s="10"/>
      <c r="H125" s="10"/>
      <c r="I125" s="10"/>
      <c r="J125" s="10"/>
      <c r="K125" s="10"/>
      <c r="L125" s="67"/>
      <c r="M125" s="10"/>
      <c r="N125" s="142"/>
    </row>
    <row r="126" spans="1:14" ht="15.75">
      <c r="A126" s="28"/>
      <c r="B126" s="29" t="s">
        <v>90</v>
      </c>
      <c r="C126" s="89"/>
      <c r="D126" s="29"/>
      <c r="E126" s="29"/>
      <c r="F126" s="29"/>
      <c r="G126" s="29"/>
      <c r="H126" s="29"/>
      <c r="I126" s="29"/>
      <c r="J126" s="29"/>
      <c r="K126" s="29"/>
      <c r="L126" s="71">
        <f>L55</f>
        <v>72029</v>
      </c>
      <c r="M126" s="29"/>
      <c r="N126" s="142"/>
    </row>
    <row r="127" spans="1:14" ht="15.75">
      <c r="A127" s="28"/>
      <c r="B127" s="29" t="s">
        <v>91</v>
      </c>
      <c r="C127" s="89"/>
      <c r="D127" s="29"/>
      <c r="E127" s="29"/>
      <c r="F127" s="29"/>
      <c r="G127" s="29"/>
      <c r="H127" s="29"/>
      <c r="I127" s="29"/>
      <c r="J127" s="29"/>
      <c r="K127" s="29"/>
      <c r="L127" s="71">
        <f>L67</f>
        <v>64553</v>
      </c>
      <c r="M127" s="29"/>
      <c r="N127" s="142"/>
    </row>
    <row r="128" spans="1:14" ht="7.5" customHeight="1">
      <c r="A128" s="28"/>
      <c r="B128" s="29"/>
      <c r="C128" s="29"/>
      <c r="D128" s="29"/>
      <c r="E128" s="29"/>
      <c r="F128" s="29"/>
      <c r="G128" s="29"/>
      <c r="H128" s="29"/>
      <c r="I128" s="29"/>
      <c r="J128" s="29"/>
      <c r="K128" s="29"/>
      <c r="L128" s="84"/>
      <c r="M128" s="29"/>
      <c r="N128" s="142"/>
    </row>
    <row r="129" spans="1:14" ht="15.75">
      <c r="A129" s="2"/>
      <c r="B129" s="5"/>
      <c r="C129" s="5"/>
      <c r="D129" s="5"/>
      <c r="E129" s="5"/>
      <c r="F129" s="5"/>
      <c r="G129" s="5"/>
      <c r="H129" s="5"/>
      <c r="I129" s="5"/>
      <c r="J129" s="5"/>
      <c r="K129" s="5"/>
      <c r="L129" s="65"/>
      <c r="M129" s="5"/>
      <c r="N129" s="142"/>
    </row>
    <row r="130" spans="1:14" ht="15.75">
      <c r="A130" s="8"/>
      <c r="B130" s="83" t="s">
        <v>92</v>
      </c>
      <c r="C130" s="12"/>
      <c r="D130" s="12"/>
      <c r="E130" s="12"/>
      <c r="F130" s="12"/>
      <c r="G130" s="12"/>
      <c r="H130" s="90" t="s">
        <v>168</v>
      </c>
      <c r="I130" s="90"/>
      <c r="J130" s="90" t="s">
        <v>173</v>
      </c>
      <c r="K130" s="12"/>
      <c r="L130" s="91" t="s">
        <v>186</v>
      </c>
      <c r="M130" s="10"/>
      <c r="N130" s="142"/>
    </row>
    <row r="131" spans="1:14" ht="15.75">
      <c r="A131" s="28"/>
      <c r="B131" s="29" t="s">
        <v>93</v>
      </c>
      <c r="C131" s="29"/>
      <c r="D131" s="29"/>
      <c r="E131" s="29"/>
      <c r="F131" s="29"/>
      <c r="G131" s="29"/>
      <c r="H131" s="71">
        <v>40000</v>
      </c>
      <c r="I131" s="29"/>
      <c r="J131" s="58" t="s">
        <v>174</v>
      </c>
      <c r="K131" s="29"/>
      <c r="L131" s="71"/>
      <c r="M131" s="29"/>
      <c r="N131" s="142"/>
    </row>
    <row r="132" spans="1:14" ht="15.75">
      <c r="A132" s="28"/>
      <c r="B132" s="29" t="s">
        <v>94</v>
      </c>
      <c r="C132" s="29"/>
      <c r="D132" s="29"/>
      <c r="E132" s="29"/>
      <c r="F132" s="29"/>
      <c r="G132" s="29"/>
      <c r="H132" s="71">
        <v>798</v>
      </c>
      <c r="I132" s="29"/>
      <c r="J132" s="71">
        <v>547</v>
      </c>
      <c r="K132" s="29"/>
      <c r="L132" s="71">
        <f>J132+H132</f>
        <v>1345</v>
      </c>
      <c r="M132" s="29"/>
      <c r="N132" s="142"/>
    </row>
    <row r="133" spans="1:14" ht="15.75">
      <c r="A133" s="28"/>
      <c r="B133" s="29" t="s">
        <v>95</v>
      </c>
      <c r="C133" s="29"/>
      <c r="D133" s="29"/>
      <c r="E133" s="29"/>
      <c r="F133" s="29"/>
      <c r="G133" s="29"/>
      <c r="H133" s="29">
        <f>-J92</f>
        <v>15</v>
      </c>
      <c r="I133" s="29"/>
      <c r="J133" s="29">
        <v>4</v>
      </c>
      <c r="K133" s="29"/>
      <c r="L133" s="71">
        <f>J133+H133</f>
        <v>19</v>
      </c>
      <c r="M133" s="29"/>
      <c r="N133" s="142"/>
    </row>
    <row r="134" spans="1:14" ht="15.75">
      <c r="A134" s="28"/>
      <c r="B134" s="29" t="s">
        <v>96</v>
      </c>
      <c r="C134" s="29"/>
      <c r="D134" s="29"/>
      <c r="E134" s="29"/>
      <c r="F134" s="29"/>
      <c r="G134" s="29"/>
      <c r="H134" s="71">
        <f>H132+H133</f>
        <v>813</v>
      </c>
      <c r="I134" s="29"/>
      <c r="J134" s="71">
        <f>J133+J132</f>
        <v>551</v>
      </c>
      <c r="K134" s="29"/>
      <c r="L134" s="71">
        <f>J134+H134</f>
        <v>1364</v>
      </c>
      <c r="M134" s="29"/>
      <c r="N134" s="142"/>
    </row>
    <row r="135" spans="1:14" ht="15.75">
      <c r="A135" s="28"/>
      <c r="B135" s="29" t="s">
        <v>97</v>
      </c>
      <c r="C135" s="29"/>
      <c r="D135" s="29"/>
      <c r="E135" s="29"/>
      <c r="F135" s="29"/>
      <c r="G135" s="29"/>
      <c r="H135" s="71">
        <f>H131-H134</f>
        <v>39187</v>
      </c>
      <c r="I135" s="29"/>
      <c r="J135" s="58" t="s">
        <v>174</v>
      </c>
      <c r="K135" s="29"/>
      <c r="L135" s="71"/>
      <c r="M135" s="29"/>
      <c r="N135" s="142"/>
    </row>
    <row r="136" spans="1:14" ht="7.5" customHeight="1">
      <c r="A136" s="28"/>
      <c r="B136" s="29"/>
      <c r="C136" s="29"/>
      <c r="D136" s="29"/>
      <c r="E136" s="29"/>
      <c r="F136" s="29"/>
      <c r="G136" s="29"/>
      <c r="H136" s="29"/>
      <c r="I136" s="29"/>
      <c r="J136" s="29"/>
      <c r="K136" s="29"/>
      <c r="L136" s="84"/>
      <c r="M136" s="29"/>
      <c r="N136" s="142"/>
    </row>
    <row r="137" spans="1:14" ht="9" customHeight="1">
      <c r="A137" s="2"/>
      <c r="B137" s="5"/>
      <c r="C137" s="5"/>
      <c r="D137" s="5"/>
      <c r="E137" s="5"/>
      <c r="F137" s="5"/>
      <c r="G137" s="5"/>
      <c r="H137" s="5"/>
      <c r="I137" s="5"/>
      <c r="J137" s="5"/>
      <c r="K137" s="5"/>
      <c r="L137" s="65"/>
      <c r="M137" s="5"/>
      <c r="N137" s="142"/>
    </row>
    <row r="138" spans="1:14" ht="15.75">
      <c r="A138" s="8"/>
      <c r="B138" s="83" t="s">
        <v>98</v>
      </c>
      <c r="C138" s="16"/>
      <c r="D138" s="10"/>
      <c r="E138" s="10"/>
      <c r="F138" s="10"/>
      <c r="G138" s="10"/>
      <c r="H138" s="10"/>
      <c r="I138" s="10"/>
      <c r="J138" s="10"/>
      <c r="K138" s="10"/>
      <c r="L138" s="92"/>
      <c r="M138" s="10"/>
      <c r="N138" s="142"/>
    </row>
    <row r="139" spans="1:14" ht="15.75">
      <c r="A139" s="28"/>
      <c r="B139" s="29" t="s">
        <v>99</v>
      </c>
      <c r="C139" s="29"/>
      <c r="D139" s="29"/>
      <c r="E139" s="29"/>
      <c r="F139" s="29"/>
      <c r="G139" s="29"/>
      <c r="H139" s="29"/>
      <c r="I139" s="29"/>
      <c r="J139" s="29"/>
      <c r="K139" s="29"/>
      <c r="L139" s="80">
        <f>(L77+SUM(L79:L82))/-L83</f>
        <v>3.752827140549273</v>
      </c>
      <c r="M139" s="29" t="s">
        <v>187</v>
      </c>
      <c r="N139" s="142"/>
    </row>
    <row r="140" spans="1:14" ht="15.75">
      <c r="A140" s="28"/>
      <c r="B140" s="29" t="s">
        <v>100</v>
      </c>
      <c r="C140" s="29"/>
      <c r="D140" s="29"/>
      <c r="E140" s="29"/>
      <c r="F140" s="29"/>
      <c r="G140" s="29"/>
      <c r="H140" s="29"/>
      <c r="I140" s="29"/>
      <c r="J140" s="29"/>
      <c r="K140" s="29"/>
      <c r="L140" s="93">
        <v>2</v>
      </c>
      <c r="M140" s="29" t="s">
        <v>187</v>
      </c>
      <c r="N140" s="142"/>
    </row>
    <row r="141" spans="1:14" ht="15.75">
      <c r="A141" s="28"/>
      <c r="B141" s="29" t="s">
        <v>101</v>
      </c>
      <c r="C141" s="29"/>
      <c r="D141" s="29"/>
      <c r="E141" s="29"/>
      <c r="F141" s="29"/>
      <c r="G141" s="29"/>
      <c r="H141" s="29"/>
      <c r="I141" s="29"/>
      <c r="J141" s="29"/>
      <c r="K141" s="29"/>
      <c r="L141" s="80">
        <f>(L77+SUM(L79:L84))/-L85</f>
        <v>3.277456647398844</v>
      </c>
      <c r="M141" s="29" t="s">
        <v>187</v>
      </c>
      <c r="N141" s="142"/>
    </row>
    <row r="142" spans="1:14" ht="15.75">
      <c r="A142" s="28"/>
      <c r="B142" s="29" t="s">
        <v>102</v>
      </c>
      <c r="C142" s="29"/>
      <c r="D142" s="29"/>
      <c r="E142" s="29"/>
      <c r="F142" s="29"/>
      <c r="G142" s="29"/>
      <c r="H142" s="29"/>
      <c r="I142" s="29"/>
      <c r="J142" s="29"/>
      <c r="K142" s="29"/>
      <c r="L142" s="94">
        <v>3.43</v>
      </c>
      <c r="M142" s="29" t="s">
        <v>187</v>
      </c>
      <c r="N142" s="142"/>
    </row>
    <row r="143" spans="1:14" ht="7.5" customHeight="1">
      <c r="A143" s="28"/>
      <c r="B143" s="29"/>
      <c r="C143" s="29"/>
      <c r="D143" s="29"/>
      <c r="E143" s="29"/>
      <c r="F143" s="29"/>
      <c r="G143" s="29"/>
      <c r="H143" s="29"/>
      <c r="I143" s="29"/>
      <c r="J143" s="29"/>
      <c r="K143" s="29"/>
      <c r="L143" s="29"/>
      <c r="M143" s="29"/>
      <c r="N143" s="142"/>
    </row>
    <row r="144" spans="1:14" ht="15.75">
      <c r="A144" s="8"/>
      <c r="B144" s="15"/>
      <c r="C144" s="15"/>
      <c r="D144" s="15"/>
      <c r="E144" s="15"/>
      <c r="F144" s="15"/>
      <c r="G144" s="15"/>
      <c r="H144" s="15"/>
      <c r="I144" s="15"/>
      <c r="J144" s="15"/>
      <c r="K144" s="15"/>
      <c r="L144" s="15"/>
      <c r="M144" s="15"/>
      <c r="N144" s="142"/>
    </row>
    <row r="145" spans="1:14" ht="15.75">
      <c r="A145" s="95"/>
      <c r="B145" s="81" t="s">
        <v>103</v>
      </c>
      <c r="C145" s="96"/>
      <c r="D145" s="96"/>
      <c r="E145" s="96"/>
      <c r="F145" s="96"/>
      <c r="G145" s="97"/>
      <c r="H145" s="97"/>
      <c r="I145" s="97"/>
      <c r="J145" s="97">
        <v>36950</v>
      </c>
      <c r="K145" s="98"/>
      <c r="L145" s="98"/>
      <c r="M145" s="5"/>
      <c r="N145" s="142"/>
    </row>
    <row r="146" spans="1:14" ht="15.75">
      <c r="A146" s="100"/>
      <c r="B146" s="101"/>
      <c r="C146" s="102"/>
      <c r="D146" s="102"/>
      <c r="E146" s="102"/>
      <c r="F146" s="102"/>
      <c r="G146" s="103"/>
      <c r="H146" s="103"/>
      <c r="I146" s="103"/>
      <c r="J146" s="103"/>
      <c r="K146" s="10"/>
      <c r="L146" s="10"/>
      <c r="M146" s="10"/>
      <c r="N146" s="142"/>
    </row>
    <row r="147" spans="1:14" ht="15.75">
      <c r="A147" s="105"/>
      <c r="B147" s="106" t="s">
        <v>104</v>
      </c>
      <c r="C147" s="107"/>
      <c r="D147" s="107"/>
      <c r="E147" s="107"/>
      <c r="F147" s="107"/>
      <c r="G147" s="88"/>
      <c r="H147" s="88"/>
      <c r="I147" s="88"/>
      <c r="J147" s="57">
        <v>0.09879</v>
      </c>
      <c r="K147" s="29"/>
      <c r="L147" s="29"/>
      <c r="M147" s="29"/>
      <c r="N147" s="142"/>
    </row>
    <row r="148" spans="1:14" ht="15.75">
      <c r="A148" s="105"/>
      <c r="B148" s="106" t="s">
        <v>105</v>
      </c>
      <c r="C148" s="107"/>
      <c r="D148" s="107"/>
      <c r="E148" s="107"/>
      <c r="F148" s="107"/>
      <c r="G148" s="88"/>
      <c r="H148" s="88"/>
      <c r="I148" s="88"/>
      <c r="J148" s="57">
        <v>0.0623</v>
      </c>
      <c r="K148" s="29"/>
      <c r="L148" s="29"/>
      <c r="M148" s="29"/>
      <c r="N148" s="142"/>
    </row>
    <row r="149" spans="1:14" ht="15.75">
      <c r="A149" s="105"/>
      <c r="B149" s="106" t="s">
        <v>106</v>
      </c>
      <c r="C149" s="107"/>
      <c r="D149" s="107"/>
      <c r="E149" s="107"/>
      <c r="F149" s="107"/>
      <c r="G149" s="88"/>
      <c r="H149" s="88"/>
      <c r="I149" s="88"/>
      <c r="J149" s="108">
        <f>J147-J148</f>
        <v>0.03649</v>
      </c>
      <c r="K149" s="29"/>
      <c r="L149" s="29"/>
      <c r="M149" s="29"/>
      <c r="N149" s="142"/>
    </row>
    <row r="150" spans="1:14" ht="15.75">
      <c r="A150" s="105"/>
      <c r="B150" s="106" t="s">
        <v>107</v>
      </c>
      <c r="C150" s="107"/>
      <c r="D150" s="107"/>
      <c r="E150" s="107"/>
      <c r="F150" s="107"/>
      <c r="G150" s="88"/>
      <c r="H150" s="88"/>
      <c r="I150" s="88"/>
      <c r="J150" s="57">
        <v>0.10475</v>
      </c>
      <c r="K150" s="29"/>
      <c r="L150" s="29"/>
      <c r="M150" s="29"/>
      <c r="N150" s="142"/>
    </row>
    <row r="151" spans="1:14" ht="15.75">
      <c r="A151" s="105"/>
      <c r="B151" s="106" t="s">
        <v>108</v>
      </c>
      <c r="C151" s="107"/>
      <c r="D151" s="107"/>
      <c r="E151" s="107"/>
      <c r="F151" s="107"/>
      <c r="G151" s="88"/>
      <c r="H151" s="88"/>
      <c r="I151" s="88"/>
      <c r="J151" s="108">
        <f>L31</f>
        <v>0.06418792469771054</v>
      </c>
      <c r="K151" s="29"/>
      <c r="L151" s="29"/>
      <c r="M151" s="29"/>
      <c r="N151" s="142"/>
    </row>
    <row r="152" spans="1:14" ht="15.75">
      <c r="A152" s="105"/>
      <c r="B152" s="106" t="s">
        <v>109</v>
      </c>
      <c r="C152" s="107"/>
      <c r="D152" s="107"/>
      <c r="E152" s="107"/>
      <c r="F152" s="107"/>
      <c r="G152" s="88"/>
      <c r="H152" s="88"/>
      <c r="I152" s="88"/>
      <c r="J152" s="108">
        <f>J150-J151</f>
        <v>0.04056207530228946</v>
      </c>
      <c r="K152" s="29"/>
      <c r="L152" s="29"/>
      <c r="M152" s="29"/>
      <c r="N152" s="142"/>
    </row>
    <row r="153" spans="1:14" ht="15.75">
      <c r="A153" s="105"/>
      <c r="B153" s="106" t="s">
        <v>110</v>
      </c>
      <c r="C153" s="107"/>
      <c r="D153" s="107"/>
      <c r="E153" s="107"/>
      <c r="F153" s="107"/>
      <c r="G153" s="88"/>
      <c r="H153" s="88"/>
      <c r="I153" s="88"/>
      <c r="J153" s="109" t="s">
        <v>175</v>
      </c>
      <c r="K153" s="29"/>
      <c r="L153" s="29"/>
      <c r="M153" s="29"/>
      <c r="N153" s="142"/>
    </row>
    <row r="154" spans="1:14" ht="15.75">
      <c r="A154" s="105"/>
      <c r="B154" s="106" t="s">
        <v>111</v>
      </c>
      <c r="C154" s="107"/>
      <c r="D154" s="107"/>
      <c r="E154" s="107"/>
      <c r="F154" s="107"/>
      <c r="G154" s="88"/>
      <c r="H154" s="88"/>
      <c r="I154" s="88"/>
      <c r="J154" s="110">
        <v>17.58</v>
      </c>
      <c r="K154" s="29" t="s">
        <v>179</v>
      </c>
      <c r="L154" s="29"/>
      <c r="M154" s="29"/>
      <c r="N154" s="142"/>
    </row>
    <row r="155" spans="1:14" ht="15.75">
      <c r="A155" s="105"/>
      <c r="B155" s="106" t="s">
        <v>112</v>
      </c>
      <c r="C155" s="107"/>
      <c r="D155" s="107"/>
      <c r="E155" s="107"/>
      <c r="F155" s="107"/>
      <c r="G155" s="88"/>
      <c r="H155" s="88"/>
      <c r="I155" s="88"/>
      <c r="J155" s="110">
        <v>13</v>
      </c>
      <c r="K155" s="29" t="s">
        <v>179</v>
      </c>
      <c r="L155" s="29"/>
      <c r="M155" s="29"/>
      <c r="N155" s="142"/>
    </row>
    <row r="156" spans="1:14" ht="15.75">
      <c r="A156" s="105"/>
      <c r="B156" s="106" t="s">
        <v>113</v>
      </c>
      <c r="C156" s="107"/>
      <c r="D156" s="107"/>
      <c r="E156" s="107"/>
      <c r="F156" s="107"/>
      <c r="G156" s="88"/>
      <c r="H156" s="88"/>
      <c r="I156" s="88"/>
      <c r="J156" s="108">
        <f>F55/D55*4</f>
        <v>0.36817551380658176</v>
      </c>
      <c r="K156" s="29"/>
      <c r="L156" s="29"/>
      <c r="M156" s="29"/>
      <c r="N156" s="142"/>
    </row>
    <row r="157" spans="1:14" ht="15.75">
      <c r="A157" s="105"/>
      <c r="B157" s="106"/>
      <c r="C157" s="106"/>
      <c r="D157" s="106"/>
      <c r="E157" s="106"/>
      <c r="F157" s="106"/>
      <c r="G157" s="29"/>
      <c r="H157" s="29"/>
      <c r="I157" s="29"/>
      <c r="J157" s="84"/>
      <c r="K157" s="29"/>
      <c r="L157" s="111"/>
      <c r="M157" s="29"/>
      <c r="N157" s="142"/>
    </row>
    <row r="158" spans="1:14" ht="15.75">
      <c r="A158" s="112"/>
      <c r="B158" s="17" t="s">
        <v>114</v>
      </c>
      <c r="C158" s="20"/>
      <c r="D158" s="113"/>
      <c r="E158" s="20"/>
      <c r="F158" s="113"/>
      <c r="G158" s="20"/>
      <c r="H158" s="113"/>
      <c r="I158" s="20" t="s">
        <v>169</v>
      </c>
      <c r="J158" s="113" t="s">
        <v>176</v>
      </c>
      <c r="K158" s="18"/>
      <c r="L158" s="18"/>
      <c r="M158" s="10"/>
      <c r="N158" s="142"/>
    </row>
    <row r="159" spans="1:14" ht="15.75">
      <c r="A159" s="114"/>
      <c r="B159" s="106" t="s">
        <v>115</v>
      </c>
      <c r="C159" s="72"/>
      <c r="D159" s="72"/>
      <c r="E159" s="72"/>
      <c r="F159" s="29"/>
      <c r="G159" s="29"/>
      <c r="H159" s="29"/>
      <c r="I159" s="35">
        <v>184</v>
      </c>
      <c r="J159" s="115">
        <v>11367</v>
      </c>
      <c r="K159" s="29"/>
      <c r="L159" s="111"/>
      <c r="M159" s="116"/>
      <c r="N159" s="142"/>
    </row>
    <row r="160" spans="1:14" ht="15.75">
      <c r="A160" s="114"/>
      <c r="B160" s="106" t="s">
        <v>116</v>
      </c>
      <c r="C160" s="72"/>
      <c r="D160" s="72"/>
      <c r="E160" s="72"/>
      <c r="F160" s="29"/>
      <c r="G160" s="29"/>
      <c r="H160" s="29"/>
      <c r="I160" s="35">
        <v>8</v>
      </c>
      <c r="J160" s="115">
        <v>663</v>
      </c>
      <c r="K160" s="29"/>
      <c r="L160" s="111"/>
      <c r="M160" s="116"/>
      <c r="N160" s="142"/>
    </row>
    <row r="161" spans="1:14" ht="15.75">
      <c r="A161" s="114"/>
      <c r="B161" s="117" t="s">
        <v>117</v>
      </c>
      <c r="C161" s="72"/>
      <c r="D161" s="72"/>
      <c r="E161" s="72"/>
      <c r="F161" s="29"/>
      <c r="G161" s="29"/>
      <c r="H161" s="29"/>
      <c r="I161" s="29"/>
      <c r="J161" s="115">
        <v>0</v>
      </c>
      <c r="K161" s="29"/>
      <c r="L161" s="111"/>
      <c r="M161" s="116"/>
      <c r="N161" s="142"/>
    </row>
    <row r="162" spans="1:14" ht="15.75">
      <c r="A162" s="114"/>
      <c r="B162" s="117" t="s">
        <v>118</v>
      </c>
      <c r="C162" s="72"/>
      <c r="D162" s="72"/>
      <c r="E162" s="72"/>
      <c r="F162" s="29"/>
      <c r="G162" s="29"/>
      <c r="H162" s="29"/>
      <c r="I162" s="29"/>
      <c r="J162" s="86" t="s">
        <v>174</v>
      </c>
      <c r="K162" s="29"/>
      <c r="L162" s="111"/>
      <c r="M162" s="116"/>
      <c r="N162" s="142"/>
    </row>
    <row r="163" spans="1:14" ht="15.75">
      <c r="A163" s="118"/>
      <c r="B163" s="117" t="s">
        <v>119</v>
      </c>
      <c r="C163" s="72"/>
      <c r="D163" s="106"/>
      <c r="E163" s="106"/>
      <c r="F163" s="106"/>
      <c r="G163" s="29"/>
      <c r="H163" s="29"/>
      <c r="I163" s="29"/>
      <c r="J163" s="115"/>
      <c r="K163" s="29"/>
      <c r="L163" s="111"/>
      <c r="M163" s="119"/>
      <c r="N163" s="142"/>
    </row>
    <row r="164" spans="1:14" ht="15.75">
      <c r="A164" s="114"/>
      <c r="B164" s="106" t="s">
        <v>120</v>
      </c>
      <c r="C164" s="72"/>
      <c r="D164" s="72"/>
      <c r="E164" s="72"/>
      <c r="F164" s="72"/>
      <c r="G164" s="29"/>
      <c r="H164" s="29"/>
      <c r="I164" s="29">
        <v>7</v>
      </c>
      <c r="J164" s="115">
        <v>61</v>
      </c>
      <c r="K164" s="29"/>
      <c r="L164" s="111"/>
      <c r="M164" s="119"/>
      <c r="N164" s="142"/>
    </row>
    <row r="165" spans="1:14" ht="15.75">
      <c r="A165" s="114"/>
      <c r="B165" s="106" t="s">
        <v>121</v>
      </c>
      <c r="C165" s="72"/>
      <c r="D165" s="72"/>
      <c r="E165" s="72"/>
      <c r="F165" s="72"/>
      <c r="G165" s="29"/>
      <c r="H165" s="29"/>
      <c r="I165" s="29">
        <v>358</v>
      </c>
      <c r="J165" s="115">
        <v>5702</v>
      </c>
      <c r="K165" s="29"/>
      <c r="L165" s="111"/>
      <c r="M165" s="119"/>
      <c r="N165" s="142"/>
    </row>
    <row r="166" spans="1:14" ht="15.75">
      <c r="A166" s="114"/>
      <c r="B166" s="106" t="s">
        <v>192</v>
      </c>
      <c r="C166" s="72"/>
      <c r="D166" s="72"/>
      <c r="E166" s="72"/>
      <c r="F166" s="72"/>
      <c r="G166" s="29"/>
      <c r="H166" s="29"/>
      <c r="I166" s="29"/>
      <c r="J166" s="115">
        <v>201</v>
      </c>
      <c r="K166" s="29"/>
      <c r="L166" s="111"/>
      <c r="M166" s="119"/>
      <c r="N166" s="142"/>
    </row>
    <row r="167" spans="1:14" ht="15.75">
      <c r="A167" s="118"/>
      <c r="B167" s="117" t="s">
        <v>122</v>
      </c>
      <c r="C167" s="72"/>
      <c r="D167" s="106"/>
      <c r="E167" s="106"/>
      <c r="F167" s="106"/>
      <c r="G167" s="29"/>
      <c r="H167" s="29"/>
      <c r="I167" s="29"/>
      <c r="J167" s="115"/>
      <c r="K167" s="29"/>
      <c r="L167" s="111"/>
      <c r="M167" s="119"/>
      <c r="N167" s="142"/>
    </row>
    <row r="168" spans="1:14" ht="15.75">
      <c r="A168" s="118"/>
      <c r="B168" s="106" t="s">
        <v>123</v>
      </c>
      <c r="C168" s="72"/>
      <c r="D168" s="106"/>
      <c r="E168" s="106"/>
      <c r="F168" s="106"/>
      <c r="G168" s="29"/>
      <c r="H168" s="29"/>
      <c r="I168" s="29">
        <v>6</v>
      </c>
      <c r="J168" s="115">
        <v>414</v>
      </c>
      <c r="K168" s="29"/>
      <c r="L168" s="111"/>
      <c r="M168" s="119"/>
      <c r="N168" s="142"/>
    </row>
    <row r="169" spans="1:14" ht="15.75">
      <c r="A169" s="114"/>
      <c r="B169" s="106" t="s">
        <v>124</v>
      </c>
      <c r="C169" s="72"/>
      <c r="D169" s="120"/>
      <c r="E169" s="120"/>
      <c r="F169" s="121"/>
      <c r="G169" s="29"/>
      <c r="H169" s="29"/>
      <c r="I169" s="29"/>
      <c r="J169" s="115">
        <v>23</v>
      </c>
      <c r="K169" s="29"/>
      <c r="L169" s="111"/>
      <c r="M169" s="119"/>
      <c r="N169" s="142"/>
    </row>
    <row r="170" spans="1:14" ht="15.75">
      <c r="A170" s="114"/>
      <c r="B170" s="106" t="s">
        <v>125</v>
      </c>
      <c r="C170" s="72"/>
      <c r="D170" s="120"/>
      <c r="E170" s="120"/>
      <c r="F170" s="121"/>
      <c r="G170" s="29"/>
      <c r="H170" s="29"/>
      <c r="I170" s="29"/>
      <c r="J170" s="115">
        <v>6.67</v>
      </c>
      <c r="K170" s="29"/>
      <c r="L170" s="111"/>
      <c r="M170" s="119"/>
      <c r="N170" s="142"/>
    </row>
    <row r="171" spans="1:14" ht="15.75">
      <c r="A171" s="114"/>
      <c r="B171" s="106" t="s">
        <v>126</v>
      </c>
      <c r="C171" s="72"/>
      <c r="D171" s="122"/>
      <c r="E171" s="120"/>
      <c r="F171" s="121"/>
      <c r="G171" s="29"/>
      <c r="H171" s="29"/>
      <c r="I171" s="29"/>
      <c r="J171" s="123">
        <v>0.9324</v>
      </c>
      <c r="K171" s="29"/>
      <c r="L171" s="111"/>
      <c r="M171" s="119"/>
      <c r="N171" s="142"/>
    </row>
    <row r="172" spans="1:14" ht="15.75">
      <c r="A172" s="114"/>
      <c r="B172" s="106"/>
      <c r="C172" s="72"/>
      <c r="D172" s="122"/>
      <c r="E172" s="120"/>
      <c r="F172" s="121"/>
      <c r="G172" s="29"/>
      <c r="H172" s="29"/>
      <c r="I172" s="29"/>
      <c r="J172" s="123"/>
      <c r="K172" s="29"/>
      <c r="L172" s="111"/>
      <c r="M172" s="119"/>
      <c r="N172" s="142"/>
    </row>
    <row r="173" spans="1:14" ht="15.75">
      <c r="A173" s="124"/>
      <c r="B173" s="17" t="s">
        <v>127</v>
      </c>
      <c r="C173" s="20"/>
      <c r="D173" s="113"/>
      <c r="E173" s="20"/>
      <c r="F173" s="113"/>
      <c r="G173" s="20"/>
      <c r="H173" s="113" t="s">
        <v>169</v>
      </c>
      <c r="I173" s="20" t="s">
        <v>170</v>
      </c>
      <c r="J173" s="113" t="s">
        <v>177</v>
      </c>
      <c r="K173" s="20" t="s">
        <v>170</v>
      </c>
      <c r="L173" s="18"/>
      <c r="M173" s="17"/>
      <c r="N173" s="142"/>
    </row>
    <row r="174" spans="1:14" ht="15.75">
      <c r="A174" s="28"/>
      <c r="B174" s="72" t="s">
        <v>128</v>
      </c>
      <c r="C174" s="125"/>
      <c r="D174" s="72"/>
      <c r="E174" s="125"/>
      <c r="F174" s="29"/>
      <c r="G174" s="125"/>
      <c r="H174" s="72">
        <f>721+515</f>
        <v>1236</v>
      </c>
      <c r="I174" s="125">
        <f>H174/H180</f>
        <v>0.6364572605561277</v>
      </c>
      <c r="J174" s="71">
        <f>23826+19555</f>
        <v>43381</v>
      </c>
      <c r="K174" s="126">
        <f>J174/J180</f>
        <v>0.602271307390079</v>
      </c>
      <c r="L174" s="111"/>
      <c r="M174" s="119"/>
      <c r="N174" s="142"/>
    </row>
    <row r="175" spans="1:14" ht="15.75">
      <c r="A175" s="28"/>
      <c r="B175" s="72" t="s">
        <v>129</v>
      </c>
      <c r="C175" s="125"/>
      <c r="D175" s="72"/>
      <c r="E175" s="125"/>
      <c r="F175" s="29"/>
      <c r="G175" s="127"/>
      <c r="H175" s="72">
        <f>93+4</f>
        <v>97</v>
      </c>
      <c r="I175" s="125">
        <f>H175/H180</f>
        <v>0.049948506694129764</v>
      </c>
      <c r="J175" s="71">
        <f>3214+126</f>
        <v>3340</v>
      </c>
      <c r="K175" s="126">
        <f>J175/J180</f>
        <v>0.04637021199794527</v>
      </c>
      <c r="L175" s="111"/>
      <c r="M175" s="119"/>
      <c r="N175" s="142"/>
    </row>
    <row r="176" spans="1:14" ht="15.75">
      <c r="A176" s="28"/>
      <c r="B176" s="72" t="s">
        <v>130</v>
      </c>
      <c r="C176" s="125"/>
      <c r="D176" s="72"/>
      <c r="E176" s="125"/>
      <c r="F176" s="29"/>
      <c r="G176" s="127"/>
      <c r="H176" s="72">
        <f>46+1</f>
        <v>47</v>
      </c>
      <c r="I176" s="125">
        <f>H176/H180</f>
        <v>0.02420185375901133</v>
      </c>
      <c r="J176" s="71">
        <f>1649+37</f>
        <v>1686</v>
      </c>
      <c r="K176" s="126">
        <f>J176/J180</f>
        <v>0.0234072387510586</v>
      </c>
      <c r="L176" s="111"/>
      <c r="M176" s="119"/>
      <c r="N176" s="142"/>
    </row>
    <row r="177" spans="1:14" ht="15.75">
      <c r="A177" s="28"/>
      <c r="B177" s="72" t="s">
        <v>131</v>
      </c>
      <c r="C177" s="125"/>
      <c r="D177" s="72"/>
      <c r="E177" s="125"/>
      <c r="F177" s="29"/>
      <c r="G177" s="127"/>
      <c r="H177" s="72">
        <f>37+523+1+1</f>
        <v>562</v>
      </c>
      <c r="I177" s="125">
        <f>H177/H180</f>
        <v>0.2893923789907312</v>
      </c>
      <c r="J177" s="71">
        <f>1255+22130+267+30+4-64</f>
        <v>23622</v>
      </c>
      <c r="K177" s="126">
        <f>J177/J180</f>
        <v>0.3279512418609171</v>
      </c>
      <c r="L177" s="111"/>
      <c r="M177" s="119"/>
      <c r="N177" s="142"/>
    </row>
    <row r="178" spans="1:14" ht="15.75">
      <c r="A178" s="28"/>
      <c r="B178" s="32"/>
      <c r="C178" s="125"/>
      <c r="D178" s="72"/>
      <c r="E178" s="125"/>
      <c r="F178" s="29"/>
      <c r="G178" s="127"/>
      <c r="H178" s="72"/>
      <c r="I178" s="125"/>
      <c r="J178" s="71"/>
      <c r="K178" s="126"/>
      <c r="L178" s="111"/>
      <c r="M178" s="119"/>
      <c r="N178" s="142"/>
    </row>
    <row r="179" spans="1:14" ht="15.75">
      <c r="A179" s="28"/>
      <c r="B179" s="72"/>
      <c r="C179" s="128"/>
      <c r="D179" s="116"/>
      <c r="E179" s="128"/>
      <c r="F179" s="29"/>
      <c r="G179" s="128"/>
      <c r="H179" s="116"/>
      <c r="I179" s="128"/>
      <c r="J179" s="71"/>
      <c r="K179" s="126"/>
      <c r="L179" s="111"/>
      <c r="M179" s="119"/>
      <c r="N179" s="142"/>
    </row>
    <row r="180" spans="1:14" ht="15.75">
      <c r="A180" s="28"/>
      <c r="B180" s="29"/>
      <c r="C180" s="29"/>
      <c r="D180" s="29"/>
      <c r="E180" s="29"/>
      <c r="F180" s="29"/>
      <c r="G180" s="29"/>
      <c r="H180" s="39">
        <f>SUM(H174:H178)</f>
        <v>1942</v>
      </c>
      <c r="I180" s="129">
        <f>SUM(I174:I179)</f>
        <v>1</v>
      </c>
      <c r="J180" s="71">
        <f>SUM(J174:J179)</f>
        <v>72029</v>
      </c>
      <c r="K180" s="129">
        <f>SUM(K174:K179)</f>
        <v>1</v>
      </c>
      <c r="L180" s="29"/>
      <c r="M180" s="29"/>
      <c r="N180" s="142"/>
    </row>
    <row r="181" spans="1:14" ht="15.75">
      <c r="A181" s="28"/>
      <c r="B181" s="29"/>
      <c r="C181" s="29"/>
      <c r="D181" s="29"/>
      <c r="E181" s="29"/>
      <c r="F181" s="29"/>
      <c r="G181" s="29"/>
      <c r="H181" s="39"/>
      <c r="I181" s="129"/>
      <c r="J181" s="71"/>
      <c r="K181" s="129"/>
      <c r="L181" s="29"/>
      <c r="M181" s="29"/>
      <c r="N181" s="142"/>
    </row>
    <row r="182" spans="1:14" ht="15.75">
      <c r="A182" s="8"/>
      <c r="B182" s="10"/>
      <c r="C182" s="10"/>
      <c r="D182" s="10"/>
      <c r="E182" s="10"/>
      <c r="F182" s="10"/>
      <c r="G182" s="10"/>
      <c r="H182" s="73"/>
      <c r="I182" s="132"/>
      <c r="J182" s="133"/>
      <c r="K182" s="132"/>
      <c r="L182" s="10"/>
      <c r="M182" s="10"/>
      <c r="N182" s="142"/>
    </row>
    <row r="183" spans="1:14" ht="15.75">
      <c r="A183" s="134"/>
      <c r="B183" s="17" t="s">
        <v>132</v>
      </c>
      <c r="C183" s="135"/>
      <c r="D183" s="20" t="s">
        <v>148</v>
      </c>
      <c r="E183" s="18"/>
      <c r="F183" s="17" t="s">
        <v>158</v>
      </c>
      <c r="G183" s="136"/>
      <c r="H183" s="136"/>
      <c r="I183" s="15"/>
      <c r="J183" s="15"/>
      <c r="K183" s="15"/>
      <c r="L183" s="15"/>
      <c r="M183" s="15"/>
      <c r="N183" s="142"/>
    </row>
    <row r="184" spans="1:14" ht="15.75">
      <c r="A184" s="134"/>
      <c r="B184" s="15"/>
      <c r="C184" s="15"/>
      <c r="D184" s="10"/>
      <c r="E184" s="10"/>
      <c r="F184" s="10"/>
      <c r="G184" s="15"/>
      <c r="H184" s="15"/>
      <c r="I184" s="15"/>
      <c r="J184" s="15"/>
      <c r="K184" s="15"/>
      <c r="L184" s="15"/>
      <c r="M184" s="15"/>
      <c r="N184" s="142"/>
    </row>
    <row r="185" spans="1:14" ht="15.75">
      <c r="A185" s="134"/>
      <c r="B185" s="16" t="s">
        <v>133</v>
      </c>
      <c r="C185" s="137"/>
      <c r="D185" s="138" t="s">
        <v>149</v>
      </c>
      <c r="E185" s="16"/>
      <c r="F185" s="16" t="s">
        <v>159</v>
      </c>
      <c r="G185" s="137"/>
      <c r="H185" s="137"/>
      <c r="I185" s="15"/>
      <c r="J185" s="15"/>
      <c r="K185" s="15"/>
      <c r="L185" s="15"/>
      <c r="M185" s="15"/>
      <c r="N185" s="142"/>
    </row>
    <row r="186" spans="1:14" ht="15.75">
      <c r="A186" s="134"/>
      <c r="B186" s="16" t="s">
        <v>134</v>
      </c>
      <c r="C186" s="137"/>
      <c r="D186" s="138" t="s">
        <v>188</v>
      </c>
      <c r="E186" s="16"/>
      <c r="F186" s="16" t="s">
        <v>160</v>
      </c>
      <c r="G186" s="137"/>
      <c r="H186" s="137"/>
      <c r="I186" s="15"/>
      <c r="J186" s="15"/>
      <c r="K186" s="15"/>
      <c r="L186" s="15"/>
      <c r="M186" s="15"/>
      <c r="N186" s="142"/>
    </row>
    <row r="187" spans="1:13" ht="15">
      <c r="A187" s="143"/>
      <c r="B187" s="143"/>
      <c r="C187" s="143"/>
      <c r="D187" s="143"/>
      <c r="E187" s="143"/>
      <c r="F187" s="143"/>
      <c r="G187" s="143"/>
      <c r="H187" s="143"/>
      <c r="I187" s="143"/>
      <c r="J187" s="143"/>
      <c r="K187" s="143"/>
      <c r="L187" s="143"/>
      <c r="M187" s="143"/>
    </row>
  </sheetData>
  <printOptions/>
  <pageMargins left="0.5" right="0.5" top="0.3" bottom="0.3451388888888889" header="0" footer="0"/>
  <pageSetup orientation="landscape" paperSize="9" scale="62"/>
  <headerFooter alignWithMargins="0">
    <oddFooter>&amp;LHL2 INVESTOR REPORT QTR END AUGUST 2001
</oddFooter>
  </headerFooter>
  <rowBreaks count="2" manualBreakCount="2">
    <brk id="47" max="144" man="1"/>
    <brk id="187" max="0" man="1"/>
  </rowBreaks>
</worksheet>
</file>

<file path=xl/worksheets/sheet5.xml><?xml version="1.0" encoding="utf-8"?>
<worksheet xmlns="http://schemas.openxmlformats.org/spreadsheetml/2006/main" xmlns:r="http://schemas.openxmlformats.org/officeDocument/2006/relationships">
  <dimension ref="A1:N187"/>
  <sheetViews>
    <sheetView showOutlineSymbols="0" zoomScale="70" zoomScaleNormal="70" workbookViewId="0" topLeftCell="E1">
      <selection activeCell="Q17" sqref="Q17"/>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19.5546875" style="1" customWidth="1"/>
    <col min="14" max="16384" width="9.6640625" style="1" customWidth="1"/>
  </cols>
  <sheetData>
    <row r="1" spans="1:14" ht="20.25">
      <c r="A1" s="2"/>
      <c r="B1" s="3" t="s">
        <v>0</v>
      </c>
      <c r="C1" s="4"/>
      <c r="D1" s="5"/>
      <c r="E1" s="5"/>
      <c r="F1" s="5"/>
      <c r="G1" s="5"/>
      <c r="H1" s="5"/>
      <c r="I1" s="5"/>
      <c r="J1" s="5"/>
      <c r="K1" s="5"/>
      <c r="L1" s="5"/>
      <c r="M1" s="5"/>
      <c r="N1" s="142"/>
    </row>
    <row r="2" spans="1:14" ht="15.75">
      <c r="A2" s="8"/>
      <c r="B2" s="9"/>
      <c r="C2" s="9"/>
      <c r="D2" s="10"/>
      <c r="E2" s="10"/>
      <c r="F2" s="10"/>
      <c r="G2" s="10"/>
      <c r="H2" s="10"/>
      <c r="I2" s="10"/>
      <c r="J2" s="10"/>
      <c r="K2" s="10"/>
      <c r="L2" s="10"/>
      <c r="M2" s="10"/>
      <c r="N2" s="142"/>
    </row>
    <row r="3" spans="1:14" ht="15.75">
      <c r="A3" s="11"/>
      <c r="B3" s="12" t="s">
        <v>1</v>
      </c>
      <c r="C3" s="10"/>
      <c r="D3" s="10"/>
      <c r="E3" s="10"/>
      <c r="F3" s="10"/>
      <c r="G3" s="10"/>
      <c r="H3" s="10"/>
      <c r="I3" s="10"/>
      <c r="J3" s="10"/>
      <c r="K3" s="10"/>
      <c r="L3" s="10"/>
      <c r="M3" s="10"/>
      <c r="N3" s="142"/>
    </row>
    <row r="4" spans="1:14" ht="15.75">
      <c r="A4" s="8"/>
      <c r="B4" s="9"/>
      <c r="C4" s="9"/>
      <c r="D4" s="10"/>
      <c r="E4" s="10"/>
      <c r="F4" s="10"/>
      <c r="G4" s="10"/>
      <c r="H4" s="10"/>
      <c r="I4" s="10"/>
      <c r="J4" s="10"/>
      <c r="K4" s="10"/>
      <c r="L4" s="10"/>
      <c r="M4" s="10"/>
      <c r="N4" s="142"/>
    </row>
    <row r="5" spans="1:14" ht="12" customHeight="1">
      <c r="A5" s="8"/>
      <c r="B5" s="13" t="s">
        <v>2</v>
      </c>
      <c r="C5" s="14"/>
      <c r="D5" s="10"/>
      <c r="E5" s="10"/>
      <c r="F5" s="10"/>
      <c r="G5" s="10"/>
      <c r="H5" s="10"/>
      <c r="I5" s="10"/>
      <c r="J5" s="10"/>
      <c r="K5" s="10"/>
      <c r="L5" s="10"/>
      <c r="M5" s="10"/>
      <c r="N5" s="142"/>
    </row>
    <row r="6" spans="1:14" ht="12" customHeight="1">
      <c r="A6" s="8"/>
      <c r="B6" s="13" t="s">
        <v>3</v>
      </c>
      <c r="C6" s="14"/>
      <c r="D6" s="10"/>
      <c r="E6" s="10"/>
      <c r="F6" s="10"/>
      <c r="G6" s="10"/>
      <c r="H6" s="10"/>
      <c r="I6" s="10"/>
      <c r="J6" s="10"/>
      <c r="K6" s="10"/>
      <c r="L6" s="10"/>
      <c r="M6" s="10"/>
      <c r="N6" s="142"/>
    </row>
    <row r="7" spans="1:14" ht="12" customHeight="1">
      <c r="A7" s="8"/>
      <c r="B7" s="13" t="s">
        <v>189</v>
      </c>
      <c r="C7" s="14"/>
      <c r="D7" s="10"/>
      <c r="E7" s="10"/>
      <c r="F7" s="10"/>
      <c r="G7" s="10"/>
      <c r="H7" s="10"/>
      <c r="I7" s="10"/>
      <c r="J7" s="10"/>
      <c r="K7" s="10"/>
      <c r="L7" s="10"/>
      <c r="M7" s="10"/>
      <c r="N7" s="142"/>
    </row>
    <row r="8" spans="1:14" ht="12" customHeight="1">
      <c r="A8" s="8"/>
      <c r="B8" s="13" t="s">
        <v>5</v>
      </c>
      <c r="C8" s="14"/>
      <c r="D8" s="10"/>
      <c r="E8" s="10"/>
      <c r="F8" s="10"/>
      <c r="G8" s="10"/>
      <c r="H8" s="10"/>
      <c r="I8" s="10"/>
      <c r="J8" s="10"/>
      <c r="K8" s="10"/>
      <c r="L8" s="10"/>
      <c r="M8" s="10"/>
      <c r="N8" s="142"/>
    </row>
    <row r="9" spans="1:14" ht="12" customHeight="1">
      <c r="A9" s="8"/>
      <c r="B9" s="15"/>
      <c r="C9" s="14"/>
      <c r="D9" s="10"/>
      <c r="E9" s="10"/>
      <c r="F9" s="10"/>
      <c r="G9" s="10"/>
      <c r="H9" s="10"/>
      <c r="I9" s="10"/>
      <c r="J9" s="10"/>
      <c r="K9" s="10"/>
      <c r="L9" s="10"/>
      <c r="M9" s="10"/>
      <c r="N9" s="142"/>
    </row>
    <row r="10" spans="1:14" ht="15.75">
      <c r="A10" s="8"/>
      <c r="B10" s="13"/>
      <c r="C10" s="14"/>
      <c r="D10" s="16"/>
      <c r="E10" s="16"/>
      <c r="F10" s="10"/>
      <c r="G10" s="10"/>
      <c r="H10" s="10"/>
      <c r="I10" s="10"/>
      <c r="J10" s="10"/>
      <c r="K10" s="10"/>
      <c r="L10" s="10"/>
      <c r="M10" s="10"/>
      <c r="N10" s="142"/>
    </row>
    <row r="11" spans="1:14" ht="15.75">
      <c r="A11" s="8"/>
      <c r="B11" s="16" t="s">
        <v>6</v>
      </c>
      <c r="C11" s="16"/>
      <c r="D11" s="10"/>
      <c r="E11" s="10"/>
      <c r="F11" s="10"/>
      <c r="G11" s="10"/>
      <c r="H11" s="10"/>
      <c r="I11" s="10"/>
      <c r="J11" s="10"/>
      <c r="K11" s="10"/>
      <c r="L11" s="10"/>
      <c r="M11" s="10"/>
      <c r="N11" s="142"/>
    </row>
    <row r="12" spans="1:14" ht="15.75">
      <c r="A12" s="8"/>
      <c r="B12" s="16"/>
      <c r="C12" s="16"/>
      <c r="D12" s="10"/>
      <c r="E12" s="10"/>
      <c r="F12" s="10"/>
      <c r="G12" s="10"/>
      <c r="H12" s="10"/>
      <c r="I12" s="10"/>
      <c r="J12" s="10"/>
      <c r="K12" s="10"/>
      <c r="L12" s="10"/>
      <c r="M12" s="10"/>
      <c r="N12" s="142"/>
    </row>
    <row r="13" spans="1:14" ht="15.75">
      <c r="A13" s="2"/>
      <c r="B13" s="5"/>
      <c r="C13" s="5"/>
      <c r="D13" s="5"/>
      <c r="E13" s="5"/>
      <c r="F13" s="5"/>
      <c r="G13" s="5"/>
      <c r="H13" s="5"/>
      <c r="I13" s="5"/>
      <c r="J13" s="5"/>
      <c r="K13" s="5"/>
      <c r="L13" s="5"/>
      <c r="M13" s="5"/>
      <c r="N13" s="142"/>
    </row>
    <row r="14" spans="1:14" ht="15.75">
      <c r="A14" s="8"/>
      <c r="B14" s="17" t="s">
        <v>7</v>
      </c>
      <c r="C14" s="17"/>
      <c r="D14" s="18"/>
      <c r="E14" s="18"/>
      <c r="F14" s="18"/>
      <c r="G14" s="18"/>
      <c r="H14" s="18"/>
      <c r="I14" s="18"/>
      <c r="J14" s="18"/>
      <c r="K14" s="18"/>
      <c r="L14" s="19" t="s">
        <v>180</v>
      </c>
      <c r="M14" s="18"/>
      <c r="N14" s="142"/>
    </row>
    <row r="15" spans="1:14" ht="15.75">
      <c r="A15" s="8"/>
      <c r="B15" s="17" t="s">
        <v>190</v>
      </c>
      <c r="C15" s="17"/>
      <c r="D15" s="18"/>
      <c r="E15" s="18"/>
      <c r="F15" s="18"/>
      <c r="G15" s="18"/>
      <c r="H15" s="20" t="s">
        <v>193</v>
      </c>
      <c r="I15" s="144">
        <v>0.84</v>
      </c>
      <c r="J15" s="20" t="s">
        <v>194</v>
      </c>
      <c r="K15" s="144">
        <v>0.16</v>
      </c>
      <c r="L15" s="19"/>
      <c r="M15" s="18"/>
      <c r="N15" s="142"/>
    </row>
    <row r="16" spans="1:14" ht="15.75">
      <c r="A16" s="8"/>
      <c r="B16" s="17" t="s">
        <v>191</v>
      </c>
      <c r="C16" s="17"/>
      <c r="D16" s="18"/>
      <c r="E16" s="18"/>
      <c r="F16" s="18"/>
      <c r="G16" s="18"/>
      <c r="H16" s="20" t="s">
        <v>193</v>
      </c>
      <c r="I16" s="144">
        <v>0.76</v>
      </c>
      <c r="J16" s="20" t="s">
        <v>194</v>
      </c>
      <c r="K16" s="144">
        <v>0.24</v>
      </c>
      <c r="L16" s="19"/>
      <c r="M16" s="18"/>
      <c r="N16" s="142"/>
    </row>
    <row r="17" spans="1:14" ht="15.75">
      <c r="A17" s="8"/>
      <c r="B17" s="17" t="s">
        <v>8</v>
      </c>
      <c r="C17" s="17"/>
      <c r="D17" s="18"/>
      <c r="E17" s="18"/>
      <c r="F17" s="18"/>
      <c r="G17" s="18"/>
      <c r="H17" s="18"/>
      <c r="I17" s="18"/>
      <c r="J17" s="18"/>
      <c r="K17" s="18"/>
      <c r="L17" s="20" t="s">
        <v>181</v>
      </c>
      <c r="M17" s="18"/>
      <c r="N17" s="142"/>
    </row>
    <row r="18" spans="1:14" ht="15.75">
      <c r="A18" s="8"/>
      <c r="B18" s="17" t="s">
        <v>9</v>
      </c>
      <c r="C18" s="17"/>
      <c r="D18" s="18"/>
      <c r="E18" s="18"/>
      <c r="F18" s="18"/>
      <c r="G18" s="18"/>
      <c r="H18" s="18"/>
      <c r="I18" s="18"/>
      <c r="J18" s="18"/>
      <c r="K18" s="18"/>
      <c r="L18" s="21">
        <v>37061</v>
      </c>
      <c r="M18" s="18"/>
      <c r="N18" s="142"/>
    </row>
    <row r="19" spans="1:14" ht="15.75">
      <c r="A19" s="8"/>
      <c r="B19" s="10"/>
      <c r="C19" s="10"/>
      <c r="D19" s="10"/>
      <c r="E19" s="10"/>
      <c r="F19" s="10"/>
      <c r="G19" s="10"/>
      <c r="H19" s="10"/>
      <c r="I19" s="10"/>
      <c r="J19" s="10"/>
      <c r="K19" s="10"/>
      <c r="L19" s="22"/>
      <c r="M19" s="10"/>
      <c r="N19" s="142"/>
    </row>
    <row r="20" spans="1:14" ht="15.75">
      <c r="A20" s="8"/>
      <c r="B20" s="23" t="s">
        <v>10</v>
      </c>
      <c r="C20" s="10"/>
      <c r="D20" s="10"/>
      <c r="E20" s="10"/>
      <c r="F20" s="10"/>
      <c r="G20" s="10"/>
      <c r="H20" s="10"/>
      <c r="I20" s="10"/>
      <c r="J20" s="22"/>
      <c r="K20" s="10"/>
      <c r="L20" s="15"/>
      <c r="M20" s="10"/>
      <c r="N20" s="142"/>
    </row>
    <row r="21" spans="1:14" ht="15.75">
      <c r="A21" s="8"/>
      <c r="B21" s="10"/>
      <c r="C21" s="10"/>
      <c r="D21" s="10"/>
      <c r="E21" s="10"/>
      <c r="F21" s="10"/>
      <c r="G21" s="10"/>
      <c r="H21" s="10"/>
      <c r="I21" s="10"/>
      <c r="J21" s="10"/>
      <c r="K21" s="10"/>
      <c r="L21" s="24"/>
      <c r="M21" s="10"/>
      <c r="N21" s="142"/>
    </row>
    <row r="22" spans="1:14" ht="15.75">
      <c r="A22" s="8"/>
      <c r="B22" s="10"/>
      <c r="C22" s="25" t="s">
        <v>135</v>
      </c>
      <c r="D22" s="26" t="s">
        <v>139</v>
      </c>
      <c r="E22" s="26"/>
      <c r="F22" s="26" t="s">
        <v>151</v>
      </c>
      <c r="G22" s="26"/>
      <c r="H22" s="26" t="s">
        <v>161</v>
      </c>
      <c r="I22" s="27"/>
      <c r="J22" s="27"/>
      <c r="K22" s="15"/>
      <c r="L22" s="15"/>
      <c r="M22" s="10"/>
      <c r="N22" s="142"/>
    </row>
    <row r="23" spans="1:14" ht="15.75">
      <c r="A23" s="28"/>
      <c r="B23" s="29" t="s">
        <v>11</v>
      </c>
      <c r="C23" s="30" t="s">
        <v>136</v>
      </c>
      <c r="D23" s="31" t="s">
        <v>140</v>
      </c>
      <c r="E23" s="31"/>
      <c r="F23" s="31" t="s">
        <v>140</v>
      </c>
      <c r="G23" s="31"/>
      <c r="H23" s="31" t="s">
        <v>162</v>
      </c>
      <c r="I23" s="31"/>
      <c r="J23" s="31"/>
      <c r="K23" s="32"/>
      <c r="L23" s="32"/>
      <c r="M23" s="29"/>
      <c r="N23" s="142"/>
    </row>
    <row r="24" spans="1:14" ht="15.75">
      <c r="A24" s="28"/>
      <c r="B24" s="33" t="s">
        <v>12</v>
      </c>
      <c r="C24" s="33"/>
      <c r="D24" s="34" t="s">
        <v>140</v>
      </c>
      <c r="E24" s="34"/>
      <c r="F24" s="34" t="s">
        <v>140</v>
      </c>
      <c r="G24" s="34"/>
      <c r="H24" s="34" t="s">
        <v>163</v>
      </c>
      <c r="I24" s="34"/>
      <c r="J24" s="31"/>
      <c r="K24" s="32"/>
      <c r="L24" s="32"/>
      <c r="M24" s="29"/>
      <c r="N24" s="142"/>
    </row>
    <row r="25" spans="1:14" ht="15.75">
      <c r="A25" s="28"/>
      <c r="B25" s="29" t="s">
        <v>13</v>
      </c>
      <c r="C25" s="29"/>
      <c r="D25" s="35" t="s">
        <v>141</v>
      </c>
      <c r="E25" s="31"/>
      <c r="F25" s="35" t="s">
        <v>152</v>
      </c>
      <c r="G25" s="31"/>
      <c r="H25" s="35" t="s">
        <v>164</v>
      </c>
      <c r="I25" s="31"/>
      <c r="J25" s="35"/>
      <c r="K25" s="32"/>
      <c r="L25" s="32"/>
      <c r="M25" s="29"/>
      <c r="N25" s="142"/>
    </row>
    <row r="26" spans="1:14" ht="15.75">
      <c r="A26" s="28"/>
      <c r="B26" s="29"/>
      <c r="C26" s="29"/>
      <c r="D26" s="29"/>
      <c r="E26" s="31"/>
      <c r="F26" s="31"/>
      <c r="G26" s="31"/>
      <c r="H26" s="31"/>
      <c r="I26" s="31"/>
      <c r="J26" s="31"/>
      <c r="K26" s="32"/>
      <c r="L26" s="32"/>
      <c r="M26" s="29"/>
      <c r="N26" s="142"/>
    </row>
    <row r="27" spans="1:14" ht="13.5" customHeight="1">
      <c r="A27" s="28"/>
      <c r="B27" s="29" t="s">
        <v>14</v>
      </c>
      <c r="C27" s="29"/>
      <c r="D27" s="36">
        <v>70000</v>
      </c>
      <c r="E27" s="37"/>
      <c r="F27" s="36">
        <v>141250</v>
      </c>
      <c r="G27" s="36"/>
      <c r="H27" s="36">
        <v>31250</v>
      </c>
      <c r="I27" s="36"/>
      <c r="J27" s="36"/>
      <c r="K27" s="38"/>
      <c r="L27" s="36">
        <f>SUM(D27:J27)</f>
        <v>242500</v>
      </c>
      <c r="M27" s="39"/>
      <c r="N27" s="142"/>
    </row>
    <row r="28" spans="1:14" ht="13.5" customHeight="1">
      <c r="A28" s="40"/>
      <c r="B28" s="41" t="s">
        <v>15</v>
      </c>
      <c r="C28" s="42">
        <v>0.244066</v>
      </c>
      <c r="D28" s="43">
        <v>0</v>
      </c>
      <c r="E28" s="44"/>
      <c r="F28" s="43">
        <f>136450*C28</f>
        <v>33302.8057</v>
      </c>
      <c r="G28" s="43"/>
      <c r="H28" s="43">
        <v>31250</v>
      </c>
      <c r="I28" s="43"/>
      <c r="J28" s="43"/>
      <c r="K28" s="45"/>
      <c r="L28" s="43">
        <f>SUM(D28:J28)</f>
        <v>64552.8057</v>
      </c>
      <c r="M28" s="46"/>
      <c r="N28" s="142"/>
    </row>
    <row r="29" spans="1:14" ht="13.5" customHeight="1">
      <c r="A29" s="40"/>
      <c r="B29" s="49" t="s">
        <v>16</v>
      </c>
      <c r="C29" s="42">
        <v>0.186129</v>
      </c>
      <c r="D29" s="50">
        <v>0</v>
      </c>
      <c r="E29" s="51"/>
      <c r="F29" s="50">
        <f>136450*C29</f>
        <v>25397.30205</v>
      </c>
      <c r="G29" s="50"/>
      <c r="H29" s="50">
        <v>31250</v>
      </c>
      <c r="I29" s="50"/>
      <c r="J29" s="50"/>
      <c r="K29" s="52"/>
      <c r="L29" s="50">
        <f>SUM(D29:J29)</f>
        <v>56647.30205</v>
      </c>
      <c r="M29" s="53"/>
      <c r="N29" s="142"/>
    </row>
    <row r="30" spans="1:14" ht="13.5" customHeight="1">
      <c r="A30" s="40"/>
      <c r="B30" s="41" t="s">
        <v>17</v>
      </c>
      <c r="C30" s="41"/>
      <c r="D30" s="54" t="s">
        <v>142</v>
      </c>
      <c r="E30" s="41"/>
      <c r="F30" s="54" t="s">
        <v>153</v>
      </c>
      <c r="G30" s="54"/>
      <c r="H30" s="54" t="s">
        <v>165</v>
      </c>
      <c r="I30" s="54"/>
      <c r="J30" s="54"/>
      <c r="K30" s="55"/>
      <c r="L30" s="55"/>
      <c r="M30" s="41"/>
      <c r="N30" s="142"/>
    </row>
    <row r="31" spans="1:14" ht="15.75">
      <c r="A31" s="28"/>
      <c r="B31" s="29" t="s">
        <v>18</v>
      </c>
      <c r="C31" s="29"/>
      <c r="D31" s="56" t="s">
        <v>143</v>
      </c>
      <c r="E31" s="29"/>
      <c r="F31" s="56">
        <f>(5.78688)/100</f>
        <v>0.0578688</v>
      </c>
      <c r="G31" s="57"/>
      <c r="H31" s="56">
        <f>(6.34688)/100</f>
        <v>0.06346879999999999</v>
      </c>
      <c r="I31" s="57"/>
      <c r="J31" s="56"/>
      <c r="K31" s="32"/>
      <c r="L31" s="57">
        <f>SUMPRODUCT(D31:J31,D28:J28)/L28</f>
        <v>0.0605797588514756</v>
      </c>
      <c r="M31" s="29"/>
      <c r="N31" s="142"/>
    </row>
    <row r="32" spans="1:14" ht="15.75">
      <c r="A32" s="28"/>
      <c r="B32" s="29" t="s">
        <v>19</v>
      </c>
      <c r="C32" s="29"/>
      <c r="D32" s="56" t="s">
        <v>143</v>
      </c>
      <c r="E32" s="29"/>
      <c r="F32" s="56">
        <f>(6.17531)/100</f>
        <v>0.0617531</v>
      </c>
      <c r="G32" s="57"/>
      <c r="H32" s="56">
        <f>(6.73531)/100</f>
        <v>0.0673531</v>
      </c>
      <c r="I32" s="57"/>
      <c r="J32" s="56"/>
      <c r="K32" s="32"/>
      <c r="L32" s="32"/>
      <c r="M32" s="29"/>
      <c r="N32" s="142"/>
    </row>
    <row r="33" spans="1:14" ht="15.75">
      <c r="A33" s="28"/>
      <c r="B33" s="29" t="s">
        <v>20</v>
      </c>
      <c r="C33" s="29"/>
      <c r="D33" s="35" t="s">
        <v>144</v>
      </c>
      <c r="E33" s="29"/>
      <c r="F33" s="35" t="s">
        <v>154</v>
      </c>
      <c r="G33" s="35"/>
      <c r="H33" s="35" t="s">
        <v>154</v>
      </c>
      <c r="I33" s="35"/>
      <c r="J33" s="35"/>
      <c r="K33" s="32"/>
      <c r="L33" s="32"/>
      <c r="M33" s="29"/>
      <c r="N33" s="142"/>
    </row>
    <row r="34" spans="1:14" ht="15.75">
      <c r="A34" s="28"/>
      <c r="B34" s="29" t="s">
        <v>21</v>
      </c>
      <c r="C34" s="29"/>
      <c r="D34" s="35" t="s">
        <v>145</v>
      </c>
      <c r="E34" s="29"/>
      <c r="F34" s="35" t="s">
        <v>155</v>
      </c>
      <c r="G34" s="35"/>
      <c r="H34" s="35" t="s">
        <v>155</v>
      </c>
      <c r="I34" s="35"/>
      <c r="J34" s="35"/>
      <c r="K34" s="32"/>
      <c r="L34" s="32"/>
      <c r="M34" s="29"/>
      <c r="N34" s="142"/>
    </row>
    <row r="35" spans="1:14" ht="15.75">
      <c r="A35" s="28"/>
      <c r="B35" s="29" t="s">
        <v>22</v>
      </c>
      <c r="C35" s="29"/>
      <c r="D35" s="35" t="s">
        <v>146</v>
      </c>
      <c r="E35" s="29"/>
      <c r="F35" s="35" t="s">
        <v>156</v>
      </c>
      <c r="G35" s="35"/>
      <c r="H35" s="35" t="s">
        <v>166</v>
      </c>
      <c r="I35" s="35"/>
      <c r="J35" s="35"/>
      <c r="K35" s="32"/>
      <c r="L35" s="32"/>
      <c r="M35" s="29"/>
      <c r="N35" s="142"/>
    </row>
    <row r="36" spans="1:14" ht="15.75">
      <c r="A36" s="28"/>
      <c r="B36" s="29"/>
      <c r="C36" s="29"/>
      <c r="D36" s="58"/>
      <c r="E36" s="58"/>
      <c r="F36" s="29"/>
      <c r="G36" s="58"/>
      <c r="H36" s="58"/>
      <c r="I36" s="58"/>
      <c r="J36" s="58"/>
      <c r="K36" s="58"/>
      <c r="L36" s="58"/>
      <c r="M36" s="29"/>
      <c r="N36" s="142"/>
    </row>
    <row r="37" spans="1:14" ht="15.75">
      <c r="A37" s="28"/>
      <c r="B37" s="29" t="s">
        <v>23</v>
      </c>
      <c r="C37" s="29"/>
      <c r="D37" s="29"/>
      <c r="E37" s="29"/>
      <c r="F37" s="29"/>
      <c r="G37" s="29"/>
      <c r="H37" s="29"/>
      <c r="I37" s="29"/>
      <c r="J37" s="29"/>
      <c r="K37" s="29"/>
      <c r="L37" s="57">
        <f>H27/(D27+F27)</f>
        <v>0.14792899408284024</v>
      </c>
      <c r="M37" s="29"/>
      <c r="N37" s="142"/>
    </row>
    <row r="38" spans="1:14" ht="15.75">
      <c r="A38" s="28"/>
      <c r="B38" s="29" t="s">
        <v>24</v>
      </c>
      <c r="C38" s="29"/>
      <c r="D38" s="29"/>
      <c r="E38" s="29"/>
      <c r="F38" s="29"/>
      <c r="G38" s="29"/>
      <c r="H38" s="29"/>
      <c r="I38" s="29"/>
      <c r="J38" s="29"/>
      <c r="K38" s="29"/>
      <c r="L38" s="57">
        <f>H29/(D29+F29)</f>
        <v>1.2304456567267545</v>
      </c>
      <c r="M38" s="29"/>
      <c r="N38" s="142"/>
    </row>
    <row r="39" spans="1:14" ht="15.75">
      <c r="A39" s="28"/>
      <c r="B39" s="29" t="s">
        <v>25</v>
      </c>
      <c r="C39" s="29"/>
      <c r="D39" s="29"/>
      <c r="E39" s="29"/>
      <c r="F39" s="29"/>
      <c r="G39" s="29"/>
      <c r="H39" s="29"/>
      <c r="I39" s="29"/>
      <c r="J39" s="35" t="s">
        <v>151</v>
      </c>
      <c r="K39" s="35" t="s">
        <v>178</v>
      </c>
      <c r="L39" s="36">
        <v>90000</v>
      </c>
      <c r="M39" s="29"/>
      <c r="N39" s="142"/>
    </row>
    <row r="40" spans="1:14" ht="15.75">
      <c r="A40" s="28"/>
      <c r="B40" s="29"/>
      <c r="C40" s="29"/>
      <c r="D40" s="29"/>
      <c r="E40" s="29"/>
      <c r="F40" s="29"/>
      <c r="G40" s="29"/>
      <c r="H40" s="29"/>
      <c r="I40" s="29"/>
      <c r="J40" s="29"/>
      <c r="K40" s="29"/>
      <c r="L40" s="59"/>
      <c r="M40" s="29"/>
      <c r="N40" s="142"/>
    </row>
    <row r="41" spans="1:14" ht="15.75">
      <c r="A41" s="28"/>
      <c r="B41" s="29" t="s">
        <v>26</v>
      </c>
      <c r="C41" s="29"/>
      <c r="D41" s="29"/>
      <c r="E41" s="29"/>
      <c r="F41" s="29"/>
      <c r="G41" s="29"/>
      <c r="H41" s="29"/>
      <c r="I41" s="29"/>
      <c r="J41" s="35"/>
      <c r="K41" s="35"/>
      <c r="L41" s="35" t="s">
        <v>182</v>
      </c>
      <c r="M41" s="29"/>
      <c r="N41" s="142"/>
    </row>
    <row r="42" spans="1:14" ht="15.75">
      <c r="A42" s="28"/>
      <c r="B42" s="33" t="s">
        <v>27</v>
      </c>
      <c r="C42" s="33"/>
      <c r="D42" s="33"/>
      <c r="E42" s="33"/>
      <c r="F42" s="33"/>
      <c r="G42" s="33"/>
      <c r="H42" s="33"/>
      <c r="I42" s="33"/>
      <c r="J42" s="60"/>
      <c r="K42" s="60"/>
      <c r="L42" s="61">
        <v>37042</v>
      </c>
      <c r="M42" s="33"/>
      <c r="N42" s="142"/>
    </row>
    <row r="43" spans="1:14" ht="15.75">
      <c r="A43" s="28"/>
      <c r="B43" s="29" t="s">
        <v>28</v>
      </c>
      <c r="C43" s="29"/>
      <c r="D43" s="29"/>
      <c r="E43" s="29"/>
      <c r="F43" s="29"/>
      <c r="G43" s="29"/>
      <c r="H43" s="29"/>
      <c r="I43" s="29">
        <f>L43-J43+1</f>
        <v>90</v>
      </c>
      <c r="J43" s="62">
        <v>36860</v>
      </c>
      <c r="K43" s="63"/>
      <c r="L43" s="62">
        <v>36949</v>
      </c>
      <c r="M43" s="29"/>
      <c r="N43" s="142"/>
    </row>
    <row r="44" spans="1:14" ht="15.75">
      <c r="A44" s="28"/>
      <c r="B44" s="29" t="s">
        <v>29</v>
      </c>
      <c r="C44" s="29"/>
      <c r="D44" s="29"/>
      <c r="E44" s="29"/>
      <c r="F44" s="29"/>
      <c r="G44" s="29"/>
      <c r="H44" s="29"/>
      <c r="I44" s="29">
        <f>L44-J44+1</f>
        <v>92</v>
      </c>
      <c r="J44" s="62">
        <v>36950</v>
      </c>
      <c r="K44" s="63"/>
      <c r="L44" s="62">
        <v>37041</v>
      </c>
      <c r="M44" s="29"/>
      <c r="N44" s="142"/>
    </row>
    <row r="45" spans="1:14" ht="15.75">
      <c r="A45" s="28"/>
      <c r="B45" s="29" t="s">
        <v>30</v>
      </c>
      <c r="C45" s="29"/>
      <c r="D45" s="29"/>
      <c r="E45" s="29"/>
      <c r="F45" s="29"/>
      <c r="G45" s="29"/>
      <c r="H45" s="29"/>
      <c r="I45" s="29"/>
      <c r="J45" s="62"/>
      <c r="K45" s="63"/>
      <c r="L45" s="62" t="s">
        <v>195</v>
      </c>
      <c r="M45" s="29"/>
      <c r="N45" s="142"/>
    </row>
    <row r="46" spans="1:14" ht="15.75">
      <c r="A46" s="28"/>
      <c r="B46" s="29" t="s">
        <v>31</v>
      </c>
      <c r="C46" s="29"/>
      <c r="D46" s="29"/>
      <c r="E46" s="29"/>
      <c r="F46" s="29"/>
      <c r="G46" s="29"/>
      <c r="H46" s="29"/>
      <c r="I46" s="29"/>
      <c r="J46" s="62"/>
      <c r="K46" s="63"/>
      <c r="L46" s="62">
        <v>37033</v>
      </c>
      <c r="M46" s="29"/>
      <c r="N46" s="142"/>
    </row>
    <row r="47" spans="1:14" ht="15.75">
      <c r="A47" s="28"/>
      <c r="B47" s="29"/>
      <c r="C47" s="29"/>
      <c r="D47" s="29"/>
      <c r="E47" s="29"/>
      <c r="F47" s="29"/>
      <c r="G47" s="29"/>
      <c r="H47" s="29"/>
      <c r="I47" s="29"/>
      <c r="J47" s="29"/>
      <c r="K47" s="29"/>
      <c r="L47" s="64"/>
      <c r="M47" s="29"/>
      <c r="N47" s="142"/>
    </row>
    <row r="48" spans="1:14" ht="15.75">
      <c r="A48" s="2"/>
      <c r="B48" s="5"/>
      <c r="C48" s="5"/>
      <c r="D48" s="5"/>
      <c r="E48" s="5"/>
      <c r="F48" s="5"/>
      <c r="G48" s="5"/>
      <c r="H48" s="5"/>
      <c r="I48" s="5"/>
      <c r="J48" s="5"/>
      <c r="K48" s="5"/>
      <c r="L48" s="65"/>
      <c r="M48" s="5"/>
      <c r="N48" s="142"/>
    </row>
    <row r="49" spans="1:14" ht="15.75">
      <c r="A49" s="8"/>
      <c r="B49" s="66" t="s">
        <v>32</v>
      </c>
      <c r="C49" s="16"/>
      <c r="D49" s="10"/>
      <c r="E49" s="10"/>
      <c r="F49" s="10"/>
      <c r="G49" s="10"/>
      <c r="H49" s="10"/>
      <c r="I49" s="10"/>
      <c r="J49" s="10"/>
      <c r="K49" s="10"/>
      <c r="L49" s="67"/>
      <c r="M49" s="10"/>
      <c r="N49" s="142"/>
    </row>
    <row r="50" spans="1:14" ht="15.75">
      <c r="A50" s="8"/>
      <c r="B50" s="16"/>
      <c r="C50" s="16"/>
      <c r="D50" s="10"/>
      <c r="E50" s="10"/>
      <c r="F50" s="10"/>
      <c r="G50" s="10"/>
      <c r="H50" s="10"/>
      <c r="I50" s="10"/>
      <c r="J50" s="10"/>
      <c r="K50" s="10"/>
      <c r="L50" s="67"/>
      <c r="M50" s="10"/>
      <c r="N50" s="142"/>
    </row>
    <row r="51" spans="1:14" ht="63">
      <c r="A51" s="8"/>
      <c r="B51" s="68" t="s">
        <v>33</v>
      </c>
      <c r="C51" s="69" t="s">
        <v>137</v>
      </c>
      <c r="D51" s="69" t="s">
        <v>147</v>
      </c>
      <c r="E51" s="69"/>
      <c r="F51" s="69" t="s">
        <v>157</v>
      </c>
      <c r="G51" s="69"/>
      <c r="H51" s="69" t="s">
        <v>167</v>
      </c>
      <c r="I51" s="69"/>
      <c r="J51" s="69" t="s">
        <v>171</v>
      </c>
      <c r="K51" s="69"/>
      <c r="L51" s="70" t="s">
        <v>184</v>
      </c>
      <c r="M51" s="12"/>
      <c r="N51" s="142"/>
    </row>
    <row r="52" spans="1:14" ht="15.75">
      <c r="A52" s="28"/>
      <c r="B52" s="29" t="s">
        <v>34</v>
      </c>
      <c r="C52" s="39">
        <v>250037</v>
      </c>
      <c r="D52" s="71">
        <v>72029</v>
      </c>
      <c r="E52" s="39"/>
      <c r="F52" s="39">
        <f>7845+11+198</f>
        <v>8054</v>
      </c>
      <c r="G52" s="39"/>
      <c r="H52" s="39">
        <v>11</v>
      </c>
      <c r="I52" s="39"/>
      <c r="J52" s="39">
        <v>0</v>
      </c>
      <c r="K52" s="39"/>
      <c r="L52" s="71">
        <f>D52-F52+H52-J52</f>
        <v>63986</v>
      </c>
      <c r="M52" s="29"/>
      <c r="N52" s="142"/>
    </row>
    <row r="53" spans="1:14" ht="15.75">
      <c r="A53" s="28"/>
      <c r="B53" s="29" t="s">
        <v>35</v>
      </c>
      <c r="C53" s="39">
        <v>0</v>
      </c>
      <c r="D53" s="39">
        <v>0</v>
      </c>
      <c r="E53" s="39"/>
      <c r="F53" s="39">
        <v>0</v>
      </c>
      <c r="G53" s="39"/>
      <c r="H53" s="39">
        <v>0</v>
      </c>
      <c r="I53" s="39"/>
      <c r="J53" s="39">
        <v>0</v>
      </c>
      <c r="K53" s="39"/>
      <c r="L53" s="71">
        <f>D53-F53</f>
        <v>0</v>
      </c>
      <c r="M53" s="29"/>
      <c r="N53" s="142"/>
    </row>
    <row r="54" spans="1:14" ht="15.75">
      <c r="A54" s="28"/>
      <c r="B54" s="29"/>
      <c r="C54" s="39"/>
      <c r="D54" s="39"/>
      <c r="E54" s="39"/>
      <c r="F54" s="39"/>
      <c r="G54" s="39"/>
      <c r="H54" s="39"/>
      <c r="I54" s="39"/>
      <c r="J54" s="39"/>
      <c r="K54" s="39"/>
      <c r="L54" s="71"/>
      <c r="M54" s="29"/>
      <c r="N54" s="142"/>
    </row>
    <row r="55" spans="1:14" ht="15.75">
      <c r="A55" s="28"/>
      <c r="B55" s="29" t="s">
        <v>36</v>
      </c>
      <c r="C55" s="39">
        <f>SUM(C52:C54)</f>
        <v>250037</v>
      </c>
      <c r="D55" s="39">
        <f>SUM(D52:D54)</f>
        <v>72029</v>
      </c>
      <c r="E55" s="39"/>
      <c r="F55" s="39">
        <f>SUM(F52:F54)</f>
        <v>8054</v>
      </c>
      <c r="G55" s="39"/>
      <c r="H55" s="39">
        <f>SUM(H52:H54)</f>
        <v>11</v>
      </c>
      <c r="I55" s="39"/>
      <c r="J55" s="39">
        <f>SUM(J52:J54)</f>
        <v>0</v>
      </c>
      <c r="K55" s="39"/>
      <c r="L55" s="72">
        <f>SUM(L52:L54)</f>
        <v>63986</v>
      </c>
      <c r="M55" s="29"/>
      <c r="N55" s="142"/>
    </row>
    <row r="56" spans="1:14" ht="15.75">
      <c r="A56" s="28"/>
      <c r="B56" s="29"/>
      <c r="C56" s="39"/>
      <c r="D56" s="39"/>
      <c r="E56" s="39"/>
      <c r="F56" s="39"/>
      <c r="G56" s="39"/>
      <c r="H56" s="39"/>
      <c r="I56" s="39"/>
      <c r="J56" s="39"/>
      <c r="K56" s="39"/>
      <c r="L56" s="72"/>
      <c r="M56" s="29"/>
      <c r="N56" s="142"/>
    </row>
    <row r="57" spans="1:14" ht="15.75">
      <c r="A57" s="8"/>
      <c r="B57" s="12" t="s">
        <v>37</v>
      </c>
      <c r="C57" s="73"/>
      <c r="D57" s="73"/>
      <c r="E57" s="73"/>
      <c r="F57" s="73"/>
      <c r="G57" s="73"/>
      <c r="H57" s="73"/>
      <c r="I57" s="73"/>
      <c r="J57" s="73"/>
      <c r="K57" s="73"/>
      <c r="L57" s="74"/>
      <c r="M57" s="10"/>
      <c r="N57" s="142"/>
    </row>
    <row r="58" spans="1:14" ht="15.75">
      <c r="A58" s="8"/>
      <c r="B58" s="10"/>
      <c r="C58" s="73"/>
      <c r="D58" s="73"/>
      <c r="E58" s="73"/>
      <c r="F58" s="73"/>
      <c r="G58" s="73"/>
      <c r="H58" s="73"/>
      <c r="I58" s="73"/>
      <c r="J58" s="73"/>
      <c r="K58" s="73"/>
      <c r="L58" s="74"/>
      <c r="M58" s="10"/>
      <c r="N58" s="142"/>
    </row>
    <row r="59" spans="1:14" ht="15.75">
      <c r="A59" s="28"/>
      <c r="B59" s="29" t="s">
        <v>34</v>
      </c>
      <c r="C59" s="39"/>
      <c r="D59" s="39"/>
      <c r="E59" s="39"/>
      <c r="F59" s="39"/>
      <c r="G59" s="39"/>
      <c r="H59" s="39"/>
      <c r="I59" s="39"/>
      <c r="J59" s="39"/>
      <c r="K59" s="39"/>
      <c r="L59" s="72"/>
      <c r="M59" s="29"/>
      <c r="N59" s="142"/>
    </row>
    <row r="60" spans="1:14" ht="15.75">
      <c r="A60" s="28"/>
      <c r="B60" s="29" t="s">
        <v>35</v>
      </c>
      <c r="C60" s="39"/>
      <c r="D60" s="39"/>
      <c r="E60" s="39"/>
      <c r="F60" s="39"/>
      <c r="G60" s="39"/>
      <c r="H60" s="39"/>
      <c r="I60" s="39"/>
      <c r="J60" s="39"/>
      <c r="K60" s="39"/>
      <c r="L60" s="72"/>
      <c r="M60" s="29"/>
      <c r="N60" s="142"/>
    </row>
    <row r="61" spans="1:14" ht="15.75">
      <c r="A61" s="28"/>
      <c r="B61" s="29"/>
      <c r="C61" s="39"/>
      <c r="D61" s="39"/>
      <c r="E61" s="39"/>
      <c r="F61" s="39"/>
      <c r="G61" s="39"/>
      <c r="H61" s="39"/>
      <c r="I61" s="39"/>
      <c r="J61" s="39"/>
      <c r="K61" s="39"/>
      <c r="L61" s="72"/>
      <c r="M61" s="29"/>
      <c r="N61" s="142"/>
    </row>
    <row r="62" spans="1:14" ht="15.75">
      <c r="A62" s="28"/>
      <c r="B62" s="29" t="s">
        <v>36</v>
      </c>
      <c r="C62" s="39"/>
      <c r="D62" s="39"/>
      <c r="E62" s="39"/>
      <c r="F62" s="39"/>
      <c r="G62" s="39"/>
      <c r="H62" s="39"/>
      <c r="I62" s="39"/>
      <c r="J62" s="39"/>
      <c r="K62" s="39"/>
      <c r="L62" s="39"/>
      <c r="M62" s="29"/>
      <c r="N62" s="142"/>
    </row>
    <row r="63" spans="1:14" ht="15.75">
      <c r="A63" s="28"/>
      <c r="B63" s="29"/>
      <c r="C63" s="39"/>
      <c r="D63" s="39"/>
      <c r="E63" s="39"/>
      <c r="F63" s="39"/>
      <c r="G63" s="39"/>
      <c r="H63" s="39"/>
      <c r="I63" s="39"/>
      <c r="J63" s="39"/>
      <c r="K63" s="39"/>
      <c r="L63" s="39"/>
      <c r="M63" s="29"/>
      <c r="N63" s="142"/>
    </row>
    <row r="64" spans="1:14" ht="15.75">
      <c r="A64" s="28"/>
      <c r="B64" s="29" t="s">
        <v>38</v>
      </c>
      <c r="C64" s="39">
        <v>-7537</v>
      </c>
      <c r="D64" s="39">
        <v>-7537</v>
      </c>
      <c r="E64" s="39"/>
      <c r="F64" s="39"/>
      <c r="G64" s="39"/>
      <c r="H64" s="39"/>
      <c r="I64" s="39"/>
      <c r="J64" s="39"/>
      <c r="K64" s="39"/>
      <c r="L64" s="71">
        <f>D64-F64+H64-J64</f>
        <v>-7537</v>
      </c>
      <c r="M64" s="29"/>
      <c r="N64" s="142"/>
    </row>
    <row r="65" spans="1:14" ht="15.75">
      <c r="A65" s="28"/>
      <c r="B65" s="29" t="s">
        <v>39</v>
      </c>
      <c r="C65" s="39">
        <v>0</v>
      </c>
      <c r="D65" s="39">
        <v>0</v>
      </c>
      <c r="E65" s="39"/>
      <c r="F65" s="39"/>
      <c r="G65" s="39"/>
      <c r="H65" s="39"/>
      <c r="I65" s="39"/>
      <c r="J65" s="39"/>
      <c r="K65" s="39"/>
      <c r="L65" s="72">
        <v>0</v>
      </c>
      <c r="M65" s="29"/>
      <c r="N65" s="142"/>
    </row>
    <row r="66" spans="1:14" ht="15.75">
      <c r="A66" s="28"/>
      <c r="B66" s="29" t="s">
        <v>40</v>
      </c>
      <c r="C66" s="39">
        <v>0</v>
      </c>
      <c r="D66" s="39">
        <v>61</v>
      </c>
      <c r="E66" s="39"/>
      <c r="F66" s="39"/>
      <c r="G66" s="39"/>
      <c r="H66" s="39"/>
      <c r="I66" s="39"/>
      <c r="J66" s="39"/>
      <c r="K66" s="39"/>
      <c r="L66" s="72">
        <v>198</v>
      </c>
      <c r="M66" s="29"/>
      <c r="N66" s="142"/>
    </row>
    <row r="67" spans="1:14" ht="15.75">
      <c r="A67" s="28"/>
      <c r="B67" s="29" t="s">
        <v>41</v>
      </c>
      <c r="C67" s="72">
        <f>SUM(C55:C66)</f>
        <v>242500</v>
      </c>
      <c r="D67" s="72">
        <f>SUM(D55:D66)</f>
        <v>64553</v>
      </c>
      <c r="E67" s="39"/>
      <c r="F67" s="72"/>
      <c r="G67" s="39"/>
      <c r="H67" s="72"/>
      <c r="I67" s="39"/>
      <c r="J67" s="72"/>
      <c r="K67" s="39"/>
      <c r="L67" s="72">
        <f>SUM(L55:L66)</f>
        <v>56647</v>
      </c>
      <c r="M67" s="29"/>
      <c r="N67" s="142"/>
    </row>
    <row r="68" spans="1:14" ht="15.75">
      <c r="A68" s="28"/>
      <c r="B68" s="29"/>
      <c r="C68" s="39"/>
      <c r="D68" s="39"/>
      <c r="E68" s="39"/>
      <c r="F68" s="39"/>
      <c r="G68" s="39"/>
      <c r="H68" s="39"/>
      <c r="I68" s="39"/>
      <c r="J68" s="39"/>
      <c r="K68" s="39"/>
      <c r="L68" s="72"/>
      <c r="M68" s="29"/>
      <c r="N68" s="142"/>
    </row>
    <row r="69" spans="1:14" ht="15.75">
      <c r="A69" s="8"/>
      <c r="B69" s="10"/>
      <c r="C69" s="10"/>
      <c r="D69" s="10"/>
      <c r="E69" s="10"/>
      <c r="F69" s="10"/>
      <c r="G69" s="10"/>
      <c r="H69" s="10"/>
      <c r="I69" s="10"/>
      <c r="J69" s="10"/>
      <c r="K69" s="10"/>
      <c r="L69" s="10"/>
      <c r="M69" s="10"/>
      <c r="N69" s="142"/>
    </row>
    <row r="70" spans="1:14" ht="15.75">
      <c r="A70" s="8"/>
      <c r="B70" s="66" t="s">
        <v>42</v>
      </c>
      <c r="C70" s="17"/>
      <c r="D70" s="17"/>
      <c r="E70" s="17"/>
      <c r="F70" s="17"/>
      <c r="G70" s="17"/>
      <c r="H70" s="17"/>
      <c r="I70" s="20"/>
      <c r="J70" s="20" t="s">
        <v>172</v>
      </c>
      <c r="K70" s="20"/>
      <c r="L70" s="20" t="s">
        <v>185</v>
      </c>
      <c r="M70" s="10"/>
      <c r="N70" s="142"/>
    </row>
    <row r="71" spans="1:14" ht="15.75">
      <c r="A71" s="28"/>
      <c r="B71" s="29" t="s">
        <v>43</v>
      </c>
      <c r="C71" s="29"/>
      <c r="D71" s="29"/>
      <c r="E71" s="29"/>
      <c r="F71" s="29"/>
      <c r="G71" s="29"/>
      <c r="H71" s="29"/>
      <c r="I71" s="29"/>
      <c r="J71" s="39">
        <v>0</v>
      </c>
      <c r="K71" s="29"/>
      <c r="L71" s="71">
        <v>0</v>
      </c>
      <c r="M71" s="29"/>
      <c r="N71" s="142"/>
    </row>
    <row r="72" spans="1:14" ht="15.75">
      <c r="A72" s="28"/>
      <c r="B72" s="29" t="s">
        <v>44</v>
      </c>
      <c r="C72" s="58" t="s">
        <v>138</v>
      </c>
      <c r="D72" s="77">
        <f>L46</f>
        <v>37033</v>
      </c>
      <c r="E72" s="29"/>
      <c r="F72" s="29"/>
      <c r="G72" s="29"/>
      <c r="H72" s="29"/>
      <c r="I72" s="29"/>
      <c r="J72" s="39">
        <v>7917</v>
      </c>
      <c r="K72" s="29"/>
      <c r="L72" s="71"/>
      <c r="M72" s="29"/>
      <c r="N72" s="142"/>
    </row>
    <row r="73" spans="1:14" ht="15.75">
      <c r="A73" s="28"/>
      <c r="B73" s="29" t="s">
        <v>45</v>
      </c>
      <c r="C73" s="29"/>
      <c r="D73" s="29"/>
      <c r="E73" s="29"/>
      <c r="F73" s="29"/>
      <c r="G73" s="29"/>
      <c r="H73" s="29"/>
      <c r="I73" s="29"/>
      <c r="J73" s="39"/>
      <c r="K73" s="29"/>
      <c r="L73" s="71">
        <f>1591-3+725+103+55+3-402+1+21</f>
        <v>2094</v>
      </c>
      <c r="M73" s="29"/>
      <c r="N73" s="142"/>
    </row>
    <row r="74" spans="1:14" ht="15.75">
      <c r="A74" s="28"/>
      <c r="B74" s="29" t="s">
        <v>46</v>
      </c>
      <c r="C74" s="29"/>
      <c r="D74" s="29"/>
      <c r="E74" s="29"/>
      <c r="F74" s="29"/>
      <c r="G74" s="29"/>
      <c r="H74" s="29"/>
      <c r="I74" s="29"/>
      <c r="J74" s="39"/>
      <c r="K74" s="29"/>
      <c r="L74" s="71">
        <v>0</v>
      </c>
      <c r="M74" s="29"/>
      <c r="N74" s="142"/>
    </row>
    <row r="75" spans="1:14" ht="15.75">
      <c r="A75" s="28"/>
      <c r="B75" s="29" t="s">
        <v>47</v>
      </c>
      <c r="C75" s="29"/>
      <c r="D75" s="29"/>
      <c r="E75" s="29"/>
      <c r="F75" s="29"/>
      <c r="G75" s="29"/>
      <c r="H75" s="29"/>
      <c r="I75" s="29"/>
      <c r="J75" s="39">
        <f>SUM(J71:J74)</f>
        <v>7917</v>
      </c>
      <c r="K75" s="29"/>
      <c r="L75" s="72">
        <f>SUM(L71:L74)</f>
        <v>2094</v>
      </c>
      <c r="M75" s="29"/>
      <c r="N75" s="142"/>
    </row>
    <row r="76" spans="1:14" ht="15.75">
      <c r="A76" s="28"/>
      <c r="B76" s="29" t="s">
        <v>48</v>
      </c>
      <c r="C76" s="29"/>
      <c r="D76" s="29"/>
      <c r="E76" s="29"/>
      <c r="F76" s="29"/>
      <c r="G76" s="29"/>
      <c r="H76" s="29"/>
      <c r="I76" s="29"/>
      <c r="J76" s="39">
        <v>0</v>
      </c>
      <c r="K76" s="29"/>
      <c r="L76" s="71">
        <v>0</v>
      </c>
      <c r="M76" s="29"/>
      <c r="N76" s="142"/>
    </row>
    <row r="77" spans="1:14" ht="15.75">
      <c r="A77" s="28"/>
      <c r="B77" s="29" t="s">
        <v>49</v>
      </c>
      <c r="C77" s="29"/>
      <c r="D77" s="29"/>
      <c r="E77" s="29"/>
      <c r="F77" s="29"/>
      <c r="G77" s="29"/>
      <c r="H77" s="29"/>
      <c r="I77" s="29"/>
      <c r="J77" s="39">
        <f>J75+J76</f>
        <v>7917</v>
      </c>
      <c r="K77" s="29"/>
      <c r="L77" s="72">
        <f>L75+L76</f>
        <v>2094</v>
      </c>
      <c r="M77" s="29"/>
      <c r="N77" s="142"/>
    </row>
    <row r="78" spans="1:14" ht="15.75">
      <c r="A78" s="28"/>
      <c r="B78" s="78" t="s">
        <v>50</v>
      </c>
      <c r="C78" s="79"/>
      <c r="D78" s="29"/>
      <c r="E78" s="29"/>
      <c r="F78" s="29"/>
      <c r="G78" s="29"/>
      <c r="H78" s="29"/>
      <c r="I78" s="29"/>
      <c r="J78" s="39"/>
      <c r="K78" s="29"/>
      <c r="L78" s="71"/>
      <c r="M78" s="29"/>
      <c r="N78" s="142"/>
    </row>
    <row r="79" spans="1:14" ht="15.75">
      <c r="A79" s="28">
        <v>1</v>
      </c>
      <c r="B79" s="29" t="s">
        <v>51</v>
      </c>
      <c r="C79" s="29"/>
      <c r="D79" s="29"/>
      <c r="E79" s="29"/>
      <c r="F79" s="29"/>
      <c r="G79" s="29"/>
      <c r="H79" s="29"/>
      <c r="I79" s="29"/>
      <c r="J79" s="29"/>
      <c r="K79" s="29"/>
      <c r="L79" s="71">
        <v>-28</v>
      </c>
      <c r="M79" s="29"/>
      <c r="N79" s="142"/>
    </row>
    <row r="80" spans="1:14" ht="15.75">
      <c r="A80" s="28">
        <v>2</v>
      </c>
      <c r="B80" s="29" t="s">
        <v>52</v>
      </c>
      <c r="C80" s="29"/>
      <c r="D80" s="29"/>
      <c r="E80" s="29"/>
      <c r="F80" s="29"/>
      <c r="G80" s="29"/>
      <c r="H80" s="29"/>
      <c r="I80" s="29"/>
      <c r="J80" s="29"/>
      <c r="K80" s="29"/>
      <c r="L80" s="71">
        <v>-4</v>
      </c>
      <c r="M80" s="29"/>
      <c r="N80" s="142"/>
    </row>
    <row r="81" spans="1:14" ht="15.75">
      <c r="A81" s="28">
        <v>3</v>
      </c>
      <c r="B81" s="29" t="s">
        <v>53</v>
      </c>
      <c r="C81" s="29"/>
      <c r="D81" s="29"/>
      <c r="E81" s="29"/>
      <c r="F81" s="29"/>
      <c r="G81" s="29"/>
      <c r="H81" s="29"/>
      <c r="I81" s="29"/>
      <c r="J81" s="29"/>
      <c r="K81" s="29"/>
      <c r="L81" s="71">
        <v>-99</v>
      </c>
      <c r="M81" s="29"/>
      <c r="N81" s="142"/>
    </row>
    <row r="82" spans="1:14" ht="15.75">
      <c r="A82" s="28">
        <v>4</v>
      </c>
      <c r="B82" s="29" t="s">
        <v>54</v>
      </c>
      <c r="C82" s="29"/>
      <c r="D82" s="29"/>
      <c r="E82" s="29"/>
      <c r="F82" s="29"/>
      <c r="G82" s="29"/>
      <c r="H82" s="29"/>
      <c r="I82" s="29"/>
      <c r="J82" s="29"/>
      <c r="K82" s="29"/>
      <c r="L82" s="71">
        <v>0</v>
      </c>
      <c r="M82" s="29"/>
      <c r="N82" s="142"/>
    </row>
    <row r="83" spans="1:14" ht="15.75">
      <c r="A83" s="28">
        <v>5</v>
      </c>
      <c r="B83" s="29" t="s">
        <v>55</v>
      </c>
      <c r="C83" s="29"/>
      <c r="D83" s="29"/>
      <c r="E83" s="29"/>
      <c r="F83" s="29"/>
      <c r="G83" s="29"/>
      <c r="H83" s="29"/>
      <c r="I83" s="29"/>
      <c r="J83" s="29"/>
      <c r="K83" s="29"/>
      <c r="L83" s="71">
        <v>-486</v>
      </c>
      <c r="M83" s="29"/>
      <c r="N83" s="142"/>
    </row>
    <row r="84" spans="1:14" ht="15.75">
      <c r="A84" s="28">
        <v>6</v>
      </c>
      <c r="B84" s="29" t="s">
        <v>56</v>
      </c>
      <c r="C84" s="29"/>
      <c r="D84" s="29"/>
      <c r="E84" s="29"/>
      <c r="F84" s="29"/>
      <c r="G84" s="29"/>
      <c r="H84" s="29"/>
      <c r="I84" s="29"/>
      <c r="J84" s="29"/>
      <c r="K84" s="29"/>
      <c r="L84" s="71">
        <v>-3</v>
      </c>
      <c r="M84" s="29"/>
      <c r="N84" s="142"/>
    </row>
    <row r="85" spans="1:14" ht="15.75">
      <c r="A85" s="28">
        <v>7</v>
      </c>
      <c r="B85" s="29" t="s">
        <v>57</v>
      </c>
      <c r="C85" s="29"/>
      <c r="D85" s="29"/>
      <c r="E85" s="29"/>
      <c r="F85" s="29"/>
      <c r="G85" s="29"/>
      <c r="H85" s="29"/>
      <c r="I85" s="29"/>
      <c r="J85" s="29"/>
      <c r="K85" s="29"/>
      <c r="L85" s="71">
        <v>-500</v>
      </c>
      <c r="M85" s="29"/>
      <c r="N85" s="142"/>
    </row>
    <row r="86" spans="1:14" ht="15.75">
      <c r="A86" s="28">
        <v>8</v>
      </c>
      <c r="B86" s="29" t="s">
        <v>58</v>
      </c>
      <c r="C86" s="29"/>
      <c r="D86" s="29"/>
      <c r="E86" s="29"/>
      <c r="F86" s="29"/>
      <c r="G86" s="29"/>
      <c r="H86" s="29"/>
      <c r="I86" s="29"/>
      <c r="J86" s="29"/>
      <c r="K86" s="29"/>
      <c r="L86" s="71">
        <v>0</v>
      </c>
      <c r="M86" s="29"/>
      <c r="N86" s="142"/>
    </row>
    <row r="87" spans="1:14" ht="15.75">
      <c r="A87" s="28">
        <v>9</v>
      </c>
      <c r="B87" s="29" t="s">
        <v>59</v>
      </c>
      <c r="C87" s="29"/>
      <c r="D87" s="29"/>
      <c r="E87" s="29"/>
      <c r="F87" s="29"/>
      <c r="G87" s="29"/>
      <c r="H87" s="29"/>
      <c r="I87" s="29"/>
      <c r="J87" s="29"/>
      <c r="K87" s="29"/>
      <c r="L87" s="71">
        <v>-198</v>
      </c>
      <c r="M87" s="29"/>
      <c r="N87" s="142"/>
    </row>
    <row r="88" spans="1:14" ht="15.75">
      <c r="A88" s="28">
        <v>10</v>
      </c>
      <c r="B88" s="29" t="s">
        <v>60</v>
      </c>
      <c r="C88" s="29"/>
      <c r="D88" s="29"/>
      <c r="E88" s="29"/>
      <c r="F88" s="29"/>
      <c r="G88" s="29"/>
      <c r="H88" s="29"/>
      <c r="I88" s="29"/>
      <c r="J88" s="29"/>
      <c r="K88" s="29"/>
      <c r="L88" s="71">
        <v>0</v>
      </c>
      <c r="M88" s="29"/>
      <c r="N88" s="142"/>
    </row>
    <row r="89" spans="1:14" ht="15.75">
      <c r="A89" s="28">
        <v>11</v>
      </c>
      <c r="B89" s="29" t="s">
        <v>61</v>
      </c>
      <c r="C89" s="29"/>
      <c r="D89" s="29"/>
      <c r="E89" s="29"/>
      <c r="F89" s="29"/>
      <c r="G89" s="29"/>
      <c r="H89" s="29"/>
      <c r="I89" s="29"/>
      <c r="J89" s="29"/>
      <c r="K89" s="29"/>
      <c r="L89" s="71">
        <f>-L77-SUM(L79:L88)</f>
        <v>-776</v>
      </c>
      <c r="M89" s="29"/>
      <c r="N89" s="142"/>
    </row>
    <row r="90" spans="1:14" ht="15.75">
      <c r="A90" s="28"/>
      <c r="B90" s="78" t="s">
        <v>62</v>
      </c>
      <c r="C90" s="79"/>
      <c r="D90" s="29"/>
      <c r="E90" s="29"/>
      <c r="F90" s="29"/>
      <c r="G90" s="29"/>
      <c r="H90" s="29"/>
      <c r="I90" s="29"/>
      <c r="J90" s="29"/>
      <c r="K90" s="29"/>
      <c r="L90" s="80"/>
      <c r="M90" s="29"/>
      <c r="N90" s="142"/>
    </row>
    <row r="91" spans="1:14" ht="15.75">
      <c r="A91" s="28"/>
      <c r="B91" s="29" t="s">
        <v>63</v>
      </c>
      <c r="C91" s="79"/>
      <c r="D91" s="29"/>
      <c r="E91" s="29"/>
      <c r="F91" s="29"/>
      <c r="G91" s="29"/>
      <c r="H91" s="29"/>
      <c r="I91" s="29"/>
      <c r="J91" s="39">
        <v>-3</v>
      </c>
      <c r="K91" s="39"/>
      <c r="L91" s="71"/>
      <c r="M91" s="29"/>
      <c r="N91" s="142"/>
    </row>
    <row r="92" spans="1:14" ht="15.75">
      <c r="A92" s="28"/>
      <c r="B92" s="29" t="s">
        <v>64</v>
      </c>
      <c r="C92" s="29"/>
      <c r="D92" s="29"/>
      <c r="E92" s="29"/>
      <c r="F92" s="29"/>
      <c r="G92" s="29"/>
      <c r="H92" s="29"/>
      <c r="I92" s="29"/>
      <c r="J92" s="39">
        <v>-8</v>
      </c>
      <c r="K92" s="39"/>
      <c r="L92" s="71"/>
      <c r="M92" s="29"/>
      <c r="N92" s="142"/>
    </row>
    <row r="93" spans="1:14" ht="15.75">
      <c r="A93" s="28"/>
      <c r="B93" s="29" t="s">
        <v>65</v>
      </c>
      <c r="C93" s="29"/>
      <c r="D93" s="29"/>
      <c r="E93" s="29"/>
      <c r="F93" s="29"/>
      <c r="G93" s="29"/>
      <c r="H93" s="29"/>
      <c r="I93" s="29"/>
      <c r="J93" s="39">
        <v>-7906</v>
      </c>
      <c r="K93" s="39"/>
      <c r="L93" s="71"/>
      <c r="M93" s="29"/>
      <c r="N93" s="142"/>
    </row>
    <row r="94" spans="1:14" ht="15.75">
      <c r="A94" s="28"/>
      <c r="B94" s="29" t="s">
        <v>66</v>
      </c>
      <c r="C94" s="29"/>
      <c r="D94" s="29"/>
      <c r="E94" s="29"/>
      <c r="F94" s="29"/>
      <c r="G94" s="29"/>
      <c r="H94" s="29"/>
      <c r="I94" s="29"/>
      <c r="J94" s="39">
        <v>0</v>
      </c>
      <c r="K94" s="39"/>
      <c r="L94" s="71"/>
      <c r="M94" s="29"/>
      <c r="N94" s="142"/>
    </row>
    <row r="95" spans="1:14" ht="15.75">
      <c r="A95" s="28"/>
      <c r="B95" s="29" t="s">
        <v>67</v>
      </c>
      <c r="C95" s="29"/>
      <c r="D95" s="29"/>
      <c r="E95" s="29"/>
      <c r="F95" s="29"/>
      <c r="G95" s="29"/>
      <c r="H95" s="29"/>
      <c r="I95" s="29"/>
      <c r="J95" s="39">
        <f>SUM(J78:J94)</f>
        <v>-7917</v>
      </c>
      <c r="K95" s="39"/>
      <c r="L95" s="39">
        <f>SUM(L78:L94)</f>
        <v>-2094</v>
      </c>
      <c r="M95" s="29"/>
      <c r="N95" s="142"/>
    </row>
    <row r="96" spans="1:14" ht="15.75">
      <c r="A96" s="28"/>
      <c r="B96" s="29" t="s">
        <v>68</v>
      </c>
      <c r="C96" s="29"/>
      <c r="D96" s="29"/>
      <c r="E96" s="29"/>
      <c r="F96" s="29"/>
      <c r="G96" s="29"/>
      <c r="H96" s="29"/>
      <c r="I96" s="29"/>
      <c r="J96" s="39">
        <f>J77+J95</f>
        <v>0</v>
      </c>
      <c r="K96" s="39"/>
      <c r="L96" s="39">
        <f>L77+L95</f>
        <v>0</v>
      </c>
      <c r="M96" s="29"/>
      <c r="N96" s="142"/>
    </row>
    <row r="97" spans="1:14" ht="12" customHeight="1">
      <c r="A97" s="8"/>
      <c r="B97" s="10"/>
      <c r="C97" s="10"/>
      <c r="D97" s="10"/>
      <c r="E97" s="10"/>
      <c r="F97" s="10"/>
      <c r="G97" s="10"/>
      <c r="H97" s="10"/>
      <c r="I97" s="10"/>
      <c r="J97" s="10"/>
      <c r="K97" s="10"/>
      <c r="L97" s="67"/>
      <c r="M97" s="10"/>
      <c r="N97" s="142"/>
    </row>
    <row r="98" spans="1:14" ht="15.75">
      <c r="A98" s="2"/>
      <c r="B98" s="81" t="s">
        <v>69</v>
      </c>
      <c r="C98" s="82"/>
      <c r="D98" s="5"/>
      <c r="E98" s="5"/>
      <c r="F98" s="5"/>
      <c r="G98" s="5"/>
      <c r="H98" s="5"/>
      <c r="I98" s="5"/>
      <c r="J98" s="5"/>
      <c r="K98" s="5"/>
      <c r="L98" s="65"/>
      <c r="M98" s="5"/>
      <c r="N98" s="142"/>
    </row>
    <row r="99" spans="1:14" ht="15.75">
      <c r="A99" s="8"/>
      <c r="B99" s="23"/>
      <c r="C99" s="16"/>
      <c r="D99" s="10"/>
      <c r="E99" s="10"/>
      <c r="F99" s="10"/>
      <c r="G99" s="10"/>
      <c r="H99" s="10"/>
      <c r="I99" s="10"/>
      <c r="J99" s="10"/>
      <c r="K99" s="10"/>
      <c r="L99" s="67"/>
      <c r="M99" s="10"/>
      <c r="N99" s="142"/>
    </row>
    <row r="100" spans="1:14" ht="15.75">
      <c r="A100" s="8"/>
      <c r="B100" s="83" t="s">
        <v>70</v>
      </c>
      <c r="C100" s="16"/>
      <c r="D100" s="10"/>
      <c r="E100" s="10"/>
      <c r="F100" s="10"/>
      <c r="G100" s="10"/>
      <c r="H100" s="10"/>
      <c r="I100" s="10"/>
      <c r="J100" s="10"/>
      <c r="K100" s="10"/>
      <c r="L100" s="67"/>
      <c r="M100" s="10"/>
      <c r="N100" s="142"/>
    </row>
    <row r="101" spans="1:14" ht="15.75">
      <c r="A101" s="28"/>
      <c r="B101" s="29" t="s">
        <v>71</v>
      </c>
      <c r="C101" s="29"/>
      <c r="D101" s="29"/>
      <c r="E101" s="29"/>
      <c r="F101" s="29"/>
      <c r="G101" s="29"/>
      <c r="H101" s="29"/>
      <c r="I101" s="29"/>
      <c r="J101" s="29"/>
      <c r="K101" s="29"/>
      <c r="L101" s="71">
        <v>5001</v>
      </c>
      <c r="M101" s="29"/>
      <c r="N101" s="142"/>
    </row>
    <row r="102" spans="1:14" ht="15.75">
      <c r="A102" s="28"/>
      <c r="B102" s="29" t="s">
        <v>72</v>
      </c>
      <c r="C102" s="29"/>
      <c r="D102" s="29"/>
      <c r="E102" s="29"/>
      <c r="F102" s="29"/>
      <c r="G102" s="29"/>
      <c r="H102" s="29"/>
      <c r="I102" s="29"/>
      <c r="J102" s="29"/>
      <c r="K102" s="29"/>
      <c r="L102" s="71">
        <v>5001</v>
      </c>
      <c r="M102" s="29"/>
      <c r="N102" s="142"/>
    </row>
    <row r="103" spans="1:14" ht="15.75">
      <c r="A103" s="28"/>
      <c r="B103" s="29" t="s">
        <v>73</v>
      </c>
      <c r="C103" s="29"/>
      <c r="D103" s="29"/>
      <c r="E103" s="29"/>
      <c r="F103" s="29"/>
      <c r="G103" s="29"/>
      <c r="H103" s="29"/>
      <c r="I103" s="29"/>
      <c r="J103" s="29"/>
      <c r="K103" s="29"/>
      <c r="L103" s="71">
        <v>0</v>
      </c>
      <c r="M103" s="29"/>
      <c r="N103" s="142"/>
    </row>
    <row r="104" spans="1:14" ht="15.75">
      <c r="A104" s="28"/>
      <c r="B104" s="29" t="s">
        <v>74</v>
      </c>
      <c r="C104" s="29"/>
      <c r="D104" s="29"/>
      <c r="E104" s="29"/>
      <c r="F104" s="29"/>
      <c r="G104" s="29"/>
      <c r="H104" s="29"/>
      <c r="I104" s="29"/>
      <c r="J104" s="29"/>
      <c r="K104" s="29"/>
      <c r="L104" s="71">
        <v>0</v>
      </c>
      <c r="M104" s="29"/>
      <c r="N104" s="142"/>
    </row>
    <row r="105" spans="1:14" ht="15.75">
      <c r="A105" s="28"/>
      <c r="B105" s="29" t="s">
        <v>75</v>
      </c>
      <c r="C105" s="29"/>
      <c r="D105" s="29"/>
      <c r="E105" s="29"/>
      <c r="F105" s="29"/>
      <c r="G105" s="29"/>
      <c r="H105" s="29"/>
      <c r="I105" s="29"/>
      <c r="J105" s="29"/>
      <c r="K105" s="29"/>
      <c r="L105" s="71">
        <v>0</v>
      </c>
      <c r="M105" s="29"/>
      <c r="N105" s="142"/>
    </row>
    <row r="106" spans="1:14" ht="15.75">
      <c r="A106" s="28"/>
      <c r="B106" s="29" t="s">
        <v>55</v>
      </c>
      <c r="C106" s="29"/>
      <c r="D106" s="29"/>
      <c r="E106" s="29"/>
      <c r="F106" s="29"/>
      <c r="G106" s="29"/>
      <c r="H106" s="29"/>
      <c r="I106" s="29"/>
      <c r="J106" s="29"/>
      <c r="K106" s="29"/>
      <c r="L106" s="71">
        <v>0</v>
      </c>
      <c r="M106" s="29"/>
      <c r="N106" s="142"/>
    </row>
    <row r="107" spans="1:14" ht="15.75">
      <c r="A107" s="28"/>
      <c r="B107" s="29" t="s">
        <v>76</v>
      </c>
      <c r="C107" s="29"/>
      <c r="D107" s="29"/>
      <c r="E107" s="29"/>
      <c r="F107" s="29"/>
      <c r="G107" s="29"/>
      <c r="H107" s="29"/>
      <c r="I107" s="29"/>
      <c r="J107" s="29"/>
      <c r="K107" s="29"/>
      <c r="L107" s="71">
        <v>0</v>
      </c>
      <c r="M107" s="29"/>
      <c r="N107" s="142"/>
    </row>
    <row r="108" spans="1:14" ht="15.75">
      <c r="A108" s="28"/>
      <c r="B108" s="29" t="s">
        <v>77</v>
      </c>
      <c r="C108" s="29"/>
      <c r="D108" s="29"/>
      <c r="E108" s="29"/>
      <c r="F108" s="29"/>
      <c r="G108" s="29"/>
      <c r="H108" s="29"/>
      <c r="I108" s="29"/>
      <c r="J108" s="29"/>
      <c r="K108" s="29"/>
      <c r="L108" s="71">
        <f>SUM(L102:L106)</f>
        <v>5001</v>
      </c>
      <c r="M108" s="29"/>
      <c r="N108" s="142"/>
    </row>
    <row r="109" spans="1:14" ht="15.75">
      <c r="A109" s="28"/>
      <c r="B109" s="29"/>
      <c r="C109" s="29"/>
      <c r="D109" s="29"/>
      <c r="E109" s="29"/>
      <c r="F109" s="29"/>
      <c r="G109" s="29"/>
      <c r="H109" s="29"/>
      <c r="I109" s="29"/>
      <c r="J109" s="29"/>
      <c r="K109" s="29"/>
      <c r="L109" s="84"/>
      <c r="M109" s="29"/>
      <c r="N109" s="142"/>
    </row>
    <row r="110" spans="1:14" ht="15.75">
      <c r="A110" s="8"/>
      <c r="B110" s="83" t="s">
        <v>78</v>
      </c>
      <c r="C110" s="10"/>
      <c r="D110" s="10"/>
      <c r="E110" s="10"/>
      <c r="F110" s="10"/>
      <c r="G110" s="10"/>
      <c r="H110" s="10"/>
      <c r="I110" s="10"/>
      <c r="J110" s="10"/>
      <c r="K110" s="10"/>
      <c r="L110" s="67"/>
      <c r="M110" s="10"/>
      <c r="N110" s="142"/>
    </row>
    <row r="111" spans="1:14" ht="15.75">
      <c r="A111" s="28"/>
      <c r="B111" s="29" t="s">
        <v>79</v>
      </c>
      <c r="C111" s="29"/>
      <c r="D111" s="85"/>
      <c r="E111" s="29"/>
      <c r="F111" s="29"/>
      <c r="G111" s="29"/>
      <c r="H111" s="29"/>
      <c r="I111" s="29"/>
      <c r="J111" s="29"/>
      <c r="K111" s="29"/>
      <c r="L111" s="86" t="s">
        <v>174</v>
      </c>
      <c r="M111" s="29"/>
      <c r="N111" s="142"/>
    </row>
    <row r="112" spans="1:14" ht="15.75">
      <c r="A112" s="28"/>
      <c r="B112" s="29" t="s">
        <v>80</v>
      </c>
      <c r="C112" s="32"/>
      <c r="D112" s="32"/>
      <c r="E112" s="32"/>
      <c r="F112" s="32"/>
      <c r="G112" s="32"/>
      <c r="H112" s="32"/>
      <c r="I112" s="32"/>
      <c r="J112" s="32"/>
      <c r="K112" s="32"/>
      <c r="L112" s="86" t="s">
        <v>174</v>
      </c>
      <c r="M112" s="29"/>
      <c r="N112" s="142"/>
    </row>
    <row r="113" spans="1:14" ht="15.75">
      <c r="A113" s="28"/>
      <c r="B113" s="29" t="s">
        <v>81</v>
      </c>
      <c r="C113" s="29"/>
      <c r="D113" s="29"/>
      <c r="E113" s="29"/>
      <c r="F113" s="29"/>
      <c r="G113" s="29"/>
      <c r="H113" s="29"/>
      <c r="I113" s="29"/>
      <c r="J113" s="29"/>
      <c r="K113" s="29"/>
      <c r="L113" s="86" t="s">
        <v>174</v>
      </c>
      <c r="M113" s="29"/>
      <c r="N113" s="142"/>
    </row>
    <row r="114" spans="1:14" ht="15.75">
      <c r="A114" s="28"/>
      <c r="B114" s="29" t="s">
        <v>82</v>
      </c>
      <c r="C114" s="29"/>
      <c r="D114" s="29"/>
      <c r="E114" s="29"/>
      <c r="F114" s="29"/>
      <c r="G114" s="29"/>
      <c r="H114" s="29"/>
      <c r="I114" s="29"/>
      <c r="J114" s="29"/>
      <c r="K114" s="29"/>
      <c r="L114" s="86" t="s">
        <v>174</v>
      </c>
      <c r="M114" s="29"/>
      <c r="N114" s="142"/>
    </row>
    <row r="115" spans="1:14" ht="15.75">
      <c r="A115" s="28"/>
      <c r="B115" s="29"/>
      <c r="C115" s="29"/>
      <c r="D115" s="29"/>
      <c r="E115" s="29"/>
      <c r="F115" s="29"/>
      <c r="G115" s="29"/>
      <c r="H115" s="29"/>
      <c r="I115" s="29"/>
      <c r="J115" s="29"/>
      <c r="K115" s="29"/>
      <c r="L115" s="84"/>
      <c r="M115" s="29"/>
      <c r="N115" s="142"/>
    </row>
    <row r="116" spans="1:14" ht="15.75">
      <c r="A116" s="8"/>
      <c r="B116" s="83" t="s">
        <v>83</v>
      </c>
      <c r="C116" s="16"/>
      <c r="D116" s="10"/>
      <c r="E116" s="10"/>
      <c r="F116" s="10"/>
      <c r="G116" s="10"/>
      <c r="H116" s="10"/>
      <c r="I116" s="10"/>
      <c r="J116" s="10"/>
      <c r="K116" s="10"/>
      <c r="L116" s="87"/>
      <c r="M116" s="10"/>
      <c r="N116" s="142"/>
    </row>
    <row r="117" spans="1:14" ht="15.75">
      <c r="A117" s="28"/>
      <c r="B117" s="29" t="s">
        <v>84</v>
      </c>
      <c r="C117" s="29"/>
      <c r="D117" s="29"/>
      <c r="E117" s="29"/>
      <c r="F117" s="29"/>
      <c r="G117" s="29"/>
      <c r="H117" s="29"/>
      <c r="I117" s="29"/>
      <c r="J117" s="29"/>
      <c r="K117" s="29"/>
      <c r="L117" s="71">
        <v>0</v>
      </c>
      <c r="M117" s="29"/>
      <c r="N117" s="142"/>
    </row>
    <row r="118" spans="1:14" ht="15.75">
      <c r="A118" s="28"/>
      <c r="B118" s="29" t="s">
        <v>85</v>
      </c>
      <c r="C118" s="29"/>
      <c r="D118" s="29"/>
      <c r="E118" s="29"/>
      <c r="F118" s="29"/>
      <c r="G118" s="29"/>
      <c r="H118" s="29"/>
      <c r="I118" s="29"/>
      <c r="J118" s="29"/>
      <c r="K118" s="29"/>
      <c r="L118" s="71">
        <v>198</v>
      </c>
      <c r="M118" s="29"/>
      <c r="N118" s="142"/>
    </row>
    <row r="119" spans="1:14" ht="15.75">
      <c r="A119" s="28"/>
      <c r="B119" s="29" t="s">
        <v>86</v>
      </c>
      <c r="C119" s="29"/>
      <c r="D119" s="29"/>
      <c r="E119" s="29"/>
      <c r="F119" s="29"/>
      <c r="G119" s="29"/>
      <c r="H119" s="29"/>
      <c r="I119" s="29"/>
      <c r="J119" s="29"/>
      <c r="K119" s="29"/>
      <c r="L119" s="71">
        <f>L118+L117</f>
        <v>198</v>
      </c>
      <c r="M119" s="29"/>
      <c r="N119" s="142"/>
    </row>
    <row r="120" spans="1:14" ht="15.75">
      <c r="A120" s="28"/>
      <c r="B120" s="29" t="s">
        <v>87</v>
      </c>
      <c r="C120" s="29"/>
      <c r="D120" s="29"/>
      <c r="E120" s="29"/>
      <c r="F120" s="29"/>
      <c r="G120" s="29"/>
      <c r="H120" s="88"/>
      <c r="I120" s="29"/>
      <c r="J120" s="29"/>
      <c r="K120" s="29"/>
      <c r="L120" s="71">
        <f>L87</f>
        <v>-198</v>
      </c>
      <c r="M120" s="29"/>
      <c r="N120" s="142"/>
    </row>
    <row r="121" spans="1:14" ht="15.75">
      <c r="A121" s="28"/>
      <c r="B121" s="29" t="s">
        <v>88</v>
      </c>
      <c r="C121" s="29"/>
      <c r="D121" s="29"/>
      <c r="E121" s="29"/>
      <c r="F121" s="29"/>
      <c r="G121" s="29"/>
      <c r="H121" s="29"/>
      <c r="I121" s="29"/>
      <c r="J121" s="29"/>
      <c r="K121" s="29"/>
      <c r="L121" s="71">
        <f>L119+L120</f>
        <v>0</v>
      </c>
      <c r="M121" s="29"/>
      <c r="N121" s="142"/>
    </row>
    <row r="122" spans="1:14" ht="7.5" customHeight="1">
      <c r="A122" s="28"/>
      <c r="B122" s="29"/>
      <c r="C122" s="29"/>
      <c r="D122" s="29"/>
      <c r="E122" s="29"/>
      <c r="F122" s="29"/>
      <c r="G122" s="29"/>
      <c r="H122" s="29"/>
      <c r="I122" s="29"/>
      <c r="J122" s="29"/>
      <c r="K122" s="29"/>
      <c r="L122" s="84"/>
      <c r="M122" s="29"/>
      <c r="N122" s="142"/>
    </row>
    <row r="123" spans="1:14" ht="6" customHeight="1">
      <c r="A123" s="2"/>
      <c r="B123" s="5"/>
      <c r="C123" s="5"/>
      <c r="D123" s="5"/>
      <c r="E123" s="5"/>
      <c r="F123" s="5"/>
      <c r="G123" s="5"/>
      <c r="H123" s="5"/>
      <c r="I123" s="5"/>
      <c r="J123" s="5"/>
      <c r="K123" s="5"/>
      <c r="L123" s="65"/>
      <c r="M123" s="5"/>
      <c r="N123" s="142"/>
    </row>
    <row r="124" spans="1:14" ht="15.75">
      <c r="A124" s="8"/>
      <c r="B124" s="83" t="s">
        <v>89</v>
      </c>
      <c r="C124" s="16"/>
      <c r="D124" s="10"/>
      <c r="E124" s="10"/>
      <c r="F124" s="10"/>
      <c r="G124" s="10"/>
      <c r="H124" s="10"/>
      <c r="I124" s="10"/>
      <c r="J124" s="10"/>
      <c r="K124" s="10"/>
      <c r="L124" s="67"/>
      <c r="M124" s="10"/>
      <c r="N124" s="142"/>
    </row>
    <row r="125" spans="1:14" ht="15.75">
      <c r="A125" s="8"/>
      <c r="B125" s="23"/>
      <c r="C125" s="16"/>
      <c r="D125" s="10"/>
      <c r="E125" s="10"/>
      <c r="F125" s="10"/>
      <c r="G125" s="10"/>
      <c r="H125" s="10"/>
      <c r="I125" s="10"/>
      <c r="J125" s="10"/>
      <c r="K125" s="10"/>
      <c r="L125" s="67"/>
      <c r="M125" s="10"/>
      <c r="N125" s="142"/>
    </row>
    <row r="126" spans="1:14" ht="15.75">
      <c r="A126" s="28"/>
      <c r="B126" s="29" t="s">
        <v>90</v>
      </c>
      <c r="C126" s="89"/>
      <c r="D126" s="29"/>
      <c r="E126" s="29"/>
      <c r="F126" s="29"/>
      <c r="G126" s="29"/>
      <c r="H126" s="29"/>
      <c r="I126" s="29"/>
      <c r="J126" s="29"/>
      <c r="K126" s="29"/>
      <c r="L126" s="71">
        <f>L55</f>
        <v>63986</v>
      </c>
      <c r="M126" s="29"/>
      <c r="N126" s="142"/>
    </row>
    <row r="127" spans="1:14" ht="15.75">
      <c r="A127" s="28"/>
      <c r="B127" s="29" t="s">
        <v>91</v>
      </c>
      <c r="C127" s="89"/>
      <c r="D127" s="29"/>
      <c r="E127" s="29"/>
      <c r="F127" s="29"/>
      <c r="G127" s="29"/>
      <c r="H127" s="29"/>
      <c r="I127" s="29"/>
      <c r="J127" s="29"/>
      <c r="K127" s="29"/>
      <c r="L127" s="71">
        <f>L67</f>
        <v>56647</v>
      </c>
      <c r="M127" s="29"/>
      <c r="N127" s="142"/>
    </row>
    <row r="128" spans="1:14" ht="7.5" customHeight="1">
      <c r="A128" s="28"/>
      <c r="B128" s="29"/>
      <c r="C128" s="29"/>
      <c r="D128" s="29"/>
      <c r="E128" s="29"/>
      <c r="F128" s="29"/>
      <c r="G128" s="29"/>
      <c r="H128" s="29"/>
      <c r="I128" s="29"/>
      <c r="J128" s="29"/>
      <c r="K128" s="29"/>
      <c r="L128" s="84"/>
      <c r="M128" s="29"/>
      <c r="N128" s="142"/>
    </row>
    <row r="129" spans="1:14" ht="15.75">
      <c r="A129" s="2"/>
      <c r="B129" s="5"/>
      <c r="C129" s="5"/>
      <c r="D129" s="5"/>
      <c r="E129" s="5"/>
      <c r="F129" s="5"/>
      <c r="G129" s="5"/>
      <c r="H129" s="5"/>
      <c r="I129" s="5"/>
      <c r="J129" s="5"/>
      <c r="K129" s="5"/>
      <c r="L129" s="65"/>
      <c r="M129" s="5"/>
      <c r="N129" s="142"/>
    </row>
    <row r="130" spans="1:14" ht="15.75">
      <c r="A130" s="8"/>
      <c r="B130" s="83" t="s">
        <v>92</v>
      </c>
      <c r="C130" s="12"/>
      <c r="D130" s="12"/>
      <c r="E130" s="12"/>
      <c r="F130" s="12"/>
      <c r="G130" s="12"/>
      <c r="H130" s="90" t="s">
        <v>168</v>
      </c>
      <c r="I130" s="90"/>
      <c r="J130" s="90" t="s">
        <v>173</v>
      </c>
      <c r="K130" s="12"/>
      <c r="L130" s="91" t="s">
        <v>186</v>
      </c>
      <c r="M130" s="10"/>
      <c r="N130" s="142"/>
    </row>
    <row r="131" spans="1:14" ht="15.75">
      <c r="A131" s="28"/>
      <c r="B131" s="29" t="s">
        <v>93</v>
      </c>
      <c r="C131" s="29"/>
      <c r="D131" s="29"/>
      <c r="E131" s="29"/>
      <c r="F131" s="29"/>
      <c r="G131" s="29"/>
      <c r="H131" s="71">
        <v>40000</v>
      </c>
      <c r="I131" s="29"/>
      <c r="J131" s="58" t="s">
        <v>174</v>
      </c>
      <c r="K131" s="29"/>
      <c r="L131" s="71"/>
      <c r="M131" s="29"/>
      <c r="N131" s="142"/>
    </row>
    <row r="132" spans="1:14" ht="15.75">
      <c r="A132" s="28"/>
      <c r="B132" s="29" t="s">
        <v>94</v>
      </c>
      <c r="C132" s="29"/>
      <c r="D132" s="29"/>
      <c r="E132" s="29"/>
      <c r="F132" s="29"/>
      <c r="G132" s="29"/>
      <c r="H132" s="71">
        <v>813</v>
      </c>
      <c r="I132" s="29"/>
      <c r="J132" s="71">
        <v>551</v>
      </c>
      <c r="K132" s="29"/>
      <c r="L132" s="71">
        <f>J132+H132</f>
        <v>1364</v>
      </c>
      <c r="M132" s="29"/>
      <c r="N132" s="142"/>
    </row>
    <row r="133" spans="1:14" ht="15.75">
      <c r="A133" s="28"/>
      <c r="B133" s="29" t="s">
        <v>95</v>
      </c>
      <c r="C133" s="29"/>
      <c r="D133" s="29"/>
      <c r="E133" s="29"/>
      <c r="F133" s="29"/>
      <c r="G133" s="29"/>
      <c r="H133" s="29">
        <f>-J92</f>
        <v>8</v>
      </c>
      <c r="I133" s="29"/>
      <c r="J133" s="29">
        <v>3</v>
      </c>
      <c r="K133" s="29"/>
      <c r="L133" s="71">
        <f>J133+H133</f>
        <v>11</v>
      </c>
      <c r="M133" s="29"/>
      <c r="N133" s="142"/>
    </row>
    <row r="134" spans="1:14" ht="15.75">
      <c r="A134" s="28"/>
      <c r="B134" s="29" t="s">
        <v>96</v>
      </c>
      <c r="C134" s="29"/>
      <c r="D134" s="29"/>
      <c r="E134" s="29"/>
      <c r="F134" s="29"/>
      <c r="G134" s="29"/>
      <c r="H134" s="71">
        <f>H132+H133</f>
        <v>821</v>
      </c>
      <c r="I134" s="29"/>
      <c r="J134" s="71">
        <f>J133+J132</f>
        <v>554</v>
      </c>
      <c r="K134" s="29"/>
      <c r="L134" s="71">
        <f>J134+H134</f>
        <v>1375</v>
      </c>
      <c r="M134" s="29"/>
      <c r="N134" s="142"/>
    </row>
    <row r="135" spans="1:14" ht="15.75">
      <c r="A135" s="28"/>
      <c r="B135" s="29" t="s">
        <v>97</v>
      </c>
      <c r="C135" s="29"/>
      <c r="D135" s="29"/>
      <c r="E135" s="29"/>
      <c r="F135" s="29"/>
      <c r="G135" s="29"/>
      <c r="H135" s="71">
        <f>H131-H134</f>
        <v>39179</v>
      </c>
      <c r="I135" s="29"/>
      <c r="J135" s="58" t="s">
        <v>174</v>
      </c>
      <c r="K135" s="29"/>
      <c r="L135" s="71"/>
      <c r="M135" s="29"/>
      <c r="N135" s="142"/>
    </row>
    <row r="136" spans="1:14" ht="7.5" customHeight="1">
      <c r="A136" s="28"/>
      <c r="B136" s="29"/>
      <c r="C136" s="29"/>
      <c r="D136" s="29"/>
      <c r="E136" s="29"/>
      <c r="F136" s="29"/>
      <c r="G136" s="29"/>
      <c r="H136" s="29"/>
      <c r="I136" s="29"/>
      <c r="J136" s="29"/>
      <c r="K136" s="29"/>
      <c r="L136" s="84"/>
      <c r="M136" s="29"/>
      <c r="N136" s="142"/>
    </row>
    <row r="137" spans="1:14" ht="9" customHeight="1">
      <c r="A137" s="2"/>
      <c r="B137" s="5"/>
      <c r="C137" s="5"/>
      <c r="D137" s="5"/>
      <c r="E137" s="5"/>
      <c r="F137" s="5"/>
      <c r="G137" s="5"/>
      <c r="H137" s="5"/>
      <c r="I137" s="5"/>
      <c r="J137" s="5"/>
      <c r="K137" s="5"/>
      <c r="L137" s="65"/>
      <c r="M137" s="5"/>
      <c r="N137" s="142"/>
    </row>
    <row r="138" spans="1:14" ht="15.75">
      <c r="A138" s="8"/>
      <c r="B138" s="83" t="s">
        <v>98</v>
      </c>
      <c r="C138" s="16"/>
      <c r="D138" s="10"/>
      <c r="E138" s="10"/>
      <c r="F138" s="10"/>
      <c r="G138" s="10"/>
      <c r="H138" s="10"/>
      <c r="I138" s="10"/>
      <c r="J138" s="10"/>
      <c r="K138" s="10"/>
      <c r="L138" s="92"/>
      <c r="M138" s="10"/>
      <c r="N138" s="142"/>
    </row>
    <row r="139" spans="1:14" ht="15.75">
      <c r="A139" s="28"/>
      <c r="B139" s="29" t="s">
        <v>99</v>
      </c>
      <c r="C139" s="29"/>
      <c r="D139" s="29"/>
      <c r="E139" s="29"/>
      <c r="F139" s="29"/>
      <c r="G139" s="29"/>
      <c r="H139" s="29"/>
      <c r="I139" s="29"/>
      <c r="J139" s="29"/>
      <c r="K139" s="29"/>
      <c r="L139" s="80">
        <f>(L77+SUM(L79:L82))/-L83</f>
        <v>4.039094650205762</v>
      </c>
      <c r="M139" s="29" t="s">
        <v>187</v>
      </c>
      <c r="N139" s="142"/>
    </row>
    <row r="140" spans="1:14" ht="15.75">
      <c r="A140" s="28"/>
      <c r="B140" s="29" t="s">
        <v>100</v>
      </c>
      <c r="C140" s="29"/>
      <c r="D140" s="29"/>
      <c r="E140" s="29"/>
      <c r="F140" s="29"/>
      <c r="G140" s="29"/>
      <c r="H140" s="29"/>
      <c r="I140" s="29"/>
      <c r="J140" s="29"/>
      <c r="K140" s="29"/>
      <c r="L140" s="93">
        <v>2.03</v>
      </c>
      <c r="M140" s="29" t="s">
        <v>187</v>
      </c>
      <c r="N140" s="142"/>
    </row>
    <row r="141" spans="1:14" ht="15.75">
      <c r="A141" s="28"/>
      <c r="B141" s="29" t="s">
        <v>101</v>
      </c>
      <c r="C141" s="29"/>
      <c r="D141" s="29"/>
      <c r="E141" s="29"/>
      <c r="F141" s="29"/>
      <c r="G141" s="29"/>
      <c r="H141" s="29"/>
      <c r="I141" s="29"/>
      <c r="J141" s="29"/>
      <c r="K141" s="29"/>
      <c r="L141" s="80">
        <f>(L77+SUM(L79:L84))/-L85</f>
        <v>2.948</v>
      </c>
      <c r="M141" s="29" t="s">
        <v>187</v>
      </c>
      <c r="N141" s="142"/>
    </row>
    <row r="142" spans="1:14" ht="15.75">
      <c r="A142" s="28"/>
      <c r="B142" s="29" t="s">
        <v>102</v>
      </c>
      <c r="C142" s="29"/>
      <c r="D142" s="29"/>
      <c r="E142" s="29"/>
      <c r="F142" s="29"/>
      <c r="G142" s="29"/>
      <c r="H142" s="29"/>
      <c r="I142" s="29"/>
      <c r="J142" s="29"/>
      <c r="K142" s="29"/>
      <c r="L142" s="94">
        <v>3.41</v>
      </c>
      <c r="M142" s="29" t="s">
        <v>187</v>
      </c>
      <c r="N142" s="142"/>
    </row>
    <row r="143" spans="1:14" ht="7.5" customHeight="1">
      <c r="A143" s="28"/>
      <c r="B143" s="29"/>
      <c r="C143" s="29"/>
      <c r="D143" s="29"/>
      <c r="E143" s="29"/>
      <c r="F143" s="29"/>
      <c r="G143" s="29"/>
      <c r="H143" s="29"/>
      <c r="I143" s="29"/>
      <c r="J143" s="29"/>
      <c r="K143" s="29"/>
      <c r="L143" s="29"/>
      <c r="M143" s="29"/>
      <c r="N143" s="142"/>
    </row>
    <row r="144" spans="1:14" ht="15.75">
      <c r="A144" s="8"/>
      <c r="B144" s="15"/>
      <c r="C144" s="15"/>
      <c r="D144" s="15"/>
      <c r="E144" s="15"/>
      <c r="F144" s="15"/>
      <c r="G144" s="15"/>
      <c r="H144" s="15"/>
      <c r="I144" s="15"/>
      <c r="J144" s="15"/>
      <c r="K144" s="15"/>
      <c r="L144" s="15"/>
      <c r="M144" s="15"/>
      <c r="N144" s="142"/>
    </row>
    <row r="145" spans="1:14" ht="15.75">
      <c r="A145" s="95"/>
      <c r="B145" s="81" t="s">
        <v>103</v>
      </c>
      <c r="C145" s="96"/>
      <c r="D145" s="96"/>
      <c r="E145" s="96"/>
      <c r="F145" s="96"/>
      <c r="G145" s="97"/>
      <c r="H145" s="97"/>
      <c r="I145" s="97"/>
      <c r="J145" s="97">
        <v>37042</v>
      </c>
      <c r="K145" s="98"/>
      <c r="L145" s="98"/>
      <c r="M145" s="5"/>
      <c r="N145" s="142"/>
    </row>
    <row r="146" spans="1:14" ht="15.75">
      <c r="A146" s="100"/>
      <c r="B146" s="101"/>
      <c r="C146" s="102"/>
      <c r="D146" s="102"/>
      <c r="E146" s="102"/>
      <c r="F146" s="102"/>
      <c r="G146" s="103"/>
      <c r="H146" s="103"/>
      <c r="I146" s="103"/>
      <c r="J146" s="103"/>
      <c r="K146" s="10"/>
      <c r="L146" s="10"/>
      <c r="M146" s="10"/>
      <c r="N146" s="142"/>
    </row>
    <row r="147" spans="1:14" ht="15.75">
      <c r="A147" s="105"/>
      <c r="B147" s="106" t="s">
        <v>104</v>
      </c>
      <c r="C147" s="107"/>
      <c r="D147" s="107"/>
      <c r="E147" s="107"/>
      <c r="F147" s="107"/>
      <c r="G147" s="88"/>
      <c r="H147" s="88"/>
      <c r="I147" s="88"/>
      <c r="J147" s="57">
        <v>0.09879</v>
      </c>
      <c r="K147" s="29"/>
      <c r="L147" s="29"/>
      <c r="M147" s="29"/>
      <c r="N147" s="142"/>
    </row>
    <row r="148" spans="1:14" ht="15.75">
      <c r="A148" s="105"/>
      <c r="B148" s="106" t="s">
        <v>105</v>
      </c>
      <c r="C148" s="107"/>
      <c r="D148" s="107"/>
      <c r="E148" s="107"/>
      <c r="F148" s="107"/>
      <c r="G148" s="88"/>
      <c r="H148" s="88"/>
      <c r="I148" s="88"/>
      <c r="J148" s="57">
        <v>0.0623</v>
      </c>
      <c r="K148" s="29"/>
      <c r="L148" s="29"/>
      <c r="M148" s="29"/>
      <c r="N148" s="142"/>
    </row>
    <row r="149" spans="1:14" ht="15.75">
      <c r="A149" s="105"/>
      <c r="B149" s="106" t="s">
        <v>106</v>
      </c>
      <c r="C149" s="107"/>
      <c r="D149" s="107"/>
      <c r="E149" s="107"/>
      <c r="F149" s="107"/>
      <c r="G149" s="88"/>
      <c r="H149" s="88"/>
      <c r="I149" s="88"/>
      <c r="J149" s="108">
        <f>J147-J148</f>
        <v>0.03649</v>
      </c>
      <c r="K149" s="29"/>
      <c r="L149" s="29"/>
      <c r="M149" s="29"/>
      <c r="N149" s="142"/>
    </row>
    <row r="150" spans="1:14" ht="15.75">
      <c r="A150" s="105"/>
      <c r="B150" s="106" t="s">
        <v>107</v>
      </c>
      <c r="C150" s="107"/>
      <c r="D150" s="107"/>
      <c r="E150" s="107"/>
      <c r="F150" s="107"/>
      <c r="G150" s="88"/>
      <c r="H150" s="88"/>
      <c r="I150" s="88"/>
      <c r="J150" s="57">
        <v>0.1011</v>
      </c>
      <c r="K150" s="29"/>
      <c r="L150" s="29"/>
      <c r="M150" s="29"/>
      <c r="N150" s="142"/>
    </row>
    <row r="151" spans="1:14" ht="15.75">
      <c r="A151" s="105"/>
      <c r="B151" s="106" t="s">
        <v>108</v>
      </c>
      <c r="C151" s="107"/>
      <c r="D151" s="107"/>
      <c r="E151" s="107"/>
      <c r="F151" s="107"/>
      <c r="G151" s="88"/>
      <c r="H151" s="88"/>
      <c r="I151" s="88"/>
      <c r="J151" s="108">
        <f>L31</f>
        <v>0.0605797588514756</v>
      </c>
      <c r="K151" s="29"/>
      <c r="L151" s="29"/>
      <c r="M151" s="29"/>
      <c r="N151" s="142"/>
    </row>
    <row r="152" spans="1:14" ht="15.75">
      <c r="A152" s="105"/>
      <c r="B152" s="106" t="s">
        <v>109</v>
      </c>
      <c r="C152" s="107"/>
      <c r="D152" s="107"/>
      <c r="E152" s="107"/>
      <c r="F152" s="107"/>
      <c r="G152" s="88"/>
      <c r="H152" s="88"/>
      <c r="I152" s="88"/>
      <c r="J152" s="108">
        <f>J150-J151</f>
        <v>0.04052024114852439</v>
      </c>
      <c r="K152" s="29"/>
      <c r="L152" s="29"/>
      <c r="M152" s="29"/>
      <c r="N152" s="142"/>
    </row>
    <row r="153" spans="1:14" ht="15.75">
      <c r="A153" s="105"/>
      <c r="B153" s="106" t="s">
        <v>110</v>
      </c>
      <c r="C153" s="107"/>
      <c r="D153" s="107"/>
      <c r="E153" s="107"/>
      <c r="F153" s="107"/>
      <c r="G153" s="88"/>
      <c r="H153" s="88"/>
      <c r="I153" s="88"/>
      <c r="J153" s="109" t="s">
        <v>175</v>
      </c>
      <c r="K153" s="29"/>
      <c r="L153" s="29"/>
      <c r="M153" s="29"/>
      <c r="N153" s="142"/>
    </row>
    <row r="154" spans="1:14" ht="15.75">
      <c r="A154" s="105"/>
      <c r="B154" s="106" t="s">
        <v>111</v>
      </c>
      <c r="C154" s="107"/>
      <c r="D154" s="107"/>
      <c r="E154" s="107"/>
      <c r="F154" s="107"/>
      <c r="G154" s="88"/>
      <c r="H154" s="88"/>
      <c r="I154" s="88"/>
      <c r="J154" s="110">
        <v>17.58</v>
      </c>
      <c r="K154" s="29" t="s">
        <v>179</v>
      </c>
      <c r="L154" s="29"/>
      <c r="M154" s="29"/>
      <c r="N154" s="142"/>
    </row>
    <row r="155" spans="1:14" ht="15.75">
      <c r="A155" s="105"/>
      <c r="B155" s="106" t="s">
        <v>112</v>
      </c>
      <c r="C155" s="107"/>
      <c r="D155" s="107"/>
      <c r="E155" s="107"/>
      <c r="F155" s="107"/>
      <c r="G155" s="88"/>
      <c r="H155" s="88"/>
      <c r="I155" s="88"/>
      <c r="J155" s="110">
        <v>13</v>
      </c>
      <c r="K155" s="29" t="s">
        <v>179</v>
      </c>
      <c r="L155" s="29"/>
      <c r="M155" s="29"/>
      <c r="N155" s="142"/>
    </row>
    <row r="156" spans="1:14" ht="15.75">
      <c r="A156" s="105"/>
      <c r="B156" s="106" t="s">
        <v>113</v>
      </c>
      <c r="C156" s="107"/>
      <c r="D156" s="107"/>
      <c r="E156" s="107"/>
      <c r="F156" s="107"/>
      <c r="G156" s="88"/>
      <c r="H156" s="88"/>
      <c r="I156" s="88"/>
      <c r="J156" s="108">
        <f>F55/D55*4</f>
        <v>0.4472642963250913</v>
      </c>
      <c r="K156" s="29"/>
      <c r="L156" s="29"/>
      <c r="M156" s="29"/>
      <c r="N156" s="142"/>
    </row>
    <row r="157" spans="1:14" ht="15.75">
      <c r="A157" s="105"/>
      <c r="B157" s="106"/>
      <c r="C157" s="106"/>
      <c r="D157" s="106"/>
      <c r="E157" s="106"/>
      <c r="F157" s="106"/>
      <c r="G157" s="29"/>
      <c r="H157" s="29"/>
      <c r="I157" s="29"/>
      <c r="J157" s="84"/>
      <c r="K157" s="29"/>
      <c r="L157" s="111"/>
      <c r="M157" s="29"/>
      <c r="N157" s="142"/>
    </row>
    <row r="158" spans="1:14" ht="15.75">
      <c r="A158" s="112"/>
      <c r="B158" s="17" t="s">
        <v>114</v>
      </c>
      <c r="C158" s="20"/>
      <c r="D158" s="113"/>
      <c r="E158" s="20"/>
      <c r="F158" s="113"/>
      <c r="G158" s="20"/>
      <c r="H158" s="113"/>
      <c r="I158" s="20" t="s">
        <v>169</v>
      </c>
      <c r="J158" s="113" t="s">
        <v>176</v>
      </c>
      <c r="K158" s="18"/>
      <c r="L158" s="18"/>
      <c r="M158" s="10"/>
      <c r="N158" s="142"/>
    </row>
    <row r="159" spans="1:14" ht="15.75">
      <c r="A159" s="114"/>
      <c r="B159" s="106" t="s">
        <v>115</v>
      </c>
      <c r="C159" s="72"/>
      <c r="D159" s="72"/>
      <c r="E159" s="72"/>
      <c r="F159" s="29"/>
      <c r="G159" s="29"/>
      <c r="H159" s="29"/>
      <c r="I159" s="35">
        <v>161</v>
      </c>
      <c r="J159" s="115">
        <v>10341</v>
      </c>
      <c r="K159" s="29"/>
      <c r="L159" s="111"/>
      <c r="M159" s="116"/>
      <c r="N159" s="142"/>
    </row>
    <row r="160" spans="1:14" ht="15.75">
      <c r="A160" s="114"/>
      <c r="B160" s="106" t="s">
        <v>116</v>
      </c>
      <c r="C160" s="72"/>
      <c r="D160" s="72"/>
      <c r="E160" s="72"/>
      <c r="F160" s="29"/>
      <c r="G160" s="29"/>
      <c r="H160" s="29"/>
      <c r="I160" s="35">
        <v>8</v>
      </c>
      <c r="J160" s="115">
        <v>598</v>
      </c>
      <c r="K160" s="29"/>
      <c r="L160" s="111"/>
      <c r="M160" s="116"/>
      <c r="N160" s="142"/>
    </row>
    <row r="161" spans="1:14" ht="15.75">
      <c r="A161" s="114"/>
      <c r="B161" s="117" t="s">
        <v>117</v>
      </c>
      <c r="C161" s="72"/>
      <c r="D161" s="72"/>
      <c r="E161" s="72"/>
      <c r="F161" s="29"/>
      <c r="G161" s="29"/>
      <c r="H161" s="29"/>
      <c r="I161" s="29"/>
      <c r="J161" s="115">
        <v>0</v>
      </c>
      <c r="K161" s="29"/>
      <c r="L161" s="111"/>
      <c r="M161" s="116"/>
      <c r="N161" s="142"/>
    </row>
    <row r="162" spans="1:14" ht="15.75">
      <c r="A162" s="114"/>
      <c r="B162" s="117" t="s">
        <v>118</v>
      </c>
      <c r="C162" s="72"/>
      <c r="D162" s="72"/>
      <c r="E162" s="72"/>
      <c r="F162" s="29"/>
      <c r="G162" s="29"/>
      <c r="H162" s="29"/>
      <c r="I162" s="29"/>
      <c r="J162" s="86" t="s">
        <v>174</v>
      </c>
      <c r="K162" s="29"/>
      <c r="L162" s="111"/>
      <c r="M162" s="116"/>
      <c r="N162" s="142"/>
    </row>
    <row r="163" spans="1:14" ht="15.75">
      <c r="A163" s="118"/>
      <c r="B163" s="117" t="s">
        <v>119</v>
      </c>
      <c r="C163" s="72"/>
      <c r="D163" s="106"/>
      <c r="E163" s="106"/>
      <c r="F163" s="106"/>
      <c r="G163" s="29"/>
      <c r="H163" s="29"/>
      <c r="I163" s="29"/>
      <c r="J163" s="115"/>
      <c r="K163" s="29"/>
      <c r="L163" s="111"/>
      <c r="M163" s="119"/>
      <c r="N163" s="142"/>
    </row>
    <row r="164" spans="1:14" ht="15.75">
      <c r="A164" s="114"/>
      <c r="B164" s="106" t="s">
        <v>120</v>
      </c>
      <c r="C164" s="72"/>
      <c r="D164" s="72"/>
      <c r="E164" s="72"/>
      <c r="F164" s="72"/>
      <c r="G164" s="29"/>
      <c r="H164" s="29"/>
      <c r="I164" s="29">
        <f>366-358</f>
        <v>8</v>
      </c>
      <c r="J164" s="115">
        <v>198</v>
      </c>
      <c r="K164" s="29"/>
      <c r="L164" s="111"/>
      <c r="M164" s="119"/>
      <c r="N164" s="142"/>
    </row>
    <row r="165" spans="1:14" ht="15.75">
      <c r="A165" s="114"/>
      <c r="B165" s="106" t="s">
        <v>121</v>
      </c>
      <c r="C165" s="72"/>
      <c r="D165" s="72"/>
      <c r="E165" s="72"/>
      <c r="F165" s="72"/>
      <c r="G165" s="29"/>
      <c r="H165" s="29"/>
      <c r="I165" s="29">
        <v>366</v>
      </c>
      <c r="J165" s="115">
        <v>5900</v>
      </c>
      <c r="K165" s="29"/>
      <c r="L165" s="111"/>
      <c r="M165" s="119"/>
      <c r="N165" s="142"/>
    </row>
    <row r="166" spans="1:14" ht="15.75">
      <c r="A166" s="114"/>
      <c r="B166" s="106" t="s">
        <v>192</v>
      </c>
      <c r="C166" s="72"/>
      <c r="D166" s="72"/>
      <c r="E166" s="72"/>
      <c r="F166" s="72"/>
      <c r="G166" s="29"/>
      <c r="H166" s="29"/>
      <c r="I166" s="29"/>
      <c r="J166" s="115">
        <v>222</v>
      </c>
      <c r="K166" s="29"/>
      <c r="L166" s="111"/>
      <c r="M166" s="119"/>
      <c r="N166" s="142"/>
    </row>
    <row r="167" spans="1:14" ht="15.75">
      <c r="A167" s="118"/>
      <c r="B167" s="117" t="s">
        <v>122</v>
      </c>
      <c r="C167" s="72"/>
      <c r="D167" s="106"/>
      <c r="E167" s="106"/>
      <c r="F167" s="106"/>
      <c r="G167" s="29"/>
      <c r="H167" s="29"/>
      <c r="I167" s="29"/>
      <c r="J167" s="115"/>
      <c r="K167" s="29"/>
      <c r="L167" s="111"/>
      <c r="M167" s="119"/>
      <c r="N167" s="142"/>
    </row>
    <row r="168" spans="1:14" ht="15.75">
      <c r="A168" s="118"/>
      <c r="B168" s="106" t="s">
        <v>123</v>
      </c>
      <c r="C168" s="72"/>
      <c r="D168" s="106"/>
      <c r="E168" s="106"/>
      <c r="F168" s="106"/>
      <c r="G168" s="29"/>
      <c r="H168" s="29"/>
      <c r="I168" s="29">
        <v>5</v>
      </c>
      <c r="J168" s="115">
        <v>304</v>
      </c>
      <c r="K168" s="29"/>
      <c r="L168" s="111"/>
      <c r="M168" s="119"/>
      <c r="N168" s="142"/>
    </row>
    <row r="169" spans="1:14" ht="15.75">
      <c r="A169" s="114"/>
      <c r="B169" s="106" t="s">
        <v>124</v>
      </c>
      <c r="C169" s="72"/>
      <c r="D169" s="120"/>
      <c r="E169" s="120"/>
      <c r="F169" s="121"/>
      <c r="G169" s="29"/>
      <c r="H169" s="29"/>
      <c r="I169" s="29"/>
      <c r="J169" s="115">
        <v>29</v>
      </c>
      <c r="K169" s="29"/>
      <c r="L169" s="111"/>
      <c r="M169" s="119"/>
      <c r="N169" s="142"/>
    </row>
    <row r="170" spans="1:14" ht="15.75">
      <c r="A170" s="114"/>
      <c r="B170" s="106" t="s">
        <v>125</v>
      </c>
      <c r="C170" s="72"/>
      <c r="D170" s="120"/>
      <c r="E170" s="120"/>
      <c r="F170" s="121"/>
      <c r="G170" s="29"/>
      <c r="H170" s="29"/>
      <c r="I170" s="29"/>
      <c r="J170" s="115">
        <v>9</v>
      </c>
      <c r="K170" s="29"/>
      <c r="L170" s="111"/>
      <c r="M170" s="119"/>
      <c r="N170" s="142"/>
    </row>
    <row r="171" spans="1:14" ht="15.75">
      <c r="A171" s="114"/>
      <c r="B171" s="106" t="s">
        <v>126</v>
      </c>
      <c r="C171" s="72"/>
      <c r="D171" s="122"/>
      <c r="E171" s="120"/>
      <c r="F171" s="121"/>
      <c r="G171" s="29"/>
      <c r="H171" s="29"/>
      <c r="I171" s="29"/>
      <c r="J171" s="123">
        <v>0.8698</v>
      </c>
      <c r="K171" s="29"/>
      <c r="L171" s="111"/>
      <c r="M171" s="119"/>
      <c r="N171" s="142"/>
    </row>
    <row r="172" spans="1:14" ht="15.75">
      <c r="A172" s="114"/>
      <c r="B172" s="106"/>
      <c r="C172" s="72"/>
      <c r="D172" s="122"/>
      <c r="E172" s="120"/>
      <c r="F172" s="121"/>
      <c r="G172" s="29"/>
      <c r="H172" s="29"/>
      <c r="I172" s="29"/>
      <c r="J172" s="123"/>
      <c r="K172" s="29"/>
      <c r="L172" s="111"/>
      <c r="M172" s="119"/>
      <c r="N172" s="142"/>
    </row>
    <row r="173" spans="1:14" ht="15.75">
      <c r="A173" s="124"/>
      <c r="B173" s="17" t="s">
        <v>127</v>
      </c>
      <c r="C173" s="20"/>
      <c r="D173" s="113"/>
      <c r="E173" s="20"/>
      <c r="F173" s="113"/>
      <c r="G173" s="20"/>
      <c r="H173" s="113" t="s">
        <v>169</v>
      </c>
      <c r="I173" s="20" t="s">
        <v>170</v>
      </c>
      <c r="J173" s="113" t="s">
        <v>177</v>
      </c>
      <c r="K173" s="20" t="s">
        <v>170</v>
      </c>
      <c r="L173" s="18"/>
      <c r="M173" s="17"/>
      <c r="N173" s="142"/>
    </row>
    <row r="174" spans="1:14" ht="15.75">
      <c r="A174" s="28"/>
      <c r="B174" s="72" t="s">
        <v>128</v>
      </c>
      <c r="C174" s="125"/>
      <c r="D174" s="72"/>
      <c r="E174" s="125"/>
      <c r="F174" s="29"/>
      <c r="G174" s="125"/>
      <c r="H174" s="72">
        <v>990</v>
      </c>
      <c r="I174" s="125">
        <f>H174/H180</f>
        <v>0.61875</v>
      </c>
      <c r="J174" s="71">
        <v>36845</v>
      </c>
      <c r="K174" s="126">
        <f>J174/J180</f>
        <v>0.5758290876129153</v>
      </c>
      <c r="L174" s="111"/>
      <c r="M174" s="119"/>
      <c r="N174" s="142"/>
    </row>
    <row r="175" spans="1:14" ht="15.75">
      <c r="A175" s="28"/>
      <c r="B175" s="72" t="s">
        <v>129</v>
      </c>
      <c r="C175" s="125"/>
      <c r="D175" s="72"/>
      <c r="E175" s="125"/>
      <c r="F175" s="29"/>
      <c r="G175" s="127"/>
      <c r="H175" s="72">
        <v>72</v>
      </c>
      <c r="I175" s="125">
        <f>H175/H180</f>
        <v>0.045</v>
      </c>
      <c r="J175" s="71">
        <v>2670</v>
      </c>
      <c r="K175" s="126">
        <f>J175/J180</f>
        <v>0.04172787797330666</v>
      </c>
      <c r="L175" s="111"/>
      <c r="M175" s="119"/>
      <c r="N175" s="142"/>
    </row>
    <row r="176" spans="1:14" ht="15.75">
      <c r="A176" s="28"/>
      <c r="B176" s="72" t="s">
        <v>130</v>
      </c>
      <c r="C176" s="125"/>
      <c r="D176" s="72"/>
      <c r="E176" s="125"/>
      <c r="F176" s="29"/>
      <c r="G176" s="127"/>
      <c r="H176" s="72">
        <v>60</v>
      </c>
      <c r="I176" s="125">
        <f>H176/H180</f>
        <v>0.0375</v>
      </c>
      <c r="J176" s="71">
        <v>2158</v>
      </c>
      <c r="K176" s="126">
        <f>J176/J180</f>
        <v>0.0337261275904104</v>
      </c>
      <c r="L176" s="111"/>
      <c r="M176" s="119"/>
      <c r="N176" s="142"/>
    </row>
    <row r="177" spans="1:14" ht="15.75">
      <c r="A177" s="28"/>
      <c r="B177" s="72" t="s">
        <v>131</v>
      </c>
      <c r="C177" s="125"/>
      <c r="D177" s="72"/>
      <c r="E177" s="125"/>
      <c r="F177" s="29"/>
      <c r="G177" s="127"/>
      <c r="H177" s="72">
        <f>36+26+32+384</f>
        <v>478</v>
      </c>
      <c r="I177" s="125">
        <f>H177/H180</f>
        <v>0.29875</v>
      </c>
      <c r="J177" s="71">
        <f>1408+817+1253+18835</f>
        <v>22313</v>
      </c>
      <c r="K177" s="126">
        <f>J177/J180</f>
        <v>0.3487169068233676</v>
      </c>
      <c r="L177" s="111"/>
      <c r="M177" s="119"/>
      <c r="N177" s="142"/>
    </row>
    <row r="178" spans="1:14" ht="15.75">
      <c r="A178" s="28"/>
      <c r="B178" s="32"/>
      <c r="C178" s="125"/>
      <c r="D178" s="72"/>
      <c r="E178" s="125"/>
      <c r="F178" s="29"/>
      <c r="G178" s="127"/>
      <c r="H178" s="72"/>
      <c r="I178" s="125"/>
      <c r="J178" s="71"/>
      <c r="K178" s="126"/>
      <c r="L178" s="111"/>
      <c r="M178" s="119"/>
      <c r="N178" s="142"/>
    </row>
    <row r="179" spans="1:14" ht="15.75">
      <c r="A179" s="28"/>
      <c r="B179" s="72"/>
      <c r="C179" s="128"/>
      <c r="D179" s="116"/>
      <c r="E179" s="128"/>
      <c r="F179" s="29"/>
      <c r="G179" s="128"/>
      <c r="H179" s="116"/>
      <c r="I179" s="128"/>
      <c r="J179" s="71"/>
      <c r="K179" s="126"/>
      <c r="L179" s="111"/>
      <c r="M179" s="119"/>
      <c r="N179" s="142"/>
    </row>
    <row r="180" spans="1:14" ht="15.75">
      <c r="A180" s="28"/>
      <c r="B180" s="29"/>
      <c r="C180" s="29"/>
      <c r="D180" s="29"/>
      <c r="E180" s="29"/>
      <c r="F180" s="29"/>
      <c r="G180" s="29"/>
      <c r="H180" s="39">
        <f>SUM(H174:H178)</f>
        <v>1600</v>
      </c>
      <c r="I180" s="129">
        <f>SUM(I174:I179)</f>
        <v>1</v>
      </c>
      <c r="J180" s="71">
        <f>SUM(J174:J179)</f>
        <v>63986</v>
      </c>
      <c r="K180" s="129">
        <f>SUM(K174:K179)</f>
        <v>1</v>
      </c>
      <c r="L180" s="29"/>
      <c r="M180" s="29"/>
      <c r="N180" s="142"/>
    </row>
    <row r="181" spans="1:14" ht="15.75">
      <c r="A181" s="28"/>
      <c r="B181" s="29"/>
      <c r="C181" s="29"/>
      <c r="D181" s="29"/>
      <c r="E181" s="29"/>
      <c r="F181" s="29"/>
      <c r="G181" s="29"/>
      <c r="H181" s="39"/>
      <c r="I181" s="129"/>
      <c r="J181" s="71"/>
      <c r="K181" s="129"/>
      <c r="L181" s="29"/>
      <c r="M181" s="29"/>
      <c r="N181" s="142"/>
    </row>
    <row r="182" spans="1:14" ht="15.75">
      <c r="A182" s="8"/>
      <c r="B182" s="10"/>
      <c r="C182" s="10"/>
      <c r="D182" s="10"/>
      <c r="E182" s="10"/>
      <c r="F182" s="10"/>
      <c r="G182" s="10"/>
      <c r="H182" s="73"/>
      <c r="I182" s="132"/>
      <c r="J182" s="133"/>
      <c r="K182" s="132"/>
      <c r="L182" s="10"/>
      <c r="M182" s="10"/>
      <c r="N182" s="142"/>
    </row>
    <row r="183" spans="1:14" ht="15.75">
      <c r="A183" s="134"/>
      <c r="B183" s="17" t="s">
        <v>132</v>
      </c>
      <c r="C183" s="135"/>
      <c r="D183" s="20" t="s">
        <v>148</v>
      </c>
      <c r="E183" s="18"/>
      <c r="F183" s="17" t="s">
        <v>158</v>
      </c>
      <c r="G183" s="136"/>
      <c r="H183" s="136"/>
      <c r="I183" s="15"/>
      <c r="J183" s="15"/>
      <c r="K183" s="15"/>
      <c r="L183" s="15"/>
      <c r="M183" s="15"/>
      <c r="N183" s="142"/>
    </row>
    <row r="184" spans="1:14" ht="15.75">
      <c r="A184" s="134"/>
      <c r="B184" s="15"/>
      <c r="C184" s="15"/>
      <c r="D184" s="10"/>
      <c r="E184" s="10"/>
      <c r="F184" s="10"/>
      <c r="G184" s="15"/>
      <c r="H184" s="15"/>
      <c r="I184" s="15"/>
      <c r="J184" s="15"/>
      <c r="K184" s="15"/>
      <c r="L184" s="15"/>
      <c r="M184" s="15"/>
      <c r="N184" s="142"/>
    </row>
    <row r="185" spans="1:14" ht="15.75">
      <c r="A185" s="134"/>
      <c r="B185" s="16" t="s">
        <v>133</v>
      </c>
      <c r="C185" s="137"/>
      <c r="D185" s="138" t="s">
        <v>149</v>
      </c>
      <c r="E185" s="16"/>
      <c r="F185" s="16" t="s">
        <v>159</v>
      </c>
      <c r="G185" s="137"/>
      <c r="H185" s="137"/>
      <c r="I185" s="15"/>
      <c r="J185" s="15"/>
      <c r="K185" s="15"/>
      <c r="L185" s="15"/>
      <c r="M185" s="15"/>
      <c r="N185" s="142"/>
    </row>
    <row r="186" spans="1:14" ht="15.75">
      <c r="A186" s="134"/>
      <c r="B186" s="16" t="s">
        <v>134</v>
      </c>
      <c r="C186" s="137"/>
      <c r="D186" s="138" t="s">
        <v>188</v>
      </c>
      <c r="E186" s="16"/>
      <c r="F186" s="16" t="s">
        <v>160</v>
      </c>
      <c r="G186" s="137"/>
      <c r="H186" s="137"/>
      <c r="I186" s="15"/>
      <c r="J186" s="15"/>
      <c r="K186" s="15"/>
      <c r="L186" s="15"/>
      <c r="M186" s="15"/>
      <c r="N186" s="142"/>
    </row>
    <row r="187" spans="1:13" ht="15">
      <c r="A187" s="143"/>
      <c r="B187" s="143"/>
      <c r="C187" s="143"/>
      <c r="D187" s="143"/>
      <c r="E187" s="143"/>
      <c r="F187" s="143"/>
      <c r="G187" s="143"/>
      <c r="H187" s="143"/>
      <c r="I187" s="143"/>
      <c r="J187" s="143"/>
      <c r="K187" s="143"/>
      <c r="L187" s="143"/>
      <c r="M187" s="143"/>
    </row>
  </sheetData>
  <printOptions/>
  <pageMargins left="0.5" right="0.5" top="0.3" bottom="0.3451388888888889" header="0" footer="0"/>
  <pageSetup orientation="landscape" paperSize="9" scale="62"/>
  <headerFooter alignWithMargins="0">
    <oddFooter>&amp;LHL2 INVESTOR REPORT QTR END AUGUST 2001
</oddFooter>
  </headerFooter>
  <rowBreaks count="2" manualBreakCount="2">
    <brk id="47" max="144" man="1"/>
    <brk id="187" max="0" man="1"/>
  </rowBreaks>
</worksheet>
</file>

<file path=xl/worksheets/sheet6.xml><?xml version="1.0" encoding="utf-8"?>
<worksheet xmlns="http://schemas.openxmlformats.org/spreadsheetml/2006/main" xmlns:r="http://schemas.openxmlformats.org/officeDocument/2006/relationships">
  <dimension ref="A1:N187"/>
  <sheetViews>
    <sheetView showOutlineSymbols="0" zoomScale="70" zoomScaleNormal="70" workbookViewId="0" topLeftCell="E1">
      <selection activeCell="M10" sqref="M10"/>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19.77734375" style="1" customWidth="1"/>
    <col min="14" max="16384" width="9.6640625" style="1" customWidth="1"/>
  </cols>
  <sheetData>
    <row r="1" spans="1:14" ht="20.25">
      <c r="A1" s="2"/>
      <c r="B1" s="3" t="s">
        <v>0</v>
      </c>
      <c r="C1" s="4"/>
      <c r="D1" s="5"/>
      <c r="E1" s="5"/>
      <c r="F1" s="5"/>
      <c r="G1" s="5"/>
      <c r="H1" s="5"/>
      <c r="I1" s="5"/>
      <c r="J1" s="5"/>
      <c r="K1" s="5"/>
      <c r="L1" s="5"/>
      <c r="M1" s="5"/>
      <c r="N1" s="142"/>
    </row>
    <row r="2" spans="1:14" ht="15.75">
      <c r="A2" s="8"/>
      <c r="B2" s="9"/>
      <c r="C2" s="9"/>
      <c r="D2" s="10"/>
      <c r="E2" s="10"/>
      <c r="F2" s="10"/>
      <c r="G2" s="10"/>
      <c r="H2" s="10"/>
      <c r="I2" s="10"/>
      <c r="J2" s="10"/>
      <c r="K2" s="10"/>
      <c r="L2" s="10"/>
      <c r="M2" s="10"/>
      <c r="N2" s="142"/>
    </row>
    <row r="3" spans="1:14" ht="15.75">
      <c r="A3" s="11"/>
      <c r="B3" s="12" t="s">
        <v>1</v>
      </c>
      <c r="C3" s="10"/>
      <c r="D3" s="10"/>
      <c r="E3" s="10"/>
      <c r="F3" s="10"/>
      <c r="G3" s="10"/>
      <c r="H3" s="10"/>
      <c r="I3" s="10"/>
      <c r="J3" s="10"/>
      <c r="K3" s="10"/>
      <c r="L3" s="10"/>
      <c r="M3" s="10"/>
      <c r="N3" s="142"/>
    </row>
    <row r="4" spans="1:14" ht="15.75">
      <c r="A4" s="8"/>
      <c r="B4" s="9"/>
      <c r="C4" s="9"/>
      <c r="D4" s="10"/>
      <c r="E4" s="10"/>
      <c r="F4" s="10"/>
      <c r="G4" s="10"/>
      <c r="H4" s="10"/>
      <c r="I4" s="10"/>
      <c r="J4" s="10"/>
      <c r="K4" s="10"/>
      <c r="L4" s="10"/>
      <c r="M4" s="10"/>
      <c r="N4" s="142"/>
    </row>
    <row r="5" spans="1:14" ht="12" customHeight="1">
      <c r="A5" s="8"/>
      <c r="B5" s="13" t="s">
        <v>2</v>
      </c>
      <c r="C5" s="14"/>
      <c r="D5" s="10"/>
      <c r="E5" s="10"/>
      <c r="F5" s="10"/>
      <c r="G5" s="10"/>
      <c r="H5" s="10"/>
      <c r="I5" s="10"/>
      <c r="J5" s="10"/>
      <c r="K5" s="10"/>
      <c r="L5" s="10"/>
      <c r="M5" s="10"/>
      <c r="N5" s="142"/>
    </row>
    <row r="6" spans="1:14" ht="12" customHeight="1">
      <c r="A6" s="8"/>
      <c r="B6" s="13" t="s">
        <v>3</v>
      </c>
      <c r="C6" s="14"/>
      <c r="D6" s="10"/>
      <c r="E6" s="10"/>
      <c r="F6" s="10"/>
      <c r="G6" s="10"/>
      <c r="H6" s="10"/>
      <c r="I6" s="10"/>
      <c r="J6" s="10"/>
      <c r="K6" s="10"/>
      <c r="L6" s="10"/>
      <c r="M6" s="10"/>
      <c r="N6" s="142"/>
    </row>
    <row r="7" spans="1:14" ht="12" customHeight="1">
      <c r="A7" s="8"/>
      <c r="B7" s="13" t="s">
        <v>189</v>
      </c>
      <c r="C7" s="14"/>
      <c r="D7" s="10"/>
      <c r="E7" s="10"/>
      <c r="F7" s="10"/>
      <c r="G7" s="10"/>
      <c r="H7" s="10"/>
      <c r="I7" s="10"/>
      <c r="J7" s="10"/>
      <c r="K7" s="10"/>
      <c r="L7" s="10"/>
      <c r="M7" s="10"/>
      <c r="N7" s="142"/>
    </row>
    <row r="8" spans="1:14" ht="12" customHeight="1">
      <c r="A8" s="8"/>
      <c r="B8" s="13" t="s">
        <v>5</v>
      </c>
      <c r="C8" s="14"/>
      <c r="D8" s="10"/>
      <c r="E8" s="10"/>
      <c r="F8" s="10"/>
      <c r="G8" s="10"/>
      <c r="H8" s="10"/>
      <c r="I8" s="10"/>
      <c r="J8" s="10"/>
      <c r="K8" s="10"/>
      <c r="L8" s="10"/>
      <c r="M8" s="10"/>
      <c r="N8" s="142"/>
    </row>
    <row r="9" spans="1:14" ht="12" customHeight="1">
      <c r="A9" s="8"/>
      <c r="B9" s="15"/>
      <c r="C9" s="14"/>
      <c r="D9" s="10"/>
      <c r="E9" s="10"/>
      <c r="F9" s="10"/>
      <c r="G9" s="10"/>
      <c r="H9" s="10"/>
      <c r="I9" s="10"/>
      <c r="J9" s="10"/>
      <c r="K9" s="10"/>
      <c r="L9" s="10"/>
      <c r="M9" s="10"/>
      <c r="N9" s="142"/>
    </row>
    <row r="10" spans="1:14" ht="15.75">
      <c r="A10" s="8"/>
      <c r="B10" s="13"/>
      <c r="C10" s="14"/>
      <c r="D10" s="16"/>
      <c r="E10" s="16"/>
      <c r="F10" s="10"/>
      <c r="G10" s="10"/>
      <c r="H10" s="10"/>
      <c r="I10" s="10"/>
      <c r="J10" s="10"/>
      <c r="K10" s="10"/>
      <c r="L10" s="10"/>
      <c r="M10" s="10"/>
      <c r="N10" s="142"/>
    </row>
    <row r="11" spans="1:14" ht="15.75">
      <c r="A11" s="8"/>
      <c r="B11" s="16" t="s">
        <v>6</v>
      </c>
      <c r="C11" s="16"/>
      <c r="D11" s="10"/>
      <c r="E11" s="10"/>
      <c r="F11" s="10"/>
      <c r="G11" s="10"/>
      <c r="H11" s="10"/>
      <c r="I11" s="10"/>
      <c r="J11" s="10"/>
      <c r="K11" s="10"/>
      <c r="L11" s="10"/>
      <c r="M11" s="10"/>
      <c r="N11" s="142"/>
    </row>
    <row r="12" spans="1:14" ht="15.75">
      <c r="A12" s="8"/>
      <c r="B12" s="16"/>
      <c r="C12" s="16"/>
      <c r="D12" s="10"/>
      <c r="E12" s="10"/>
      <c r="F12" s="10"/>
      <c r="G12" s="10"/>
      <c r="H12" s="10"/>
      <c r="I12" s="10"/>
      <c r="J12" s="10"/>
      <c r="K12" s="10"/>
      <c r="L12" s="10"/>
      <c r="M12" s="10"/>
      <c r="N12" s="142"/>
    </row>
    <row r="13" spans="1:14" ht="15.75">
      <c r="A13" s="2"/>
      <c r="B13" s="5"/>
      <c r="C13" s="5"/>
      <c r="D13" s="5"/>
      <c r="E13" s="5"/>
      <c r="F13" s="5"/>
      <c r="G13" s="5"/>
      <c r="H13" s="5"/>
      <c r="I13" s="5"/>
      <c r="J13" s="5"/>
      <c r="K13" s="5"/>
      <c r="L13" s="5"/>
      <c r="M13" s="5"/>
      <c r="N13" s="142"/>
    </row>
    <row r="14" spans="1:14" ht="15.75">
      <c r="A14" s="8"/>
      <c r="B14" s="17" t="s">
        <v>7</v>
      </c>
      <c r="C14" s="17"/>
      <c r="D14" s="18"/>
      <c r="E14" s="18"/>
      <c r="F14" s="18"/>
      <c r="G14" s="18"/>
      <c r="H14" s="18"/>
      <c r="I14" s="18"/>
      <c r="J14" s="18"/>
      <c r="K14" s="18"/>
      <c r="L14" s="19" t="s">
        <v>180</v>
      </c>
      <c r="M14" s="18"/>
      <c r="N14" s="142"/>
    </row>
    <row r="15" spans="1:14" ht="15.75">
      <c r="A15" s="8"/>
      <c r="B15" s="17" t="s">
        <v>190</v>
      </c>
      <c r="C15" s="17"/>
      <c r="D15" s="18"/>
      <c r="E15" s="18"/>
      <c r="F15" s="18"/>
      <c r="G15" s="18"/>
      <c r="H15" s="20" t="s">
        <v>193</v>
      </c>
      <c r="I15" s="144">
        <v>0.84</v>
      </c>
      <c r="J15" s="20" t="s">
        <v>194</v>
      </c>
      <c r="K15" s="144">
        <v>0.16</v>
      </c>
      <c r="L15" s="19"/>
      <c r="M15" s="18"/>
      <c r="N15" s="142"/>
    </row>
    <row r="16" spans="1:14" ht="15.75">
      <c r="A16" s="8"/>
      <c r="B16" s="17" t="s">
        <v>191</v>
      </c>
      <c r="C16" s="17"/>
      <c r="D16" s="18"/>
      <c r="E16" s="18"/>
      <c r="F16" s="18"/>
      <c r="G16" s="18"/>
      <c r="H16" s="20" t="s">
        <v>193</v>
      </c>
      <c r="I16" s="144">
        <v>0.79</v>
      </c>
      <c r="J16" s="20" t="s">
        <v>194</v>
      </c>
      <c r="K16" s="144">
        <v>0.21</v>
      </c>
      <c r="L16" s="19"/>
      <c r="M16" s="18"/>
      <c r="N16" s="142"/>
    </row>
    <row r="17" spans="1:14" ht="15.75">
      <c r="A17" s="8"/>
      <c r="B17" s="17" t="s">
        <v>8</v>
      </c>
      <c r="C17" s="17"/>
      <c r="D17" s="18"/>
      <c r="E17" s="18"/>
      <c r="F17" s="18"/>
      <c r="G17" s="18"/>
      <c r="H17" s="18"/>
      <c r="I17" s="18"/>
      <c r="J17" s="18"/>
      <c r="K17" s="18"/>
      <c r="L17" s="20" t="s">
        <v>181</v>
      </c>
      <c r="M17" s="18"/>
      <c r="N17" s="142"/>
    </row>
    <row r="18" spans="1:14" ht="15.75">
      <c r="A18" s="8"/>
      <c r="B18" s="17" t="s">
        <v>9</v>
      </c>
      <c r="C18" s="17"/>
      <c r="D18" s="18"/>
      <c r="E18" s="18"/>
      <c r="F18" s="18"/>
      <c r="G18" s="18"/>
      <c r="H18" s="18"/>
      <c r="I18" s="18"/>
      <c r="J18" s="18"/>
      <c r="K18" s="18"/>
      <c r="L18" s="21">
        <v>37161</v>
      </c>
      <c r="M18" s="18"/>
      <c r="N18" s="142"/>
    </row>
    <row r="19" spans="1:14" ht="15.75">
      <c r="A19" s="8"/>
      <c r="B19" s="10"/>
      <c r="C19" s="10"/>
      <c r="D19" s="10"/>
      <c r="E19" s="10"/>
      <c r="F19" s="10"/>
      <c r="G19" s="10"/>
      <c r="H19" s="10"/>
      <c r="I19" s="10"/>
      <c r="J19" s="10"/>
      <c r="K19" s="10"/>
      <c r="L19" s="22"/>
      <c r="M19" s="10"/>
      <c r="N19" s="142"/>
    </row>
    <row r="20" spans="1:14" ht="15.75">
      <c r="A20" s="8"/>
      <c r="B20" s="23" t="s">
        <v>10</v>
      </c>
      <c r="C20" s="10"/>
      <c r="D20" s="10"/>
      <c r="E20" s="10"/>
      <c r="F20" s="10"/>
      <c r="G20" s="10"/>
      <c r="H20" s="10"/>
      <c r="I20" s="10"/>
      <c r="J20" s="22"/>
      <c r="K20" s="10"/>
      <c r="L20" s="15"/>
      <c r="M20" s="10"/>
      <c r="N20" s="142"/>
    </row>
    <row r="21" spans="1:14" ht="15.75">
      <c r="A21" s="8"/>
      <c r="B21" s="10"/>
      <c r="C21" s="10"/>
      <c r="D21" s="10"/>
      <c r="E21" s="10"/>
      <c r="F21" s="10"/>
      <c r="G21" s="10"/>
      <c r="H21" s="10"/>
      <c r="I21" s="10"/>
      <c r="J21" s="10"/>
      <c r="K21" s="10"/>
      <c r="L21" s="24"/>
      <c r="M21" s="10"/>
      <c r="N21" s="142"/>
    </row>
    <row r="22" spans="1:14" ht="15.75">
      <c r="A22" s="8"/>
      <c r="B22" s="10"/>
      <c r="C22" s="25" t="s">
        <v>135</v>
      </c>
      <c r="D22" s="26" t="s">
        <v>139</v>
      </c>
      <c r="E22" s="26"/>
      <c r="F22" s="26" t="s">
        <v>151</v>
      </c>
      <c r="G22" s="26"/>
      <c r="H22" s="26" t="s">
        <v>161</v>
      </c>
      <c r="I22" s="27"/>
      <c r="J22" s="27"/>
      <c r="K22" s="15"/>
      <c r="L22" s="15"/>
      <c r="M22" s="10"/>
      <c r="N22" s="142"/>
    </row>
    <row r="23" spans="1:14" ht="15.75">
      <c r="A23" s="28"/>
      <c r="B23" s="29" t="s">
        <v>11</v>
      </c>
      <c r="C23" s="30" t="s">
        <v>136</v>
      </c>
      <c r="D23" s="31" t="s">
        <v>140</v>
      </c>
      <c r="E23" s="31"/>
      <c r="F23" s="31" t="s">
        <v>140</v>
      </c>
      <c r="G23" s="31"/>
      <c r="H23" s="31" t="s">
        <v>162</v>
      </c>
      <c r="I23" s="31"/>
      <c r="J23" s="31"/>
      <c r="K23" s="32"/>
      <c r="L23" s="32"/>
      <c r="M23" s="29"/>
      <c r="N23" s="142"/>
    </row>
    <row r="24" spans="1:14" ht="15.75">
      <c r="A24" s="28"/>
      <c r="B24" s="33" t="s">
        <v>12</v>
      </c>
      <c r="C24" s="33"/>
      <c r="D24" s="34" t="s">
        <v>140</v>
      </c>
      <c r="E24" s="34"/>
      <c r="F24" s="34" t="s">
        <v>140</v>
      </c>
      <c r="G24" s="34"/>
      <c r="H24" s="34" t="s">
        <v>163</v>
      </c>
      <c r="I24" s="34"/>
      <c r="J24" s="31"/>
      <c r="K24" s="32"/>
      <c r="L24" s="32"/>
      <c r="M24" s="29"/>
      <c r="N24" s="142"/>
    </row>
    <row r="25" spans="1:14" ht="15.75">
      <c r="A25" s="28"/>
      <c r="B25" s="29" t="s">
        <v>13</v>
      </c>
      <c r="C25" s="29"/>
      <c r="D25" s="35" t="s">
        <v>141</v>
      </c>
      <c r="E25" s="31"/>
      <c r="F25" s="35" t="s">
        <v>152</v>
      </c>
      <c r="G25" s="31"/>
      <c r="H25" s="35" t="s">
        <v>164</v>
      </c>
      <c r="I25" s="31"/>
      <c r="J25" s="35"/>
      <c r="K25" s="32"/>
      <c r="L25" s="32"/>
      <c r="M25" s="29"/>
      <c r="N25" s="142"/>
    </row>
    <row r="26" spans="1:14" ht="15.75">
      <c r="A26" s="28"/>
      <c r="B26" s="29"/>
      <c r="C26" s="29"/>
      <c r="D26" s="29"/>
      <c r="E26" s="31"/>
      <c r="F26" s="31"/>
      <c r="G26" s="31"/>
      <c r="H26" s="31"/>
      <c r="I26" s="31"/>
      <c r="J26" s="31"/>
      <c r="K26" s="32"/>
      <c r="L26" s="32"/>
      <c r="M26" s="29"/>
      <c r="N26" s="142"/>
    </row>
    <row r="27" spans="1:14" ht="13.5" customHeight="1">
      <c r="A27" s="28"/>
      <c r="B27" s="29" t="s">
        <v>14</v>
      </c>
      <c r="C27" s="29"/>
      <c r="D27" s="36">
        <v>70000</v>
      </c>
      <c r="E27" s="37"/>
      <c r="F27" s="36">
        <v>141250</v>
      </c>
      <c r="G27" s="36"/>
      <c r="H27" s="36">
        <v>31250</v>
      </c>
      <c r="I27" s="36"/>
      <c r="J27" s="36"/>
      <c r="K27" s="38"/>
      <c r="L27" s="36">
        <f>SUM(D27:J27)</f>
        <v>242500</v>
      </c>
      <c r="M27" s="39"/>
      <c r="N27" s="142"/>
    </row>
    <row r="28" spans="1:14" ht="13.5" customHeight="1">
      <c r="A28" s="40"/>
      <c r="B28" s="41" t="s">
        <v>15</v>
      </c>
      <c r="C28" s="42">
        <v>0.186129</v>
      </c>
      <c r="D28" s="43">
        <v>0</v>
      </c>
      <c r="E28" s="44"/>
      <c r="F28" s="43">
        <f>136450*C28</f>
        <v>25397.30205</v>
      </c>
      <c r="G28" s="43"/>
      <c r="H28" s="43">
        <v>31250</v>
      </c>
      <c r="I28" s="43"/>
      <c r="J28" s="43"/>
      <c r="K28" s="45"/>
      <c r="L28" s="43">
        <f>SUM(D28:J28)</f>
        <v>56647.30205</v>
      </c>
      <c r="M28" s="46"/>
      <c r="N28" s="142"/>
    </row>
    <row r="29" spans="1:14" ht="13.5" customHeight="1">
      <c r="A29" s="40"/>
      <c r="B29" s="49" t="s">
        <v>16</v>
      </c>
      <c r="C29" s="42">
        <v>0.135445</v>
      </c>
      <c r="D29" s="50">
        <v>0</v>
      </c>
      <c r="E29" s="51"/>
      <c r="F29" s="50">
        <f>136450*C29</f>
        <v>18481.470250000002</v>
      </c>
      <c r="G29" s="50"/>
      <c r="H29" s="50">
        <v>31250</v>
      </c>
      <c r="I29" s="50"/>
      <c r="J29" s="50"/>
      <c r="K29" s="52"/>
      <c r="L29" s="50">
        <f>SUM(D29:J29)</f>
        <v>49731.47025</v>
      </c>
      <c r="M29" s="53"/>
      <c r="N29" s="142"/>
    </row>
    <row r="30" spans="1:14" ht="13.5" customHeight="1">
      <c r="A30" s="40"/>
      <c r="B30" s="41" t="s">
        <v>17</v>
      </c>
      <c r="C30" s="41"/>
      <c r="D30" s="54" t="s">
        <v>142</v>
      </c>
      <c r="E30" s="41"/>
      <c r="F30" s="54" t="s">
        <v>153</v>
      </c>
      <c r="G30" s="54"/>
      <c r="H30" s="54" t="s">
        <v>165</v>
      </c>
      <c r="I30" s="54"/>
      <c r="J30" s="54"/>
      <c r="K30" s="55"/>
      <c r="L30" s="55"/>
      <c r="M30" s="41"/>
      <c r="N30" s="142"/>
    </row>
    <row r="31" spans="1:14" ht="15.75">
      <c r="A31" s="28"/>
      <c r="B31" s="29" t="s">
        <v>18</v>
      </c>
      <c r="C31" s="29"/>
      <c r="D31" s="56" t="s">
        <v>143</v>
      </c>
      <c r="E31" s="29"/>
      <c r="F31" s="56">
        <v>0.0539375</v>
      </c>
      <c r="G31" s="57"/>
      <c r="H31" s="56">
        <v>0.0595375</v>
      </c>
      <c r="I31" s="57"/>
      <c r="J31" s="56"/>
      <c r="K31" s="32"/>
      <c r="L31" s="57">
        <f>SUMPRODUCT(D31:J31,D28:J28)/L28</f>
        <v>0.05702679099298561</v>
      </c>
      <c r="M31" s="29"/>
      <c r="N31" s="142"/>
    </row>
    <row r="32" spans="1:14" ht="15.75">
      <c r="A32" s="28"/>
      <c r="B32" s="29" t="s">
        <v>19</v>
      </c>
      <c r="C32" s="29"/>
      <c r="D32" s="56" t="s">
        <v>143</v>
      </c>
      <c r="E32" s="29"/>
      <c r="F32" s="56">
        <f>(5.78688)/100</f>
        <v>0.0578688</v>
      </c>
      <c r="G32" s="57"/>
      <c r="H32" s="56">
        <f>(6.34688)/100</f>
        <v>0.06346879999999999</v>
      </c>
      <c r="I32" s="57"/>
      <c r="J32" s="56"/>
      <c r="K32" s="32"/>
      <c r="L32" s="32"/>
      <c r="M32" s="29"/>
      <c r="N32" s="142"/>
    </row>
    <row r="33" spans="1:14" ht="15.75">
      <c r="A33" s="28"/>
      <c r="B33" s="29" t="s">
        <v>20</v>
      </c>
      <c r="C33" s="29"/>
      <c r="D33" s="35" t="s">
        <v>144</v>
      </c>
      <c r="E33" s="29"/>
      <c r="F33" s="35" t="s">
        <v>154</v>
      </c>
      <c r="G33" s="35"/>
      <c r="H33" s="35" t="s">
        <v>154</v>
      </c>
      <c r="I33" s="35"/>
      <c r="J33" s="35"/>
      <c r="K33" s="32"/>
      <c r="L33" s="32"/>
      <c r="M33" s="29"/>
      <c r="N33" s="142"/>
    </row>
    <row r="34" spans="1:14" ht="15.75">
      <c r="A34" s="28"/>
      <c r="B34" s="29" t="s">
        <v>21</v>
      </c>
      <c r="C34" s="29"/>
      <c r="D34" s="35" t="s">
        <v>145</v>
      </c>
      <c r="E34" s="29"/>
      <c r="F34" s="35" t="s">
        <v>155</v>
      </c>
      <c r="G34" s="35"/>
      <c r="H34" s="35" t="s">
        <v>155</v>
      </c>
      <c r="I34" s="35"/>
      <c r="J34" s="35"/>
      <c r="K34" s="32"/>
      <c r="L34" s="32"/>
      <c r="M34" s="29"/>
      <c r="N34" s="142"/>
    </row>
    <row r="35" spans="1:14" ht="15.75">
      <c r="A35" s="28"/>
      <c r="B35" s="29" t="s">
        <v>22</v>
      </c>
      <c r="C35" s="29"/>
      <c r="D35" s="35" t="s">
        <v>146</v>
      </c>
      <c r="E35" s="29"/>
      <c r="F35" s="35" t="s">
        <v>156</v>
      </c>
      <c r="G35" s="35"/>
      <c r="H35" s="35" t="s">
        <v>166</v>
      </c>
      <c r="I35" s="35"/>
      <c r="J35" s="35"/>
      <c r="K35" s="32"/>
      <c r="L35" s="32"/>
      <c r="M35" s="29"/>
      <c r="N35" s="142"/>
    </row>
    <row r="36" spans="1:14" ht="15.75">
      <c r="A36" s="28"/>
      <c r="B36" s="29"/>
      <c r="C36" s="29"/>
      <c r="D36" s="58"/>
      <c r="E36" s="58"/>
      <c r="F36" s="29"/>
      <c r="G36" s="58"/>
      <c r="H36" s="58"/>
      <c r="I36" s="58"/>
      <c r="J36" s="58"/>
      <c r="K36" s="58"/>
      <c r="L36" s="58"/>
      <c r="M36" s="29"/>
      <c r="N36" s="142"/>
    </row>
    <row r="37" spans="1:14" ht="15.75">
      <c r="A37" s="28"/>
      <c r="B37" s="29" t="s">
        <v>23</v>
      </c>
      <c r="C37" s="29"/>
      <c r="D37" s="29"/>
      <c r="E37" s="29"/>
      <c r="F37" s="29"/>
      <c r="G37" s="29"/>
      <c r="H37" s="29"/>
      <c r="I37" s="29"/>
      <c r="J37" s="29"/>
      <c r="K37" s="29"/>
      <c r="L37" s="57">
        <f>H27/(D27+F27)</f>
        <v>0.14792899408284024</v>
      </c>
      <c r="M37" s="29"/>
      <c r="N37" s="142"/>
    </row>
    <row r="38" spans="1:14" ht="15.75">
      <c r="A38" s="28"/>
      <c r="B38" s="29" t="s">
        <v>24</v>
      </c>
      <c r="C38" s="29"/>
      <c r="D38" s="29"/>
      <c r="E38" s="29"/>
      <c r="F38" s="29"/>
      <c r="G38" s="29"/>
      <c r="H38" s="29"/>
      <c r="I38" s="29"/>
      <c r="J38" s="29"/>
      <c r="K38" s="29"/>
      <c r="L38" s="57">
        <f>H29/(D29+F29)</f>
        <v>1.6908827911026179</v>
      </c>
      <c r="M38" s="29"/>
      <c r="N38" s="142"/>
    </row>
    <row r="39" spans="1:14" ht="15.75">
      <c r="A39" s="28"/>
      <c r="B39" s="29" t="s">
        <v>25</v>
      </c>
      <c r="C39" s="29"/>
      <c r="D39" s="29"/>
      <c r="E39" s="29"/>
      <c r="F39" s="29"/>
      <c r="G39" s="29"/>
      <c r="H39" s="29"/>
      <c r="I39" s="29"/>
      <c r="J39" s="35" t="s">
        <v>151</v>
      </c>
      <c r="K39" s="35" t="s">
        <v>178</v>
      </c>
      <c r="L39" s="36">
        <v>90000</v>
      </c>
      <c r="M39" s="29"/>
      <c r="N39" s="142"/>
    </row>
    <row r="40" spans="1:14" ht="15.75">
      <c r="A40" s="28"/>
      <c r="B40" s="29"/>
      <c r="C40" s="29"/>
      <c r="D40" s="29"/>
      <c r="E40" s="29"/>
      <c r="F40" s="29"/>
      <c r="G40" s="29"/>
      <c r="H40" s="29"/>
      <c r="I40" s="29"/>
      <c r="J40" s="29"/>
      <c r="K40" s="29"/>
      <c r="L40" s="59"/>
      <c r="M40" s="29"/>
      <c r="N40" s="142"/>
    </row>
    <row r="41" spans="1:14" ht="15.75">
      <c r="A41" s="28"/>
      <c r="B41" s="29" t="s">
        <v>26</v>
      </c>
      <c r="C41" s="29"/>
      <c r="D41" s="29"/>
      <c r="E41" s="29"/>
      <c r="F41" s="29"/>
      <c r="G41" s="29"/>
      <c r="H41" s="29"/>
      <c r="I41" s="29"/>
      <c r="J41" s="35"/>
      <c r="K41" s="35"/>
      <c r="L41" s="35" t="s">
        <v>182</v>
      </c>
      <c r="M41" s="29"/>
      <c r="N41" s="142"/>
    </row>
    <row r="42" spans="1:14" ht="15.75">
      <c r="A42" s="28"/>
      <c r="B42" s="33" t="s">
        <v>27</v>
      </c>
      <c r="C42" s="33"/>
      <c r="D42" s="33"/>
      <c r="E42" s="33"/>
      <c r="F42" s="33"/>
      <c r="G42" s="33"/>
      <c r="H42" s="33"/>
      <c r="I42" s="33"/>
      <c r="J42" s="60"/>
      <c r="K42" s="60"/>
      <c r="L42" s="61">
        <v>37134</v>
      </c>
      <c r="M42" s="33"/>
      <c r="N42" s="142"/>
    </row>
    <row r="43" spans="1:14" ht="15.75">
      <c r="A43" s="28"/>
      <c r="B43" s="29" t="s">
        <v>28</v>
      </c>
      <c r="C43" s="29"/>
      <c r="D43" s="29"/>
      <c r="E43" s="29"/>
      <c r="F43" s="29"/>
      <c r="G43" s="29"/>
      <c r="H43" s="29"/>
      <c r="I43" s="29">
        <f>L43-J43+1</f>
        <v>92</v>
      </c>
      <c r="J43" s="62">
        <v>36950</v>
      </c>
      <c r="K43" s="63"/>
      <c r="L43" s="62">
        <v>37041</v>
      </c>
      <c r="M43" s="29"/>
      <c r="N43" s="142"/>
    </row>
    <row r="44" spans="1:14" ht="15.75">
      <c r="A44" s="28"/>
      <c r="B44" s="29" t="s">
        <v>29</v>
      </c>
      <c r="C44" s="29"/>
      <c r="D44" s="29"/>
      <c r="E44" s="29"/>
      <c r="F44" s="29"/>
      <c r="G44" s="29"/>
      <c r="H44" s="29"/>
      <c r="I44" s="29">
        <f>L44-J44+1</f>
        <v>92</v>
      </c>
      <c r="J44" s="62">
        <v>37042</v>
      </c>
      <c r="K44" s="63"/>
      <c r="L44" s="62">
        <v>37133</v>
      </c>
      <c r="M44" s="29"/>
      <c r="N44" s="142"/>
    </row>
    <row r="45" spans="1:14" ht="15.75">
      <c r="A45" s="28"/>
      <c r="B45" s="29" t="s">
        <v>30</v>
      </c>
      <c r="C45" s="29"/>
      <c r="D45" s="29"/>
      <c r="E45" s="29"/>
      <c r="F45" s="29"/>
      <c r="G45" s="29"/>
      <c r="H45" s="29"/>
      <c r="I45" s="29"/>
      <c r="J45" s="62"/>
      <c r="K45" s="63"/>
      <c r="L45" s="62" t="s">
        <v>195</v>
      </c>
      <c r="M45" s="29"/>
      <c r="N45" s="142"/>
    </row>
    <row r="46" spans="1:14" ht="15.75">
      <c r="A46" s="28"/>
      <c r="B46" s="29" t="s">
        <v>31</v>
      </c>
      <c r="C46" s="29"/>
      <c r="D46" s="29"/>
      <c r="E46" s="29"/>
      <c r="F46" s="29"/>
      <c r="G46" s="29"/>
      <c r="H46" s="29"/>
      <c r="I46" s="29"/>
      <c r="J46" s="62"/>
      <c r="K46" s="63"/>
      <c r="L46" s="62">
        <v>37125</v>
      </c>
      <c r="M46" s="29"/>
      <c r="N46" s="142"/>
    </row>
    <row r="47" spans="1:14" ht="15.75">
      <c r="A47" s="28"/>
      <c r="B47" s="29"/>
      <c r="C47" s="29"/>
      <c r="D47" s="29"/>
      <c r="E47" s="29"/>
      <c r="F47" s="29"/>
      <c r="G47" s="29"/>
      <c r="H47" s="29"/>
      <c r="I47" s="29"/>
      <c r="J47" s="29"/>
      <c r="K47" s="29"/>
      <c r="L47" s="64"/>
      <c r="M47" s="29"/>
      <c r="N47" s="142"/>
    </row>
    <row r="48" spans="1:14" ht="15.75">
      <c r="A48" s="2"/>
      <c r="B48" s="5"/>
      <c r="C48" s="5"/>
      <c r="D48" s="5"/>
      <c r="E48" s="5"/>
      <c r="F48" s="5"/>
      <c r="G48" s="5"/>
      <c r="H48" s="5"/>
      <c r="I48" s="5"/>
      <c r="J48" s="5"/>
      <c r="K48" s="5"/>
      <c r="L48" s="65"/>
      <c r="M48" s="5"/>
      <c r="N48" s="142"/>
    </row>
    <row r="49" spans="1:14" ht="15.75">
      <c r="A49" s="8"/>
      <c r="B49" s="66" t="s">
        <v>32</v>
      </c>
      <c r="C49" s="16"/>
      <c r="D49" s="10"/>
      <c r="E49" s="10"/>
      <c r="F49" s="10"/>
      <c r="G49" s="10"/>
      <c r="H49" s="10"/>
      <c r="I49" s="10"/>
      <c r="J49" s="10"/>
      <c r="K49" s="10"/>
      <c r="L49" s="67"/>
      <c r="M49" s="10"/>
      <c r="N49" s="142"/>
    </row>
    <row r="50" spans="1:14" ht="15.75">
      <c r="A50" s="8"/>
      <c r="B50" s="16"/>
      <c r="C50" s="16"/>
      <c r="D50" s="10"/>
      <c r="E50" s="10"/>
      <c r="F50" s="10"/>
      <c r="G50" s="10"/>
      <c r="H50" s="10"/>
      <c r="I50" s="10"/>
      <c r="J50" s="10"/>
      <c r="K50" s="10"/>
      <c r="L50" s="67"/>
      <c r="M50" s="10"/>
      <c r="N50" s="142"/>
    </row>
    <row r="51" spans="1:14" ht="63">
      <c r="A51" s="8"/>
      <c r="B51" s="68" t="s">
        <v>33</v>
      </c>
      <c r="C51" s="69" t="s">
        <v>137</v>
      </c>
      <c r="D51" s="69" t="s">
        <v>147</v>
      </c>
      <c r="E51" s="69"/>
      <c r="F51" s="69" t="s">
        <v>157</v>
      </c>
      <c r="G51" s="69"/>
      <c r="H51" s="69" t="s">
        <v>167</v>
      </c>
      <c r="I51" s="69"/>
      <c r="J51" s="69" t="s">
        <v>171</v>
      </c>
      <c r="K51" s="69"/>
      <c r="L51" s="70" t="s">
        <v>184</v>
      </c>
      <c r="M51" s="12"/>
      <c r="N51" s="142"/>
    </row>
    <row r="52" spans="1:14" ht="15.75">
      <c r="A52" s="28"/>
      <c r="B52" s="29" t="s">
        <v>34</v>
      </c>
      <c r="C52" s="39">
        <v>250037</v>
      </c>
      <c r="D52" s="71">
        <v>63986</v>
      </c>
      <c r="E52" s="39"/>
      <c r="F52" s="39">
        <f>6718+2+84</f>
        <v>6804</v>
      </c>
      <c r="G52" s="39"/>
      <c r="H52" s="39">
        <v>2</v>
      </c>
      <c r="I52" s="39"/>
      <c r="J52" s="39">
        <v>0</v>
      </c>
      <c r="K52" s="39"/>
      <c r="L52" s="71">
        <f>D52-F52+H52-J52</f>
        <v>57184</v>
      </c>
      <c r="M52" s="29"/>
      <c r="N52" s="142"/>
    </row>
    <row r="53" spans="1:14" ht="15.75">
      <c r="A53" s="28"/>
      <c r="B53" s="29" t="s">
        <v>35</v>
      </c>
      <c r="C53" s="39">
        <v>0</v>
      </c>
      <c r="D53" s="39">
        <v>0</v>
      </c>
      <c r="E53" s="39"/>
      <c r="F53" s="39">
        <v>0</v>
      </c>
      <c r="G53" s="39"/>
      <c r="H53" s="39">
        <v>0</v>
      </c>
      <c r="I53" s="39"/>
      <c r="J53" s="39">
        <v>0</v>
      </c>
      <c r="K53" s="39"/>
      <c r="L53" s="71">
        <f>D53-F53</f>
        <v>0</v>
      </c>
      <c r="M53" s="29"/>
      <c r="N53" s="142"/>
    </row>
    <row r="54" spans="1:14" ht="15.75">
      <c r="A54" s="28"/>
      <c r="B54" s="29"/>
      <c r="C54" s="39"/>
      <c r="D54" s="39"/>
      <c r="E54" s="39"/>
      <c r="F54" s="39"/>
      <c r="G54" s="39"/>
      <c r="H54" s="39"/>
      <c r="I54" s="39"/>
      <c r="J54" s="39"/>
      <c r="K54" s="39"/>
      <c r="L54" s="71"/>
      <c r="M54" s="29"/>
      <c r="N54" s="142"/>
    </row>
    <row r="55" spans="1:14" ht="15.75">
      <c r="A55" s="28"/>
      <c r="B55" s="29" t="s">
        <v>36</v>
      </c>
      <c r="C55" s="39">
        <f>SUM(C52:C54)</f>
        <v>250037</v>
      </c>
      <c r="D55" s="39">
        <f>SUM(D52:D54)</f>
        <v>63986</v>
      </c>
      <c r="E55" s="39"/>
      <c r="F55" s="39">
        <f>SUM(F52:F54)</f>
        <v>6804</v>
      </c>
      <c r="G55" s="39"/>
      <c r="H55" s="39">
        <f>SUM(H52:H54)</f>
        <v>2</v>
      </c>
      <c r="I55" s="39"/>
      <c r="J55" s="39">
        <f>SUM(J52:J54)</f>
        <v>0</v>
      </c>
      <c r="K55" s="39"/>
      <c r="L55" s="72">
        <f>SUM(L52:L54)</f>
        <v>57184</v>
      </c>
      <c r="M55" s="29"/>
      <c r="N55" s="142"/>
    </row>
    <row r="56" spans="1:14" ht="15.75">
      <c r="A56" s="28"/>
      <c r="B56" s="29"/>
      <c r="C56" s="39"/>
      <c r="D56" s="39"/>
      <c r="E56" s="39"/>
      <c r="F56" s="39"/>
      <c r="G56" s="39"/>
      <c r="H56" s="39"/>
      <c r="I56" s="39"/>
      <c r="J56" s="39"/>
      <c r="K56" s="39"/>
      <c r="L56" s="72"/>
      <c r="M56" s="29"/>
      <c r="N56" s="142"/>
    </row>
    <row r="57" spans="1:14" ht="15.75">
      <c r="A57" s="8"/>
      <c r="B57" s="12" t="s">
        <v>37</v>
      </c>
      <c r="C57" s="73"/>
      <c r="D57" s="73"/>
      <c r="E57" s="73"/>
      <c r="F57" s="73"/>
      <c r="G57" s="73"/>
      <c r="H57" s="73"/>
      <c r="I57" s="73"/>
      <c r="J57" s="73"/>
      <c r="K57" s="73"/>
      <c r="L57" s="74"/>
      <c r="M57" s="10"/>
      <c r="N57" s="142"/>
    </row>
    <row r="58" spans="1:14" ht="15.75">
      <c r="A58" s="8"/>
      <c r="B58" s="10"/>
      <c r="C58" s="73"/>
      <c r="D58" s="73"/>
      <c r="E58" s="73"/>
      <c r="F58" s="73"/>
      <c r="G58" s="73"/>
      <c r="H58" s="73"/>
      <c r="I58" s="73"/>
      <c r="J58" s="73"/>
      <c r="K58" s="73"/>
      <c r="L58" s="74"/>
      <c r="M58" s="10"/>
      <c r="N58" s="142"/>
    </row>
    <row r="59" spans="1:14" ht="15.75">
      <c r="A59" s="28"/>
      <c r="B59" s="29" t="s">
        <v>34</v>
      </c>
      <c r="C59" s="39"/>
      <c r="D59" s="39"/>
      <c r="E59" s="39"/>
      <c r="F59" s="39"/>
      <c r="G59" s="39"/>
      <c r="H59" s="39"/>
      <c r="I59" s="39"/>
      <c r="J59" s="39"/>
      <c r="K59" s="39"/>
      <c r="L59" s="72"/>
      <c r="M59" s="29"/>
      <c r="N59" s="142"/>
    </row>
    <row r="60" spans="1:14" ht="15.75">
      <c r="A60" s="28"/>
      <c r="B60" s="29" t="s">
        <v>35</v>
      </c>
      <c r="C60" s="39"/>
      <c r="D60" s="39"/>
      <c r="E60" s="39"/>
      <c r="F60" s="39"/>
      <c r="G60" s="39"/>
      <c r="H60" s="39"/>
      <c r="I60" s="39"/>
      <c r="J60" s="39"/>
      <c r="K60" s="39"/>
      <c r="L60" s="72"/>
      <c r="M60" s="29"/>
      <c r="N60" s="142"/>
    </row>
    <row r="61" spans="1:14" ht="15.75">
      <c r="A61" s="28"/>
      <c r="B61" s="29"/>
      <c r="C61" s="39"/>
      <c r="D61" s="39"/>
      <c r="E61" s="39"/>
      <c r="F61" s="39"/>
      <c r="G61" s="39"/>
      <c r="H61" s="39"/>
      <c r="I61" s="39"/>
      <c r="J61" s="39"/>
      <c r="K61" s="39"/>
      <c r="L61" s="72"/>
      <c r="M61" s="29"/>
      <c r="N61" s="142"/>
    </row>
    <row r="62" spans="1:14" ht="15.75">
      <c r="A62" s="28"/>
      <c r="B62" s="29" t="s">
        <v>36</v>
      </c>
      <c r="C62" s="39"/>
      <c r="D62" s="39"/>
      <c r="E62" s="39"/>
      <c r="F62" s="39"/>
      <c r="G62" s="39"/>
      <c r="H62" s="39"/>
      <c r="I62" s="39"/>
      <c r="J62" s="39"/>
      <c r="K62" s="39"/>
      <c r="L62" s="39"/>
      <c r="M62" s="29"/>
      <c r="N62" s="142"/>
    </row>
    <row r="63" spans="1:14" ht="15.75">
      <c r="A63" s="28"/>
      <c r="B63" s="29"/>
      <c r="C63" s="39"/>
      <c r="D63" s="39"/>
      <c r="E63" s="39"/>
      <c r="F63" s="39"/>
      <c r="G63" s="39"/>
      <c r="H63" s="39"/>
      <c r="I63" s="39"/>
      <c r="J63" s="39"/>
      <c r="K63" s="39"/>
      <c r="L63" s="39"/>
      <c r="M63" s="29"/>
      <c r="N63" s="142"/>
    </row>
    <row r="64" spans="1:14" ht="15.75">
      <c r="A64" s="28"/>
      <c r="B64" s="29" t="s">
        <v>38</v>
      </c>
      <c r="C64" s="39">
        <v>-7537</v>
      </c>
      <c r="D64" s="39">
        <v>-7537</v>
      </c>
      <c r="E64" s="39"/>
      <c r="F64" s="39"/>
      <c r="G64" s="39"/>
      <c r="H64" s="39"/>
      <c r="I64" s="39"/>
      <c r="J64" s="39"/>
      <c r="K64" s="39"/>
      <c r="L64" s="71">
        <f>D64-F64+H64-J64</f>
        <v>-7537</v>
      </c>
      <c r="M64" s="29"/>
      <c r="N64" s="142"/>
    </row>
    <row r="65" spans="1:14" ht="15.75">
      <c r="A65" s="28"/>
      <c r="B65" s="29" t="s">
        <v>39</v>
      </c>
      <c r="C65" s="39">
        <v>0</v>
      </c>
      <c r="D65" s="39">
        <v>0</v>
      </c>
      <c r="E65" s="39"/>
      <c r="F65" s="39"/>
      <c r="G65" s="39"/>
      <c r="H65" s="39"/>
      <c r="I65" s="39"/>
      <c r="J65" s="39"/>
      <c r="K65" s="39"/>
      <c r="L65" s="72">
        <v>0</v>
      </c>
      <c r="M65" s="29"/>
      <c r="N65" s="142"/>
    </row>
    <row r="66" spans="1:14" ht="15.75">
      <c r="A66" s="28"/>
      <c r="B66" s="29" t="s">
        <v>40</v>
      </c>
      <c r="C66" s="39">
        <v>0</v>
      </c>
      <c r="D66" s="39">
        <v>198</v>
      </c>
      <c r="E66" s="39"/>
      <c r="F66" s="39"/>
      <c r="G66" s="39"/>
      <c r="H66" s="39"/>
      <c r="I66" s="39"/>
      <c r="J66" s="39"/>
      <c r="K66" s="39"/>
      <c r="L66" s="72">
        <v>84</v>
      </c>
      <c r="M66" s="29"/>
      <c r="N66" s="142"/>
    </row>
    <row r="67" spans="1:14" ht="15.75">
      <c r="A67" s="28"/>
      <c r="B67" s="29" t="s">
        <v>41</v>
      </c>
      <c r="C67" s="72">
        <f>SUM(C55:C66)</f>
        <v>242500</v>
      </c>
      <c r="D67" s="72">
        <f>SUM(D55:D66)</f>
        <v>56647</v>
      </c>
      <c r="E67" s="39"/>
      <c r="F67" s="72"/>
      <c r="G67" s="39"/>
      <c r="H67" s="72"/>
      <c r="I67" s="39"/>
      <c r="J67" s="72"/>
      <c r="K67" s="39"/>
      <c r="L67" s="72">
        <f>SUM(L55:L66)</f>
        <v>49731</v>
      </c>
      <c r="M67" s="29"/>
      <c r="N67" s="142"/>
    </row>
    <row r="68" spans="1:14" ht="15.75">
      <c r="A68" s="28"/>
      <c r="B68" s="29"/>
      <c r="C68" s="39"/>
      <c r="D68" s="39"/>
      <c r="E68" s="39"/>
      <c r="F68" s="39"/>
      <c r="G68" s="39"/>
      <c r="H68" s="39"/>
      <c r="I68" s="39"/>
      <c r="J68" s="39"/>
      <c r="K68" s="39"/>
      <c r="L68" s="72"/>
      <c r="M68" s="29"/>
      <c r="N68" s="142"/>
    </row>
    <row r="69" spans="1:14" ht="15.75">
      <c r="A69" s="8"/>
      <c r="B69" s="10"/>
      <c r="C69" s="10"/>
      <c r="D69" s="10"/>
      <c r="E69" s="10"/>
      <c r="F69" s="10"/>
      <c r="G69" s="10"/>
      <c r="H69" s="10"/>
      <c r="I69" s="10"/>
      <c r="J69" s="10"/>
      <c r="K69" s="10"/>
      <c r="L69" s="10"/>
      <c r="M69" s="10"/>
      <c r="N69" s="142"/>
    </row>
    <row r="70" spans="1:14" ht="15.75">
      <c r="A70" s="8"/>
      <c r="B70" s="66" t="s">
        <v>42</v>
      </c>
      <c r="C70" s="17"/>
      <c r="D70" s="17"/>
      <c r="E70" s="17"/>
      <c r="F70" s="17"/>
      <c r="G70" s="17"/>
      <c r="H70" s="17"/>
      <c r="I70" s="20"/>
      <c r="J70" s="20" t="s">
        <v>172</v>
      </c>
      <c r="K70" s="20"/>
      <c r="L70" s="20" t="s">
        <v>185</v>
      </c>
      <c r="M70" s="10"/>
      <c r="N70" s="142"/>
    </row>
    <row r="71" spans="1:14" ht="15.75">
      <c r="A71" s="28"/>
      <c r="B71" s="29" t="s">
        <v>43</v>
      </c>
      <c r="C71" s="29"/>
      <c r="D71" s="29"/>
      <c r="E71" s="29"/>
      <c r="F71" s="29"/>
      <c r="G71" s="29"/>
      <c r="H71" s="29"/>
      <c r="I71" s="29"/>
      <c r="J71" s="39">
        <v>0</v>
      </c>
      <c r="K71" s="29"/>
      <c r="L71" s="71">
        <v>0</v>
      </c>
      <c r="M71" s="29"/>
      <c r="N71" s="142"/>
    </row>
    <row r="72" spans="1:14" ht="15.75">
      <c r="A72" s="28"/>
      <c r="B72" s="29" t="s">
        <v>44</v>
      </c>
      <c r="C72" s="58" t="s">
        <v>138</v>
      </c>
      <c r="D72" s="77">
        <f>L46</f>
        <v>37125</v>
      </c>
      <c r="E72" s="29"/>
      <c r="F72" s="29"/>
      <c r="G72" s="29"/>
      <c r="H72" s="29"/>
      <c r="I72" s="29"/>
      <c r="J72" s="39">
        <f>6804+198-84</f>
        <v>6918</v>
      </c>
      <c r="K72" s="29"/>
      <c r="L72" s="71"/>
      <c r="M72" s="29"/>
      <c r="N72" s="142"/>
    </row>
    <row r="73" spans="1:14" ht="15.75">
      <c r="A73" s="28"/>
      <c r="B73" s="29" t="s">
        <v>45</v>
      </c>
      <c r="C73" s="29"/>
      <c r="D73" s="29"/>
      <c r="E73" s="29"/>
      <c r="F73" s="29"/>
      <c r="G73" s="29"/>
      <c r="H73" s="29"/>
      <c r="I73" s="29"/>
      <c r="J73" s="39"/>
      <c r="K73" s="29"/>
      <c r="L73" s="71">
        <f>1758-5+496+101+98+2-584+4</f>
        <v>1870</v>
      </c>
      <c r="M73" s="29"/>
      <c r="N73" s="142"/>
    </row>
    <row r="74" spans="1:14" ht="15.75">
      <c r="A74" s="28"/>
      <c r="B74" s="29" t="s">
        <v>46</v>
      </c>
      <c r="C74" s="29"/>
      <c r="D74" s="29"/>
      <c r="E74" s="29"/>
      <c r="F74" s="29"/>
      <c r="G74" s="29"/>
      <c r="H74" s="29"/>
      <c r="I74" s="29"/>
      <c r="J74" s="39"/>
      <c r="K74" s="29"/>
      <c r="L74" s="71">
        <v>0</v>
      </c>
      <c r="M74" s="29"/>
      <c r="N74" s="142"/>
    </row>
    <row r="75" spans="1:14" ht="15.75">
      <c r="A75" s="28"/>
      <c r="B75" s="29" t="s">
        <v>47</v>
      </c>
      <c r="C75" s="29"/>
      <c r="D75" s="29"/>
      <c r="E75" s="29"/>
      <c r="F75" s="29"/>
      <c r="G75" s="29"/>
      <c r="H75" s="29"/>
      <c r="I75" s="29"/>
      <c r="J75" s="39">
        <f>SUM(J71:J74)</f>
        <v>6918</v>
      </c>
      <c r="K75" s="29"/>
      <c r="L75" s="72">
        <f>SUM(L71:L74)</f>
        <v>1870</v>
      </c>
      <c r="M75" s="29"/>
      <c r="N75" s="142"/>
    </row>
    <row r="76" spans="1:14" ht="15.75">
      <c r="A76" s="28"/>
      <c r="B76" s="29" t="s">
        <v>48</v>
      </c>
      <c r="C76" s="29"/>
      <c r="D76" s="29"/>
      <c r="E76" s="29"/>
      <c r="F76" s="29"/>
      <c r="G76" s="29"/>
      <c r="H76" s="29"/>
      <c r="I76" s="29"/>
      <c r="J76" s="39">
        <v>0</v>
      </c>
      <c r="K76" s="29"/>
      <c r="L76" s="71">
        <v>0</v>
      </c>
      <c r="M76" s="29"/>
      <c r="N76" s="142"/>
    </row>
    <row r="77" spans="1:14" ht="15.75">
      <c r="A77" s="28"/>
      <c r="B77" s="29" t="s">
        <v>49</v>
      </c>
      <c r="C77" s="29"/>
      <c r="D77" s="29"/>
      <c r="E77" s="29"/>
      <c r="F77" s="29"/>
      <c r="G77" s="29"/>
      <c r="H77" s="29"/>
      <c r="I77" s="29"/>
      <c r="J77" s="39">
        <f>J75+J76</f>
        <v>6918</v>
      </c>
      <c r="K77" s="29"/>
      <c r="L77" s="72">
        <f>L75+L76</f>
        <v>1870</v>
      </c>
      <c r="M77" s="29"/>
      <c r="N77" s="142"/>
    </row>
    <row r="78" spans="1:14" ht="15.75">
      <c r="A78" s="28"/>
      <c r="B78" s="78" t="s">
        <v>50</v>
      </c>
      <c r="C78" s="79"/>
      <c r="D78" s="29"/>
      <c r="E78" s="29"/>
      <c r="F78" s="29"/>
      <c r="G78" s="29"/>
      <c r="H78" s="29"/>
      <c r="I78" s="29"/>
      <c r="J78" s="39"/>
      <c r="K78" s="29"/>
      <c r="L78" s="71"/>
      <c r="M78" s="29"/>
      <c r="N78" s="142"/>
    </row>
    <row r="79" spans="1:14" ht="15.75">
      <c r="A79" s="28">
        <v>1</v>
      </c>
      <c r="B79" s="29" t="s">
        <v>51</v>
      </c>
      <c r="C79" s="29"/>
      <c r="D79" s="29"/>
      <c r="E79" s="29"/>
      <c r="F79" s="29"/>
      <c r="G79" s="29"/>
      <c r="H79" s="29"/>
      <c r="I79" s="29"/>
      <c r="J79" s="29"/>
      <c r="K79" s="29"/>
      <c r="L79" s="71">
        <v>-25</v>
      </c>
      <c r="M79" s="29"/>
      <c r="N79" s="142"/>
    </row>
    <row r="80" spans="1:14" ht="15.75">
      <c r="A80" s="28">
        <v>2</v>
      </c>
      <c r="B80" s="29" t="s">
        <v>52</v>
      </c>
      <c r="C80" s="29"/>
      <c r="D80" s="29"/>
      <c r="E80" s="29"/>
      <c r="F80" s="29"/>
      <c r="G80" s="29"/>
      <c r="H80" s="29"/>
      <c r="I80" s="29"/>
      <c r="J80" s="29"/>
      <c r="K80" s="29"/>
      <c r="L80" s="71">
        <v>-4</v>
      </c>
      <c r="M80" s="29"/>
      <c r="N80" s="142"/>
    </row>
    <row r="81" spans="1:14" ht="15.75">
      <c r="A81" s="28">
        <v>3</v>
      </c>
      <c r="B81" s="29" t="s">
        <v>53</v>
      </c>
      <c r="C81" s="29"/>
      <c r="D81" s="29"/>
      <c r="E81" s="29"/>
      <c r="F81" s="29"/>
      <c r="G81" s="29"/>
      <c r="H81" s="29"/>
      <c r="I81" s="29"/>
      <c r="J81" s="29"/>
      <c r="K81" s="29"/>
      <c r="L81" s="71">
        <f>-81-10</f>
        <v>-91</v>
      </c>
      <c r="M81" s="29"/>
      <c r="N81" s="142"/>
    </row>
    <row r="82" spans="1:14" ht="15.75">
      <c r="A82" s="28">
        <v>4</v>
      </c>
      <c r="B82" s="29" t="s">
        <v>54</v>
      </c>
      <c r="C82" s="29"/>
      <c r="D82" s="29"/>
      <c r="E82" s="29"/>
      <c r="F82" s="29"/>
      <c r="G82" s="29"/>
      <c r="H82" s="29"/>
      <c r="I82" s="29"/>
      <c r="J82" s="29"/>
      <c r="K82" s="29"/>
      <c r="L82" s="71">
        <v>0</v>
      </c>
      <c r="M82" s="29"/>
      <c r="N82" s="142"/>
    </row>
    <row r="83" spans="1:14" ht="15.75">
      <c r="A83" s="28">
        <v>5</v>
      </c>
      <c r="B83" s="29" t="s">
        <v>55</v>
      </c>
      <c r="C83" s="29"/>
      <c r="D83" s="29"/>
      <c r="E83" s="29"/>
      <c r="F83" s="29"/>
      <c r="G83" s="29"/>
      <c r="H83" s="29"/>
      <c r="I83" s="29"/>
      <c r="J83" s="29"/>
      <c r="K83" s="29"/>
      <c r="L83" s="71">
        <v>-345</v>
      </c>
      <c r="M83" s="29"/>
      <c r="N83" s="142"/>
    </row>
    <row r="84" spans="1:14" ht="15.75">
      <c r="A84" s="28">
        <v>6</v>
      </c>
      <c r="B84" s="29" t="s">
        <v>56</v>
      </c>
      <c r="C84" s="29"/>
      <c r="D84" s="29"/>
      <c r="E84" s="29"/>
      <c r="F84" s="29"/>
      <c r="G84" s="29"/>
      <c r="H84" s="29"/>
      <c r="I84" s="29"/>
      <c r="J84" s="29"/>
      <c r="K84" s="29"/>
      <c r="L84" s="71">
        <v>-3</v>
      </c>
      <c r="M84" s="29"/>
      <c r="N84" s="142"/>
    </row>
    <row r="85" spans="1:14" ht="15.75">
      <c r="A85" s="28">
        <v>7</v>
      </c>
      <c r="B85" s="29" t="s">
        <v>57</v>
      </c>
      <c r="C85" s="29"/>
      <c r="D85" s="29"/>
      <c r="E85" s="29"/>
      <c r="F85" s="29"/>
      <c r="G85" s="29"/>
      <c r="H85" s="29"/>
      <c r="I85" s="29"/>
      <c r="J85" s="29"/>
      <c r="K85" s="29"/>
      <c r="L85" s="71">
        <v>-469</v>
      </c>
      <c r="M85" s="29"/>
      <c r="N85" s="142"/>
    </row>
    <row r="86" spans="1:14" ht="15.75">
      <c r="A86" s="28">
        <v>8</v>
      </c>
      <c r="B86" s="29" t="s">
        <v>58</v>
      </c>
      <c r="C86" s="29"/>
      <c r="D86" s="29"/>
      <c r="E86" s="29"/>
      <c r="F86" s="29"/>
      <c r="G86" s="29"/>
      <c r="H86" s="29"/>
      <c r="I86" s="29"/>
      <c r="J86" s="29"/>
      <c r="K86" s="29"/>
      <c r="L86" s="71">
        <v>0</v>
      </c>
      <c r="M86" s="29"/>
      <c r="N86" s="142"/>
    </row>
    <row r="87" spans="1:14" ht="15.75">
      <c r="A87" s="28">
        <v>9</v>
      </c>
      <c r="B87" s="29" t="s">
        <v>59</v>
      </c>
      <c r="C87" s="29"/>
      <c r="D87" s="29"/>
      <c r="E87" s="29"/>
      <c r="F87" s="29"/>
      <c r="G87" s="29"/>
      <c r="H87" s="29"/>
      <c r="I87" s="29"/>
      <c r="J87" s="29"/>
      <c r="K87" s="29"/>
      <c r="L87" s="71">
        <v>-84</v>
      </c>
      <c r="M87" s="29"/>
      <c r="N87" s="142"/>
    </row>
    <row r="88" spans="1:14" ht="15.75">
      <c r="A88" s="28">
        <v>10</v>
      </c>
      <c r="B88" s="29" t="s">
        <v>60</v>
      </c>
      <c r="C88" s="29"/>
      <c r="D88" s="29"/>
      <c r="E88" s="29"/>
      <c r="F88" s="29"/>
      <c r="G88" s="29"/>
      <c r="H88" s="29"/>
      <c r="I88" s="29"/>
      <c r="J88" s="29"/>
      <c r="K88" s="29"/>
      <c r="L88" s="71">
        <v>0</v>
      </c>
      <c r="M88" s="29"/>
      <c r="N88" s="142"/>
    </row>
    <row r="89" spans="1:14" ht="15.75">
      <c r="A89" s="28">
        <v>11</v>
      </c>
      <c r="B89" s="29" t="s">
        <v>61</v>
      </c>
      <c r="C89" s="29"/>
      <c r="D89" s="29"/>
      <c r="E89" s="29"/>
      <c r="F89" s="29"/>
      <c r="G89" s="29"/>
      <c r="H89" s="29"/>
      <c r="I89" s="29"/>
      <c r="J89" s="29"/>
      <c r="K89" s="29"/>
      <c r="L89" s="71">
        <f>-L77-SUM(L79:L88)</f>
        <v>-849</v>
      </c>
      <c r="M89" s="29"/>
      <c r="N89" s="142"/>
    </row>
    <row r="90" spans="1:14" ht="15.75">
      <c r="A90" s="28"/>
      <c r="B90" s="78" t="s">
        <v>62</v>
      </c>
      <c r="C90" s="79"/>
      <c r="D90" s="29"/>
      <c r="E90" s="29"/>
      <c r="F90" s="29"/>
      <c r="G90" s="29"/>
      <c r="H90" s="29"/>
      <c r="I90" s="29"/>
      <c r="J90" s="29"/>
      <c r="K90" s="29"/>
      <c r="L90" s="80"/>
      <c r="M90" s="29"/>
      <c r="N90" s="142"/>
    </row>
    <row r="91" spans="1:14" ht="15.75">
      <c r="A91" s="28"/>
      <c r="B91" s="29" t="s">
        <v>63</v>
      </c>
      <c r="C91" s="79"/>
      <c r="D91" s="29"/>
      <c r="E91" s="29"/>
      <c r="F91" s="29"/>
      <c r="G91" s="29"/>
      <c r="H91" s="29"/>
      <c r="I91" s="29"/>
      <c r="J91" s="39">
        <v>-2</v>
      </c>
      <c r="K91" s="39"/>
      <c r="L91" s="71"/>
      <c r="M91" s="29"/>
      <c r="N91" s="142"/>
    </row>
    <row r="92" spans="1:14" ht="15.75">
      <c r="A92" s="28"/>
      <c r="B92" s="29" t="s">
        <v>64</v>
      </c>
      <c r="C92" s="29"/>
      <c r="D92" s="29"/>
      <c r="E92" s="29"/>
      <c r="F92" s="29"/>
      <c r="G92" s="29"/>
      <c r="H92" s="29"/>
      <c r="I92" s="29"/>
      <c r="J92" s="39">
        <v>0</v>
      </c>
      <c r="K92" s="39"/>
      <c r="L92" s="71"/>
      <c r="M92" s="29"/>
      <c r="N92" s="142"/>
    </row>
    <row r="93" spans="1:14" ht="15.75">
      <c r="A93" s="28"/>
      <c r="B93" s="29" t="s">
        <v>65</v>
      </c>
      <c r="C93" s="29"/>
      <c r="D93" s="29"/>
      <c r="E93" s="29"/>
      <c r="F93" s="29"/>
      <c r="G93" s="29"/>
      <c r="H93" s="29"/>
      <c r="I93" s="29"/>
      <c r="J93" s="39">
        <v>-6916</v>
      </c>
      <c r="K93" s="39"/>
      <c r="L93" s="71"/>
      <c r="M93" s="29"/>
      <c r="N93" s="142"/>
    </row>
    <row r="94" spans="1:14" ht="15.75">
      <c r="A94" s="28"/>
      <c r="B94" s="29" t="s">
        <v>66</v>
      </c>
      <c r="C94" s="29"/>
      <c r="D94" s="29"/>
      <c r="E94" s="29"/>
      <c r="F94" s="29"/>
      <c r="G94" s="29"/>
      <c r="H94" s="29"/>
      <c r="I94" s="29"/>
      <c r="J94" s="39">
        <v>0</v>
      </c>
      <c r="K94" s="39"/>
      <c r="L94" s="71"/>
      <c r="M94" s="29"/>
      <c r="N94" s="142"/>
    </row>
    <row r="95" spans="1:14" ht="15.75">
      <c r="A95" s="28"/>
      <c r="B95" s="29" t="s">
        <v>67</v>
      </c>
      <c r="C95" s="29"/>
      <c r="D95" s="29"/>
      <c r="E95" s="29"/>
      <c r="F95" s="29"/>
      <c r="G95" s="29"/>
      <c r="H95" s="29"/>
      <c r="I95" s="29"/>
      <c r="J95" s="39">
        <f>SUM(J78:J94)</f>
        <v>-6918</v>
      </c>
      <c r="K95" s="39"/>
      <c r="L95" s="39">
        <f>SUM(L78:L94)</f>
        <v>-1870</v>
      </c>
      <c r="M95" s="29"/>
      <c r="N95" s="142"/>
    </row>
    <row r="96" spans="1:14" ht="15.75">
      <c r="A96" s="28"/>
      <c r="B96" s="29" t="s">
        <v>68</v>
      </c>
      <c r="C96" s="29"/>
      <c r="D96" s="29"/>
      <c r="E96" s="29"/>
      <c r="F96" s="29"/>
      <c r="G96" s="29"/>
      <c r="H96" s="29"/>
      <c r="I96" s="29"/>
      <c r="J96" s="39">
        <f>J77+J95</f>
        <v>0</v>
      </c>
      <c r="K96" s="39"/>
      <c r="L96" s="39">
        <f>L77+L95</f>
        <v>0</v>
      </c>
      <c r="M96" s="29"/>
      <c r="N96" s="142"/>
    </row>
    <row r="97" spans="1:14" ht="12" customHeight="1">
      <c r="A97" s="8"/>
      <c r="B97" s="10"/>
      <c r="C97" s="10"/>
      <c r="D97" s="10"/>
      <c r="E97" s="10"/>
      <c r="F97" s="10"/>
      <c r="G97" s="10"/>
      <c r="H97" s="10"/>
      <c r="I97" s="10"/>
      <c r="J97" s="10"/>
      <c r="K97" s="10"/>
      <c r="L97" s="67"/>
      <c r="M97" s="10"/>
      <c r="N97" s="142"/>
    </row>
    <row r="98" spans="1:14" ht="15.75">
      <c r="A98" s="2"/>
      <c r="B98" s="81" t="s">
        <v>69</v>
      </c>
      <c r="C98" s="82"/>
      <c r="D98" s="5"/>
      <c r="E98" s="5"/>
      <c r="F98" s="5"/>
      <c r="G98" s="5"/>
      <c r="H98" s="5"/>
      <c r="I98" s="5"/>
      <c r="J98" s="5"/>
      <c r="K98" s="5"/>
      <c r="L98" s="65"/>
      <c r="M98" s="5"/>
      <c r="N98" s="142"/>
    </row>
    <row r="99" spans="1:14" ht="15.75">
      <c r="A99" s="8"/>
      <c r="B99" s="23"/>
      <c r="C99" s="16"/>
      <c r="D99" s="10"/>
      <c r="E99" s="10"/>
      <c r="F99" s="10"/>
      <c r="G99" s="10"/>
      <c r="H99" s="10"/>
      <c r="I99" s="10"/>
      <c r="J99" s="10"/>
      <c r="K99" s="10"/>
      <c r="L99" s="67"/>
      <c r="M99" s="10"/>
      <c r="N99" s="142"/>
    </row>
    <row r="100" spans="1:14" ht="15.75">
      <c r="A100" s="8"/>
      <c r="B100" s="83" t="s">
        <v>70</v>
      </c>
      <c r="C100" s="16"/>
      <c r="D100" s="10"/>
      <c r="E100" s="10"/>
      <c r="F100" s="10"/>
      <c r="G100" s="10"/>
      <c r="H100" s="10"/>
      <c r="I100" s="10"/>
      <c r="J100" s="10"/>
      <c r="K100" s="10"/>
      <c r="L100" s="67"/>
      <c r="M100" s="10"/>
      <c r="N100" s="142"/>
    </row>
    <row r="101" spans="1:14" ht="15.75">
      <c r="A101" s="28"/>
      <c r="B101" s="29" t="s">
        <v>71</v>
      </c>
      <c r="C101" s="29"/>
      <c r="D101" s="29"/>
      <c r="E101" s="29"/>
      <c r="F101" s="29"/>
      <c r="G101" s="29"/>
      <c r="H101" s="29"/>
      <c r="I101" s="29"/>
      <c r="J101" s="29"/>
      <c r="K101" s="29"/>
      <c r="L101" s="71">
        <v>5001</v>
      </c>
      <c r="M101" s="29"/>
      <c r="N101" s="142"/>
    </row>
    <row r="102" spans="1:14" ht="15.75">
      <c r="A102" s="28"/>
      <c r="B102" s="29" t="s">
        <v>72</v>
      </c>
      <c r="C102" s="29"/>
      <c r="D102" s="29"/>
      <c r="E102" s="29"/>
      <c r="F102" s="29"/>
      <c r="G102" s="29"/>
      <c r="H102" s="29"/>
      <c r="I102" s="29"/>
      <c r="J102" s="29"/>
      <c r="K102" s="29"/>
      <c r="L102" s="71">
        <v>5001</v>
      </c>
      <c r="M102" s="29"/>
      <c r="N102" s="142"/>
    </row>
    <row r="103" spans="1:14" ht="15.75">
      <c r="A103" s="28"/>
      <c r="B103" s="29" t="s">
        <v>73</v>
      </c>
      <c r="C103" s="29"/>
      <c r="D103" s="29"/>
      <c r="E103" s="29"/>
      <c r="F103" s="29"/>
      <c r="G103" s="29"/>
      <c r="H103" s="29"/>
      <c r="I103" s="29"/>
      <c r="J103" s="29"/>
      <c r="K103" s="29"/>
      <c r="L103" s="71">
        <v>0</v>
      </c>
      <c r="M103" s="29"/>
      <c r="N103" s="142"/>
    </row>
    <row r="104" spans="1:14" ht="15.75">
      <c r="A104" s="28"/>
      <c r="B104" s="29" t="s">
        <v>74</v>
      </c>
      <c r="C104" s="29"/>
      <c r="D104" s="29"/>
      <c r="E104" s="29"/>
      <c r="F104" s="29"/>
      <c r="G104" s="29"/>
      <c r="H104" s="29"/>
      <c r="I104" s="29"/>
      <c r="J104" s="29"/>
      <c r="K104" s="29"/>
      <c r="L104" s="71">
        <v>0</v>
      </c>
      <c r="M104" s="29"/>
      <c r="N104" s="142"/>
    </row>
    <row r="105" spans="1:14" ht="15.75">
      <c r="A105" s="28"/>
      <c r="B105" s="29" t="s">
        <v>75</v>
      </c>
      <c r="C105" s="29"/>
      <c r="D105" s="29"/>
      <c r="E105" s="29"/>
      <c r="F105" s="29"/>
      <c r="G105" s="29"/>
      <c r="H105" s="29"/>
      <c r="I105" s="29"/>
      <c r="J105" s="29"/>
      <c r="K105" s="29"/>
      <c r="L105" s="71">
        <v>0</v>
      </c>
      <c r="M105" s="29"/>
      <c r="N105" s="142"/>
    </row>
    <row r="106" spans="1:14" ht="15.75">
      <c r="A106" s="28"/>
      <c r="B106" s="29" t="s">
        <v>55</v>
      </c>
      <c r="C106" s="29"/>
      <c r="D106" s="29"/>
      <c r="E106" s="29"/>
      <c r="F106" s="29"/>
      <c r="G106" s="29"/>
      <c r="H106" s="29"/>
      <c r="I106" s="29"/>
      <c r="J106" s="29"/>
      <c r="K106" s="29"/>
      <c r="L106" s="71">
        <v>0</v>
      </c>
      <c r="M106" s="29"/>
      <c r="N106" s="142"/>
    </row>
    <row r="107" spans="1:14" ht="15.75">
      <c r="A107" s="28"/>
      <c r="B107" s="29" t="s">
        <v>76</v>
      </c>
      <c r="C107" s="29"/>
      <c r="D107" s="29"/>
      <c r="E107" s="29"/>
      <c r="F107" s="29"/>
      <c r="G107" s="29"/>
      <c r="H107" s="29"/>
      <c r="I107" s="29"/>
      <c r="J107" s="29"/>
      <c r="K107" s="29"/>
      <c r="L107" s="71">
        <v>0</v>
      </c>
      <c r="M107" s="29"/>
      <c r="N107" s="142"/>
    </row>
    <row r="108" spans="1:14" ht="15.75">
      <c r="A108" s="28"/>
      <c r="B108" s="29" t="s">
        <v>77</v>
      </c>
      <c r="C108" s="29"/>
      <c r="D108" s="29"/>
      <c r="E108" s="29"/>
      <c r="F108" s="29"/>
      <c r="G108" s="29"/>
      <c r="H108" s="29"/>
      <c r="I108" s="29"/>
      <c r="J108" s="29"/>
      <c r="K108" s="29"/>
      <c r="L108" s="71">
        <f>SUM(L102:L106)</f>
        <v>5001</v>
      </c>
      <c r="M108" s="29"/>
      <c r="N108" s="142"/>
    </row>
    <row r="109" spans="1:14" ht="15.75">
      <c r="A109" s="28"/>
      <c r="B109" s="29"/>
      <c r="C109" s="29"/>
      <c r="D109" s="29"/>
      <c r="E109" s="29"/>
      <c r="F109" s="29"/>
      <c r="G109" s="29"/>
      <c r="H109" s="29"/>
      <c r="I109" s="29"/>
      <c r="J109" s="29"/>
      <c r="K109" s="29"/>
      <c r="L109" s="84"/>
      <c r="M109" s="29"/>
      <c r="N109" s="142"/>
    </row>
    <row r="110" spans="1:14" ht="15.75">
      <c r="A110" s="8"/>
      <c r="B110" s="83" t="s">
        <v>78</v>
      </c>
      <c r="C110" s="10"/>
      <c r="D110" s="10"/>
      <c r="E110" s="10"/>
      <c r="F110" s="10"/>
      <c r="G110" s="10"/>
      <c r="H110" s="10"/>
      <c r="I110" s="10"/>
      <c r="J110" s="10"/>
      <c r="K110" s="10"/>
      <c r="L110" s="67"/>
      <c r="M110" s="10"/>
      <c r="N110" s="142"/>
    </row>
    <row r="111" spans="1:14" ht="15.75">
      <c r="A111" s="28"/>
      <c r="B111" s="29" t="s">
        <v>79</v>
      </c>
      <c r="C111" s="29"/>
      <c r="D111" s="85"/>
      <c r="E111" s="29"/>
      <c r="F111" s="29"/>
      <c r="G111" s="29"/>
      <c r="H111" s="29"/>
      <c r="I111" s="29"/>
      <c r="J111" s="29"/>
      <c r="K111" s="29"/>
      <c r="L111" s="86" t="s">
        <v>174</v>
      </c>
      <c r="M111" s="29"/>
      <c r="N111" s="142"/>
    </row>
    <row r="112" spans="1:14" ht="15.75">
      <c r="A112" s="28"/>
      <c r="B112" s="29" t="s">
        <v>80</v>
      </c>
      <c r="C112" s="32"/>
      <c r="D112" s="32"/>
      <c r="E112" s="32"/>
      <c r="F112" s="32"/>
      <c r="G112" s="32"/>
      <c r="H112" s="32"/>
      <c r="I112" s="32"/>
      <c r="J112" s="32"/>
      <c r="K112" s="32"/>
      <c r="L112" s="86" t="s">
        <v>174</v>
      </c>
      <c r="M112" s="29"/>
      <c r="N112" s="142"/>
    </row>
    <row r="113" spans="1:14" ht="15.75">
      <c r="A113" s="28"/>
      <c r="B113" s="29" t="s">
        <v>81</v>
      </c>
      <c r="C113" s="29"/>
      <c r="D113" s="29"/>
      <c r="E113" s="29"/>
      <c r="F113" s="29"/>
      <c r="G113" s="29"/>
      <c r="H113" s="29"/>
      <c r="I113" s="29"/>
      <c r="J113" s="29"/>
      <c r="K113" s="29"/>
      <c r="L113" s="86" t="s">
        <v>174</v>
      </c>
      <c r="M113" s="29"/>
      <c r="N113" s="142"/>
    </row>
    <row r="114" spans="1:14" ht="15.75">
      <c r="A114" s="28"/>
      <c r="B114" s="29" t="s">
        <v>82</v>
      </c>
      <c r="C114" s="29"/>
      <c r="D114" s="29"/>
      <c r="E114" s="29"/>
      <c r="F114" s="29"/>
      <c r="G114" s="29"/>
      <c r="H114" s="29"/>
      <c r="I114" s="29"/>
      <c r="J114" s="29"/>
      <c r="K114" s="29"/>
      <c r="L114" s="86" t="s">
        <v>174</v>
      </c>
      <c r="M114" s="29"/>
      <c r="N114" s="142"/>
    </row>
    <row r="115" spans="1:14" ht="15.75">
      <c r="A115" s="28"/>
      <c r="B115" s="29"/>
      <c r="C115" s="29"/>
      <c r="D115" s="29"/>
      <c r="E115" s="29"/>
      <c r="F115" s="29"/>
      <c r="G115" s="29"/>
      <c r="H115" s="29"/>
      <c r="I115" s="29"/>
      <c r="J115" s="29"/>
      <c r="K115" s="29"/>
      <c r="L115" s="84"/>
      <c r="M115" s="29"/>
      <c r="N115" s="142"/>
    </row>
    <row r="116" spans="1:14" ht="15.75">
      <c r="A116" s="8"/>
      <c r="B116" s="83" t="s">
        <v>83</v>
      </c>
      <c r="C116" s="16"/>
      <c r="D116" s="10"/>
      <c r="E116" s="10"/>
      <c r="F116" s="10"/>
      <c r="G116" s="10"/>
      <c r="H116" s="10"/>
      <c r="I116" s="10"/>
      <c r="J116" s="10"/>
      <c r="K116" s="10"/>
      <c r="L116" s="87"/>
      <c r="M116" s="10"/>
      <c r="N116" s="142"/>
    </row>
    <row r="117" spans="1:14" ht="15.75">
      <c r="A117" s="28"/>
      <c r="B117" s="29" t="s">
        <v>84</v>
      </c>
      <c r="C117" s="29"/>
      <c r="D117" s="29"/>
      <c r="E117" s="29"/>
      <c r="F117" s="29"/>
      <c r="G117" s="29"/>
      <c r="H117" s="29"/>
      <c r="I117" s="29"/>
      <c r="J117" s="29"/>
      <c r="K117" s="29"/>
      <c r="L117" s="71">
        <v>0</v>
      </c>
      <c r="M117" s="29"/>
      <c r="N117" s="142"/>
    </row>
    <row r="118" spans="1:14" ht="15.75">
      <c r="A118" s="28"/>
      <c r="B118" s="29" t="s">
        <v>85</v>
      </c>
      <c r="C118" s="29"/>
      <c r="D118" s="29"/>
      <c r="E118" s="29"/>
      <c r="F118" s="29"/>
      <c r="G118" s="29"/>
      <c r="H118" s="29"/>
      <c r="I118" s="29"/>
      <c r="J118" s="29"/>
      <c r="K118" s="29"/>
      <c r="L118" s="71">
        <v>84</v>
      </c>
      <c r="M118" s="29"/>
      <c r="N118" s="142"/>
    </row>
    <row r="119" spans="1:14" ht="15.75">
      <c r="A119" s="28"/>
      <c r="B119" s="29" t="s">
        <v>86</v>
      </c>
      <c r="C119" s="29"/>
      <c r="D119" s="29"/>
      <c r="E119" s="29"/>
      <c r="F119" s="29"/>
      <c r="G119" s="29"/>
      <c r="H119" s="29"/>
      <c r="I119" s="29"/>
      <c r="J119" s="29"/>
      <c r="K119" s="29"/>
      <c r="L119" s="71">
        <f>L118+L117</f>
        <v>84</v>
      </c>
      <c r="M119" s="29"/>
      <c r="N119" s="142"/>
    </row>
    <row r="120" spans="1:14" ht="15.75">
      <c r="A120" s="28"/>
      <c r="B120" s="29" t="s">
        <v>87</v>
      </c>
      <c r="C120" s="29"/>
      <c r="D120" s="29"/>
      <c r="E120" s="29"/>
      <c r="F120" s="29"/>
      <c r="G120" s="29"/>
      <c r="H120" s="88"/>
      <c r="I120" s="29"/>
      <c r="J120" s="29"/>
      <c r="K120" s="29"/>
      <c r="L120" s="71">
        <f>L87</f>
        <v>-84</v>
      </c>
      <c r="M120" s="29"/>
      <c r="N120" s="142"/>
    </row>
    <row r="121" spans="1:14" ht="15.75">
      <c r="A121" s="28"/>
      <c r="B121" s="29" t="s">
        <v>88</v>
      </c>
      <c r="C121" s="29"/>
      <c r="D121" s="29"/>
      <c r="E121" s="29"/>
      <c r="F121" s="29"/>
      <c r="G121" s="29"/>
      <c r="H121" s="29"/>
      <c r="I121" s="29"/>
      <c r="J121" s="29"/>
      <c r="K121" s="29"/>
      <c r="L121" s="71">
        <f>L119+L120</f>
        <v>0</v>
      </c>
      <c r="M121" s="29"/>
      <c r="N121" s="142"/>
    </row>
    <row r="122" spans="1:14" ht="7.5" customHeight="1">
      <c r="A122" s="28"/>
      <c r="B122" s="29"/>
      <c r="C122" s="29"/>
      <c r="D122" s="29"/>
      <c r="E122" s="29"/>
      <c r="F122" s="29"/>
      <c r="G122" s="29"/>
      <c r="H122" s="29"/>
      <c r="I122" s="29"/>
      <c r="J122" s="29"/>
      <c r="K122" s="29"/>
      <c r="L122" s="84"/>
      <c r="M122" s="29"/>
      <c r="N122" s="142"/>
    </row>
    <row r="123" spans="1:14" ht="6" customHeight="1">
      <c r="A123" s="2"/>
      <c r="B123" s="5"/>
      <c r="C123" s="5"/>
      <c r="D123" s="5"/>
      <c r="E123" s="5"/>
      <c r="F123" s="5"/>
      <c r="G123" s="5"/>
      <c r="H123" s="5"/>
      <c r="I123" s="5"/>
      <c r="J123" s="5"/>
      <c r="K123" s="5"/>
      <c r="L123" s="65"/>
      <c r="M123" s="5"/>
      <c r="N123" s="142"/>
    </row>
    <row r="124" spans="1:14" ht="15.75">
      <c r="A124" s="8"/>
      <c r="B124" s="83" t="s">
        <v>89</v>
      </c>
      <c r="C124" s="16"/>
      <c r="D124" s="10"/>
      <c r="E124" s="10"/>
      <c r="F124" s="10"/>
      <c r="G124" s="10"/>
      <c r="H124" s="10"/>
      <c r="I124" s="10"/>
      <c r="J124" s="10"/>
      <c r="K124" s="10"/>
      <c r="L124" s="67"/>
      <c r="M124" s="10"/>
      <c r="N124" s="142"/>
    </row>
    <row r="125" spans="1:14" ht="15.75">
      <c r="A125" s="8"/>
      <c r="B125" s="23"/>
      <c r="C125" s="16"/>
      <c r="D125" s="10"/>
      <c r="E125" s="10"/>
      <c r="F125" s="10"/>
      <c r="G125" s="10"/>
      <c r="H125" s="10"/>
      <c r="I125" s="10"/>
      <c r="J125" s="10"/>
      <c r="K125" s="10"/>
      <c r="L125" s="67"/>
      <c r="M125" s="10"/>
      <c r="N125" s="142"/>
    </row>
    <row r="126" spans="1:14" ht="15.75">
      <c r="A126" s="28"/>
      <c r="B126" s="29" t="s">
        <v>90</v>
      </c>
      <c r="C126" s="89"/>
      <c r="D126" s="29"/>
      <c r="E126" s="29"/>
      <c r="F126" s="29"/>
      <c r="G126" s="29"/>
      <c r="H126" s="29"/>
      <c r="I126" s="29"/>
      <c r="J126" s="29"/>
      <c r="K126" s="29"/>
      <c r="L126" s="71">
        <f>L55</f>
        <v>57184</v>
      </c>
      <c r="M126" s="29"/>
      <c r="N126" s="142"/>
    </row>
    <row r="127" spans="1:14" ht="15.75">
      <c r="A127" s="28"/>
      <c r="B127" s="29" t="s">
        <v>91</v>
      </c>
      <c r="C127" s="89"/>
      <c r="D127" s="29"/>
      <c r="E127" s="29"/>
      <c r="F127" s="29"/>
      <c r="G127" s="29"/>
      <c r="H127" s="29"/>
      <c r="I127" s="29"/>
      <c r="J127" s="29"/>
      <c r="K127" s="29"/>
      <c r="L127" s="71">
        <f>L67</f>
        <v>49731</v>
      </c>
      <c r="M127" s="29"/>
      <c r="N127" s="142"/>
    </row>
    <row r="128" spans="1:14" ht="7.5" customHeight="1">
      <c r="A128" s="28"/>
      <c r="B128" s="29"/>
      <c r="C128" s="29"/>
      <c r="D128" s="29"/>
      <c r="E128" s="29"/>
      <c r="F128" s="29"/>
      <c r="G128" s="29"/>
      <c r="H128" s="29"/>
      <c r="I128" s="29"/>
      <c r="J128" s="29"/>
      <c r="K128" s="29"/>
      <c r="L128" s="84"/>
      <c r="M128" s="29"/>
      <c r="N128" s="142"/>
    </row>
    <row r="129" spans="1:14" ht="15.75">
      <c r="A129" s="2"/>
      <c r="B129" s="5"/>
      <c r="C129" s="5"/>
      <c r="D129" s="5"/>
      <c r="E129" s="5"/>
      <c r="F129" s="5"/>
      <c r="G129" s="5"/>
      <c r="H129" s="5"/>
      <c r="I129" s="5"/>
      <c r="J129" s="5"/>
      <c r="K129" s="5"/>
      <c r="L129" s="65"/>
      <c r="M129" s="5"/>
      <c r="N129" s="142"/>
    </row>
    <row r="130" spans="1:14" ht="15.75">
      <c r="A130" s="8"/>
      <c r="B130" s="83" t="s">
        <v>92</v>
      </c>
      <c r="C130" s="12"/>
      <c r="D130" s="12"/>
      <c r="E130" s="12"/>
      <c r="F130" s="12"/>
      <c r="G130" s="12"/>
      <c r="H130" s="90" t="s">
        <v>168</v>
      </c>
      <c r="I130" s="90"/>
      <c r="J130" s="90" t="s">
        <v>173</v>
      </c>
      <c r="K130" s="12"/>
      <c r="L130" s="91" t="s">
        <v>186</v>
      </c>
      <c r="M130" s="10"/>
      <c r="N130" s="142"/>
    </row>
    <row r="131" spans="1:14" ht="15.75">
      <c r="A131" s="28"/>
      <c r="B131" s="29" t="s">
        <v>93</v>
      </c>
      <c r="C131" s="29"/>
      <c r="D131" s="29"/>
      <c r="E131" s="29"/>
      <c r="F131" s="29"/>
      <c r="G131" s="29"/>
      <c r="H131" s="71">
        <v>40000</v>
      </c>
      <c r="I131" s="29"/>
      <c r="J131" s="58" t="s">
        <v>174</v>
      </c>
      <c r="K131" s="29"/>
      <c r="L131" s="71"/>
      <c r="M131" s="29"/>
      <c r="N131" s="142"/>
    </row>
    <row r="132" spans="1:14" ht="15.75">
      <c r="A132" s="28"/>
      <c r="B132" s="29" t="s">
        <v>94</v>
      </c>
      <c r="C132" s="29"/>
      <c r="D132" s="29"/>
      <c r="E132" s="29"/>
      <c r="F132" s="29"/>
      <c r="G132" s="29"/>
      <c r="H132" s="71">
        <v>821</v>
      </c>
      <c r="I132" s="29"/>
      <c r="J132" s="71">
        <v>554</v>
      </c>
      <c r="K132" s="29"/>
      <c r="L132" s="71">
        <f>J132+H132</f>
        <v>1375</v>
      </c>
      <c r="M132" s="29"/>
      <c r="N132" s="142"/>
    </row>
    <row r="133" spans="1:14" ht="15.75">
      <c r="A133" s="28"/>
      <c r="B133" s="29" t="s">
        <v>95</v>
      </c>
      <c r="C133" s="29"/>
      <c r="D133" s="29"/>
      <c r="E133" s="29"/>
      <c r="F133" s="29"/>
      <c r="G133" s="29"/>
      <c r="H133" s="29">
        <f>-J92</f>
        <v>0</v>
      </c>
      <c r="I133" s="29"/>
      <c r="J133" s="29">
        <v>2</v>
      </c>
      <c r="K133" s="29"/>
      <c r="L133" s="71">
        <f>J133+H133</f>
        <v>2</v>
      </c>
      <c r="M133" s="29"/>
      <c r="N133" s="142"/>
    </row>
    <row r="134" spans="1:14" ht="15.75">
      <c r="A134" s="28"/>
      <c r="B134" s="29" t="s">
        <v>96</v>
      </c>
      <c r="C134" s="29"/>
      <c r="D134" s="29"/>
      <c r="E134" s="29"/>
      <c r="F134" s="29"/>
      <c r="G134" s="29"/>
      <c r="H134" s="71">
        <f>H132+H133</f>
        <v>821</v>
      </c>
      <c r="I134" s="29"/>
      <c r="J134" s="71">
        <f>J133+J132</f>
        <v>556</v>
      </c>
      <c r="K134" s="29"/>
      <c r="L134" s="71">
        <f>J134+H134</f>
        <v>1377</v>
      </c>
      <c r="M134" s="29"/>
      <c r="N134" s="142"/>
    </row>
    <row r="135" spans="1:14" ht="15.75">
      <c r="A135" s="28"/>
      <c r="B135" s="29" t="s">
        <v>97</v>
      </c>
      <c r="C135" s="29"/>
      <c r="D135" s="29"/>
      <c r="E135" s="29"/>
      <c r="F135" s="29"/>
      <c r="G135" s="29"/>
      <c r="H135" s="71">
        <f>H131-H134</f>
        <v>39179</v>
      </c>
      <c r="I135" s="29"/>
      <c r="J135" s="58" t="s">
        <v>174</v>
      </c>
      <c r="K135" s="29"/>
      <c r="L135" s="71"/>
      <c r="M135" s="29"/>
      <c r="N135" s="142"/>
    </row>
    <row r="136" spans="1:14" ht="7.5" customHeight="1">
      <c r="A136" s="28"/>
      <c r="B136" s="29"/>
      <c r="C136" s="29"/>
      <c r="D136" s="29"/>
      <c r="E136" s="29"/>
      <c r="F136" s="29"/>
      <c r="G136" s="29"/>
      <c r="H136" s="29"/>
      <c r="I136" s="29"/>
      <c r="J136" s="29"/>
      <c r="K136" s="29"/>
      <c r="L136" s="84"/>
      <c r="M136" s="29"/>
      <c r="N136" s="142"/>
    </row>
    <row r="137" spans="1:14" ht="9" customHeight="1">
      <c r="A137" s="2"/>
      <c r="B137" s="5"/>
      <c r="C137" s="5"/>
      <c r="D137" s="5"/>
      <c r="E137" s="5"/>
      <c r="F137" s="5"/>
      <c r="G137" s="5"/>
      <c r="H137" s="5"/>
      <c r="I137" s="5"/>
      <c r="J137" s="5"/>
      <c r="K137" s="5"/>
      <c r="L137" s="65"/>
      <c r="M137" s="5"/>
      <c r="N137" s="142"/>
    </row>
    <row r="138" spans="1:14" ht="15.75">
      <c r="A138" s="8"/>
      <c r="B138" s="83" t="s">
        <v>98</v>
      </c>
      <c r="C138" s="16"/>
      <c r="D138" s="10"/>
      <c r="E138" s="10"/>
      <c r="F138" s="10"/>
      <c r="G138" s="10"/>
      <c r="H138" s="10"/>
      <c r="I138" s="10"/>
      <c r="J138" s="10"/>
      <c r="K138" s="10"/>
      <c r="L138" s="92"/>
      <c r="M138" s="10"/>
      <c r="N138" s="142"/>
    </row>
    <row r="139" spans="1:14" ht="15.75">
      <c r="A139" s="28"/>
      <c r="B139" s="29" t="s">
        <v>99</v>
      </c>
      <c r="C139" s="29"/>
      <c r="D139" s="29"/>
      <c r="E139" s="29"/>
      <c r="F139" s="29"/>
      <c r="G139" s="29"/>
      <c r="H139" s="29"/>
      <c r="I139" s="29"/>
      <c r="J139" s="29"/>
      <c r="K139" s="29"/>
      <c r="L139" s="80">
        <f>(L77+SUM(L79:L82))/-L83</f>
        <v>5.072463768115942</v>
      </c>
      <c r="M139" s="29" t="s">
        <v>187</v>
      </c>
      <c r="N139" s="142"/>
    </row>
    <row r="140" spans="1:14" ht="15.75">
      <c r="A140" s="28"/>
      <c r="B140" s="29" t="s">
        <v>100</v>
      </c>
      <c r="C140" s="29"/>
      <c r="D140" s="29"/>
      <c r="E140" s="29"/>
      <c r="F140" s="29"/>
      <c r="G140" s="29"/>
      <c r="H140" s="29"/>
      <c r="I140" s="29"/>
      <c r="J140" s="29"/>
      <c r="K140" s="29"/>
      <c r="L140" s="93">
        <v>2.05</v>
      </c>
      <c r="M140" s="29" t="s">
        <v>187</v>
      </c>
      <c r="N140" s="142"/>
    </row>
    <row r="141" spans="1:14" ht="15.75">
      <c r="A141" s="28"/>
      <c r="B141" s="29" t="s">
        <v>101</v>
      </c>
      <c r="C141" s="29"/>
      <c r="D141" s="29"/>
      <c r="E141" s="29"/>
      <c r="F141" s="29"/>
      <c r="G141" s="29"/>
      <c r="H141" s="29"/>
      <c r="I141" s="29"/>
      <c r="J141" s="29"/>
      <c r="K141" s="29"/>
      <c r="L141" s="80">
        <f>(L77+SUM(L79:L84))/-L85</f>
        <v>2.9893390191897655</v>
      </c>
      <c r="M141" s="29" t="s">
        <v>187</v>
      </c>
      <c r="N141" s="142"/>
    </row>
    <row r="142" spans="1:14" ht="15.75">
      <c r="A142" s="28"/>
      <c r="B142" s="29" t="s">
        <v>102</v>
      </c>
      <c r="C142" s="29"/>
      <c r="D142" s="29"/>
      <c r="E142" s="29"/>
      <c r="F142" s="29"/>
      <c r="G142" s="29"/>
      <c r="H142" s="29"/>
      <c r="I142" s="29"/>
      <c r="J142" s="29"/>
      <c r="K142" s="29"/>
      <c r="L142" s="94">
        <v>3.39</v>
      </c>
      <c r="M142" s="29" t="s">
        <v>187</v>
      </c>
      <c r="N142" s="142"/>
    </row>
    <row r="143" spans="1:14" ht="7.5" customHeight="1">
      <c r="A143" s="28"/>
      <c r="B143" s="29"/>
      <c r="C143" s="29"/>
      <c r="D143" s="29"/>
      <c r="E143" s="29"/>
      <c r="F143" s="29"/>
      <c r="G143" s="29"/>
      <c r="H143" s="29"/>
      <c r="I143" s="29"/>
      <c r="J143" s="29"/>
      <c r="K143" s="29"/>
      <c r="L143" s="29"/>
      <c r="M143" s="29"/>
      <c r="N143" s="142"/>
    </row>
    <row r="144" spans="1:14" ht="15.75">
      <c r="A144" s="8"/>
      <c r="B144" s="15"/>
      <c r="C144" s="15"/>
      <c r="D144" s="15"/>
      <c r="E144" s="15"/>
      <c r="F144" s="15"/>
      <c r="G144" s="15"/>
      <c r="H144" s="15"/>
      <c r="I144" s="15"/>
      <c r="J144" s="15"/>
      <c r="K144" s="15"/>
      <c r="L144" s="15"/>
      <c r="M144" s="15"/>
      <c r="N144" s="142"/>
    </row>
    <row r="145" spans="1:14" ht="15.75">
      <c r="A145" s="95"/>
      <c r="B145" s="81" t="s">
        <v>103</v>
      </c>
      <c r="C145" s="96"/>
      <c r="D145" s="96"/>
      <c r="E145" s="96"/>
      <c r="F145" s="96"/>
      <c r="G145" s="97"/>
      <c r="H145" s="97"/>
      <c r="I145" s="97"/>
      <c r="J145" s="97">
        <v>37134</v>
      </c>
      <c r="K145" s="98"/>
      <c r="L145" s="98"/>
      <c r="M145" s="5"/>
      <c r="N145" s="142"/>
    </row>
    <row r="146" spans="1:14" ht="15.75">
      <c r="A146" s="100"/>
      <c r="B146" s="101"/>
      <c r="C146" s="102"/>
      <c r="D146" s="102"/>
      <c r="E146" s="102"/>
      <c r="F146" s="102"/>
      <c r="G146" s="103"/>
      <c r="H146" s="103"/>
      <c r="I146" s="103"/>
      <c r="J146" s="103"/>
      <c r="K146" s="10"/>
      <c r="L146" s="10"/>
      <c r="M146" s="10"/>
      <c r="N146" s="142"/>
    </row>
    <row r="147" spans="1:14" ht="15.75">
      <c r="A147" s="105"/>
      <c r="B147" s="106" t="s">
        <v>104</v>
      </c>
      <c r="C147" s="107"/>
      <c r="D147" s="107"/>
      <c r="E147" s="107"/>
      <c r="F147" s="107"/>
      <c r="G147" s="88"/>
      <c r="H147" s="88"/>
      <c r="I147" s="88"/>
      <c r="J147" s="57">
        <v>0.09879</v>
      </c>
      <c r="K147" s="29"/>
      <c r="L147" s="29"/>
      <c r="M147" s="29"/>
      <c r="N147" s="142"/>
    </row>
    <row r="148" spans="1:14" ht="15.75">
      <c r="A148" s="105"/>
      <c r="B148" s="106" t="s">
        <v>105</v>
      </c>
      <c r="C148" s="107"/>
      <c r="D148" s="107"/>
      <c r="E148" s="107"/>
      <c r="F148" s="107"/>
      <c r="G148" s="88"/>
      <c r="H148" s="88"/>
      <c r="I148" s="88"/>
      <c r="J148" s="57">
        <v>0.0623</v>
      </c>
      <c r="K148" s="29"/>
      <c r="L148" s="29"/>
      <c r="M148" s="29"/>
      <c r="N148" s="142"/>
    </row>
    <row r="149" spans="1:14" ht="15.75">
      <c r="A149" s="105"/>
      <c r="B149" s="106" t="s">
        <v>106</v>
      </c>
      <c r="C149" s="107"/>
      <c r="D149" s="107"/>
      <c r="E149" s="107"/>
      <c r="F149" s="107"/>
      <c r="G149" s="88"/>
      <c r="H149" s="88"/>
      <c r="I149" s="88"/>
      <c r="J149" s="108">
        <f>J147-J148</f>
        <v>0.03649</v>
      </c>
      <c r="K149" s="29"/>
      <c r="L149" s="29"/>
      <c r="M149" s="29"/>
      <c r="N149" s="142"/>
    </row>
    <row r="150" spans="1:14" ht="15.75">
      <c r="A150" s="105"/>
      <c r="B150" s="106" t="s">
        <v>107</v>
      </c>
      <c r="C150" s="107"/>
      <c r="D150" s="107"/>
      <c r="E150" s="107"/>
      <c r="F150" s="107"/>
      <c r="G150" s="88"/>
      <c r="H150" s="88"/>
      <c r="I150" s="88"/>
      <c r="J150" s="57">
        <v>0.0994</v>
      </c>
      <c r="K150" s="29"/>
      <c r="L150" s="29"/>
      <c r="M150" s="29"/>
      <c r="N150" s="142"/>
    </row>
    <row r="151" spans="1:14" ht="15.75">
      <c r="A151" s="105"/>
      <c r="B151" s="106" t="s">
        <v>108</v>
      </c>
      <c r="C151" s="107"/>
      <c r="D151" s="107"/>
      <c r="E151" s="107"/>
      <c r="F151" s="107"/>
      <c r="G151" s="88"/>
      <c r="H151" s="88"/>
      <c r="I151" s="88"/>
      <c r="J151" s="108">
        <f>L31</f>
        <v>0.05702679099298561</v>
      </c>
      <c r="K151" s="29"/>
      <c r="L151" s="29"/>
      <c r="M151" s="29"/>
      <c r="N151" s="142"/>
    </row>
    <row r="152" spans="1:14" ht="15.75">
      <c r="A152" s="105"/>
      <c r="B152" s="106" t="s">
        <v>109</v>
      </c>
      <c r="C152" s="107"/>
      <c r="D152" s="107"/>
      <c r="E152" s="107"/>
      <c r="F152" s="107"/>
      <c r="G152" s="88"/>
      <c r="H152" s="88"/>
      <c r="I152" s="88"/>
      <c r="J152" s="108">
        <f>J150-J151</f>
        <v>0.04237320900701439</v>
      </c>
      <c r="K152" s="29"/>
      <c r="L152" s="29"/>
      <c r="M152" s="29"/>
      <c r="N152" s="142"/>
    </row>
    <row r="153" spans="1:14" ht="15.75">
      <c r="A153" s="105"/>
      <c r="B153" s="106" t="s">
        <v>110</v>
      </c>
      <c r="C153" s="107"/>
      <c r="D153" s="107"/>
      <c r="E153" s="107"/>
      <c r="F153" s="107"/>
      <c r="G153" s="88"/>
      <c r="H153" s="88"/>
      <c r="I153" s="88"/>
      <c r="J153" s="109" t="s">
        <v>175</v>
      </c>
      <c r="K153" s="29"/>
      <c r="L153" s="29"/>
      <c r="M153" s="29"/>
      <c r="N153" s="142"/>
    </row>
    <row r="154" spans="1:14" ht="15.75">
      <c r="A154" s="105"/>
      <c r="B154" s="106" t="s">
        <v>111</v>
      </c>
      <c r="C154" s="107"/>
      <c r="D154" s="107"/>
      <c r="E154" s="107"/>
      <c r="F154" s="107"/>
      <c r="G154" s="88"/>
      <c r="H154" s="88"/>
      <c r="I154" s="88"/>
      <c r="J154" s="110">
        <v>17.58</v>
      </c>
      <c r="K154" s="29" t="s">
        <v>179</v>
      </c>
      <c r="L154" s="29"/>
      <c r="M154" s="29"/>
      <c r="N154" s="142"/>
    </row>
    <row r="155" spans="1:14" ht="15.75">
      <c r="A155" s="105"/>
      <c r="B155" s="106" t="s">
        <v>112</v>
      </c>
      <c r="C155" s="107"/>
      <c r="D155" s="107"/>
      <c r="E155" s="107"/>
      <c r="F155" s="107"/>
      <c r="G155" s="88"/>
      <c r="H155" s="88"/>
      <c r="I155" s="88"/>
      <c r="J155" s="110">
        <v>12.38</v>
      </c>
      <c r="K155" s="29" t="s">
        <v>179</v>
      </c>
      <c r="L155" s="29"/>
      <c r="M155" s="29"/>
      <c r="N155" s="142"/>
    </row>
    <row r="156" spans="1:14" ht="15.75">
      <c r="A156" s="105"/>
      <c r="B156" s="106" t="s">
        <v>196</v>
      </c>
      <c r="C156" s="107"/>
      <c r="D156" s="107"/>
      <c r="E156" s="107"/>
      <c r="F156" s="107"/>
      <c r="G156" s="88"/>
      <c r="H156" s="88"/>
      <c r="I156" s="88"/>
      <c r="J156" s="108">
        <v>0.0779</v>
      </c>
      <c r="K156" s="29"/>
      <c r="L156" s="29"/>
      <c r="M156" s="29"/>
      <c r="N156" s="142"/>
    </row>
    <row r="157" spans="1:14" ht="15.75">
      <c r="A157" s="105"/>
      <c r="B157" s="106" t="s">
        <v>197</v>
      </c>
      <c r="C157" s="107"/>
      <c r="D157" s="107"/>
      <c r="E157" s="107"/>
      <c r="F157" s="107"/>
      <c r="G157" s="88"/>
      <c r="H157" s="88"/>
      <c r="I157" s="88"/>
      <c r="J157" s="108">
        <v>0.2282</v>
      </c>
      <c r="K157" s="29"/>
      <c r="L157" s="29"/>
      <c r="M157" s="29"/>
      <c r="N157" s="142"/>
    </row>
    <row r="158" spans="1:14" ht="15.75">
      <c r="A158" s="105"/>
      <c r="B158" s="106"/>
      <c r="C158" s="106"/>
      <c r="D158" s="106"/>
      <c r="E158" s="106"/>
      <c r="F158" s="106"/>
      <c r="G158" s="29"/>
      <c r="H158" s="29"/>
      <c r="I158" s="29"/>
      <c r="J158" s="84"/>
      <c r="K158" s="29"/>
      <c r="L158" s="111"/>
      <c r="M158" s="29"/>
      <c r="N158" s="142"/>
    </row>
    <row r="159" spans="1:14" ht="15.75">
      <c r="A159" s="112"/>
      <c r="B159" s="17" t="s">
        <v>114</v>
      </c>
      <c r="C159" s="20"/>
      <c r="D159" s="113"/>
      <c r="E159" s="20"/>
      <c r="F159" s="113"/>
      <c r="G159" s="20"/>
      <c r="H159" s="113"/>
      <c r="I159" s="20" t="s">
        <v>169</v>
      </c>
      <c r="J159" s="113" t="s">
        <v>176</v>
      </c>
      <c r="K159" s="18"/>
      <c r="L159" s="18"/>
      <c r="M159" s="10"/>
      <c r="N159" s="142"/>
    </row>
    <row r="160" spans="1:14" ht="15.75">
      <c r="A160" s="114"/>
      <c r="B160" s="106" t="s">
        <v>115</v>
      </c>
      <c r="C160" s="72"/>
      <c r="D160" s="72"/>
      <c r="E160" s="72"/>
      <c r="F160" s="29"/>
      <c r="G160" s="29"/>
      <c r="H160" s="29"/>
      <c r="I160" s="35">
        <v>149</v>
      </c>
      <c r="J160" s="115">
        <v>9398</v>
      </c>
      <c r="K160" s="29"/>
      <c r="L160" s="111"/>
      <c r="M160" s="116"/>
      <c r="N160" s="142"/>
    </row>
    <row r="161" spans="1:14" ht="15.75">
      <c r="A161" s="114"/>
      <c r="B161" s="106" t="s">
        <v>116</v>
      </c>
      <c r="C161" s="72"/>
      <c r="D161" s="72"/>
      <c r="E161" s="72"/>
      <c r="F161" s="29"/>
      <c r="G161" s="29"/>
      <c r="H161" s="29"/>
      <c r="I161" s="35">
        <v>13</v>
      </c>
      <c r="J161" s="115">
        <v>806</v>
      </c>
      <c r="K161" s="29"/>
      <c r="L161" s="111"/>
      <c r="M161" s="116"/>
      <c r="N161" s="142"/>
    </row>
    <row r="162" spans="1:14" ht="15.75">
      <c r="A162" s="114"/>
      <c r="B162" s="117" t="s">
        <v>117</v>
      </c>
      <c r="C162" s="72"/>
      <c r="D162" s="72"/>
      <c r="E162" s="72"/>
      <c r="F162" s="29"/>
      <c r="G162" s="29"/>
      <c r="H162" s="29"/>
      <c r="I162" s="29"/>
      <c r="J162" s="115">
        <v>0</v>
      </c>
      <c r="K162" s="29"/>
      <c r="L162" s="111"/>
      <c r="M162" s="116"/>
      <c r="N162" s="142"/>
    </row>
    <row r="163" spans="1:14" ht="15.75">
      <c r="A163" s="114"/>
      <c r="B163" s="117" t="s">
        <v>118</v>
      </c>
      <c r="C163" s="72"/>
      <c r="D163" s="72"/>
      <c r="E163" s="72"/>
      <c r="F163" s="29"/>
      <c r="G163" s="29"/>
      <c r="H163" s="29"/>
      <c r="I163" s="29"/>
      <c r="J163" s="86" t="s">
        <v>174</v>
      </c>
      <c r="K163" s="29"/>
      <c r="L163" s="111"/>
      <c r="M163" s="116"/>
      <c r="N163" s="142"/>
    </row>
    <row r="164" spans="1:14" ht="15.75">
      <c r="A164" s="118"/>
      <c r="B164" s="117" t="s">
        <v>119</v>
      </c>
      <c r="C164" s="72"/>
      <c r="D164" s="106"/>
      <c r="E164" s="106"/>
      <c r="F164" s="106"/>
      <c r="G164" s="29"/>
      <c r="H164" s="29"/>
      <c r="I164" s="29"/>
      <c r="J164" s="115"/>
      <c r="K164" s="29"/>
      <c r="L164" s="111"/>
      <c r="M164" s="119"/>
      <c r="N164" s="142"/>
    </row>
    <row r="165" spans="1:14" ht="15.75">
      <c r="A165" s="114"/>
      <c r="B165" s="106" t="s">
        <v>120</v>
      </c>
      <c r="C165" s="72"/>
      <c r="D165" s="72"/>
      <c r="E165" s="72"/>
      <c r="F165" s="72"/>
      <c r="G165" s="29"/>
      <c r="H165" s="29"/>
      <c r="I165" s="29">
        <f>373-366</f>
        <v>7</v>
      </c>
      <c r="J165" s="115">
        <v>84</v>
      </c>
      <c r="K165" s="29"/>
      <c r="L165" s="111"/>
      <c r="M165" s="119"/>
      <c r="N165" s="142"/>
    </row>
    <row r="166" spans="1:14" ht="15.75">
      <c r="A166" s="114"/>
      <c r="B166" s="106" t="s">
        <v>121</v>
      </c>
      <c r="C166" s="72"/>
      <c r="D166" s="72"/>
      <c r="E166" s="72"/>
      <c r="F166" s="72"/>
      <c r="G166" s="29"/>
      <c r="H166" s="29"/>
      <c r="I166" s="29">
        <v>373</v>
      </c>
      <c r="J166" s="115">
        <v>5983</v>
      </c>
      <c r="K166" s="29"/>
      <c r="L166" s="111"/>
      <c r="M166" s="119"/>
      <c r="N166" s="142"/>
    </row>
    <row r="167" spans="1:14" ht="15.75">
      <c r="A167" s="114"/>
      <c r="B167" s="106" t="s">
        <v>192</v>
      </c>
      <c r="C167" s="72"/>
      <c r="D167" s="72"/>
      <c r="E167" s="72"/>
      <c r="F167" s="72"/>
      <c r="G167" s="29"/>
      <c r="H167" s="29"/>
      <c r="I167" s="29"/>
      <c r="J167" s="115">
        <v>226</v>
      </c>
      <c r="K167" s="29"/>
      <c r="L167" s="111"/>
      <c r="M167" s="119"/>
      <c r="N167" s="142"/>
    </row>
    <row r="168" spans="1:14" ht="15.75">
      <c r="A168" s="118"/>
      <c r="B168" s="117" t="s">
        <v>122</v>
      </c>
      <c r="C168" s="72"/>
      <c r="D168" s="106"/>
      <c r="E168" s="106"/>
      <c r="F168" s="106"/>
      <c r="G168" s="29"/>
      <c r="H168" s="29"/>
      <c r="I168" s="29"/>
      <c r="J168" s="115"/>
      <c r="K168" s="29"/>
      <c r="L168" s="111"/>
      <c r="M168" s="119"/>
      <c r="N168" s="142"/>
    </row>
    <row r="169" spans="1:14" ht="15.75">
      <c r="A169" s="118"/>
      <c r="B169" s="106" t="s">
        <v>123</v>
      </c>
      <c r="C169" s="72"/>
      <c r="D169" s="106"/>
      <c r="E169" s="106"/>
      <c r="F169" s="106"/>
      <c r="G169" s="29"/>
      <c r="H169" s="29"/>
      <c r="I169" s="29">
        <v>4</v>
      </c>
      <c r="J169" s="115">
        <v>278</v>
      </c>
      <c r="K169" s="29"/>
      <c r="L169" s="111"/>
      <c r="M169" s="119"/>
      <c r="N169" s="142"/>
    </row>
    <row r="170" spans="1:14" ht="15.75">
      <c r="A170" s="114"/>
      <c r="B170" s="106" t="s">
        <v>124</v>
      </c>
      <c r="C170" s="72"/>
      <c r="D170" s="120"/>
      <c r="E170" s="120"/>
      <c r="F170" s="121"/>
      <c r="G170" s="29"/>
      <c r="H170" s="29"/>
      <c r="I170" s="29"/>
      <c r="J170" s="145">
        <v>38.367</v>
      </c>
      <c r="K170" s="29"/>
      <c r="L170" s="111"/>
      <c r="M170" s="119"/>
      <c r="N170" s="142"/>
    </row>
    <row r="171" spans="1:14" ht="15.75">
      <c r="A171" s="114"/>
      <c r="B171" s="106" t="s">
        <v>125</v>
      </c>
      <c r="C171" s="72"/>
      <c r="D171" s="120"/>
      <c r="E171" s="120"/>
      <c r="F171" s="121"/>
      <c r="G171" s="29"/>
      <c r="H171" s="29"/>
      <c r="I171" s="29"/>
      <c r="J171" s="145">
        <v>5.5</v>
      </c>
      <c r="K171" s="29"/>
      <c r="L171" s="111"/>
      <c r="M171" s="119"/>
      <c r="N171" s="142"/>
    </row>
    <row r="172" spans="1:14" ht="15.75">
      <c r="A172" s="114"/>
      <c r="B172" s="106" t="s">
        <v>126</v>
      </c>
      <c r="C172" s="72"/>
      <c r="D172" s="122"/>
      <c r="E172" s="120"/>
      <c r="F172" s="121"/>
      <c r="G172" s="29"/>
      <c r="H172" s="29"/>
      <c r="I172" s="29"/>
      <c r="J172" s="123">
        <v>1.1404</v>
      </c>
      <c r="K172" s="29"/>
      <c r="L172" s="111"/>
      <c r="M172" s="119"/>
      <c r="N172" s="142"/>
    </row>
    <row r="173" spans="1:14" ht="15.75">
      <c r="A173" s="114"/>
      <c r="B173" s="106"/>
      <c r="C173" s="72"/>
      <c r="D173" s="122"/>
      <c r="E173" s="120"/>
      <c r="F173" s="121"/>
      <c r="G173" s="29"/>
      <c r="H173" s="29"/>
      <c r="I173" s="29"/>
      <c r="J173" s="123"/>
      <c r="K173" s="29"/>
      <c r="L173" s="111"/>
      <c r="M173" s="119"/>
      <c r="N173" s="142"/>
    </row>
    <row r="174" spans="1:14" ht="15.75">
      <c r="A174" s="124"/>
      <c r="B174" s="17" t="s">
        <v>127</v>
      </c>
      <c r="C174" s="20"/>
      <c r="D174" s="113"/>
      <c r="E174" s="20"/>
      <c r="F174" s="113"/>
      <c r="G174" s="20"/>
      <c r="H174" s="113" t="s">
        <v>169</v>
      </c>
      <c r="I174" s="20" t="s">
        <v>170</v>
      </c>
      <c r="J174" s="113" t="s">
        <v>177</v>
      </c>
      <c r="K174" s="20" t="s">
        <v>170</v>
      </c>
      <c r="L174" s="18"/>
      <c r="M174" s="17"/>
      <c r="N174" s="142"/>
    </row>
    <row r="175" spans="1:14" ht="15.75">
      <c r="A175" s="28"/>
      <c r="B175" s="72" t="s">
        <v>128</v>
      </c>
      <c r="C175" s="125"/>
      <c r="D175" s="72"/>
      <c r="E175" s="125"/>
      <c r="F175" s="29"/>
      <c r="G175" s="125"/>
      <c r="H175" s="72">
        <v>897</v>
      </c>
      <c r="I175" s="125">
        <f>H175/H180</f>
        <v>0.6181943487250172</v>
      </c>
      <c r="J175" s="71">
        <v>32447</v>
      </c>
      <c r="K175" s="126">
        <f>J175/J180</f>
        <v>0.5674139619473979</v>
      </c>
      <c r="L175" s="111"/>
      <c r="M175" s="119"/>
      <c r="N175" s="142"/>
    </row>
    <row r="176" spans="1:14" ht="15.75">
      <c r="A176" s="28"/>
      <c r="B176" s="72" t="s">
        <v>129</v>
      </c>
      <c r="C176" s="125"/>
      <c r="D176" s="72"/>
      <c r="E176" s="125"/>
      <c r="F176" s="29"/>
      <c r="G176" s="127"/>
      <c r="H176" s="72">
        <v>64</v>
      </c>
      <c r="I176" s="125">
        <f>H176/H180</f>
        <v>0.04410751206064783</v>
      </c>
      <c r="J176" s="71">
        <v>2452</v>
      </c>
      <c r="K176" s="126">
        <f>J176/J180</f>
        <v>0.04287912702853945</v>
      </c>
      <c r="L176" s="111"/>
      <c r="M176" s="119"/>
      <c r="N176" s="142"/>
    </row>
    <row r="177" spans="1:14" ht="15.75">
      <c r="A177" s="28"/>
      <c r="B177" s="72" t="s">
        <v>130</v>
      </c>
      <c r="C177" s="125"/>
      <c r="D177" s="72"/>
      <c r="E177" s="125"/>
      <c r="F177" s="29"/>
      <c r="G177" s="127"/>
      <c r="H177" s="72">
        <v>42</v>
      </c>
      <c r="I177" s="125">
        <f>H177/H180</f>
        <v>0.028945554789800137</v>
      </c>
      <c r="J177" s="71">
        <v>1558</v>
      </c>
      <c r="K177" s="126">
        <f>J177/J180</f>
        <v>0.027245383324006715</v>
      </c>
      <c r="L177" s="111"/>
      <c r="M177" s="119"/>
      <c r="N177" s="142"/>
    </row>
    <row r="178" spans="1:14" ht="15.75">
      <c r="A178" s="28"/>
      <c r="B178" s="72" t="s">
        <v>131</v>
      </c>
      <c r="C178" s="125"/>
      <c r="D178" s="72"/>
      <c r="E178" s="125"/>
      <c r="F178" s="29"/>
      <c r="G178" s="127"/>
      <c r="H178" s="72">
        <f>20+35+17+376</f>
        <v>448</v>
      </c>
      <c r="I178" s="125">
        <f>H178/H180</f>
        <v>0.3087525844245348</v>
      </c>
      <c r="J178" s="71">
        <f>631+1316+639+18141</f>
        <v>20727</v>
      </c>
      <c r="K178" s="126">
        <f>J178/J180</f>
        <v>0.36246152770005596</v>
      </c>
      <c r="L178" s="111"/>
      <c r="M178" s="119"/>
      <c r="N178" s="142"/>
    </row>
    <row r="179" spans="1:14" ht="15.75">
      <c r="A179" s="28"/>
      <c r="B179" s="72"/>
      <c r="C179" s="128"/>
      <c r="D179" s="116"/>
      <c r="E179" s="128"/>
      <c r="F179" s="29"/>
      <c r="G179" s="128"/>
      <c r="H179" s="116"/>
      <c r="I179" s="128"/>
      <c r="J179" s="71"/>
      <c r="K179" s="126"/>
      <c r="L179" s="111"/>
      <c r="M179" s="119"/>
      <c r="N179" s="142"/>
    </row>
    <row r="180" spans="1:14" ht="15.75">
      <c r="A180" s="28"/>
      <c r="B180" s="29"/>
      <c r="C180" s="29"/>
      <c r="D180" s="29"/>
      <c r="E180" s="29"/>
      <c r="F180" s="29"/>
      <c r="G180" s="29"/>
      <c r="H180" s="39">
        <f>SUM(H175:H178)</f>
        <v>1451</v>
      </c>
      <c r="I180" s="129">
        <f>SUM(I175:I179)</f>
        <v>0.9999999999999999</v>
      </c>
      <c r="J180" s="71">
        <f>SUM(J175:J179)</f>
        <v>57184</v>
      </c>
      <c r="K180" s="129">
        <f>SUM(K175:K179)</f>
        <v>1</v>
      </c>
      <c r="L180" s="29"/>
      <c r="M180" s="29"/>
      <c r="N180" s="142"/>
    </row>
    <row r="181" spans="1:14" ht="15.75">
      <c r="A181" s="28"/>
      <c r="B181" s="29"/>
      <c r="C181" s="29"/>
      <c r="D181" s="29"/>
      <c r="E181" s="29"/>
      <c r="F181" s="29"/>
      <c r="G181" s="29"/>
      <c r="H181" s="39"/>
      <c r="I181" s="129"/>
      <c r="J181" s="71"/>
      <c r="K181" s="129"/>
      <c r="L181" s="29"/>
      <c r="M181" s="29"/>
      <c r="N181" s="142"/>
    </row>
    <row r="182" spans="1:14" ht="15.75">
      <c r="A182" s="8"/>
      <c r="B182" s="10"/>
      <c r="C182" s="10"/>
      <c r="D182" s="10"/>
      <c r="E182" s="10"/>
      <c r="F182" s="10"/>
      <c r="G182" s="10"/>
      <c r="H182" s="73"/>
      <c r="I182" s="132"/>
      <c r="J182" s="133"/>
      <c r="K182" s="132"/>
      <c r="L182" s="10"/>
      <c r="M182" s="10"/>
      <c r="N182" s="142"/>
    </row>
    <row r="183" spans="1:14" ht="15.75">
      <c r="A183" s="134"/>
      <c r="B183" s="17" t="s">
        <v>132</v>
      </c>
      <c r="C183" s="135"/>
      <c r="D183" s="20" t="s">
        <v>148</v>
      </c>
      <c r="E183" s="18"/>
      <c r="F183" s="17" t="s">
        <v>158</v>
      </c>
      <c r="G183" s="136"/>
      <c r="H183" s="136"/>
      <c r="I183" s="15"/>
      <c r="J183" s="15"/>
      <c r="K183" s="15"/>
      <c r="L183" s="15"/>
      <c r="M183" s="15"/>
      <c r="N183" s="142"/>
    </row>
    <row r="184" spans="1:14" ht="15.75">
      <c r="A184" s="134"/>
      <c r="B184" s="15"/>
      <c r="C184" s="15"/>
      <c r="D184" s="10"/>
      <c r="E184" s="10"/>
      <c r="F184" s="10"/>
      <c r="G184" s="15"/>
      <c r="H184" s="15"/>
      <c r="I184" s="15"/>
      <c r="J184" s="15"/>
      <c r="K184" s="15"/>
      <c r="L184" s="15"/>
      <c r="M184" s="15"/>
      <c r="N184" s="142"/>
    </row>
    <row r="185" spans="1:14" ht="15.75">
      <c r="A185" s="134"/>
      <c r="B185" s="16" t="s">
        <v>133</v>
      </c>
      <c r="C185" s="137"/>
      <c r="D185" s="138" t="s">
        <v>149</v>
      </c>
      <c r="E185" s="16"/>
      <c r="F185" s="16" t="s">
        <v>159</v>
      </c>
      <c r="G185" s="137"/>
      <c r="H185" s="137"/>
      <c r="I185" s="15"/>
      <c r="J185" s="15"/>
      <c r="K185" s="15"/>
      <c r="L185" s="15"/>
      <c r="M185" s="15"/>
      <c r="N185" s="142"/>
    </row>
    <row r="186" spans="1:14" ht="15.75">
      <c r="A186" s="134"/>
      <c r="B186" s="16" t="s">
        <v>134</v>
      </c>
      <c r="C186" s="137"/>
      <c r="D186" s="138" t="s">
        <v>188</v>
      </c>
      <c r="E186" s="16"/>
      <c r="F186" s="16" t="s">
        <v>160</v>
      </c>
      <c r="G186" s="137"/>
      <c r="H186" s="137"/>
      <c r="I186" s="15"/>
      <c r="J186" s="15"/>
      <c r="K186" s="15"/>
      <c r="L186" s="15"/>
      <c r="M186" s="15"/>
      <c r="N186" s="142"/>
    </row>
    <row r="187" spans="1:13" ht="15">
      <c r="A187" s="143"/>
      <c r="B187" s="143"/>
      <c r="C187" s="143"/>
      <c r="D187" s="143"/>
      <c r="E187" s="143"/>
      <c r="F187" s="143"/>
      <c r="G187" s="143"/>
      <c r="H187" s="143"/>
      <c r="I187" s="143"/>
      <c r="J187" s="143"/>
      <c r="K187" s="143"/>
      <c r="L187" s="143"/>
      <c r="M187" s="143"/>
    </row>
  </sheetData>
  <printOptions/>
  <pageMargins left="0.5" right="0.5" top="0.3" bottom="0.3451388888888889" header="0" footer="0"/>
  <pageSetup orientation="landscape" paperSize="9" scale="62"/>
  <headerFooter alignWithMargins="0">
    <oddFooter>&amp;LHL2 INVESTOR REPORT QTR END AUGUST 2001
</oddFooter>
  </headerFooter>
  <rowBreaks count="2" manualBreakCount="2">
    <brk id="47" max="144" man="1"/>
    <brk id="187" max="0" man="1"/>
  </rowBreaks>
</worksheet>
</file>

<file path=xl/worksheets/sheet7.xml><?xml version="1.0" encoding="utf-8"?>
<worksheet xmlns="http://schemas.openxmlformats.org/spreadsheetml/2006/main" xmlns:r="http://schemas.openxmlformats.org/officeDocument/2006/relationships">
  <dimension ref="A1:N187"/>
  <sheetViews>
    <sheetView showOutlineSymbols="0" zoomScale="70" zoomScaleNormal="70" workbookViewId="0" topLeftCell="C1">
      <selection activeCell="I19" sqref="I19"/>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19.3359375" style="1" customWidth="1"/>
    <col min="14" max="16384" width="9.6640625" style="1" customWidth="1"/>
  </cols>
  <sheetData>
    <row r="1" spans="1:14" ht="20.25">
      <c r="A1" s="2"/>
      <c r="B1" s="3" t="s">
        <v>0</v>
      </c>
      <c r="C1" s="4"/>
      <c r="D1" s="5"/>
      <c r="E1" s="5"/>
      <c r="F1" s="5"/>
      <c r="G1" s="5"/>
      <c r="H1" s="5"/>
      <c r="I1" s="5"/>
      <c r="J1" s="5"/>
      <c r="K1" s="5"/>
      <c r="L1" s="5"/>
      <c r="M1" s="5"/>
      <c r="N1" s="142"/>
    </row>
    <row r="2" spans="1:14" ht="15.75">
      <c r="A2" s="8"/>
      <c r="B2" s="9"/>
      <c r="C2" s="9"/>
      <c r="D2" s="10"/>
      <c r="E2" s="10"/>
      <c r="F2" s="10"/>
      <c r="G2" s="10"/>
      <c r="H2" s="10"/>
      <c r="I2" s="10"/>
      <c r="J2" s="10"/>
      <c r="K2" s="10"/>
      <c r="L2" s="10"/>
      <c r="M2" s="10"/>
      <c r="N2" s="142"/>
    </row>
    <row r="3" spans="1:14" ht="15.75">
      <c r="A3" s="11"/>
      <c r="B3" s="12" t="s">
        <v>1</v>
      </c>
      <c r="C3" s="10"/>
      <c r="D3" s="10"/>
      <c r="E3" s="10"/>
      <c r="F3" s="10"/>
      <c r="G3" s="10"/>
      <c r="H3" s="10"/>
      <c r="I3" s="10"/>
      <c r="J3" s="10"/>
      <c r="K3" s="10"/>
      <c r="L3" s="10"/>
      <c r="M3" s="10"/>
      <c r="N3" s="142"/>
    </row>
    <row r="4" spans="1:14" ht="15.75">
      <c r="A4" s="8"/>
      <c r="B4" s="9"/>
      <c r="C4" s="9"/>
      <c r="D4" s="10"/>
      <c r="E4" s="10"/>
      <c r="F4" s="10"/>
      <c r="G4" s="10"/>
      <c r="H4" s="10"/>
      <c r="I4" s="10"/>
      <c r="J4" s="10"/>
      <c r="K4" s="10"/>
      <c r="L4" s="10"/>
      <c r="M4" s="10"/>
      <c r="N4" s="142"/>
    </row>
    <row r="5" spans="1:14" ht="12" customHeight="1">
      <c r="A5" s="8"/>
      <c r="B5" s="13" t="s">
        <v>2</v>
      </c>
      <c r="C5" s="14"/>
      <c r="D5" s="10"/>
      <c r="E5" s="10"/>
      <c r="F5" s="10"/>
      <c r="G5" s="10"/>
      <c r="H5" s="10"/>
      <c r="I5" s="10"/>
      <c r="J5" s="10"/>
      <c r="K5" s="10"/>
      <c r="L5" s="10"/>
      <c r="M5" s="10"/>
      <c r="N5" s="142"/>
    </row>
    <row r="6" spans="1:14" ht="12" customHeight="1">
      <c r="A6" s="8"/>
      <c r="B6" s="13" t="s">
        <v>3</v>
      </c>
      <c r="C6" s="14"/>
      <c r="D6" s="10"/>
      <c r="E6" s="10"/>
      <c r="F6" s="10"/>
      <c r="G6" s="10"/>
      <c r="H6" s="10"/>
      <c r="I6" s="10"/>
      <c r="J6" s="10"/>
      <c r="K6" s="10"/>
      <c r="L6" s="10"/>
      <c r="M6" s="10"/>
      <c r="N6" s="142"/>
    </row>
    <row r="7" spans="1:14" ht="12" customHeight="1">
      <c r="A7" s="8"/>
      <c r="B7" s="13" t="s">
        <v>189</v>
      </c>
      <c r="C7" s="14"/>
      <c r="D7" s="10"/>
      <c r="E7" s="10"/>
      <c r="F7" s="10"/>
      <c r="G7" s="10"/>
      <c r="H7" s="10"/>
      <c r="I7" s="10"/>
      <c r="J7" s="10"/>
      <c r="K7" s="10"/>
      <c r="L7" s="10"/>
      <c r="M7" s="10"/>
      <c r="N7" s="142"/>
    </row>
    <row r="8" spans="1:14" ht="12" customHeight="1">
      <c r="A8" s="8"/>
      <c r="B8" s="13" t="s">
        <v>5</v>
      </c>
      <c r="C8" s="14"/>
      <c r="D8" s="10"/>
      <c r="E8" s="10"/>
      <c r="F8" s="10"/>
      <c r="G8" s="10"/>
      <c r="H8" s="10"/>
      <c r="I8" s="10"/>
      <c r="J8" s="10"/>
      <c r="K8" s="10"/>
      <c r="L8" s="10"/>
      <c r="M8" s="10"/>
      <c r="N8" s="142"/>
    </row>
    <row r="9" spans="1:14" ht="12" customHeight="1">
      <c r="A9" s="8"/>
      <c r="B9" s="15"/>
      <c r="C9" s="14"/>
      <c r="D9" s="10"/>
      <c r="E9" s="10"/>
      <c r="F9" s="10"/>
      <c r="G9" s="10"/>
      <c r="H9" s="10"/>
      <c r="I9" s="10"/>
      <c r="J9" s="10"/>
      <c r="K9" s="10"/>
      <c r="L9" s="10"/>
      <c r="M9" s="10"/>
      <c r="N9" s="142"/>
    </row>
    <row r="10" spans="1:14" ht="15.75">
      <c r="A10" s="8"/>
      <c r="B10" s="13"/>
      <c r="C10" s="14"/>
      <c r="D10" s="16"/>
      <c r="E10" s="16"/>
      <c r="F10" s="10"/>
      <c r="G10" s="10"/>
      <c r="H10" s="10"/>
      <c r="I10" s="10"/>
      <c r="J10" s="10"/>
      <c r="K10" s="10"/>
      <c r="L10" s="10"/>
      <c r="M10" s="10"/>
      <c r="N10" s="142"/>
    </row>
    <row r="11" spans="1:14" ht="15.75">
      <c r="A11" s="8"/>
      <c r="B11" s="16" t="s">
        <v>6</v>
      </c>
      <c r="C11" s="16"/>
      <c r="D11" s="10"/>
      <c r="E11" s="10"/>
      <c r="F11" s="10"/>
      <c r="G11" s="10"/>
      <c r="H11" s="10"/>
      <c r="I11" s="10"/>
      <c r="J11" s="10"/>
      <c r="K11" s="10"/>
      <c r="L11" s="10"/>
      <c r="M11" s="10"/>
      <c r="N11" s="142"/>
    </row>
    <row r="12" spans="1:14" ht="15.75">
      <c r="A12" s="8"/>
      <c r="B12" s="16"/>
      <c r="C12" s="16"/>
      <c r="D12" s="10"/>
      <c r="E12" s="10"/>
      <c r="F12" s="10"/>
      <c r="G12" s="10"/>
      <c r="H12" s="10"/>
      <c r="I12" s="10"/>
      <c r="J12" s="10"/>
      <c r="K12" s="10"/>
      <c r="L12" s="10"/>
      <c r="M12" s="10"/>
      <c r="N12" s="142"/>
    </row>
    <row r="13" spans="1:14" ht="15.75">
      <c r="A13" s="2"/>
      <c r="B13" s="5"/>
      <c r="C13" s="5"/>
      <c r="D13" s="5"/>
      <c r="E13" s="5"/>
      <c r="F13" s="5"/>
      <c r="G13" s="5"/>
      <c r="H13" s="5"/>
      <c r="I13" s="5"/>
      <c r="J13" s="5"/>
      <c r="K13" s="5"/>
      <c r="L13" s="5"/>
      <c r="M13" s="5"/>
      <c r="N13" s="142"/>
    </row>
    <row r="14" spans="1:14" ht="15.75">
      <c r="A14" s="8"/>
      <c r="B14" s="17" t="s">
        <v>7</v>
      </c>
      <c r="C14" s="17"/>
      <c r="D14" s="18"/>
      <c r="E14" s="18"/>
      <c r="F14" s="18"/>
      <c r="G14" s="18"/>
      <c r="H14" s="18"/>
      <c r="I14" s="18"/>
      <c r="J14" s="18"/>
      <c r="K14" s="18"/>
      <c r="L14" s="19" t="s">
        <v>180</v>
      </c>
      <c r="M14" s="18"/>
      <c r="N14" s="142"/>
    </row>
    <row r="15" spans="1:14" ht="15.75">
      <c r="A15" s="8"/>
      <c r="B15" s="17" t="s">
        <v>190</v>
      </c>
      <c r="C15" s="17"/>
      <c r="D15" s="18"/>
      <c r="E15" s="18"/>
      <c r="F15" s="18"/>
      <c r="G15" s="18"/>
      <c r="H15" s="20" t="s">
        <v>193</v>
      </c>
      <c r="I15" s="144">
        <v>0.84</v>
      </c>
      <c r="J15" s="20" t="s">
        <v>194</v>
      </c>
      <c r="K15" s="144">
        <v>0.16</v>
      </c>
      <c r="L15" s="19"/>
      <c r="M15" s="18"/>
      <c r="N15" s="142"/>
    </row>
    <row r="16" spans="1:14" ht="15.75">
      <c r="A16" s="8"/>
      <c r="B16" s="17" t="s">
        <v>191</v>
      </c>
      <c r="C16" s="17"/>
      <c r="D16" s="18"/>
      <c r="E16" s="18"/>
      <c r="F16" s="18"/>
      <c r="G16" s="18"/>
      <c r="H16" s="20" t="s">
        <v>193</v>
      </c>
      <c r="I16" s="144">
        <v>0.8</v>
      </c>
      <c r="J16" s="20" t="s">
        <v>194</v>
      </c>
      <c r="K16" s="144">
        <v>0.2</v>
      </c>
      <c r="L16" s="19"/>
      <c r="M16" s="18"/>
      <c r="N16" s="142"/>
    </row>
    <row r="17" spans="1:14" ht="15.75">
      <c r="A17" s="8"/>
      <c r="B17" s="17" t="s">
        <v>8</v>
      </c>
      <c r="C17" s="17"/>
      <c r="D17" s="18"/>
      <c r="E17" s="18"/>
      <c r="F17" s="18"/>
      <c r="G17" s="18"/>
      <c r="H17" s="18"/>
      <c r="I17" s="18"/>
      <c r="J17" s="18"/>
      <c r="K17" s="18"/>
      <c r="L17" s="20" t="s">
        <v>181</v>
      </c>
      <c r="M17" s="18"/>
      <c r="N17" s="142"/>
    </row>
    <row r="18" spans="1:14" ht="15.75">
      <c r="A18" s="8"/>
      <c r="B18" s="17" t="s">
        <v>9</v>
      </c>
      <c r="C18" s="17"/>
      <c r="D18" s="18"/>
      <c r="E18" s="18"/>
      <c r="F18" s="18"/>
      <c r="G18" s="18"/>
      <c r="H18" s="18"/>
      <c r="I18" s="18"/>
      <c r="J18" s="18"/>
      <c r="K18" s="18"/>
      <c r="L18" s="21">
        <v>37256</v>
      </c>
      <c r="M18" s="18"/>
      <c r="N18" s="142"/>
    </row>
    <row r="19" spans="1:14" ht="15.75">
      <c r="A19" s="8"/>
      <c r="B19" s="10"/>
      <c r="C19" s="10"/>
      <c r="D19" s="10"/>
      <c r="E19" s="10"/>
      <c r="F19" s="10"/>
      <c r="G19" s="10"/>
      <c r="H19" s="10"/>
      <c r="I19" s="10"/>
      <c r="J19" s="10"/>
      <c r="K19" s="10"/>
      <c r="L19" s="22"/>
      <c r="M19" s="10"/>
      <c r="N19" s="142"/>
    </row>
    <row r="20" spans="1:14" ht="15.75">
      <c r="A20" s="8"/>
      <c r="B20" s="23" t="s">
        <v>10</v>
      </c>
      <c r="C20" s="10"/>
      <c r="D20" s="10"/>
      <c r="E20" s="10"/>
      <c r="F20" s="10"/>
      <c r="G20" s="10"/>
      <c r="H20" s="10"/>
      <c r="I20" s="10"/>
      <c r="J20" s="22"/>
      <c r="K20" s="10"/>
      <c r="L20" s="15"/>
      <c r="M20" s="10"/>
      <c r="N20" s="142"/>
    </row>
    <row r="21" spans="1:14" ht="15.75">
      <c r="A21" s="8"/>
      <c r="B21" s="10"/>
      <c r="C21" s="10"/>
      <c r="D21" s="10"/>
      <c r="E21" s="10"/>
      <c r="F21" s="10"/>
      <c r="G21" s="10"/>
      <c r="H21" s="10"/>
      <c r="I21" s="10"/>
      <c r="J21" s="10"/>
      <c r="K21" s="10"/>
      <c r="L21" s="24"/>
      <c r="M21" s="10"/>
      <c r="N21" s="142"/>
    </row>
    <row r="22" spans="1:14" ht="15.75">
      <c r="A22" s="8"/>
      <c r="B22" s="10"/>
      <c r="C22" s="25" t="s">
        <v>135</v>
      </c>
      <c r="D22" s="26" t="s">
        <v>139</v>
      </c>
      <c r="E22" s="26"/>
      <c r="F22" s="26" t="s">
        <v>151</v>
      </c>
      <c r="G22" s="26"/>
      <c r="H22" s="26" t="s">
        <v>161</v>
      </c>
      <c r="I22" s="27"/>
      <c r="J22" s="27"/>
      <c r="K22" s="15"/>
      <c r="L22" s="15"/>
      <c r="M22" s="10"/>
      <c r="N22" s="142"/>
    </row>
    <row r="23" spans="1:14" ht="15.75">
      <c r="A23" s="28"/>
      <c r="B23" s="29" t="s">
        <v>11</v>
      </c>
      <c r="C23" s="30" t="s">
        <v>136</v>
      </c>
      <c r="D23" s="31" t="s">
        <v>140</v>
      </c>
      <c r="E23" s="31"/>
      <c r="F23" s="31" t="s">
        <v>140</v>
      </c>
      <c r="G23" s="31"/>
      <c r="H23" s="31" t="s">
        <v>162</v>
      </c>
      <c r="I23" s="31"/>
      <c r="J23" s="31"/>
      <c r="K23" s="32"/>
      <c r="L23" s="32"/>
      <c r="M23" s="29"/>
      <c r="N23" s="142"/>
    </row>
    <row r="24" spans="1:14" ht="15.75">
      <c r="A24" s="28"/>
      <c r="B24" s="33" t="s">
        <v>12</v>
      </c>
      <c r="C24" s="33"/>
      <c r="D24" s="34" t="s">
        <v>140</v>
      </c>
      <c r="E24" s="34"/>
      <c r="F24" s="34" t="s">
        <v>140</v>
      </c>
      <c r="G24" s="34"/>
      <c r="H24" s="34" t="s">
        <v>163</v>
      </c>
      <c r="I24" s="34"/>
      <c r="J24" s="31"/>
      <c r="K24" s="32"/>
      <c r="L24" s="32"/>
      <c r="M24" s="29"/>
      <c r="N24" s="142"/>
    </row>
    <row r="25" spans="1:14" ht="15.75">
      <c r="A25" s="28"/>
      <c r="B25" s="29" t="s">
        <v>13</v>
      </c>
      <c r="C25" s="29"/>
      <c r="D25" s="35" t="s">
        <v>141</v>
      </c>
      <c r="E25" s="31"/>
      <c r="F25" s="35" t="s">
        <v>152</v>
      </c>
      <c r="G25" s="31"/>
      <c r="H25" s="35" t="s">
        <v>164</v>
      </c>
      <c r="I25" s="31"/>
      <c r="J25" s="35"/>
      <c r="K25" s="32"/>
      <c r="L25" s="32"/>
      <c r="M25" s="29"/>
      <c r="N25" s="142"/>
    </row>
    <row r="26" spans="1:14" ht="15.75">
      <c r="A26" s="28"/>
      <c r="B26" s="29"/>
      <c r="C26" s="29"/>
      <c r="D26" s="29"/>
      <c r="E26" s="31"/>
      <c r="F26" s="31"/>
      <c r="G26" s="31"/>
      <c r="H26" s="31"/>
      <c r="I26" s="31"/>
      <c r="J26" s="31"/>
      <c r="K26" s="32"/>
      <c r="L26" s="32"/>
      <c r="M26" s="29"/>
      <c r="N26" s="142"/>
    </row>
    <row r="27" spans="1:14" ht="13.5" customHeight="1">
      <c r="A27" s="28"/>
      <c r="B27" s="29" t="s">
        <v>14</v>
      </c>
      <c r="C27" s="29"/>
      <c r="D27" s="36">
        <v>70000</v>
      </c>
      <c r="E27" s="37"/>
      <c r="F27" s="36">
        <v>141250</v>
      </c>
      <c r="G27" s="36"/>
      <c r="H27" s="36">
        <v>31250</v>
      </c>
      <c r="I27" s="36"/>
      <c r="J27" s="36"/>
      <c r="K27" s="38"/>
      <c r="L27" s="36">
        <f>SUM(D27:J27)</f>
        <v>242500</v>
      </c>
      <c r="M27" s="39"/>
      <c r="N27" s="142"/>
    </row>
    <row r="28" spans="1:14" ht="13.5" customHeight="1">
      <c r="A28" s="40"/>
      <c r="B28" s="41" t="s">
        <v>15</v>
      </c>
      <c r="C28" s="42">
        <v>0.135445</v>
      </c>
      <c r="D28" s="43">
        <v>0</v>
      </c>
      <c r="E28" s="44"/>
      <c r="F28" s="43">
        <f>136450*C28</f>
        <v>18481.470250000002</v>
      </c>
      <c r="G28" s="43"/>
      <c r="H28" s="43">
        <v>31250</v>
      </c>
      <c r="I28" s="43"/>
      <c r="J28" s="43"/>
      <c r="K28" s="45"/>
      <c r="L28" s="43">
        <f>SUM(D28:J28)</f>
        <v>49731.47025</v>
      </c>
      <c r="M28" s="46"/>
      <c r="N28" s="142"/>
    </row>
    <row r="29" spans="1:14" ht="13.5" customHeight="1">
      <c r="A29" s="40"/>
      <c r="B29" s="49" t="s">
        <v>16</v>
      </c>
      <c r="C29" s="42">
        <v>0.096104</v>
      </c>
      <c r="D29" s="50">
        <v>0</v>
      </c>
      <c r="E29" s="51"/>
      <c r="F29" s="50">
        <f>136450*C29</f>
        <v>13113.3908</v>
      </c>
      <c r="G29" s="50"/>
      <c r="H29" s="50">
        <v>31250</v>
      </c>
      <c r="I29" s="50"/>
      <c r="J29" s="50"/>
      <c r="K29" s="52"/>
      <c r="L29" s="50">
        <f>SUM(D29:J29)</f>
        <v>44363.3908</v>
      </c>
      <c r="M29" s="53"/>
      <c r="N29" s="142"/>
    </row>
    <row r="30" spans="1:14" ht="13.5" customHeight="1">
      <c r="A30" s="40"/>
      <c r="B30" s="41" t="s">
        <v>17</v>
      </c>
      <c r="C30" s="41"/>
      <c r="D30" s="54" t="s">
        <v>142</v>
      </c>
      <c r="E30" s="41"/>
      <c r="F30" s="54" t="s">
        <v>153</v>
      </c>
      <c r="G30" s="54"/>
      <c r="H30" s="54" t="s">
        <v>165</v>
      </c>
      <c r="I30" s="54"/>
      <c r="J30" s="54"/>
      <c r="K30" s="55"/>
      <c r="L30" s="55"/>
      <c r="M30" s="41"/>
      <c r="N30" s="142"/>
    </row>
    <row r="31" spans="1:14" ht="15.75">
      <c r="A31" s="28"/>
      <c r="B31" s="29" t="s">
        <v>18</v>
      </c>
      <c r="C31" s="29"/>
      <c r="D31" s="56" t="s">
        <v>143</v>
      </c>
      <c r="E31" s="29"/>
      <c r="F31" s="56">
        <v>0.0507375</v>
      </c>
      <c r="G31" s="57"/>
      <c r="H31" s="56">
        <v>0.0563375</v>
      </c>
      <c r="I31" s="57"/>
      <c r="J31" s="56"/>
      <c r="K31" s="32"/>
      <c r="L31" s="57">
        <f>SUMPRODUCT(D31:J31,D28:J28)/L28</f>
        <v>0.054256398579114504</v>
      </c>
      <c r="M31" s="29"/>
      <c r="N31" s="142"/>
    </row>
    <row r="32" spans="1:14" ht="15.75">
      <c r="A32" s="28"/>
      <c r="B32" s="29" t="s">
        <v>19</v>
      </c>
      <c r="C32" s="29"/>
      <c r="D32" s="56" t="s">
        <v>143</v>
      </c>
      <c r="E32" s="29"/>
      <c r="F32" s="56">
        <v>0.0539375</v>
      </c>
      <c r="G32" s="57"/>
      <c r="H32" s="56">
        <v>0.0595375</v>
      </c>
      <c r="I32" s="57"/>
      <c r="J32" s="56"/>
      <c r="K32" s="32"/>
      <c r="L32" s="32"/>
      <c r="M32" s="29"/>
      <c r="N32" s="142"/>
    </row>
    <row r="33" spans="1:14" ht="15.75">
      <c r="A33" s="28"/>
      <c r="B33" s="29" t="s">
        <v>20</v>
      </c>
      <c r="C33" s="29"/>
      <c r="D33" s="35" t="s">
        <v>144</v>
      </c>
      <c r="E33" s="29"/>
      <c r="F33" s="35" t="s">
        <v>154</v>
      </c>
      <c r="G33" s="35"/>
      <c r="H33" s="35" t="s">
        <v>154</v>
      </c>
      <c r="I33" s="35"/>
      <c r="J33" s="35"/>
      <c r="K33" s="32"/>
      <c r="L33" s="32"/>
      <c r="M33" s="29"/>
      <c r="N33" s="142"/>
    </row>
    <row r="34" spans="1:14" ht="15.75">
      <c r="A34" s="28"/>
      <c r="B34" s="29" t="s">
        <v>21</v>
      </c>
      <c r="C34" s="29"/>
      <c r="D34" s="35" t="s">
        <v>145</v>
      </c>
      <c r="E34" s="29"/>
      <c r="F34" s="35" t="s">
        <v>155</v>
      </c>
      <c r="G34" s="35"/>
      <c r="H34" s="35" t="s">
        <v>155</v>
      </c>
      <c r="I34" s="35"/>
      <c r="J34" s="35"/>
      <c r="K34" s="32"/>
      <c r="L34" s="32"/>
      <c r="M34" s="29"/>
      <c r="N34" s="142"/>
    </row>
    <row r="35" spans="1:14" ht="15.75">
      <c r="A35" s="28"/>
      <c r="B35" s="29" t="s">
        <v>22</v>
      </c>
      <c r="C35" s="29"/>
      <c r="D35" s="35" t="s">
        <v>146</v>
      </c>
      <c r="E35" s="29"/>
      <c r="F35" s="35" t="s">
        <v>156</v>
      </c>
      <c r="G35" s="35"/>
      <c r="H35" s="35" t="s">
        <v>166</v>
      </c>
      <c r="I35" s="35"/>
      <c r="J35" s="35"/>
      <c r="K35" s="32"/>
      <c r="L35" s="32"/>
      <c r="M35" s="29"/>
      <c r="N35" s="142"/>
    </row>
    <row r="36" spans="1:14" ht="15.75">
      <c r="A36" s="28"/>
      <c r="B36" s="29"/>
      <c r="C36" s="29"/>
      <c r="D36" s="58"/>
      <c r="E36" s="58"/>
      <c r="F36" s="29"/>
      <c r="G36" s="58"/>
      <c r="H36" s="58"/>
      <c r="I36" s="58"/>
      <c r="J36" s="58"/>
      <c r="K36" s="58"/>
      <c r="L36" s="58"/>
      <c r="M36" s="29"/>
      <c r="N36" s="142"/>
    </row>
    <row r="37" spans="1:14" ht="15.75">
      <c r="A37" s="28"/>
      <c r="B37" s="29" t="s">
        <v>23</v>
      </c>
      <c r="C37" s="29"/>
      <c r="D37" s="29"/>
      <c r="E37" s="29"/>
      <c r="F37" s="29"/>
      <c r="G37" s="29"/>
      <c r="H37" s="29"/>
      <c r="I37" s="29"/>
      <c r="J37" s="29"/>
      <c r="K37" s="29"/>
      <c r="L37" s="57">
        <f>H27/(D27+F27)</f>
        <v>0.14792899408284024</v>
      </c>
      <c r="M37" s="29"/>
      <c r="N37" s="142"/>
    </row>
    <row r="38" spans="1:14" ht="15.75">
      <c r="A38" s="28"/>
      <c r="B38" s="29" t="s">
        <v>24</v>
      </c>
      <c r="C38" s="29"/>
      <c r="D38" s="29"/>
      <c r="E38" s="29"/>
      <c r="F38" s="29"/>
      <c r="G38" s="29"/>
      <c r="H38" s="29"/>
      <c r="I38" s="29"/>
      <c r="J38" s="29"/>
      <c r="K38" s="29"/>
      <c r="L38" s="57">
        <f>H29/(D29+F29)</f>
        <v>2.3830602226847386</v>
      </c>
      <c r="M38" s="29"/>
      <c r="N38" s="142"/>
    </row>
    <row r="39" spans="1:14" ht="15.75">
      <c r="A39" s="28"/>
      <c r="B39" s="29" t="s">
        <v>25</v>
      </c>
      <c r="C39" s="29"/>
      <c r="D39" s="29"/>
      <c r="E39" s="29"/>
      <c r="F39" s="29"/>
      <c r="G39" s="29"/>
      <c r="H39" s="29"/>
      <c r="I39" s="29"/>
      <c r="J39" s="35" t="s">
        <v>151</v>
      </c>
      <c r="K39" s="35" t="s">
        <v>178</v>
      </c>
      <c r="L39" s="36">
        <v>90000</v>
      </c>
      <c r="M39" s="29"/>
      <c r="N39" s="142"/>
    </row>
    <row r="40" spans="1:14" ht="15.75">
      <c r="A40" s="28"/>
      <c r="B40" s="29"/>
      <c r="C40" s="29"/>
      <c r="D40" s="29"/>
      <c r="E40" s="29"/>
      <c r="F40" s="29"/>
      <c r="G40" s="29"/>
      <c r="H40" s="29"/>
      <c r="I40" s="29"/>
      <c r="J40" s="29"/>
      <c r="K40" s="29"/>
      <c r="L40" s="59"/>
      <c r="M40" s="29"/>
      <c r="N40" s="142"/>
    </row>
    <row r="41" spans="1:14" ht="15.75">
      <c r="A41" s="28"/>
      <c r="B41" s="29" t="s">
        <v>26</v>
      </c>
      <c r="C41" s="29"/>
      <c r="D41" s="29"/>
      <c r="E41" s="29"/>
      <c r="F41" s="29"/>
      <c r="G41" s="29"/>
      <c r="H41" s="29"/>
      <c r="I41" s="29"/>
      <c r="J41" s="35"/>
      <c r="K41" s="35"/>
      <c r="L41" s="35" t="s">
        <v>182</v>
      </c>
      <c r="M41" s="29"/>
      <c r="N41" s="142"/>
    </row>
    <row r="42" spans="1:14" ht="15.75">
      <c r="A42" s="28"/>
      <c r="B42" s="33" t="s">
        <v>27</v>
      </c>
      <c r="C42" s="33"/>
      <c r="D42" s="33"/>
      <c r="E42" s="33"/>
      <c r="F42" s="33"/>
      <c r="G42" s="33"/>
      <c r="H42" s="33"/>
      <c r="I42" s="33"/>
      <c r="J42" s="60"/>
      <c r="K42" s="60"/>
      <c r="L42" s="61">
        <v>37225</v>
      </c>
      <c r="M42" s="33"/>
      <c r="N42" s="142"/>
    </row>
    <row r="43" spans="1:14" ht="15.75">
      <c r="A43" s="28"/>
      <c r="B43" s="29" t="s">
        <v>28</v>
      </c>
      <c r="C43" s="29"/>
      <c r="D43" s="29"/>
      <c r="E43" s="29"/>
      <c r="F43" s="29"/>
      <c r="G43" s="29"/>
      <c r="H43" s="29"/>
      <c r="I43" s="29">
        <f>L43-J43+1</f>
        <v>92</v>
      </c>
      <c r="J43" s="62">
        <v>37042</v>
      </c>
      <c r="K43" s="63"/>
      <c r="L43" s="62">
        <v>37133</v>
      </c>
      <c r="M43" s="29"/>
      <c r="N43" s="142"/>
    </row>
    <row r="44" spans="1:14" ht="15.75">
      <c r="A44" s="28"/>
      <c r="B44" s="29" t="s">
        <v>29</v>
      </c>
      <c r="C44" s="29"/>
      <c r="D44" s="29"/>
      <c r="E44" s="29"/>
      <c r="F44" s="29"/>
      <c r="G44" s="29"/>
      <c r="H44" s="29"/>
      <c r="I44" s="29">
        <f>L44-J44+1</f>
        <v>91</v>
      </c>
      <c r="J44" s="62">
        <v>37134</v>
      </c>
      <c r="K44" s="63"/>
      <c r="L44" s="62">
        <v>37224</v>
      </c>
      <c r="M44" s="29"/>
      <c r="N44" s="142"/>
    </row>
    <row r="45" spans="1:14" ht="15.75">
      <c r="A45" s="28"/>
      <c r="B45" s="29" t="s">
        <v>30</v>
      </c>
      <c r="C45" s="29"/>
      <c r="D45" s="29"/>
      <c r="E45" s="29"/>
      <c r="F45" s="29"/>
      <c r="G45" s="29"/>
      <c r="H45" s="29"/>
      <c r="I45" s="29"/>
      <c r="J45" s="62"/>
      <c r="K45" s="63"/>
      <c r="L45" s="62" t="s">
        <v>195</v>
      </c>
      <c r="M45" s="29"/>
      <c r="N45" s="142"/>
    </row>
    <row r="46" spans="1:14" ht="15.75">
      <c r="A46" s="28"/>
      <c r="B46" s="29" t="s">
        <v>31</v>
      </c>
      <c r="C46" s="29"/>
      <c r="D46" s="29"/>
      <c r="E46" s="29"/>
      <c r="F46" s="29"/>
      <c r="G46" s="29"/>
      <c r="H46" s="29"/>
      <c r="I46" s="29"/>
      <c r="J46" s="62"/>
      <c r="K46" s="63"/>
      <c r="L46" s="62">
        <v>37216</v>
      </c>
      <c r="M46" s="29"/>
      <c r="N46" s="142"/>
    </row>
    <row r="47" spans="1:14" ht="15.75">
      <c r="A47" s="28"/>
      <c r="B47" s="29"/>
      <c r="C47" s="29"/>
      <c r="D47" s="29"/>
      <c r="E47" s="29"/>
      <c r="F47" s="29"/>
      <c r="G47" s="29"/>
      <c r="H47" s="29"/>
      <c r="I47" s="29"/>
      <c r="J47" s="29"/>
      <c r="K47" s="29"/>
      <c r="L47" s="64"/>
      <c r="M47" s="29"/>
      <c r="N47" s="142"/>
    </row>
    <row r="48" spans="1:14" ht="15.75">
      <c r="A48" s="2"/>
      <c r="B48" s="5"/>
      <c r="C48" s="5"/>
      <c r="D48" s="5"/>
      <c r="E48" s="5"/>
      <c r="F48" s="5"/>
      <c r="G48" s="5"/>
      <c r="H48" s="5"/>
      <c r="I48" s="5"/>
      <c r="J48" s="5"/>
      <c r="K48" s="5"/>
      <c r="L48" s="65"/>
      <c r="M48" s="5"/>
      <c r="N48" s="142"/>
    </row>
    <row r="49" spans="1:14" ht="15.75">
      <c r="A49" s="8"/>
      <c r="B49" s="66" t="s">
        <v>32</v>
      </c>
      <c r="C49" s="16"/>
      <c r="D49" s="10"/>
      <c r="E49" s="10"/>
      <c r="F49" s="10"/>
      <c r="G49" s="10"/>
      <c r="H49" s="10"/>
      <c r="I49" s="10"/>
      <c r="J49" s="10"/>
      <c r="K49" s="10"/>
      <c r="L49" s="67"/>
      <c r="M49" s="10"/>
      <c r="N49" s="142"/>
    </row>
    <row r="50" spans="1:14" ht="15.75">
      <c r="A50" s="8"/>
      <c r="B50" s="16"/>
      <c r="C50" s="16"/>
      <c r="D50" s="10"/>
      <c r="E50" s="10"/>
      <c r="F50" s="10"/>
      <c r="G50" s="10"/>
      <c r="H50" s="10"/>
      <c r="I50" s="10"/>
      <c r="J50" s="10"/>
      <c r="K50" s="10"/>
      <c r="L50" s="67"/>
      <c r="M50" s="10"/>
      <c r="N50" s="142"/>
    </row>
    <row r="51" spans="1:14" ht="63">
      <c r="A51" s="8"/>
      <c r="B51" s="68" t="s">
        <v>33</v>
      </c>
      <c r="C51" s="69" t="s">
        <v>137</v>
      </c>
      <c r="D51" s="69" t="s">
        <v>147</v>
      </c>
      <c r="E51" s="69"/>
      <c r="F51" s="69" t="s">
        <v>157</v>
      </c>
      <c r="G51" s="69"/>
      <c r="H51" s="69" t="s">
        <v>167</v>
      </c>
      <c r="I51" s="69"/>
      <c r="J51" s="69" t="s">
        <v>171</v>
      </c>
      <c r="K51" s="69"/>
      <c r="L51" s="70" t="s">
        <v>184</v>
      </c>
      <c r="M51" s="12"/>
      <c r="N51" s="142"/>
    </row>
    <row r="52" spans="1:14" ht="15.75">
      <c r="A52" s="28"/>
      <c r="B52" s="29" t="s">
        <v>34</v>
      </c>
      <c r="C52" s="39">
        <v>250037</v>
      </c>
      <c r="D52" s="71">
        <v>57184</v>
      </c>
      <c r="E52" s="39"/>
      <c r="F52" s="39">
        <f>5284+2+22+80</f>
        <v>5388</v>
      </c>
      <c r="G52" s="39"/>
      <c r="H52" s="39">
        <v>24</v>
      </c>
      <c r="I52" s="39"/>
      <c r="J52" s="39">
        <v>0</v>
      </c>
      <c r="K52" s="39"/>
      <c r="L52" s="71">
        <f>D52-F52+H52-J52</f>
        <v>51820</v>
      </c>
      <c r="M52" s="29"/>
      <c r="N52" s="142"/>
    </row>
    <row r="53" spans="1:14" ht="15.75">
      <c r="A53" s="28"/>
      <c r="B53" s="29" t="s">
        <v>35</v>
      </c>
      <c r="C53" s="39">
        <v>0</v>
      </c>
      <c r="D53" s="39">
        <v>0</v>
      </c>
      <c r="E53" s="39"/>
      <c r="F53" s="39">
        <v>0</v>
      </c>
      <c r="G53" s="39"/>
      <c r="H53" s="39">
        <v>0</v>
      </c>
      <c r="I53" s="39"/>
      <c r="J53" s="39">
        <v>0</v>
      </c>
      <c r="K53" s="39"/>
      <c r="L53" s="71">
        <f>D53-F53</f>
        <v>0</v>
      </c>
      <c r="M53" s="29"/>
      <c r="N53" s="142"/>
    </row>
    <row r="54" spans="1:14" ht="15.75">
      <c r="A54" s="28"/>
      <c r="B54" s="29"/>
      <c r="C54" s="39"/>
      <c r="D54" s="39"/>
      <c r="E54" s="39"/>
      <c r="F54" s="39"/>
      <c r="G54" s="39"/>
      <c r="H54" s="39"/>
      <c r="I54" s="39"/>
      <c r="J54" s="39"/>
      <c r="K54" s="39"/>
      <c r="L54" s="71"/>
      <c r="M54" s="29"/>
      <c r="N54" s="142"/>
    </row>
    <row r="55" spans="1:14" ht="15.75">
      <c r="A55" s="28"/>
      <c r="B55" s="29" t="s">
        <v>36</v>
      </c>
      <c r="C55" s="39">
        <f>SUM(C52:C54)</f>
        <v>250037</v>
      </c>
      <c r="D55" s="39">
        <f>SUM(D52:D54)</f>
        <v>57184</v>
      </c>
      <c r="E55" s="39"/>
      <c r="F55" s="39">
        <f>SUM(F52:F54)</f>
        <v>5388</v>
      </c>
      <c r="G55" s="39"/>
      <c r="H55" s="39">
        <f>SUM(H52:H54)</f>
        <v>24</v>
      </c>
      <c r="I55" s="39"/>
      <c r="J55" s="39">
        <f>SUM(J52:J54)</f>
        <v>0</v>
      </c>
      <c r="K55" s="39"/>
      <c r="L55" s="72">
        <f>SUM(L52:L54)</f>
        <v>51820</v>
      </c>
      <c r="M55" s="29"/>
      <c r="N55" s="142"/>
    </row>
    <row r="56" spans="1:14" ht="15.75">
      <c r="A56" s="28"/>
      <c r="B56" s="29"/>
      <c r="C56" s="39"/>
      <c r="D56" s="39"/>
      <c r="E56" s="39"/>
      <c r="F56" s="39"/>
      <c r="G56" s="39"/>
      <c r="H56" s="39"/>
      <c r="I56" s="39"/>
      <c r="J56" s="39"/>
      <c r="K56" s="39"/>
      <c r="L56" s="72"/>
      <c r="M56" s="29"/>
      <c r="N56" s="142"/>
    </row>
    <row r="57" spans="1:14" ht="15.75">
      <c r="A57" s="8"/>
      <c r="B57" s="12" t="s">
        <v>37</v>
      </c>
      <c r="C57" s="73"/>
      <c r="D57" s="73"/>
      <c r="E57" s="73"/>
      <c r="F57" s="73"/>
      <c r="G57" s="73"/>
      <c r="H57" s="73"/>
      <c r="I57" s="73"/>
      <c r="J57" s="73"/>
      <c r="K57" s="73"/>
      <c r="L57" s="74"/>
      <c r="M57" s="10"/>
      <c r="N57" s="142"/>
    </row>
    <row r="58" spans="1:14" ht="15.75">
      <c r="A58" s="8"/>
      <c r="B58" s="10"/>
      <c r="C58" s="73"/>
      <c r="D58" s="73"/>
      <c r="E58" s="73"/>
      <c r="F58" s="73"/>
      <c r="G58" s="73"/>
      <c r="H58" s="73"/>
      <c r="I58" s="73"/>
      <c r="J58" s="73"/>
      <c r="K58" s="73"/>
      <c r="L58" s="74"/>
      <c r="M58" s="10"/>
      <c r="N58" s="142"/>
    </row>
    <row r="59" spans="1:14" ht="15.75">
      <c r="A59" s="28"/>
      <c r="B59" s="29" t="s">
        <v>34</v>
      </c>
      <c r="C59" s="39"/>
      <c r="D59" s="39"/>
      <c r="E59" s="39"/>
      <c r="F59" s="39"/>
      <c r="G59" s="39"/>
      <c r="H59" s="39"/>
      <c r="I59" s="39"/>
      <c r="J59" s="39"/>
      <c r="K59" s="39"/>
      <c r="L59" s="72"/>
      <c r="M59" s="29"/>
      <c r="N59" s="142"/>
    </row>
    <row r="60" spans="1:14" ht="15.75">
      <c r="A60" s="28"/>
      <c r="B60" s="29" t="s">
        <v>35</v>
      </c>
      <c r="C60" s="39"/>
      <c r="D60" s="39"/>
      <c r="E60" s="39"/>
      <c r="F60" s="39"/>
      <c r="G60" s="39"/>
      <c r="H60" s="39"/>
      <c r="I60" s="39"/>
      <c r="J60" s="39"/>
      <c r="K60" s="39"/>
      <c r="L60" s="72"/>
      <c r="M60" s="29"/>
      <c r="N60" s="142"/>
    </row>
    <row r="61" spans="1:14" ht="15.75">
      <c r="A61" s="28"/>
      <c r="B61" s="29"/>
      <c r="C61" s="39"/>
      <c r="D61" s="39"/>
      <c r="E61" s="39"/>
      <c r="F61" s="39"/>
      <c r="G61" s="39"/>
      <c r="H61" s="39"/>
      <c r="I61" s="39"/>
      <c r="J61" s="39"/>
      <c r="K61" s="39"/>
      <c r="L61" s="72"/>
      <c r="M61" s="29"/>
      <c r="N61" s="142"/>
    </row>
    <row r="62" spans="1:14" ht="15.75">
      <c r="A62" s="28"/>
      <c r="B62" s="29" t="s">
        <v>36</v>
      </c>
      <c r="C62" s="39"/>
      <c r="D62" s="39"/>
      <c r="E62" s="39"/>
      <c r="F62" s="39"/>
      <c r="G62" s="39"/>
      <c r="H62" s="39"/>
      <c r="I62" s="39"/>
      <c r="J62" s="39"/>
      <c r="K62" s="39"/>
      <c r="L62" s="39"/>
      <c r="M62" s="29"/>
      <c r="N62" s="142"/>
    </row>
    <row r="63" spans="1:14" ht="15.75">
      <c r="A63" s="28"/>
      <c r="B63" s="29"/>
      <c r="C63" s="39"/>
      <c r="D63" s="39"/>
      <c r="E63" s="39"/>
      <c r="F63" s="39"/>
      <c r="G63" s="39"/>
      <c r="H63" s="39"/>
      <c r="I63" s="39"/>
      <c r="J63" s="39"/>
      <c r="K63" s="39"/>
      <c r="L63" s="39"/>
      <c r="M63" s="29"/>
      <c r="N63" s="142"/>
    </row>
    <row r="64" spans="1:14" ht="15.75">
      <c r="A64" s="28"/>
      <c r="B64" s="29" t="s">
        <v>38</v>
      </c>
      <c r="C64" s="39">
        <v>-7537</v>
      </c>
      <c r="D64" s="39">
        <v>-7537</v>
      </c>
      <c r="E64" s="39"/>
      <c r="F64" s="39"/>
      <c r="G64" s="39"/>
      <c r="H64" s="39"/>
      <c r="I64" s="39"/>
      <c r="J64" s="39"/>
      <c r="K64" s="39"/>
      <c r="L64" s="71">
        <f>D64-F64+H64-J64</f>
        <v>-7537</v>
      </c>
      <c r="M64" s="29"/>
      <c r="N64" s="142"/>
    </row>
    <row r="65" spans="1:14" ht="15.75">
      <c r="A65" s="28"/>
      <c r="B65" s="29" t="s">
        <v>39</v>
      </c>
      <c r="C65" s="39">
        <v>0</v>
      </c>
      <c r="D65" s="39">
        <v>0</v>
      </c>
      <c r="E65" s="39"/>
      <c r="F65" s="39"/>
      <c r="G65" s="39"/>
      <c r="H65" s="39"/>
      <c r="I65" s="39"/>
      <c r="J65" s="39"/>
      <c r="K65" s="39"/>
      <c r="L65" s="72">
        <v>0</v>
      </c>
      <c r="M65" s="29"/>
      <c r="N65" s="142"/>
    </row>
    <row r="66" spans="1:14" ht="15.75">
      <c r="A66" s="28"/>
      <c r="B66" s="29" t="s">
        <v>40</v>
      </c>
      <c r="C66" s="39">
        <v>0</v>
      </c>
      <c r="D66" s="39">
        <v>84</v>
      </c>
      <c r="E66" s="39"/>
      <c r="F66" s="39"/>
      <c r="G66" s="39"/>
      <c r="H66" s="39"/>
      <c r="I66" s="39"/>
      <c r="J66" s="39"/>
      <c r="K66" s="39"/>
      <c r="L66" s="72">
        <v>80</v>
      </c>
      <c r="M66" s="29"/>
      <c r="N66" s="142"/>
    </row>
    <row r="67" spans="1:14" ht="15.75">
      <c r="A67" s="28"/>
      <c r="B67" s="29" t="s">
        <v>41</v>
      </c>
      <c r="C67" s="72">
        <f>SUM(C55:C66)</f>
        <v>242500</v>
      </c>
      <c r="D67" s="72">
        <f>SUM(D55:D66)</f>
        <v>49731</v>
      </c>
      <c r="E67" s="39"/>
      <c r="F67" s="72"/>
      <c r="G67" s="39"/>
      <c r="H67" s="72"/>
      <c r="I67" s="39"/>
      <c r="J67" s="72"/>
      <c r="K67" s="39"/>
      <c r="L67" s="72">
        <f>SUM(L55:L66)</f>
        <v>44363</v>
      </c>
      <c r="M67" s="29"/>
      <c r="N67" s="142"/>
    </row>
    <row r="68" spans="1:14" ht="15.75">
      <c r="A68" s="28"/>
      <c r="B68" s="29"/>
      <c r="C68" s="39"/>
      <c r="D68" s="39"/>
      <c r="E68" s="39"/>
      <c r="F68" s="39"/>
      <c r="G68" s="39"/>
      <c r="H68" s="39"/>
      <c r="I68" s="39"/>
      <c r="J68" s="39"/>
      <c r="K68" s="39"/>
      <c r="L68" s="72"/>
      <c r="M68" s="29"/>
      <c r="N68" s="142"/>
    </row>
    <row r="69" spans="1:14" ht="15.75">
      <c r="A69" s="8"/>
      <c r="B69" s="10"/>
      <c r="C69" s="10"/>
      <c r="D69" s="10"/>
      <c r="E69" s="10"/>
      <c r="F69" s="10"/>
      <c r="G69" s="10"/>
      <c r="H69" s="10"/>
      <c r="I69" s="10"/>
      <c r="J69" s="10"/>
      <c r="K69" s="10"/>
      <c r="L69" s="10"/>
      <c r="M69" s="10"/>
      <c r="N69" s="142"/>
    </row>
    <row r="70" spans="1:14" ht="15.75">
      <c r="A70" s="8"/>
      <c r="B70" s="66" t="s">
        <v>42</v>
      </c>
      <c r="C70" s="17"/>
      <c r="D70" s="17"/>
      <c r="E70" s="17"/>
      <c r="F70" s="17"/>
      <c r="G70" s="17"/>
      <c r="H70" s="17"/>
      <c r="I70" s="20"/>
      <c r="J70" s="20" t="s">
        <v>172</v>
      </c>
      <c r="K70" s="20"/>
      <c r="L70" s="20" t="s">
        <v>185</v>
      </c>
      <c r="M70" s="10"/>
      <c r="N70" s="142"/>
    </row>
    <row r="71" spans="1:14" ht="15.75">
      <c r="A71" s="28"/>
      <c r="B71" s="29" t="s">
        <v>43</v>
      </c>
      <c r="C71" s="29"/>
      <c r="D71" s="29"/>
      <c r="E71" s="29"/>
      <c r="F71" s="29"/>
      <c r="G71" s="29"/>
      <c r="H71" s="29"/>
      <c r="I71" s="29"/>
      <c r="J71" s="39">
        <v>0</v>
      </c>
      <c r="K71" s="29"/>
      <c r="L71" s="71">
        <v>0</v>
      </c>
      <c r="M71" s="29"/>
      <c r="N71" s="142"/>
    </row>
    <row r="72" spans="1:14" ht="15.75">
      <c r="A72" s="28"/>
      <c r="B72" s="29" t="s">
        <v>44</v>
      </c>
      <c r="C72" s="58" t="s">
        <v>138</v>
      </c>
      <c r="D72" s="77">
        <f>L46</f>
        <v>37216</v>
      </c>
      <c r="E72" s="29"/>
      <c r="F72" s="29"/>
      <c r="G72" s="29"/>
      <c r="H72" s="29"/>
      <c r="I72" s="29"/>
      <c r="J72" s="39">
        <f>5388+84-80</f>
        <v>5392</v>
      </c>
      <c r="K72" s="29"/>
      <c r="L72" s="71"/>
      <c r="M72" s="29"/>
      <c r="N72" s="142"/>
    </row>
    <row r="73" spans="1:14" ht="15.75">
      <c r="A73" s="28"/>
      <c r="B73" s="29" t="s">
        <v>45</v>
      </c>
      <c r="C73" s="29"/>
      <c r="D73" s="29"/>
      <c r="E73" s="29"/>
      <c r="F73" s="29"/>
      <c r="G73" s="29"/>
      <c r="H73" s="29"/>
      <c r="I73" s="29"/>
      <c r="J73" s="39"/>
      <c r="K73" s="29"/>
      <c r="L73" s="71">
        <f>1523-11+477+42+293+2-331-155+17</f>
        <v>1857</v>
      </c>
      <c r="M73" s="29"/>
      <c r="N73" s="142"/>
    </row>
    <row r="74" spans="1:14" ht="15.75">
      <c r="A74" s="28"/>
      <c r="B74" s="29" t="s">
        <v>46</v>
      </c>
      <c r="C74" s="29"/>
      <c r="D74" s="29"/>
      <c r="E74" s="29"/>
      <c r="F74" s="29"/>
      <c r="G74" s="29"/>
      <c r="H74" s="29"/>
      <c r="I74" s="29"/>
      <c r="J74" s="39"/>
      <c r="K74" s="29"/>
      <c r="L74" s="71">
        <v>0</v>
      </c>
      <c r="M74" s="29"/>
      <c r="N74" s="142"/>
    </row>
    <row r="75" spans="1:14" ht="15.75">
      <c r="A75" s="28"/>
      <c r="B75" s="29" t="s">
        <v>47</v>
      </c>
      <c r="C75" s="29"/>
      <c r="D75" s="29"/>
      <c r="E75" s="29"/>
      <c r="F75" s="29"/>
      <c r="G75" s="29"/>
      <c r="H75" s="29"/>
      <c r="I75" s="29"/>
      <c r="J75" s="39">
        <f>SUM(J71:J74)</f>
        <v>5392</v>
      </c>
      <c r="K75" s="29"/>
      <c r="L75" s="72">
        <f>SUM(L71:L74)</f>
        <v>1857</v>
      </c>
      <c r="M75" s="29"/>
      <c r="N75" s="142"/>
    </row>
    <row r="76" spans="1:14" ht="15.75">
      <c r="A76" s="28"/>
      <c r="B76" s="29" t="s">
        <v>48</v>
      </c>
      <c r="C76" s="29"/>
      <c r="D76" s="29"/>
      <c r="E76" s="29"/>
      <c r="F76" s="29"/>
      <c r="G76" s="29"/>
      <c r="H76" s="29"/>
      <c r="I76" s="29"/>
      <c r="J76" s="39">
        <v>0</v>
      </c>
      <c r="K76" s="29"/>
      <c r="L76" s="71">
        <v>0</v>
      </c>
      <c r="M76" s="29"/>
      <c r="N76" s="142"/>
    </row>
    <row r="77" spans="1:14" ht="15.75">
      <c r="A77" s="28"/>
      <c r="B77" s="29" t="s">
        <v>49</v>
      </c>
      <c r="C77" s="29"/>
      <c r="D77" s="29"/>
      <c r="E77" s="29"/>
      <c r="F77" s="29"/>
      <c r="G77" s="29"/>
      <c r="H77" s="29"/>
      <c r="I77" s="29"/>
      <c r="J77" s="39">
        <f>J75+J76</f>
        <v>5392</v>
      </c>
      <c r="K77" s="29"/>
      <c r="L77" s="72">
        <f>L75+L76</f>
        <v>1857</v>
      </c>
      <c r="M77" s="29"/>
      <c r="N77" s="142"/>
    </row>
    <row r="78" spans="1:14" ht="15.75">
      <c r="A78" s="28"/>
      <c r="B78" s="78" t="s">
        <v>50</v>
      </c>
      <c r="C78" s="79"/>
      <c r="D78" s="29"/>
      <c r="E78" s="29"/>
      <c r="F78" s="29"/>
      <c r="G78" s="29"/>
      <c r="H78" s="29"/>
      <c r="I78" s="29"/>
      <c r="J78" s="39"/>
      <c r="K78" s="29"/>
      <c r="L78" s="71"/>
      <c r="M78" s="29"/>
      <c r="N78" s="142"/>
    </row>
    <row r="79" spans="1:14" ht="15.75">
      <c r="A79" s="28">
        <v>1</v>
      </c>
      <c r="B79" s="29" t="s">
        <v>51</v>
      </c>
      <c r="C79" s="29"/>
      <c r="D79" s="29"/>
      <c r="E79" s="29"/>
      <c r="F79" s="29"/>
      <c r="G79" s="29"/>
      <c r="H79" s="29"/>
      <c r="I79" s="29"/>
      <c r="J79" s="29"/>
      <c r="K79" s="29"/>
      <c r="L79" s="71">
        <v>-14</v>
      </c>
      <c r="M79" s="29"/>
      <c r="N79" s="142"/>
    </row>
    <row r="80" spans="1:14" ht="15.75">
      <c r="A80" s="28">
        <v>2</v>
      </c>
      <c r="B80" s="29" t="s">
        <v>52</v>
      </c>
      <c r="C80" s="29"/>
      <c r="D80" s="29"/>
      <c r="E80" s="29"/>
      <c r="F80" s="29"/>
      <c r="G80" s="29"/>
      <c r="H80" s="29"/>
      <c r="I80" s="29"/>
      <c r="J80" s="29"/>
      <c r="K80" s="29"/>
      <c r="L80" s="71">
        <v>-4</v>
      </c>
      <c r="M80" s="29"/>
      <c r="N80" s="142"/>
    </row>
    <row r="81" spans="1:14" ht="15.75">
      <c r="A81" s="28">
        <v>3</v>
      </c>
      <c r="B81" s="29" t="s">
        <v>53</v>
      </c>
      <c r="C81" s="29"/>
      <c r="D81" s="29"/>
      <c r="E81" s="29"/>
      <c r="F81" s="29"/>
      <c r="G81" s="29"/>
      <c r="H81" s="29"/>
      <c r="I81" s="29"/>
      <c r="J81" s="29"/>
      <c r="K81" s="29"/>
      <c r="L81" s="71">
        <f>-72-10</f>
        <v>-82</v>
      </c>
      <c r="M81" s="29"/>
      <c r="N81" s="142"/>
    </row>
    <row r="82" spans="1:14" ht="15.75">
      <c r="A82" s="28">
        <v>4</v>
      </c>
      <c r="B82" s="29" t="s">
        <v>54</v>
      </c>
      <c r="C82" s="29"/>
      <c r="D82" s="29"/>
      <c r="E82" s="29"/>
      <c r="F82" s="29"/>
      <c r="G82" s="29"/>
      <c r="H82" s="29"/>
      <c r="I82" s="29"/>
      <c r="J82" s="29"/>
      <c r="K82" s="29"/>
      <c r="L82" s="71">
        <v>0</v>
      </c>
      <c r="M82" s="29"/>
      <c r="N82" s="142"/>
    </row>
    <row r="83" spans="1:14" ht="15.75">
      <c r="A83" s="28">
        <v>5</v>
      </c>
      <c r="B83" s="29" t="s">
        <v>55</v>
      </c>
      <c r="C83" s="29"/>
      <c r="D83" s="29"/>
      <c r="E83" s="29"/>
      <c r="F83" s="29"/>
      <c r="G83" s="29"/>
      <c r="H83" s="29"/>
      <c r="I83" s="29"/>
      <c r="J83" s="29"/>
      <c r="K83" s="29"/>
      <c r="L83" s="71">
        <v>-234</v>
      </c>
      <c r="M83" s="29"/>
      <c r="N83" s="142"/>
    </row>
    <row r="84" spans="1:14" ht="15.75">
      <c r="A84" s="28">
        <v>6</v>
      </c>
      <c r="B84" s="29" t="s">
        <v>56</v>
      </c>
      <c r="C84" s="29"/>
      <c r="D84" s="29"/>
      <c r="E84" s="29"/>
      <c r="F84" s="29"/>
      <c r="G84" s="29"/>
      <c r="H84" s="29"/>
      <c r="I84" s="29"/>
      <c r="J84" s="29"/>
      <c r="K84" s="29"/>
      <c r="L84" s="71">
        <v>-3</v>
      </c>
      <c r="M84" s="29"/>
      <c r="N84" s="142"/>
    </row>
    <row r="85" spans="1:14" ht="15.75">
      <c r="A85" s="28">
        <v>7</v>
      </c>
      <c r="B85" s="29" t="s">
        <v>57</v>
      </c>
      <c r="C85" s="29"/>
      <c r="D85" s="29"/>
      <c r="E85" s="29"/>
      <c r="F85" s="29"/>
      <c r="G85" s="29"/>
      <c r="H85" s="29"/>
      <c r="I85" s="29"/>
      <c r="J85" s="29"/>
      <c r="K85" s="29"/>
      <c r="L85" s="71">
        <v>-439</v>
      </c>
      <c r="M85" s="29"/>
      <c r="N85" s="142"/>
    </row>
    <row r="86" spans="1:14" ht="15.75">
      <c r="A86" s="28">
        <v>8</v>
      </c>
      <c r="B86" s="29" t="s">
        <v>58</v>
      </c>
      <c r="C86" s="29"/>
      <c r="D86" s="29"/>
      <c r="E86" s="29"/>
      <c r="F86" s="29"/>
      <c r="G86" s="29"/>
      <c r="H86" s="29"/>
      <c r="I86" s="29"/>
      <c r="J86" s="29"/>
      <c r="K86" s="29"/>
      <c r="L86" s="71">
        <v>0</v>
      </c>
      <c r="M86" s="29"/>
      <c r="N86" s="142"/>
    </row>
    <row r="87" spans="1:14" ht="15.75">
      <c r="A87" s="28">
        <v>9</v>
      </c>
      <c r="B87" s="29" t="s">
        <v>59</v>
      </c>
      <c r="C87" s="29"/>
      <c r="D87" s="29"/>
      <c r="E87" s="29"/>
      <c r="F87" s="29"/>
      <c r="G87" s="29"/>
      <c r="H87" s="29"/>
      <c r="I87" s="29"/>
      <c r="J87" s="29"/>
      <c r="K87" s="29"/>
      <c r="L87" s="71">
        <v>-80</v>
      </c>
      <c r="M87" s="29"/>
      <c r="N87" s="142"/>
    </row>
    <row r="88" spans="1:14" ht="15.75">
      <c r="A88" s="28">
        <v>10</v>
      </c>
      <c r="B88" s="29" t="s">
        <v>60</v>
      </c>
      <c r="C88" s="29"/>
      <c r="D88" s="29"/>
      <c r="E88" s="29"/>
      <c r="F88" s="29"/>
      <c r="G88" s="29"/>
      <c r="H88" s="29"/>
      <c r="I88" s="29"/>
      <c r="J88" s="29"/>
      <c r="K88" s="29"/>
      <c r="L88" s="71">
        <v>0</v>
      </c>
      <c r="M88" s="29"/>
      <c r="N88" s="142"/>
    </row>
    <row r="89" spans="1:14" ht="15.75">
      <c r="A89" s="28">
        <v>11</v>
      </c>
      <c r="B89" s="29" t="s">
        <v>61</v>
      </c>
      <c r="C89" s="29"/>
      <c r="D89" s="29"/>
      <c r="E89" s="29"/>
      <c r="F89" s="29"/>
      <c r="G89" s="29"/>
      <c r="H89" s="29"/>
      <c r="I89" s="29"/>
      <c r="J89" s="29"/>
      <c r="K89" s="29"/>
      <c r="L89" s="71">
        <f>-L77-SUM(L79:L88)</f>
        <v>-1001</v>
      </c>
      <c r="M89" s="29"/>
      <c r="N89" s="142"/>
    </row>
    <row r="90" spans="1:14" ht="15.75">
      <c r="A90" s="28"/>
      <c r="B90" s="78" t="s">
        <v>62</v>
      </c>
      <c r="C90" s="79"/>
      <c r="D90" s="29"/>
      <c r="E90" s="29"/>
      <c r="F90" s="29"/>
      <c r="G90" s="29"/>
      <c r="H90" s="29"/>
      <c r="I90" s="29"/>
      <c r="J90" s="29"/>
      <c r="K90" s="29"/>
      <c r="L90" s="80"/>
      <c r="M90" s="29"/>
      <c r="N90" s="142"/>
    </row>
    <row r="91" spans="1:14" ht="15.75">
      <c r="A91" s="28"/>
      <c r="B91" s="29" t="s">
        <v>63</v>
      </c>
      <c r="C91" s="79"/>
      <c r="D91" s="29"/>
      <c r="E91" s="29"/>
      <c r="F91" s="29"/>
      <c r="G91" s="29"/>
      <c r="H91" s="29"/>
      <c r="I91" s="29"/>
      <c r="J91" s="39">
        <v>-2</v>
      </c>
      <c r="K91" s="39"/>
      <c r="L91" s="71"/>
      <c r="M91" s="29"/>
      <c r="N91" s="142"/>
    </row>
    <row r="92" spans="1:14" ht="15.75">
      <c r="A92" s="28"/>
      <c r="B92" s="29" t="s">
        <v>64</v>
      </c>
      <c r="C92" s="29"/>
      <c r="D92" s="29"/>
      <c r="E92" s="29"/>
      <c r="F92" s="29"/>
      <c r="G92" s="29"/>
      <c r="H92" s="29"/>
      <c r="I92" s="29"/>
      <c r="J92" s="39">
        <v>-22</v>
      </c>
      <c r="K92" s="39"/>
      <c r="L92" s="71"/>
      <c r="M92" s="29"/>
      <c r="N92" s="142"/>
    </row>
    <row r="93" spans="1:14" ht="15.75">
      <c r="A93" s="28"/>
      <c r="B93" s="29" t="s">
        <v>65</v>
      </c>
      <c r="C93" s="29"/>
      <c r="D93" s="29"/>
      <c r="E93" s="29"/>
      <c r="F93" s="29"/>
      <c r="G93" s="29"/>
      <c r="H93" s="29"/>
      <c r="I93" s="29"/>
      <c r="J93" s="39">
        <v>-5368</v>
      </c>
      <c r="K93" s="39"/>
      <c r="L93" s="71"/>
      <c r="M93" s="29"/>
      <c r="N93" s="142"/>
    </row>
    <row r="94" spans="1:14" ht="15.75">
      <c r="A94" s="28"/>
      <c r="B94" s="29" t="s">
        <v>66</v>
      </c>
      <c r="C94" s="29"/>
      <c r="D94" s="29"/>
      <c r="E94" s="29"/>
      <c r="F94" s="29"/>
      <c r="G94" s="29"/>
      <c r="H94" s="29"/>
      <c r="I94" s="29"/>
      <c r="J94" s="39">
        <v>0</v>
      </c>
      <c r="K94" s="39"/>
      <c r="L94" s="71"/>
      <c r="M94" s="29"/>
      <c r="N94" s="142"/>
    </row>
    <row r="95" spans="1:14" ht="15.75">
      <c r="A95" s="28"/>
      <c r="B95" s="29" t="s">
        <v>67</v>
      </c>
      <c r="C95" s="29"/>
      <c r="D95" s="29"/>
      <c r="E95" s="29"/>
      <c r="F95" s="29"/>
      <c r="G95" s="29"/>
      <c r="H95" s="29"/>
      <c r="I95" s="29"/>
      <c r="J95" s="39">
        <f>SUM(J78:J94)</f>
        <v>-5392</v>
      </c>
      <c r="K95" s="39"/>
      <c r="L95" s="39">
        <f>SUM(L78:L94)</f>
        <v>-1857</v>
      </c>
      <c r="M95" s="29"/>
      <c r="N95" s="142"/>
    </row>
    <row r="96" spans="1:14" ht="15.75">
      <c r="A96" s="28"/>
      <c r="B96" s="29" t="s">
        <v>68</v>
      </c>
      <c r="C96" s="29"/>
      <c r="D96" s="29"/>
      <c r="E96" s="29"/>
      <c r="F96" s="29"/>
      <c r="G96" s="29"/>
      <c r="H96" s="29"/>
      <c r="I96" s="29"/>
      <c r="J96" s="39">
        <f>J77+J95</f>
        <v>0</v>
      </c>
      <c r="K96" s="39"/>
      <c r="L96" s="39">
        <f>L77+L95</f>
        <v>0</v>
      </c>
      <c r="M96" s="29"/>
      <c r="N96" s="142"/>
    </row>
    <row r="97" spans="1:14" ht="12" customHeight="1">
      <c r="A97" s="8"/>
      <c r="B97" s="10"/>
      <c r="C97" s="10"/>
      <c r="D97" s="10"/>
      <c r="E97" s="10"/>
      <c r="F97" s="10"/>
      <c r="G97" s="10"/>
      <c r="H97" s="10"/>
      <c r="I97" s="10"/>
      <c r="J97" s="10"/>
      <c r="K97" s="10"/>
      <c r="L97" s="67"/>
      <c r="M97" s="10"/>
      <c r="N97" s="142"/>
    </row>
    <row r="98" spans="1:14" ht="15.75">
      <c r="A98" s="2"/>
      <c r="B98" s="81" t="s">
        <v>69</v>
      </c>
      <c r="C98" s="82"/>
      <c r="D98" s="5"/>
      <c r="E98" s="5"/>
      <c r="F98" s="5"/>
      <c r="G98" s="5"/>
      <c r="H98" s="5"/>
      <c r="I98" s="5"/>
      <c r="J98" s="5"/>
      <c r="K98" s="5"/>
      <c r="L98" s="65"/>
      <c r="M98" s="5"/>
      <c r="N98" s="142"/>
    </row>
    <row r="99" spans="1:14" ht="15.75">
      <c r="A99" s="8"/>
      <c r="B99" s="23"/>
      <c r="C99" s="16"/>
      <c r="D99" s="10"/>
      <c r="E99" s="10"/>
      <c r="F99" s="10"/>
      <c r="G99" s="10"/>
      <c r="H99" s="10"/>
      <c r="I99" s="10"/>
      <c r="J99" s="10"/>
      <c r="K99" s="10"/>
      <c r="L99" s="67"/>
      <c r="M99" s="10"/>
      <c r="N99" s="142"/>
    </row>
    <row r="100" spans="1:14" ht="15.75">
      <c r="A100" s="8"/>
      <c r="B100" s="83" t="s">
        <v>70</v>
      </c>
      <c r="C100" s="16"/>
      <c r="D100" s="10"/>
      <c r="E100" s="10"/>
      <c r="F100" s="10"/>
      <c r="G100" s="10"/>
      <c r="H100" s="10"/>
      <c r="I100" s="10"/>
      <c r="J100" s="10"/>
      <c r="K100" s="10"/>
      <c r="L100" s="67"/>
      <c r="M100" s="10"/>
      <c r="N100" s="142"/>
    </row>
    <row r="101" spans="1:14" ht="15.75">
      <c r="A101" s="28"/>
      <c r="B101" s="29" t="s">
        <v>71</v>
      </c>
      <c r="C101" s="29"/>
      <c r="D101" s="29"/>
      <c r="E101" s="29"/>
      <c r="F101" s="29"/>
      <c r="G101" s="29"/>
      <c r="H101" s="29"/>
      <c r="I101" s="29"/>
      <c r="J101" s="29"/>
      <c r="K101" s="29"/>
      <c r="L101" s="71">
        <v>5001</v>
      </c>
      <c r="M101" s="29"/>
      <c r="N101" s="142"/>
    </row>
    <row r="102" spans="1:14" ht="15.75">
      <c r="A102" s="28"/>
      <c r="B102" s="29" t="s">
        <v>72</v>
      </c>
      <c r="C102" s="29"/>
      <c r="D102" s="29"/>
      <c r="E102" s="29"/>
      <c r="F102" s="29"/>
      <c r="G102" s="29"/>
      <c r="H102" s="29"/>
      <c r="I102" s="29"/>
      <c r="J102" s="29"/>
      <c r="K102" s="29"/>
      <c r="L102" s="71">
        <v>5001</v>
      </c>
      <c r="M102" s="29"/>
      <c r="N102" s="142"/>
    </row>
    <row r="103" spans="1:14" ht="15.75">
      <c r="A103" s="28"/>
      <c r="B103" s="29" t="s">
        <v>73</v>
      </c>
      <c r="C103" s="29"/>
      <c r="D103" s="29"/>
      <c r="E103" s="29"/>
      <c r="F103" s="29"/>
      <c r="G103" s="29"/>
      <c r="H103" s="29"/>
      <c r="I103" s="29"/>
      <c r="J103" s="29"/>
      <c r="K103" s="29"/>
      <c r="L103" s="71">
        <v>0</v>
      </c>
      <c r="M103" s="29"/>
      <c r="N103" s="142"/>
    </row>
    <row r="104" spans="1:14" ht="15.75">
      <c r="A104" s="28"/>
      <c r="B104" s="29" t="s">
        <v>74</v>
      </c>
      <c r="C104" s="29"/>
      <c r="D104" s="29"/>
      <c r="E104" s="29"/>
      <c r="F104" s="29"/>
      <c r="G104" s="29"/>
      <c r="H104" s="29"/>
      <c r="I104" s="29"/>
      <c r="J104" s="29"/>
      <c r="K104" s="29"/>
      <c r="L104" s="71">
        <v>0</v>
      </c>
      <c r="M104" s="29"/>
      <c r="N104" s="142"/>
    </row>
    <row r="105" spans="1:14" ht="15.75">
      <c r="A105" s="28"/>
      <c r="B105" s="29" t="s">
        <v>75</v>
      </c>
      <c r="C105" s="29"/>
      <c r="D105" s="29"/>
      <c r="E105" s="29"/>
      <c r="F105" s="29"/>
      <c r="G105" s="29"/>
      <c r="H105" s="29"/>
      <c r="I105" s="29"/>
      <c r="J105" s="29"/>
      <c r="K105" s="29"/>
      <c r="L105" s="71">
        <v>0</v>
      </c>
      <c r="M105" s="29"/>
      <c r="N105" s="142"/>
    </row>
    <row r="106" spans="1:14" ht="15.75">
      <c r="A106" s="28"/>
      <c r="B106" s="29" t="s">
        <v>55</v>
      </c>
      <c r="C106" s="29"/>
      <c r="D106" s="29"/>
      <c r="E106" s="29"/>
      <c r="F106" s="29"/>
      <c r="G106" s="29"/>
      <c r="H106" s="29"/>
      <c r="I106" s="29"/>
      <c r="J106" s="29"/>
      <c r="K106" s="29"/>
      <c r="L106" s="71">
        <v>0</v>
      </c>
      <c r="M106" s="29"/>
      <c r="N106" s="142"/>
    </row>
    <row r="107" spans="1:14" ht="15.75">
      <c r="A107" s="28"/>
      <c r="B107" s="29" t="s">
        <v>76</v>
      </c>
      <c r="C107" s="29"/>
      <c r="D107" s="29"/>
      <c r="E107" s="29"/>
      <c r="F107" s="29"/>
      <c r="G107" s="29"/>
      <c r="H107" s="29"/>
      <c r="I107" s="29"/>
      <c r="J107" s="29"/>
      <c r="K107" s="29"/>
      <c r="L107" s="71">
        <v>0</v>
      </c>
      <c r="M107" s="29"/>
      <c r="N107" s="142"/>
    </row>
    <row r="108" spans="1:14" ht="15.75">
      <c r="A108" s="28"/>
      <c r="B108" s="29" t="s">
        <v>77</v>
      </c>
      <c r="C108" s="29"/>
      <c r="D108" s="29"/>
      <c r="E108" s="29"/>
      <c r="F108" s="29"/>
      <c r="G108" s="29"/>
      <c r="H108" s="29"/>
      <c r="I108" s="29"/>
      <c r="J108" s="29"/>
      <c r="K108" s="29"/>
      <c r="L108" s="71">
        <f>SUM(L102:L106)</f>
        <v>5001</v>
      </c>
      <c r="M108" s="29"/>
      <c r="N108" s="142"/>
    </row>
    <row r="109" spans="1:14" ht="15.75">
      <c r="A109" s="28"/>
      <c r="B109" s="29"/>
      <c r="C109" s="29"/>
      <c r="D109" s="29"/>
      <c r="E109" s="29"/>
      <c r="F109" s="29"/>
      <c r="G109" s="29"/>
      <c r="H109" s="29"/>
      <c r="I109" s="29"/>
      <c r="J109" s="29"/>
      <c r="K109" s="29"/>
      <c r="L109" s="84"/>
      <c r="M109" s="29"/>
      <c r="N109" s="142"/>
    </row>
    <row r="110" spans="1:14" ht="15.75">
      <c r="A110" s="8"/>
      <c r="B110" s="83" t="s">
        <v>78</v>
      </c>
      <c r="C110" s="10"/>
      <c r="D110" s="10"/>
      <c r="E110" s="10"/>
      <c r="F110" s="10"/>
      <c r="G110" s="10"/>
      <c r="H110" s="10"/>
      <c r="I110" s="10"/>
      <c r="J110" s="10"/>
      <c r="K110" s="10"/>
      <c r="L110" s="67"/>
      <c r="M110" s="10"/>
      <c r="N110" s="142"/>
    </row>
    <row r="111" spans="1:14" ht="15.75">
      <c r="A111" s="28"/>
      <c r="B111" s="29" t="s">
        <v>79</v>
      </c>
      <c r="C111" s="29"/>
      <c r="D111" s="85"/>
      <c r="E111" s="29"/>
      <c r="F111" s="29"/>
      <c r="G111" s="29"/>
      <c r="H111" s="29"/>
      <c r="I111" s="29"/>
      <c r="J111" s="29"/>
      <c r="K111" s="29"/>
      <c r="L111" s="86" t="s">
        <v>174</v>
      </c>
      <c r="M111" s="29"/>
      <c r="N111" s="142"/>
    </row>
    <row r="112" spans="1:14" ht="15.75">
      <c r="A112" s="28"/>
      <c r="B112" s="29" t="s">
        <v>80</v>
      </c>
      <c r="C112" s="32"/>
      <c r="D112" s="32"/>
      <c r="E112" s="32"/>
      <c r="F112" s="32"/>
      <c r="G112" s="32"/>
      <c r="H112" s="32"/>
      <c r="I112" s="32"/>
      <c r="J112" s="32"/>
      <c r="K112" s="32"/>
      <c r="L112" s="86" t="s">
        <v>174</v>
      </c>
      <c r="M112" s="29"/>
      <c r="N112" s="142"/>
    </row>
    <row r="113" spans="1:14" ht="15.75">
      <c r="A113" s="28"/>
      <c r="B113" s="29" t="s">
        <v>81</v>
      </c>
      <c r="C113" s="29"/>
      <c r="D113" s="29"/>
      <c r="E113" s="29"/>
      <c r="F113" s="29"/>
      <c r="G113" s="29"/>
      <c r="H113" s="29"/>
      <c r="I113" s="29"/>
      <c r="J113" s="29"/>
      <c r="K113" s="29"/>
      <c r="L113" s="86" t="s">
        <v>174</v>
      </c>
      <c r="M113" s="29"/>
      <c r="N113" s="142"/>
    </row>
    <row r="114" spans="1:14" ht="15.75">
      <c r="A114" s="28"/>
      <c r="B114" s="29" t="s">
        <v>82</v>
      </c>
      <c r="C114" s="29"/>
      <c r="D114" s="29"/>
      <c r="E114" s="29"/>
      <c r="F114" s="29"/>
      <c r="G114" s="29"/>
      <c r="H114" s="29"/>
      <c r="I114" s="29"/>
      <c r="J114" s="29"/>
      <c r="K114" s="29"/>
      <c r="L114" s="86" t="s">
        <v>174</v>
      </c>
      <c r="M114" s="29"/>
      <c r="N114" s="142"/>
    </row>
    <row r="115" spans="1:14" ht="15.75">
      <c r="A115" s="28"/>
      <c r="B115" s="29"/>
      <c r="C115" s="29"/>
      <c r="D115" s="29"/>
      <c r="E115" s="29"/>
      <c r="F115" s="29"/>
      <c r="G115" s="29"/>
      <c r="H115" s="29"/>
      <c r="I115" s="29"/>
      <c r="J115" s="29"/>
      <c r="K115" s="29"/>
      <c r="L115" s="84"/>
      <c r="M115" s="29"/>
      <c r="N115" s="142"/>
    </row>
    <row r="116" spans="1:14" ht="15.75">
      <c r="A116" s="8"/>
      <c r="B116" s="83" t="s">
        <v>83</v>
      </c>
      <c r="C116" s="16"/>
      <c r="D116" s="10"/>
      <c r="E116" s="10"/>
      <c r="F116" s="10"/>
      <c r="G116" s="10"/>
      <c r="H116" s="10"/>
      <c r="I116" s="10"/>
      <c r="J116" s="10"/>
      <c r="K116" s="10"/>
      <c r="L116" s="87"/>
      <c r="M116" s="10"/>
      <c r="N116" s="142"/>
    </row>
    <row r="117" spans="1:14" ht="15.75">
      <c r="A117" s="28"/>
      <c r="B117" s="29" t="s">
        <v>84</v>
      </c>
      <c r="C117" s="29"/>
      <c r="D117" s="29"/>
      <c r="E117" s="29"/>
      <c r="F117" s="29"/>
      <c r="G117" s="29"/>
      <c r="H117" s="29"/>
      <c r="I117" s="29"/>
      <c r="J117" s="29"/>
      <c r="K117" s="29"/>
      <c r="L117" s="71">
        <v>0</v>
      </c>
      <c r="M117" s="29"/>
      <c r="N117" s="142"/>
    </row>
    <row r="118" spans="1:14" ht="15.75">
      <c r="A118" s="28"/>
      <c r="B118" s="29" t="s">
        <v>85</v>
      </c>
      <c r="C118" s="29"/>
      <c r="D118" s="29"/>
      <c r="E118" s="29"/>
      <c r="F118" s="29"/>
      <c r="G118" s="29"/>
      <c r="H118" s="29"/>
      <c r="I118" s="29"/>
      <c r="J118" s="29"/>
      <c r="K118" s="29"/>
      <c r="L118" s="71">
        <v>80</v>
      </c>
      <c r="M118" s="29"/>
      <c r="N118" s="142"/>
    </row>
    <row r="119" spans="1:14" ht="15.75">
      <c r="A119" s="28"/>
      <c r="B119" s="29" t="s">
        <v>86</v>
      </c>
      <c r="C119" s="29"/>
      <c r="D119" s="29"/>
      <c r="E119" s="29"/>
      <c r="F119" s="29"/>
      <c r="G119" s="29"/>
      <c r="H119" s="29"/>
      <c r="I119" s="29"/>
      <c r="J119" s="29"/>
      <c r="K119" s="29"/>
      <c r="L119" s="71">
        <f>L118+L117</f>
        <v>80</v>
      </c>
      <c r="M119" s="29"/>
      <c r="N119" s="142"/>
    </row>
    <row r="120" spans="1:14" ht="15.75">
      <c r="A120" s="28"/>
      <c r="B120" s="29" t="s">
        <v>87</v>
      </c>
      <c r="C120" s="29"/>
      <c r="D120" s="29"/>
      <c r="E120" s="29"/>
      <c r="F120" s="29"/>
      <c r="G120" s="29"/>
      <c r="H120" s="88"/>
      <c r="I120" s="29"/>
      <c r="J120" s="29"/>
      <c r="K120" s="29"/>
      <c r="L120" s="71">
        <f>L87</f>
        <v>-80</v>
      </c>
      <c r="M120" s="29"/>
      <c r="N120" s="142"/>
    </row>
    <row r="121" spans="1:14" ht="15.75">
      <c r="A121" s="28"/>
      <c r="B121" s="29" t="s">
        <v>88</v>
      </c>
      <c r="C121" s="29"/>
      <c r="D121" s="29"/>
      <c r="E121" s="29"/>
      <c r="F121" s="29"/>
      <c r="G121" s="29"/>
      <c r="H121" s="29"/>
      <c r="I121" s="29"/>
      <c r="J121" s="29"/>
      <c r="K121" s="29"/>
      <c r="L121" s="71">
        <f>L119+L120</f>
        <v>0</v>
      </c>
      <c r="M121" s="29"/>
      <c r="N121" s="142"/>
    </row>
    <row r="122" spans="1:14" ht="7.5" customHeight="1">
      <c r="A122" s="28"/>
      <c r="B122" s="29"/>
      <c r="C122" s="29"/>
      <c r="D122" s="29"/>
      <c r="E122" s="29"/>
      <c r="F122" s="29"/>
      <c r="G122" s="29"/>
      <c r="H122" s="29"/>
      <c r="I122" s="29"/>
      <c r="J122" s="29"/>
      <c r="K122" s="29"/>
      <c r="L122" s="84"/>
      <c r="M122" s="29"/>
      <c r="N122" s="142"/>
    </row>
    <row r="123" spans="1:14" ht="6" customHeight="1">
      <c r="A123" s="2"/>
      <c r="B123" s="5"/>
      <c r="C123" s="5"/>
      <c r="D123" s="5"/>
      <c r="E123" s="5"/>
      <c r="F123" s="5"/>
      <c r="G123" s="5"/>
      <c r="H123" s="5"/>
      <c r="I123" s="5"/>
      <c r="J123" s="5"/>
      <c r="K123" s="5"/>
      <c r="L123" s="65"/>
      <c r="M123" s="5"/>
      <c r="N123" s="142"/>
    </row>
    <row r="124" spans="1:14" ht="15.75">
      <c r="A124" s="8"/>
      <c r="B124" s="83" t="s">
        <v>89</v>
      </c>
      <c r="C124" s="16"/>
      <c r="D124" s="10"/>
      <c r="E124" s="10"/>
      <c r="F124" s="10"/>
      <c r="G124" s="10"/>
      <c r="H124" s="10"/>
      <c r="I124" s="10"/>
      <c r="J124" s="10"/>
      <c r="K124" s="10"/>
      <c r="L124" s="67"/>
      <c r="M124" s="10"/>
      <c r="N124" s="142"/>
    </row>
    <row r="125" spans="1:14" ht="15.75">
      <c r="A125" s="8"/>
      <c r="B125" s="23"/>
      <c r="C125" s="16"/>
      <c r="D125" s="10"/>
      <c r="E125" s="10"/>
      <c r="F125" s="10"/>
      <c r="G125" s="10"/>
      <c r="H125" s="10"/>
      <c r="I125" s="10"/>
      <c r="J125" s="10"/>
      <c r="K125" s="10"/>
      <c r="L125" s="67"/>
      <c r="M125" s="10"/>
      <c r="N125" s="142"/>
    </row>
    <row r="126" spans="1:14" ht="15.75">
      <c r="A126" s="28"/>
      <c r="B126" s="29" t="s">
        <v>90</v>
      </c>
      <c r="C126" s="89"/>
      <c r="D126" s="29"/>
      <c r="E126" s="29"/>
      <c r="F126" s="29"/>
      <c r="G126" s="29"/>
      <c r="H126" s="29"/>
      <c r="I126" s="29"/>
      <c r="J126" s="29"/>
      <c r="K126" s="29"/>
      <c r="L126" s="71">
        <f>L55</f>
        <v>51820</v>
      </c>
      <c r="M126" s="29"/>
      <c r="N126" s="142"/>
    </row>
    <row r="127" spans="1:14" ht="15.75">
      <c r="A127" s="28"/>
      <c r="B127" s="29" t="s">
        <v>91</v>
      </c>
      <c r="C127" s="89"/>
      <c r="D127" s="29"/>
      <c r="E127" s="29"/>
      <c r="F127" s="29"/>
      <c r="G127" s="29"/>
      <c r="H127" s="29"/>
      <c r="I127" s="29"/>
      <c r="J127" s="29"/>
      <c r="K127" s="29"/>
      <c r="L127" s="71">
        <f>L67</f>
        <v>44363</v>
      </c>
      <c r="M127" s="29"/>
      <c r="N127" s="142"/>
    </row>
    <row r="128" spans="1:14" ht="7.5" customHeight="1">
      <c r="A128" s="28"/>
      <c r="B128" s="29"/>
      <c r="C128" s="29"/>
      <c r="D128" s="29"/>
      <c r="E128" s="29"/>
      <c r="F128" s="29"/>
      <c r="G128" s="29"/>
      <c r="H128" s="29"/>
      <c r="I128" s="29"/>
      <c r="J128" s="29"/>
      <c r="K128" s="29"/>
      <c r="L128" s="84"/>
      <c r="M128" s="29"/>
      <c r="N128" s="142"/>
    </row>
    <row r="129" spans="1:14" ht="15.75">
      <c r="A129" s="2"/>
      <c r="B129" s="5"/>
      <c r="C129" s="5"/>
      <c r="D129" s="5"/>
      <c r="E129" s="5"/>
      <c r="F129" s="5"/>
      <c r="G129" s="5"/>
      <c r="H129" s="5"/>
      <c r="I129" s="5"/>
      <c r="J129" s="5"/>
      <c r="K129" s="5"/>
      <c r="L129" s="65"/>
      <c r="M129" s="5"/>
      <c r="N129" s="142"/>
    </row>
    <row r="130" spans="1:14" ht="15.75">
      <c r="A130" s="8"/>
      <c r="B130" s="83" t="s">
        <v>92</v>
      </c>
      <c r="C130" s="12"/>
      <c r="D130" s="12"/>
      <c r="E130" s="12"/>
      <c r="F130" s="12"/>
      <c r="G130" s="12"/>
      <c r="H130" s="90" t="s">
        <v>168</v>
      </c>
      <c r="I130" s="90"/>
      <c r="J130" s="90" t="s">
        <v>173</v>
      </c>
      <c r="K130" s="12"/>
      <c r="L130" s="91" t="s">
        <v>186</v>
      </c>
      <c r="M130" s="10"/>
      <c r="N130" s="142"/>
    </row>
    <row r="131" spans="1:14" ht="15.75">
      <c r="A131" s="28"/>
      <c r="B131" s="29" t="s">
        <v>93</v>
      </c>
      <c r="C131" s="29"/>
      <c r="D131" s="29"/>
      <c r="E131" s="29"/>
      <c r="F131" s="29"/>
      <c r="G131" s="29"/>
      <c r="H131" s="71">
        <v>40000</v>
      </c>
      <c r="I131" s="29"/>
      <c r="J131" s="58" t="s">
        <v>174</v>
      </c>
      <c r="K131" s="29"/>
      <c r="L131" s="71"/>
      <c r="M131" s="29"/>
      <c r="N131" s="142"/>
    </row>
    <row r="132" spans="1:14" ht="15.75">
      <c r="A132" s="28"/>
      <c r="B132" s="29" t="s">
        <v>94</v>
      </c>
      <c r="C132" s="29"/>
      <c r="D132" s="29"/>
      <c r="E132" s="29"/>
      <c r="F132" s="29"/>
      <c r="G132" s="29"/>
      <c r="H132" s="71">
        <v>821</v>
      </c>
      <c r="I132" s="29"/>
      <c r="J132" s="71">
        <v>556</v>
      </c>
      <c r="K132" s="29"/>
      <c r="L132" s="71">
        <f>J132+H132</f>
        <v>1377</v>
      </c>
      <c r="M132" s="29"/>
      <c r="N132" s="142"/>
    </row>
    <row r="133" spans="1:14" ht="15.75">
      <c r="A133" s="28"/>
      <c r="B133" s="29" t="s">
        <v>95</v>
      </c>
      <c r="C133" s="29"/>
      <c r="D133" s="29"/>
      <c r="E133" s="29"/>
      <c r="F133" s="29"/>
      <c r="G133" s="29"/>
      <c r="H133" s="29">
        <f>-J92</f>
        <v>22</v>
      </c>
      <c r="I133" s="29"/>
      <c r="J133" s="29">
        <v>2</v>
      </c>
      <c r="K133" s="29"/>
      <c r="L133" s="71">
        <f>J133+H133</f>
        <v>24</v>
      </c>
      <c r="M133" s="29"/>
      <c r="N133" s="142"/>
    </row>
    <row r="134" spans="1:14" ht="15.75">
      <c r="A134" s="28"/>
      <c r="B134" s="29" t="s">
        <v>96</v>
      </c>
      <c r="C134" s="29"/>
      <c r="D134" s="29"/>
      <c r="E134" s="29"/>
      <c r="F134" s="29"/>
      <c r="G134" s="29"/>
      <c r="H134" s="71">
        <f>H132+H133</f>
        <v>843</v>
      </c>
      <c r="I134" s="29"/>
      <c r="J134" s="71">
        <f>J133+J132</f>
        <v>558</v>
      </c>
      <c r="K134" s="29"/>
      <c r="L134" s="71">
        <f>J134+H134</f>
        <v>1401</v>
      </c>
      <c r="M134" s="29"/>
      <c r="N134" s="142"/>
    </row>
    <row r="135" spans="1:14" ht="15.75">
      <c r="A135" s="28"/>
      <c r="B135" s="29" t="s">
        <v>97</v>
      </c>
      <c r="C135" s="29"/>
      <c r="D135" s="29"/>
      <c r="E135" s="29"/>
      <c r="F135" s="29"/>
      <c r="G135" s="29"/>
      <c r="H135" s="71">
        <f>H131-H134</f>
        <v>39157</v>
      </c>
      <c r="I135" s="29"/>
      <c r="J135" s="58" t="s">
        <v>174</v>
      </c>
      <c r="K135" s="29"/>
      <c r="L135" s="71"/>
      <c r="M135" s="29"/>
      <c r="N135" s="142"/>
    </row>
    <row r="136" spans="1:14" ht="7.5" customHeight="1">
      <c r="A136" s="28"/>
      <c r="B136" s="29"/>
      <c r="C136" s="29"/>
      <c r="D136" s="29"/>
      <c r="E136" s="29"/>
      <c r="F136" s="29"/>
      <c r="G136" s="29"/>
      <c r="H136" s="29"/>
      <c r="I136" s="29"/>
      <c r="J136" s="29"/>
      <c r="K136" s="29"/>
      <c r="L136" s="84"/>
      <c r="M136" s="29"/>
      <c r="N136" s="142"/>
    </row>
    <row r="137" spans="1:14" ht="9" customHeight="1">
      <c r="A137" s="2"/>
      <c r="B137" s="5"/>
      <c r="C137" s="5"/>
      <c r="D137" s="5"/>
      <c r="E137" s="5"/>
      <c r="F137" s="5"/>
      <c r="G137" s="5"/>
      <c r="H137" s="5"/>
      <c r="I137" s="5"/>
      <c r="J137" s="5"/>
      <c r="K137" s="5"/>
      <c r="L137" s="65"/>
      <c r="M137" s="5"/>
      <c r="N137" s="142"/>
    </row>
    <row r="138" spans="1:14" ht="15.75">
      <c r="A138" s="8"/>
      <c r="B138" s="83" t="s">
        <v>98</v>
      </c>
      <c r="C138" s="16"/>
      <c r="D138" s="10"/>
      <c r="E138" s="10"/>
      <c r="F138" s="10"/>
      <c r="G138" s="10"/>
      <c r="H138" s="10"/>
      <c r="I138" s="10"/>
      <c r="J138" s="10"/>
      <c r="K138" s="10"/>
      <c r="L138" s="92"/>
      <c r="M138" s="10"/>
      <c r="N138" s="142"/>
    </row>
    <row r="139" spans="1:14" ht="15.75">
      <c r="A139" s="28"/>
      <c r="B139" s="29" t="s">
        <v>99</v>
      </c>
      <c r="C139" s="29"/>
      <c r="D139" s="29"/>
      <c r="E139" s="29"/>
      <c r="F139" s="29"/>
      <c r="G139" s="29"/>
      <c r="H139" s="29"/>
      <c r="I139" s="29"/>
      <c r="J139" s="29"/>
      <c r="K139" s="29"/>
      <c r="L139" s="80">
        <f>(L77+SUM(L79:L82))/-L83</f>
        <v>7.5085470085470085</v>
      </c>
      <c r="M139" s="29" t="s">
        <v>187</v>
      </c>
      <c r="N139" s="142"/>
    </row>
    <row r="140" spans="1:14" ht="15.75">
      <c r="A140" s="28"/>
      <c r="B140" s="29" t="s">
        <v>100</v>
      </c>
      <c r="C140" s="29"/>
      <c r="D140" s="29"/>
      <c r="E140" s="29"/>
      <c r="F140" s="29"/>
      <c r="G140" s="29"/>
      <c r="H140" s="29"/>
      <c r="I140" s="29"/>
      <c r="J140" s="29"/>
      <c r="K140" s="29"/>
      <c r="L140" s="93">
        <v>2.09</v>
      </c>
      <c r="M140" s="29" t="s">
        <v>187</v>
      </c>
      <c r="N140" s="142"/>
    </row>
    <row r="141" spans="1:14" ht="15.75">
      <c r="A141" s="28"/>
      <c r="B141" s="29" t="s">
        <v>101</v>
      </c>
      <c r="C141" s="29"/>
      <c r="D141" s="29"/>
      <c r="E141" s="29"/>
      <c r="F141" s="29"/>
      <c r="G141" s="29"/>
      <c r="H141" s="29"/>
      <c r="I141" s="29"/>
      <c r="J141" s="29"/>
      <c r="K141" s="29"/>
      <c r="L141" s="80">
        <f>(L77+SUM(L79:L84))/-L85</f>
        <v>3.4624145785876994</v>
      </c>
      <c r="M141" s="29" t="s">
        <v>187</v>
      </c>
      <c r="N141" s="142"/>
    </row>
    <row r="142" spans="1:14" ht="15.75">
      <c r="A142" s="28"/>
      <c r="B142" s="29" t="s">
        <v>102</v>
      </c>
      <c r="C142" s="29"/>
      <c r="D142" s="29"/>
      <c r="E142" s="29"/>
      <c r="F142" s="29"/>
      <c r="G142" s="29"/>
      <c r="H142" s="29"/>
      <c r="I142" s="29"/>
      <c r="J142" s="29"/>
      <c r="K142" s="29"/>
      <c r="L142" s="94">
        <v>3.39</v>
      </c>
      <c r="M142" s="29" t="s">
        <v>187</v>
      </c>
      <c r="N142" s="142"/>
    </row>
    <row r="143" spans="1:14" ht="7.5" customHeight="1">
      <c r="A143" s="28"/>
      <c r="B143" s="29"/>
      <c r="C143" s="29"/>
      <c r="D143" s="29"/>
      <c r="E143" s="29"/>
      <c r="F143" s="29"/>
      <c r="G143" s="29"/>
      <c r="H143" s="29"/>
      <c r="I143" s="29"/>
      <c r="J143" s="29"/>
      <c r="K143" s="29"/>
      <c r="L143" s="29"/>
      <c r="M143" s="29"/>
      <c r="N143" s="142"/>
    </row>
    <row r="144" spans="1:14" ht="15.75">
      <c r="A144" s="8"/>
      <c r="B144" s="15"/>
      <c r="C144" s="15"/>
      <c r="D144" s="15"/>
      <c r="E144" s="15"/>
      <c r="F144" s="15"/>
      <c r="G144" s="15"/>
      <c r="H144" s="15"/>
      <c r="I144" s="15"/>
      <c r="J144" s="15"/>
      <c r="K144" s="15"/>
      <c r="L144" s="15"/>
      <c r="M144" s="15"/>
      <c r="N144" s="142"/>
    </row>
    <row r="145" spans="1:14" ht="15.75">
      <c r="A145" s="95"/>
      <c r="B145" s="81" t="s">
        <v>103</v>
      </c>
      <c r="C145" s="96"/>
      <c r="D145" s="96"/>
      <c r="E145" s="96"/>
      <c r="F145" s="96"/>
      <c r="G145" s="97"/>
      <c r="H145" s="97"/>
      <c r="I145" s="97"/>
      <c r="J145" s="97">
        <v>37225</v>
      </c>
      <c r="K145" s="98"/>
      <c r="L145" s="98"/>
      <c r="M145" s="5"/>
      <c r="N145" s="142"/>
    </row>
    <row r="146" spans="1:14" ht="15.75">
      <c r="A146" s="100"/>
      <c r="B146" s="101"/>
      <c r="C146" s="102"/>
      <c r="D146" s="102"/>
      <c r="E146" s="102"/>
      <c r="F146" s="102"/>
      <c r="G146" s="103"/>
      <c r="H146" s="103"/>
      <c r="I146" s="103"/>
      <c r="J146" s="103"/>
      <c r="K146" s="10"/>
      <c r="L146" s="10"/>
      <c r="M146" s="10"/>
      <c r="N146" s="142"/>
    </row>
    <row r="147" spans="1:14" ht="15.75">
      <c r="A147" s="105"/>
      <c r="B147" s="106" t="s">
        <v>104</v>
      </c>
      <c r="C147" s="107"/>
      <c r="D147" s="107"/>
      <c r="E147" s="107"/>
      <c r="F147" s="107"/>
      <c r="G147" s="88"/>
      <c r="H147" s="88"/>
      <c r="I147" s="88"/>
      <c r="J147" s="57">
        <v>0.09879</v>
      </c>
      <c r="K147" s="29"/>
      <c r="L147" s="29"/>
      <c r="M147" s="29"/>
      <c r="N147" s="142"/>
    </row>
    <row r="148" spans="1:14" ht="15.75">
      <c r="A148" s="105"/>
      <c r="B148" s="106" t="s">
        <v>105</v>
      </c>
      <c r="C148" s="107"/>
      <c r="D148" s="107"/>
      <c r="E148" s="107"/>
      <c r="F148" s="107"/>
      <c r="G148" s="88"/>
      <c r="H148" s="88"/>
      <c r="I148" s="88"/>
      <c r="J148" s="57">
        <v>0.0623</v>
      </c>
      <c r="K148" s="29"/>
      <c r="L148" s="29"/>
      <c r="M148" s="29"/>
      <c r="N148" s="142"/>
    </row>
    <row r="149" spans="1:14" ht="15.75">
      <c r="A149" s="105"/>
      <c r="B149" s="106" t="s">
        <v>106</v>
      </c>
      <c r="C149" s="107"/>
      <c r="D149" s="107"/>
      <c r="E149" s="107"/>
      <c r="F149" s="107"/>
      <c r="G149" s="88"/>
      <c r="H149" s="88"/>
      <c r="I149" s="88"/>
      <c r="J149" s="108">
        <f>J147-J148</f>
        <v>0.03649</v>
      </c>
      <c r="K149" s="29"/>
      <c r="L149" s="29"/>
      <c r="M149" s="29"/>
      <c r="N149" s="142"/>
    </row>
    <row r="150" spans="1:14" ht="15.75">
      <c r="A150" s="105"/>
      <c r="B150" s="106" t="s">
        <v>107</v>
      </c>
      <c r="C150" s="107"/>
      <c r="D150" s="107"/>
      <c r="E150" s="107"/>
      <c r="F150" s="107"/>
      <c r="G150" s="88"/>
      <c r="H150" s="88"/>
      <c r="I150" s="88"/>
      <c r="J150" s="57">
        <v>0.0944</v>
      </c>
      <c r="K150" s="29"/>
      <c r="L150" s="29"/>
      <c r="M150" s="29"/>
      <c r="N150" s="142"/>
    </row>
    <row r="151" spans="1:14" ht="15.75">
      <c r="A151" s="105"/>
      <c r="B151" s="106" t="s">
        <v>108</v>
      </c>
      <c r="C151" s="107"/>
      <c r="D151" s="107"/>
      <c r="E151" s="107"/>
      <c r="F151" s="107"/>
      <c r="G151" s="88"/>
      <c r="H151" s="88"/>
      <c r="I151" s="88"/>
      <c r="J151" s="108">
        <f>L31</f>
        <v>0.054256398579114504</v>
      </c>
      <c r="K151" s="29"/>
      <c r="L151" s="29"/>
      <c r="M151" s="29"/>
      <c r="N151" s="142"/>
    </row>
    <row r="152" spans="1:14" ht="15.75">
      <c r="A152" s="105"/>
      <c r="B152" s="106" t="s">
        <v>109</v>
      </c>
      <c r="C152" s="107"/>
      <c r="D152" s="107"/>
      <c r="E152" s="107"/>
      <c r="F152" s="107"/>
      <c r="G152" s="88"/>
      <c r="H152" s="88"/>
      <c r="I152" s="88"/>
      <c r="J152" s="108">
        <f>J150-J151</f>
        <v>0.040143601420885494</v>
      </c>
      <c r="K152" s="29"/>
      <c r="L152" s="29"/>
      <c r="M152" s="29"/>
      <c r="N152" s="142"/>
    </row>
    <row r="153" spans="1:14" ht="15.75">
      <c r="A153" s="105"/>
      <c r="B153" s="106" t="s">
        <v>110</v>
      </c>
      <c r="C153" s="107"/>
      <c r="D153" s="107"/>
      <c r="E153" s="107"/>
      <c r="F153" s="107"/>
      <c r="G153" s="88"/>
      <c r="H153" s="88"/>
      <c r="I153" s="88"/>
      <c r="J153" s="109" t="s">
        <v>175</v>
      </c>
      <c r="K153" s="29"/>
      <c r="L153" s="29"/>
      <c r="M153" s="29"/>
      <c r="N153" s="142"/>
    </row>
    <row r="154" spans="1:14" ht="15.75">
      <c r="A154" s="105"/>
      <c r="B154" s="106" t="s">
        <v>111</v>
      </c>
      <c r="C154" s="107"/>
      <c r="D154" s="107"/>
      <c r="E154" s="107"/>
      <c r="F154" s="107"/>
      <c r="G154" s="88"/>
      <c r="H154" s="88"/>
      <c r="I154" s="88"/>
      <c r="J154" s="110">
        <v>17.58</v>
      </c>
      <c r="K154" s="29" t="s">
        <v>179</v>
      </c>
      <c r="L154" s="29"/>
      <c r="M154" s="29"/>
      <c r="N154" s="142"/>
    </row>
    <row r="155" spans="1:14" ht="15.75">
      <c r="A155" s="105"/>
      <c r="B155" s="106" t="s">
        <v>112</v>
      </c>
      <c r="C155" s="107"/>
      <c r="D155" s="107"/>
      <c r="E155" s="107"/>
      <c r="F155" s="107"/>
      <c r="G155" s="88"/>
      <c r="H155" s="88"/>
      <c r="I155" s="88"/>
      <c r="J155" s="110">
        <v>12.13</v>
      </c>
      <c r="K155" s="29" t="s">
        <v>179</v>
      </c>
      <c r="L155" s="29"/>
      <c r="M155" s="29"/>
      <c r="N155" s="142"/>
    </row>
    <row r="156" spans="1:14" ht="15.75">
      <c r="A156" s="105"/>
      <c r="B156" s="106" t="s">
        <v>196</v>
      </c>
      <c r="C156" s="107"/>
      <c r="D156" s="107"/>
      <c r="E156" s="107"/>
      <c r="F156" s="107"/>
      <c r="G156" s="88"/>
      <c r="H156" s="88"/>
      <c r="I156" s="88"/>
      <c r="J156" s="108">
        <v>0.0685</v>
      </c>
      <c r="K156" s="29"/>
      <c r="L156" s="29"/>
      <c r="M156" s="29"/>
      <c r="N156" s="142"/>
    </row>
    <row r="157" spans="1:14" ht="15.75">
      <c r="A157" s="105"/>
      <c r="B157" s="106" t="s">
        <v>197</v>
      </c>
      <c r="C157" s="107"/>
      <c r="D157" s="107"/>
      <c r="E157" s="107"/>
      <c r="F157" s="107"/>
      <c r="G157" s="88"/>
      <c r="H157" s="88"/>
      <c r="I157" s="88"/>
      <c r="J157" s="108">
        <v>0.2291</v>
      </c>
      <c r="K157" s="29"/>
      <c r="L157" s="29"/>
      <c r="M157" s="29"/>
      <c r="N157" s="142"/>
    </row>
    <row r="158" spans="1:14" ht="15.75">
      <c r="A158" s="105"/>
      <c r="B158" s="106"/>
      <c r="C158" s="106"/>
      <c r="D158" s="106"/>
      <c r="E158" s="106"/>
      <c r="F158" s="106"/>
      <c r="G158" s="29"/>
      <c r="H158" s="29"/>
      <c r="I158" s="29"/>
      <c r="J158" s="84"/>
      <c r="K158" s="29"/>
      <c r="L158" s="111"/>
      <c r="M158" s="29"/>
      <c r="N158" s="142"/>
    </row>
    <row r="159" spans="1:14" ht="15.75">
      <c r="A159" s="112"/>
      <c r="B159" s="17" t="s">
        <v>114</v>
      </c>
      <c r="C159" s="20"/>
      <c r="D159" s="113"/>
      <c r="E159" s="20"/>
      <c r="F159" s="113"/>
      <c r="G159" s="20"/>
      <c r="H159" s="113"/>
      <c r="I159" s="20" t="s">
        <v>169</v>
      </c>
      <c r="J159" s="113" t="s">
        <v>176</v>
      </c>
      <c r="K159" s="18"/>
      <c r="L159" s="18"/>
      <c r="M159" s="10"/>
      <c r="N159" s="142"/>
    </row>
    <row r="160" spans="1:14" ht="15.75">
      <c r="A160" s="114"/>
      <c r="B160" s="106" t="s">
        <v>115</v>
      </c>
      <c r="C160" s="72"/>
      <c r="D160" s="72"/>
      <c r="E160" s="72"/>
      <c r="F160" s="29"/>
      <c r="G160" s="29"/>
      <c r="H160" s="29"/>
      <c r="I160" s="35">
        <v>156</v>
      </c>
      <c r="J160" s="115">
        <v>9910</v>
      </c>
      <c r="K160" s="29"/>
      <c r="L160" s="111"/>
      <c r="M160" s="116"/>
      <c r="N160" s="142"/>
    </row>
    <row r="161" spans="1:14" ht="15.75">
      <c r="A161" s="114"/>
      <c r="B161" s="106" t="s">
        <v>116</v>
      </c>
      <c r="C161" s="72"/>
      <c r="D161" s="72"/>
      <c r="E161" s="72"/>
      <c r="F161" s="29"/>
      <c r="G161" s="29"/>
      <c r="H161" s="29"/>
      <c r="I161" s="35">
        <v>15</v>
      </c>
      <c r="J161" s="115">
        <v>1569</v>
      </c>
      <c r="K161" s="29"/>
      <c r="L161" s="111"/>
      <c r="M161" s="116"/>
      <c r="N161" s="142"/>
    </row>
    <row r="162" spans="1:14" ht="15.75">
      <c r="A162" s="114"/>
      <c r="B162" s="117" t="s">
        <v>117</v>
      </c>
      <c r="C162" s="72"/>
      <c r="D162" s="72"/>
      <c r="E162" s="72"/>
      <c r="F162" s="29"/>
      <c r="G162" s="29"/>
      <c r="H162" s="29"/>
      <c r="I162" s="29"/>
      <c r="J162" s="115">
        <v>0</v>
      </c>
      <c r="K162" s="29"/>
      <c r="L162" s="111"/>
      <c r="M162" s="116"/>
      <c r="N162" s="142"/>
    </row>
    <row r="163" spans="1:14" ht="15.75">
      <c r="A163" s="114"/>
      <c r="B163" s="117" t="s">
        <v>118</v>
      </c>
      <c r="C163" s="72"/>
      <c r="D163" s="72"/>
      <c r="E163" s="72"/>
      <c r="F163" s="29"/>
      <c r="G163" s="29"/>
      <c r="H163" s="29"/>
      <c r="I163" s="29"/>
      <c r="J163" s="86" t="s">
        <v>174</v>
      </c>
      <c r="K163" s="29"/>
      <c r="L163" s="111"/>
      <c r="M163" s="116"/>
      <c r="N163" s="142"/>
    </row>
    <row r="164" spans="1:14" ht="15.75">
      <c r="A164" s="118"/>
      <c r="B164" s="117" t="s">
        <v>119</v>
      </c>
      <c r="C164" s="72"/>
      <c r="D164" s="106"/>
      <c r="E164" s="106"/>
      <c r="F164" s="106"/>
      <c r="G164" s="29"/>
      <c r="H164" s="29"/>
      <c r="I164" s="29"/>
      <c r="J164" s="115"/>
      <c r="K164" s="29"/>
      <c r="L164" s="111"/>
      <c r="M164" s="119"/>
      <c r="N164" s="142"/>
    </row>
    <row r="165" spans="1:14" ht="15.75">
      <c r="A165" s="114"/>
      <c r="B165" s="106" t="s">
        <v>120</v>
      </c>
      <c r="C165" s="72"/>
      <c r="D165" s="72"/>
      <c r="E165" s="72"/>
      <c r="F165" s="72"/>
      <c r="G165" s="29"/>
      <c r="H165" s="29"/>
      <c r="I165" s="29">
        <f>377-373</f>
        <v>4</v>
      </c>
      <c r="J165" s="115">
        <v>80</v>
      </c>
      <c r="K165" s="29"/>
      <c r="L165" s="111"/>
      <c r="M165" s="119"/>
      <c r="N165" s="142"/>
    </row>
    <row r="166" spans="1:14" ht="15.75">
      <c r="A166" s="114"/>
      <c r="B166" s="106" t="s">
        <v>121</v>
      </c>
      <c r="C166" s="72"/>
      <c r="D166" s="72"/>
      <c r="E166" s="72"/>
      <c r="F166" s="72"/>
      <c r="G166" s="29"/>
      <c r="H166" s="29"/>
      <c r="I166" s="29">
        <v>377</v>
      </c>
      <c r="J166" s="115">
        <v>6064</v>
      </c>
      <c r="K166" s="29"/>
      <c r="L166" s="111"/>
      <c r="M166" s="119"/>
      <c r="N166" s="142"/>
    </row>
    <row r="167" spans="1:14" ht="15.75">
      <c r="A167" s="114"/>
      <c r="B167" s="106" t="s">
        <v>192</v>
      </c>
      <c r="C167" s="72"/>
      <c r="D167" s="72"/>
      <c r="E167" s="72"/>
      <c r="F167" s="72"/>
      <c r="G167" s="29"/>
      <c r="H167" s="29"/>
      <c r="I167" s="29"/>
      <c r="J167" s="115">
        <f>226+17</f>
        <v>243</v>
      </c>
      <c r="K167" s="29"/>
      <c r="L167" s="111"/>
      <c r="M167" s="119"/>
      <c r="N167" s="142"/>
    </row>
    <row r="168" spans="1:14" ht="15.75">
      <c r="A168" s="118"/>
      <c r="B168" s="117" t="s">
        <v>122</v>
      </c>
      <c r="C168" s="72"/>
      <c r="D168" s="106"/>
      <c r="E168" s="106"/>
      <c r="F168" s="106"/>
      <c r="G168" s="29"/>
      <c r="H168" s="29"/>
      <c r="I168" s="29"/>
      <c r="J168" s="115"/>
      <c r="K168" s="29"/>
      <c r="L168" s="111"/>
      <c r="M168" s="119"/>
      <c r="N168" s="142"/>
    </row>
    <row r="169" spans="1:14" ht="15.75">
      <c r="A169" s="118"/>
      <c r="B169" s="106" t="s">
        <v>123</v>
      </c>
      <c r="C169" s="72"/>
      <c r="D169" s="106"/>
      <c r="E169" s="106"/>
      <c r="F169" s="106"/>
      <c r="G169" s="29"/>
      <c r="H169" s="29"/>
      <c r="I169" s="29">
        <v>4</v>
      </c>
      <c r="J169" s="115">
        <v>230</v>
      </c>
      <c r="K169" s="29"/>
      <c r="L169" s="111"/>
      <c r="M169" s="119"/>
      <c r="N169" s="142"/>
    </row>
    <row r="170" spans="1:14" ht="15.75">
      <c r="A170" s="114"/>
      <c r="B170" s="106" t="s">
        <v>124</v>
      </c>
      <c r="C170" s="72"/>
      <c r="D170" s="120"/>
      <c r="E170" s="120"/>
      <c r="F170" s="121"/>
      <c r="G170" s="29"/>
      <c r="H170" s="29"/>
      <c r="I170" s="29"/>
      <c r="J170" s="145">
        <v>26.344</v>
      </c>
      <c r="K170" s="29"/>
      <c r="L170" s="111"/>
      <c r="M170" s="119"/>
      <c r="N170" s="142"/>
    </row>
    <row r="171" spans="1:14" ht="15.75">
      <c r="A171" s="114"/>
      <c r="B171" s="106" t="s">
        <v>125</v>
      </c>
      <c r="C171" s="72"/>
      <c r="D171" s="120"/>
      <c r="E171" s="120"/>
      <c r="F171" s="121"/>
      <c r="G171" s="29"/>
      <c r="H171" s="29"/>
      <c r="I171" s="29"/>
      <c r="J171" s="145">
        <v>5.2</v>
      </c>
      <c r="K171" s="29"/>
      <c r="L171" s="111"/>
      <c r="M171" s="119"/>
      <c r="N171" s="142"/>
    </row>
    <row r="172" spans="1:14" ht="15.75">
      <c r="A172" s="114"/>
      <c r="B172" s="106" t="s">
        <v>126</v>
      </c>
      <c r="C172" s="72"/>
      <c r="D172" s="122"/>
      <c r="E172" s="120"/>
      <c r="F172" s="121"/>
      <c r="G172" s="29"/>
      <c r="H172" s="29"/>
      <c r="I172" s="29"/>
      <c r="J172" s="123">
        <v>1.0648</v>
      </c>
      <c r="K172" s="29"/>
      <c r="L172" s="111"/>
      <c r="M172" s="119"/>
      <c r="N172" s="142"/>
    </row>
    <row r="173" spans="1:14" ht="15.75">
      <c r="A173" s="114"/>
      <c r="B173" s="106"/>
      <c r="C173" s="72"/>
      <c r="D173" s="122"/>
      <c r="E173" s="120"/>
      <c r="F173" s="121"/>
      <c r="G173" s="29"/>
      <c r="H173" s="29"/>
      <c r="I173" s="29"/>
      <c r="J173" s="123"/>
      <c r="K173" s="29"/>
      <c r="L173" s="111"/>
      <c r="M173" s="119"/>
      <c r="N173" s="142"/>
    </row>
    <row r="174" spans="1:14" ht="15.75">
      <c r="A174" s="124"/>
      <c r="B174" s="17" t="s">
        <v>127</v>
      </c>
      <c r="C174" s="20"/>
      <c r="D174" s="113"/>
      <c r="E174" s="20"/>
      <c r="F174" s="113"/>
      <c r="G174" s="20"/>
      <c r="H174" s="113" t="s">
        <v>169</v>
      </c>
      <c r="I174" s="20" t="s">
        <v>170</v>
      </c>
      <c r="J174" s="113" t="s">
        <v>177</v>
      </c>
      <c r="K174" s="20" t="s">
        <v>170</v>
      </c>
      <c r="L174" s="18"/>
      <c r="M174" s="17"/>
      <c r="N174" s="142"/>
    </row>
    <row r="175" spans="1:14" ht="15.75">
      <c r="A175" s="28"/>
      <c r="B175" s="72" t="s">
        <v>128</v>
      </c>
      <c r="C175" s="125"/>
      <c r="D175" s="72"/>
      <c r="E175" s="125"/>
      <c r="F175" s="29"/>
      <c r="G175" s="125"/>
      <c r="H175" s="72">
        <v>825</v>
      </c>
      <c r="I175" s="125">
        <f>H175/H180</f>
        <v>0.6156716417910447</v>
      </c>
      <c r="J175" s="71">
        <v>29002</v>
      </c>
      <c r="K175" s="126">
        <f>J175/J180</f>
        <v>0.5596680818216905</v>
      </c>
      <c r="L175" s="111"/>
      <c r="M175" s="119"/>
      <c r="N175" s="142"/>
    </row>
    <row r="176" spans="1:14" ht="15.75">
      <c r="A176" s="28"/>
      <c r="B176" s="72" t="s">
        <v>129</v>
      </c>
      <c r="C176" s="125"/>
      <c r="D176" s="72"/>
      <c r="E176" s="125"/>
      <c r="F176" s="29"/>
      <c r="G176" s="127"/>
      <c r="H176" s="72">
        <v>50</v>
      </c>
      <c r="I176" s="125">
        <f>H176/H180</f>
        <v>0.03731343283582089</v>
      </c>
      <c r="J176" s="71">
        <v>1917</v>
      </c>
      <c r="K176" s="126">
        <f>J176/J180</f>
        <v>0.03699343882670784</v>
      </c>
      <c r="L176" s="111"/>
      <c r="M176" s="119"/>
      <c r="N176" s="142"/>
    </row>
    <row r="177" spans="1:14" ht="15.75">
      <c r="A177" s="28"/>
      <c r="B177" s="72" t="s">
        <v>130</v>
      </c>
      <c r="C177" s="125"/>
      <c r="D177" s="72"/>
      <c r="E177" s="125"/>
      <c r="F177" s="29"/>
      <c r="G177" s="127"/>
      <c r="H177" s="72">
        <v>40</v>
      </c>
      <c r="I177" s="125">
        <f>H177/H180</f>
        <v>0.029850746268656716</v>
      </c>
      <c r="J177" s="71">
        <v>1487</v>
      </c>
      <c r="K177" s="126">
        <f>J177/J180</f>
        <v>0.02869548436896951</v>
      </c>
      <c r="L177" s="111"/>
      <c r="M177" s="119"/>
      <c r="N177" s="142"/>
    </row>
    <row r="178" spans="1:14" ht="15.75">
      <c r="A178" s="28"/>
      <c r="B178" s="72" t="s">
        <v>131</v>
      </c>
      <c r="C178" s="125"/>
      <c r="D178" s="72"/>
      <c r="E178" s="125"/>
      <c r="F178" s="29"/>
      <c r="G178" s="127"/>
      <c r="H178" s="72">
        <f>23+28+18+356</f>
        <v>425</v>
      </c>
      <c r="I178" s="125">
        <f>H178/H180</f>
        <v>0.31716417910447764</v>
      </c>
      <c r="J178" s="71">
        <f>786+1004+700+16924</f>
        <v>19414</v>
      </c>
      <c r="K178" s="126">
        <f>J178/J180</f>
        <v>0.3746429949826322</v>
      </c>
      <c r="L178" s="111"/>
      <c r="M178" s="119"/>
      <c r="N178" s="142"/>
    </row>
    <row r="179" spans="1:14" ht="15.75">
      <c r="A179" s="28"/>
      <c r="B179" s="72"/>
      <c r="C179" s="128"/>
      <c r="D179" s="116"/>
      <c r="E179" s="128"/>
      <c r="F179" s="29"/>
      <c r="G179" s="128"/>
      <c r="H179" s="116"/>
      <c r="I179" s="128"/>
      <c r="J179" s="71"/>
      <c r="K179" s="126"/>
      <c r="L179" s="111"/>
      <c r="M179" s="119"/>
      <c r="N179" s="142"/>
    </row>
    <row r="180" spans="1:14" ht="15.75">
      <c r="A180" s="28"/>
      <c r="B180" s="29"/>
      <c r="C180" s="29"/>
      <c r="D180" s="29"/>
      <c r="E180" s="29"/>
      <c r="F180" s="29"/>
      <c r="G180" s="29"/>
      <c r="H180" s="39">
        <f>SUM(H175:H178)</f>
        <v>1340</v>
      </c>
      <c r="I180" s="129">
        <f>SUM(I175:I179)</f>
        <v>1</v>
      </c>
      <c r="J180" s="71">
        <f>SUM(J175:J179)</f>
        <v>51820</v>
      </c>
      <c r="K180" s="129">
        <f>SUM(K175:K179)</f>
        <v>1</v>
      </c>
      <c r="L180" s="29"/>
      <c r="M180" s="29"/>
      <c r="N180" s="142"/>
    </row>
    <row r="181" spans="1:14" ht="15.75">
      <c r="A181" s="28"/>
      <c r="B181" s="29"/>
      <c r="C181" s="29"/>
      <c r="D181" s="29"/>
      <c r="E181" s="29"/>
      <c r="F181" s="29"/>
      <c r="G181" s="29"/>
      <c r="H181" s="39"/>
      <c r="I181" s="129"/>
      <c r="J181" s="71"/>
      <c r="K181" s="129"/>
      <c r="L181" s="29"/>
      <c r="M181" s="29"/>
      <c r="N181" s="142"/>
    </row>
    <row r="182" spans="1:14" ht="15.75">
      <c r="A182" s="8"/>
      <c r="B182" s="10"/>
      <c r="C182" s="10"/>
      <c r="D182" s="10"/>
      <c r="E182" s="10"/>
      <c r="F182" s="10"/>
      <c r="G182" s="10"/>
      <c r="H182" s="73"/>
      <c r="I182" s="132"/>
      <c r="J182" s="133"/>
      <c r="K182" s="132"/>
      <c r="L182" s="10"/>
      <c r="M182" s="10"/>
      <c r="N182" s="142"/>
    </row>
    <row r="183" spans="1:14" ht="15.75">
      <c r="A183" s="134"/>
      <c r="B183" s="17" t="s">
        <v>132</v>
      </c>
      <c r="C183" s="135"/>
      <c r="D183" s="20" t="s">
        <v>148</v>
      </c>
      <c r="E183" s="18"/>
      <c r="F183" s="17" t="s">
        <v>158</v>
      </c>
      <c r="G183" s="136"/>
      <c r="H183" s="136"/>
      <c r="I183" s="15"/>
      <c r="J183" s="15"/>
      <c r="K183" s="15"/>
      <c r="L183" s="15"/>
      <c r="M183" s="15"/>
      <c r="N183" s="142"/>
    </row>
    <row r="184" spans="1:14" ht="15.75">
      <c r="A184" s="134"/>
      <c r="B184" s="15"/>
      <c r="C184" s="15"/>
      <c r="D184" s="10"/>
      <c r="E184" s="10"/>
      <c r="F184" s="10"/>
      <c r="G184" s="15"/>
      <c r="H184" s="15"/>
      <c r="I184" s="15"/>
      <c r="J184" s="15"/>
      <c r="K184" s="15"/>
      <c r="L184" s="15"/>
      <c r="M184" s="15"/>
      <c r="N184" s="142"/>
    </row>
    <row r="185" spans="1:14" ht="15.75">
      <c r="A185" s="134"/>
      <c r="B185" s="16" t="s">
        <v>133</v>
      </c>
      <c r="C185" s="137"/>
      <c r="D185" s="138" t="s">
        <v>149</v>
      </c>
      <c r="E185" s="16"/>
      <c r="F185" s="16" t="s">
        <v>159</v>
      </c>
      <c r="G185" s="137"/>
      <c r="H185" s="137"/>
      <c r="I185" s="15"/>
      <c r="J185" s="15"/>
      <c r="K185" s="15"/>
      <c r="L185" s="15"/>
      <c r="M185" s="15"/>
      <c r="N185" s="142"/>
    </row>
    <row r="186" spans="1:14" ht="15.75">
      <c r="A186" s="134"/>
      <c r="B186" s="16" t="s">
        <v>134</v>
      </c>
      <c r="C186" s="137"/>
      <c r="D186" s="138" t="s">
        <v>188</v>
      </c>
      <c r="E186" s="16"/>
      <c r="F186" s="16" t="s">
        <v>160</v>
      </c>
      <c r="G186" s="137"/>
      <c r="H186" s="137"/>
      <c r="I186" s="15"/>
      <c r="J186" s="15"/>
      <c r="K186" s="15"/>
      <c r="L186" s="15"/>
      <c r="M186" s="15"/>
      <c r="N186" s="142"/>
    </row>
    <row r="187" spans="1:13" ht="15">
      <c r="A187" s="143"/>
      <c r="B187" s="143"/>
      <c r="C187" s="143"/>
      <c r="D187" s="143"/>
      <c r="E187" s="143"/>
      <c r="F187" s="143"/>
      <c r="G187" s="143"/>
      <c r="H187" s="143"/>
      <c r="I187" s="143"/>
      <c r="J187" s="143"/>
      <c r="K187" s="143"/>
      <c r="L187" s="143"/>
      <c r="M187" s="143"/>
    </row>
  </sheetData>
  <printOptions/>
  <pageMargins left="0.5" right="0.5" top="0.3" bottom="0.3451388888888889" header="0" footer="0"/>
  <pageSetup orientation="landscape" paperSize="9" scale="62"/>
  <headerFooter alignWithMargins="0">
    <oddFooter>&amp;LHL2 INVESTOR REPORT QTR END AUGUST 2001
</oddFooter>
  </headerFooter>
  <rowBreaks count="2" manualBreakCount="2">
    <brk id="47" max="144" man="1"/>
    <brk id="187"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