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00" activeTab="0"/>
  </bookViews>
  <sheets>
    <sheet name="April 2000" sheetId="1" r:id="rId1"/>
    <sheet name="July 2000" sheetId="2" r:id="rId2"/>
    <sheet name="October 2000" sheetId="3" r:id="rId3"/>
    <sheet name="January  2001" sheetId="4" r:id="rId4"/>
    <sheet name="April 2001" sheetId="5" r:id="rId5"/>
    <sheet name="July 2001" sheetId="6" r:id="rId6"/>
    <sheet name="Oct 2001" sheetId="7" r:id="rId7"/>
  </sheets>
  <definedNames>
    <definedName name="PAGE1">'Oct 2001'!$A$1:$M$47</definedName>
    <definedName name="PAGE2">'Oct 2001'!$A$48:$M$97</definedName>
    <definedName name="PAGE3">'Oct 2001'!$A$98:$M$144</definedName>
    <definedName name="PAGE4">'Oct 2001'!$A$145:$M$186</definedName>
    <definedName name="_xlnm.Print_Area">'Oct 2001'!$A$145:$M$186</definedName>
  </definedNames>
  <calcPr calcMode="autoNoTable" fullCalcOnLoad="1" iterate="1" iterateCount="1" iterateDelta="0"/>
</workbook>
</file>

<file path=xl/sharedStrings.xml><?xml version="1.0" encoding="utf-8"?>
<sst xmlns="http://schemas.openxmlformats.org/spreadsheetml/2006/main" count="1475" uniqueCount="205">
  <si>
    <t>Homeloans (No. 1) PLC</t>
  </si>
  <si>
    <t>This performance report is issued by Paragon Finance PLC for and on behalf of Homeloans (No.1) PLC</t>
  </si>
  <si>
    <t>N.B. This data fact sheet and its notes can only be a summary of certain features of the bonds and their structure. No representation can be made that the information herein is accurate or complete and no liability is</t>
  </si>
  <si>
    <t xml:space="preserve"> accepted therefor. Reference should be made to the issuer  documentation for a full description of the bonds and their structure. This data fact sheet and its notes are for information purposes only and are not intended as  </t>
  </si>
  <si>
    <t xml:space="preserve">an offer or invitation with respect to the purchase or sale of any security. Reliance should not be placedon the information herein when making any decision whether to buy, hold or sell bonds (or other securities) or for any </t>
  </si>
  <si>
    <t>other purpose.</t>
  </si>
  <si>
    <t>Summary Transaction  Features</t>
  </si>
  <si>
    <t>Name of Issuer</t>
  </si>
  <si>
    <t>Date of Issue</t>
  </si>
  <si>
    <t>Date of Production</t>
  </si>
  <si>
    <t>Security Level Data</t>
  </si>
  <si>
    <t>Moody's Rating at Closing</t>
  </si>
  <si>
    <t>Current Moody's Rating</t>
  </si>
  <si>
    <t>ISIN</t>
  </si>
  <si>
    <t>Original Issue Amount (£'000)</t>
  </si>
  <si>
    <t>Previous Outstanding Note Principal (1)</t>
  </si>
  <si>
    <t>Outstanding Note Principal (1)</t>
  </si>
  <si>
    <t xml:space="preserve">Note Interest Margins: </t>
  </si>
  <si>
    <t>Current Note Interest Rates:</t>
  </si>
  <si>
    <t>Previous Note Interest Rates:</t>
  </si>
  <si>
    <t>Optional Redemption (Call) Dates</t>
  </si>
  <si>
    <t>Step-up Dates</t>
  </si>
  <si>
    <t>Step-up Margins</t>
  </si>
  <si>
    <t>Mezz Notes as a percentage Class A Notes at issue</t>
  </si>
  <si>
    <t>Outstanding Mezz Notes as a percentage of Outstanding Class A Notes</t>
  </si>
  <si>
    <t>Determination Event for Paying Mezzanine Notes</t>
  </si>
  <si>
    <t>Interest Payment Cycle</t>
  </si>
  <si>
    <t>Interest Payment Date</t>
  </si>
  <si>
    <t>Previous Interest Period (No. of Days)</t>
  </si>
  <si>
    <t>Current Interest Period (No. of Days)</t>
  </si>
  <si>
    <t>Interest Calculated on</t>
  </si>
  <si>
    <t>Record Date</t>
  </si>
  <si>
    <t>Asset Movements</t>
  </si>
  <si>
    <t>Mortgages</t>
  </si>
  <si>
    <t>Current Principal Balance (£'000)</t>
  </si>
  <si>
    <t>Accrued Arrears and Interest Sold to Issuer (£'000)</t>
  </si>
  <si>
    <t>Total (£'000)</t>
  </si>
  <si>
    <t>Consumer Loans</t>
  </si>
  <si>
    <t>Credit Enhancement</t>
  </si>
  <si>
    <t>Overfunding of Notes</t>
  </si>
  <si>
    <t>Principal Shortfalls - awaiting replenishment in the next quarter</t>
  </si>
  <si>
    <t>Outstanding Note Principal</t>
  </si>
  <si>
    <t>Principal/Revenue Analysis</t>
  </si>
  <si>
    <t>Opening cash balance</t>
  </si>
  <si>
    <t xml:space="preserve">Total principal cash received this period from assets </t>
  </si>
  <si>
    <t>Total revenue cash received this period from assets</t>
  </si>
  <si>
    <t>Drawing on Sub Loan for Interest Shortfalls</t>
  </si>
  <si>
    <t>Initial income for distribution this period</t>
  </si>
  <si>
    <t>Revenue adjustment for payment of Accrued Arrears and Interest Sold at closing</t>
  </si>
  <si>
    <t>Final income for distribution this period</t>
  </si>
  <si>
    <t>Revenue payments made or accrued from Revenue Income:</t>
  </si>
  <si>
    <t>Accrued Arrears and Interest not Sold to Issuer</t>
  </si>
  <si>
    <t>Trustee Fee</t>
  </si>
  <si>
    <t>Administrator Fee/Substitute Administrators Commitment Fee</t>
  </si>
  <si>
    <t>Payments to swap counterparty</t>
  </si>
  <si>
    <t>A Note Interest</t>
  </si>
  <si>
    <t>Third Party payments for Corporation Tax and VAT</t>
  </si>
  <si>
    <t>Mezz Note Interest</t>
  </si>
  <si>
    <t>First Loss Fund  replenishments</t>
  </si>
  <si>
    <t>PDL replenishment</t>
  </si>
  <si>
    <t>Cap/Swap Retention fund</t>
  </si>
  <si>
    <t>Surplus income</t>
  </si>
  <si>
    <t>Principal payments made from Principal Income:</t>
  </si>
  <si>
    <t>Mandatory Further Advances</t>
  </si>
  <si>
    <t>Discretionary Further Advances</t>
  </si>
  <si>
    <t>A Note repayments</t>
  </si>
  <si>
    <t>B Note repayments</t>
  </si>
  <si>
    <t>Total payments to be made this quarter</t>
  </si>
  <si>
    <t>Total closing cash balance</t>
  </si>
  <si>
    <t>Available Credit Enhancement</t>
  </si>
  <si>
    <t>First Loss Fund Analysis</t>
  </si>
  <si>
    <t>First Loss Fund at Closing</t>
  </si>
  <si>
    <t>Last Quarter closing First Loss Fund balance</t>
  </si>
  <si>
    <t>Replenishments</t>
  </si>
  <si>
    <t>Drawing this quarter</t>
  </si>
  <si>
    <t>Drawing used to pay</t>
  </si>
  <si>
    <t>B Note Interest</t>
  </si>
  <si>
    <t>Closing First Loss Fund Balance</t>
  </si>
  <si>
    <t>Spread Trap</t>
  </si>
  <si>
    <t>Requirement</t>
  </si>
  <si>
    <t>Build up - prior periods</t>
  </si>
  <si>
    <t>Build up - this period</t>
  </si>
  <si>
    <t>Requirement Outstanding</t>
  </si>
  <si>
    <t>Principal Deficiency Ledger (PDL)</t>
  </si>
  <si>
    <t>Opening PDL Balance</t>
  </si>
  <si>
    <t>Total Losses this quarter</t>
  </si>
  <si>
    <t>Losses debited to the PDL - refer to the glossary of terms</t>
  </si>
  <si>
    <t>PDL top up from Revenue income</t>
  </si>
  <si>
    <t>Closing PDL Balance</t>
  </si>
  <si>
    <t>Over Collateralisation</t>
  </si>
  <si>
    <t>Current Principal Balance Outstanding and Accrued Arrears (£'000)</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</si>
  <si>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</si>
  <si>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</si>
  <si>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</si>
  <si>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</si>
  <si>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</si>
  <si>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</si>
  <si>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</si>
  <si>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</si>
  <si>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</si>
  <si>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</si>
  <si>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Cover Ratio for Class B Notes (at last Interest Payment Date)</t>
  </si>
  <si>
    <t xml:space="preserve">Cover Ratio for Class B Notes (cumulative) </t>
  </si>
  <si>
    <t>Collateral Level Data</t>
  </si>
  <si>
    <t>Original Weighted Average Yield</t>
  </si>
  <si>
    <t>Original Weighted Average Note Coupon</t>
  </si>
  <si>
    <t>Original Spread</t>
  </si>
  <si>
    <t>Current Weighted Average Yield</t>
  </si>
  <si>
    <t>Current Weighted Average Note Coupon</t>
  </si>
  <si>
    <t>Current Spread</t>
  </si>
  <si>
    <t>Stated Maturity</t>
  </si>
  <si>
    <t>Original Weighted Average Maturity</t>
  </si>
  <si>
    <t>Current Weighted Average Maturity</t>
  </si>
  <si>
    <t>Prepayment Rate</t>
  </si>
  <si>
    <t>Delinquency Status</t>
  </si>
  <si>
    <t>Enforcements in Progress</t>
  </si>
  <si>
    <t>Enforcements Completed</t>
  </si>
  <si>
    <t>Aggregate Principal Balance of Repurchased Loans</t>
  </si>
  <si>
    <t>Aggregate Balance of Substituted Loans</t>
  </si>
  <si>
    <t>Principal Losses</t>
  </si>
  <si>
    <t>Agg Loan Principal Losses (during related Collection Period)</t>
  </si>
  <si>
    <t>Cumulative Principal Losses (since closing date)</t>
  </si>
  <si>
    <t>Properties Sold</t>
  </si>
  <si>
    <t>Properties Sold by Mortgagee</t>
  </si>
  <si>
    <t>Average Number of months in Arrears @ Redemption date</t>
  </si>
  <si>
    <t>Average months between Possession &amp; Redemption</t>
  </si>
  <si>
    <t>Average Sale Price/Orig Loan Valuation</t>
  </si>
  <si>
    <t>Delinquency Summary</t>
  </si>
  <si>
    <t>Performing</t>
  </si>
  <si>
    <t>&gt;1&lt;=2 Months</t>
  </si>
  <si>
    <t>&gt;2&lt;=3 Months</t>
  </si>
  <si>
    <t>&gt;3 Months</t>
  </si>
  <si>
    <t>Outstanding Accrued Arrears and Interest Sold to Issuer</t>
  </si>
  <si>
    <t>Contact Name/Address</t>
  </si>
  <si>
    <t>John Harvey, St. Catherines Court, Herbert Road, Solihull, West Midlands, B91 3QE</t>
  </si>
  <si>
    <t>Jimmy Giles, St. Catherines Court, Herbert Road, Solihull, West Midlands, B91 3QE</t>
  </si>
  <si>
    <t>A1 Pool</t>
  </si>
  <si>
    <t>Factor</t>
  </si>
  <si>
    <t>As at Closing</t>
  </si>
  <si>
    <t>PDD =</t>
  </si>
  <si>
    <t>Mezz Pool</t>
  </si>
  <si>
    <t>Last Quarter Balance</t>
  </si>
  <si>
    <t>Tel.</t>
  </si>
  <si>
    <t>0121 712 3894</t>
  </si>
  <si>
    <t>0121 712 2315</t>
  </si>
  <si>
    <t>Class A1 Notes</t>
  </si>
  <si>
    <t>Aaa</t>
  </si>
  <si>
    <t>XS0062393664</t>
  </si>
  <si>
    <t>18 bp</t>
  </si>
  <si>
    <t>January 2002</t>
  </si>
  <si>
    <t>January 2004</t>
  </si>
  <si>
    <t>60 bp</t>
  </si>
  <si>
    <t>This Quarter Redemptions and Repayments</t>
  </si>
  <si>
    <t>E-mail</t>
  </si>
  <si>
    <t>jharvey@paragon-group.co.uk</t>
  </si>
  <si>
    <t>jgiles@paragon-group.co.uk</t>
  </si>
  <si>
    <t>Senior/Subordinate</t>
  </si>
  <si>
    <t>Mezz Notes</t>
  </si>
  <si>
    <t>Baa2</t>
  </si>
  <si>
    <t>A2</t>
  </si>
  <si>
    <t>XS0062393409</t>
  </si>
  <si>
    <t>80 bp</t>
  </si>
  <si>
    <t>200 bp</t>
  </si>
  <si>
    <t>Additions this quarter</t>
  </si>
  <si>
    <t>DFA's</t>
  </si>
  <si>
    <t>No.</t>
  </si>
  <si>
    <t>%</t>
  </si>
  <si>
    <t>Class A Notes</t>
  </si>
  <si>
    <t>Repurchases this quarter</t>
  </si>
  <si>
    <t>Principal (£'000)</t>
  </si>
  <si>
    <t>MFA's</t>
  </si>
  <si>
    <t>n/a</t>
  </si>
  <si>
    <t>October 2030</t>
  </si>
  <si>
    <t>£'000 Value</t>
  </si>
  <si>
    <t>£'000 Principal</t>
  </si>
  <si>
    <t>=</t>
  </si>
  <si>
    <t>years</t>
  </si>
  <si>
    <t>HL1 PLC</t>
  </si>
  <si>
    <t>December 1995</t>
  </si>
  <si>
    <t xml:space="preserve"> 26 May 2000</t>
  </si>
  <si>
    <t>Quarterly</t>
  </si>
  <si>
    <t>ACTUAL/366</t>
  </si>
  <si>
    <t>Current Principal Outstanding</t>
  </si>
  <si>
    <t>Revenue (£'000)</t>
  </si>
  <si>
    <t>Total</t>
  </si>
  <si>
    <t>x</t>
  </si>
  <si>
    <t>{EDIT-GOTO PAGE1}</t>
  </si>
  <si>
    <t>{PRINT "SELECTION";1;9999;1;1}</t>
  </si>
  <si>
    <t>{EDIT-GOTO PAGE2}</t>
  </si>
  <si>
    <t>{EDIT-GOTO PAGE3}</t>
  </si>
  <si>
    <t>{EDIT-GOTO PAGE4}</t>
  </si>
  <si>
    <t>04 Aug 2000</t>
  </si>
  <si>
    <t>20 Nov 2000</t>
  </si>
  <si>
    <t>Originator % at Closing</t>
  </si>
  <si>
    <t xml:space="preserve">Originator % at the Quarter End </t>
  </si>
  <si>
    <t>Cumulative Recoveries</t>
  </si>
  <si>
    <t>NHL</t>
  </si>
  <si>
    <t>PML</t>
  </si>
  <si>
    <t>22 Feb 2001</t>
  </si>
  <si>
    <t>ACTUAL/365</t>
  </si>
  <si>
    <t>26 May 2001</t>
  </si>
  <si>
    <t>25 Aug 2001</t>
  </si>
  <si>
    <t>Quarterly Prepayment Rate</t>
  </si>
  <si>
    <t>Life Time Prepayment Rate</t>
  </si>
  <si>
    <t>27 Nov 2001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</si>
</sst>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
    <numFmt numFmtId="165" formatCode="#,##0.000000"/>
    <numFmt numFmtId="166" formatCode="0.00000%"/>
    <numFmt numFmtId="167" formatCode="#,##0.0"/>
    <numFmt numFmtId="168" formatCode="0.0%"/>
  </numFmts>
  <fonts count="26">
    <font>
      <sz val="12"/>
      <name val="Arial"/>
      <family val="0"/>
    </font>
    <font>
      <b/>
      <sz val="10"/>
      <name val="Arial"/>
      <family val="0"/>
    </font>
    <font>
      <i/>
      <sz val="10"/>
      <name val="Arial"/>
      <family val="0"/>
    </font>
    <font>
      <b/>
      <i/>
      <sz val="10"/>
      <name val="Arial"/>
      <family val="0"/>
    </font>
    <font>
      <sz val="12"/>
      <name val="Times New Roman"/>
      <family val="0"/>
    </font>
    <font>
      <b/>
      <u val="single"/>
      <sz val="16"/>
      <color indexed="12"/>
      <name val="Times New Roman"/>
      <family val="0"/>
    </font>
    <font>
      <b/>
      <u val="single"/>
      <sz val="12"/>
      <name val="Times New Roman"/>
      <family val="0"/>
    </font>
    <font>
      <u val="single"/>
      <sz val="12"/>
      <name val="Times New Roman"/>
      <family val="0"/>
    </font>
    <font>
      <b/>
      <sz val="12"/>
      <color indexed="29"/>
      <name val="Times New Roman"/>
      <family val="0"/>
    </font>
    <font>
      <b/>
      <i/>
      <sz val="10"/>
      <name val="Times New Roman"/>
      <family val="0"/>
    </font>
    <font>
      <b/>
      <i/>
      <sz val="12"/>
      <name val="Times New Roman"/>
      <family val="0"/>
    </font>
    <font>
      <b/>
      <sz val="12"/>
      <name val="Times New Roman"/>
      <family val="0"/>
    </font>
    <font>
      <b/>
      <sz val="12"/>
      <color indexed="12"/>
      <name val="Times New Roman"/>
      <family val="0"/>
    </font>
    <font>
      <sz val="12"/>
      <color indexed="12"/>
      <name val="Times New Roman"/>
      <family val="0"/>
    </font>
    <font>
      <b/>
      <u val="single"/>
      <sz val="12"/>
      <color indexed="12"/>
      <name val="Times New Roman"/>
      <family val="0"/>
    </font>
    <font>
      <sz val="12"/>
      <color indexed="8"/>
      <name val="Times New Roman"/>
      <family val="0"/>
    </font>
    <font>
      <b/>
      <sz val="12"/>
      <color indexed="12"/>
      <name val="Arial"/>
      <family val="0"/>
    </font>
    <font>
      <b/>
      <u val="single"/>
      <sz val="12"/>
      <color indexed="29"/>
      <name val="Times New Roman"/>
      <family val="0"/>
    </font>
    <font>
      <b/>
      <sz val="12"/>
      <color indexed="8"/>
      <name val="Times New Roman"/>
      <family val="0"/>
    </font>
    <font>
      <b/>
      <sz val="12"/>
      <color indexed="29"/>
      <name val="Arial"/>
      <family val="0"/>
    </font>
    <font>
      <b/>
      <u val="single"/>
      <sz val="12"/>
      <color indexed="8"/>
      <name val="Times New Roman"/>
      <family val="0"/>
    </font>
    <font>
      <sz val="10"/>
      <name val="Times New Roman"/>
      <family val="0"/>
    </font>
    <font>
      <b/>
      <sz val="12"/>
      <color indexed="12"/>
      <name val="Arial MT"/>
      <family val="0"/>
    </font>
    <font>
      <sz val="12"/>
      <color indexed="12"/>
      <name val="Arial"/>
      <family val="0"/>
    </font>
    <font>
      <b/>
      <sz val="12"/>
      <name val="Arial"/>
      <family val="0"/>
    </font>
    <font>
      <sz val="8"/>
      <name val="Times New Roman"/>
      <family val="0"/>
    </font>
  </fonts>
  <fills count="4">
    <fill>
      <patternFill/>
    </fill>
    <fill>
      <patternFill patternType="gray125"/>
    </fill>
    <fill>
      <patternFill patternType="solid">
        <fgColor indexed="26"/>
        <bgColor indexed="64"/>
      </patternFill>
    </fill>
    <fill>
      <patternFill patternType="solid">
        <fgColor indexed="9"/>
        <bgColor indexed="64"/>
      </patternFill>
    </fill>
  </fills>
  <borders count="6">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48">
    <xf numFmtId="0" fontId="0" fillId="0" borderId="0" xfId="0" applyAlignment="1">
      <alignment/>
    </xf>
    <xf numFmtId="0" fontId="0" fillId="0" borderId="0" xfId="0" applyNumberFormat="1" applyFont="1" applyAlignment="1">
      <alignment/>
    </xf>
    <xf numFmtId="0" fontId="4" fillId="2" borderId="1" xfId="0" applyNumberFormat="1" applyFont="1" applyFill="1" applyAlignment="1">
      <alignment/>
    </xf>
    <xf numFmtId="0" fontId="5" fillId="2" borderId="2" xfId="0" applyNumberFormat="1" applyFont="1" applyFill="1" applyAlignment="1">
      <alignment/>
    </xf>
    <xf numFmtId="0" fontId="6" fillId="2" borderId="2" xfId="0" applyNumberFormat="1" applyFont="1" applyFill="1" applyAlignment="1">
      <alignment/>
    </xf>
    <xf numFmtId="0" fontId="4" fillId="2" borderId="2" xfId="0" applyNumberFormat="1" applyFont="1" applyFill="1" applyAlignment="1">
      <alignment/>
    </xf>
    <xf numFmtId="0" fontId="0" fillId="0" borderId="3" xfId="0" applyNumberFormat="1" applyFont="1" applyAlignment="1">
      <alignment/>
    </xf>
    <xf numFmtId="0" fontId="0" fillId="0" borderId="0" xfId="0" applyNumberFormat="1" applyFont="1" applyAlignment="1">
      <alignment/>
    </xf>
    <xf numFmtId="0" fontId="4" fillId="2" borderId="3" xfId="0" applyNumberFormat="1" applyFont="1" applyFill="1" applyAlignment="1">
      <alignment/>
    </xf>
    <xf numFmtId="0" fontId="7" fillId="2" borderId="0" xfId="0" applyNumberFormat="1" applyFont="1" applyFill="1" applyAlignment="1">
      <alignment/>
    </xf>
    <xf numFmtId="0" fontId="4" fillId="2" borderId="0" xfId="0" applyNumberFormat="1" applyFont="1" applyFill="1" applyAlignment="1">
      <alignment/>
    </xf>
    <xf numFmtId="0" fontId="4" fillId="2" borderId="3" xfId="0" applyNumberFormat="1" applyFont="1" applyFill="1" applyAlignment="1">
      <alignment horizontal="center"/>
    </xf>
    <xf numFmtId="0" fontId="8" fillId="2" borderId="0" xfId="0" applyNumberFormat="1" applyFont="1" applyFill="1" applyAlignment="1">
      <alignment/>
    </xf>
    <xf numFmtId="0" fontId="9" fillId="2" borderId="0" xfId="0" applyNumberFormat="1" applyFont="1" applyFill="1" applyAlignment="1">
      <alignment/>
    </xf>
    <xf numFmtId="0" fontId="10" fillId="2" borderId="0" xfId="0" applyNumberFormat="1" applyFont="1" applyFill="1" applyAlignment="1">
      <alignment/>
    </xf>
    <xf numFmtId="0" fontId="0" fillId="2" borderId="0" xfId="0" applyNumberFormat="1" applyFont="1" applyFill="1" applyAlignment="1">
      <alignment/>
    </xf>
    <xf numFmtId="0" fontId="11" fillId="2" borderId="0" xfId="0" applyNumberFormat="1" applyFont="1" applyFill="1" applyAlignment="1">
      <alignment/>
    </xf>
    <xf numFmtId="0" fontId="12" fillId="2" borderId="0" xfId="0" applyNumberFormat="1" applyFont="1" applyFill="1" applyAlignment="1">
      <alignment/>
    </xf>
    <xf numFmtId="0" fontId="13" fillId="2" borderId="0" xfId="0" applyNumberFormat="1" applyFont="1" applyFill="1" applyAlignment="1">
      <alignment/>
    </xf>
    <xf numFmtId="0" fontId="14" fillId="2" borderId="0" xfId="0" applyNumberFormat="1" applyFont="1" applyFill="1" applyAlignment="1">
      <alignment horizontal="center" wrapText="1"/>
    </xf>
    <xf numFmtId="0" fontId="12" fillId="2" borderId="0" xfId="0" applyNumberFormat="1" applyFont="1" applyFill="1" applyAlignment="1">
      <alignment horizontal="center"/>
    </xf>
    <xf numFmtId="0" fontId="4" fillId="2" borderId="0"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horizontal="right"/>
    </xf>
    <xf numFmtId="0" fontId="8" fillId="2" borderId="0" xfId="0" applyNumberFormat="1" applyFont="1" applyFill="1" applyAlignment="1">
      <alignment horizontal="center"/>
    </xf>
    <xf numFmtId="0" fontId="8" fillId="2" borderId="0" xfId="0" applyNumberFormat="1" applyFont="1" applyFill="1" applyAlignment="1">
      <alignment horizontal="center" wrapText="1"/>
    </xf>
    <xf numFmtId="0" fontId="4" fillId="2" borderId="0" xfId="0" applyNumberFormat="1" applyFont="1" applyFill="1" applyAlignment="1">
      <alignment horizontal="center" wrapText="1"/>
    </xf>
    <xf numFmtId="0" fontId="4" fillId="2" borderId="4" xfId="0" applyNumberFormat="1" applyFont="1" applyFill="1" applyAlignment="1">
      <alignment/>
    </xf>
    <xf numFmtId="0" fontId="4" fillId="2" borderId="5" xfId="0" applyNumberFormat="1" applyFont="1" applyFill="1" applyAlignment="1">
      <alignment/>
    </xf>
    <xf numFmtId="0" fontId="8" fillId="2" borderId="5" xfId="0" applyNumberFormat="1" applyFont="1" applyFill="1" applyAlignment="1">
      <alignment horizontal="center"/>
    </xf>
    <xf numFmtId="0" fontId="4" fillId="2" borderId="5" xfId="0" applyNumberFormat="1" applyFont="1" applyFill="1" applyAlignment="1">
      <alignment horizontal="center" wrapText="1"/>
    </xf>
    <xf numFmtId="0" fontId="0" fillId="2" borderId="5" xfId="0" applyNumberFormat="1" applyFont="1" applyFill="1" applyAlignment="1">
      <alignment/>
    </xf>
    <xf numFmtId="0" fontId="12" fillId="2" borderId="5" xfId="0" applyNumberFormat="1" applyFont="1" applyFill="1" applyAlignment="1">
      <alignment/>
    </xf>
    <xf numFmtId="0" fontId="12" fillId="2" borderId="5" xfId="0" applyNumberFormat="1" applyFont="1" applyFill="1" applyAlignment="1">
      <alignment horizontal="center" wrapText="1"/>
    </xf>
    <xf numFmtId="0" fontId="4" fillId="2" borderId="5" xfId="0" applyNumberFormat="1" applyFont="1" applyFill="1" applyAlignment="1">
      <alignment horizontal="center"/>
    </xf>
    <xf numFmtId="0" fontId="4" fillId="2" borderId="4" xfId="0" applyNumberFormat="1" applyFont="1" applyFill="1" applyAlignment="1">
      <alignment vertical="center"/>
    </xf>
    <xf numFmtId="0" fontId="4" fillId="2" borderId="5" xfId="0" applyNumberFormat="1" applyFont="1" applyFill="1" applyAlignment="1">
      <alignment vertical="center"/>
    </xf>
    <xf numFmtId="164" fontId="4" fillId="2" borderId="5" xfId="0" applyNumberFormat="1" applyFont="1" applyFill="1" applyAlignment="1">
      <alignment horizontal="center" vertical="center"/>
    </xf>
    <xf numFmtId="164" fontId="4" fillId="2" borderId="5" xfId="0" applyNumberFormat="1" applyFont="1" applyFill="1" applyAlignment="1">
      <alignment vertical="center"/>
    </xf>
    <xf numFmtId="164" fontId="0" fillId="2" borderId="5" xfId="0" applyNumberFormat="1" applyFont="1" applyFill="1" applyAlignment="1">
      <alignment vertical="center"/>
    </xf>
    <xf numFmtId="3" fontId="4" fillId="2" borderId="5" xfId="0" applyNumberFormat="1" applyFont="1" applyFill="1" applyAlignment="1">
      <alignment vertical="center"/>
    </xf>
    <xf numFmtId="0" fontId="0" fillId="0" borderId="3" xfId="0" applyNumberFormat="1" applyFont="1" applyAlignment="1">
      <alignment vertical="center"/>
    </xf>
    <xf numFmtId="0" fontId="0" fillId="0" borderId="0" xfId="0" applyNumberFormat="1" applyFont="1" applyAlignment="1">
      <alignment vertical="center"/>
    </xf>
    <xf numFmtId="165" fontId="4" fillId="2" borderId="5" xfId="0" applyNumberFormat="1" applyFont="1" applyFill="1" applyAlignment="1">
      <alignment horizontal="center" vertical="center"/>
    </xf>
    <xf numFmtId="0" fontId="12" fillId="2" borderId="4" xfId="0" applyNumberFormat="1" applyFont="1" applyFill="1" applyAlignment="1">
      <alignment vertical="center"/>
    </xf>
    <xf numFmtId="0" fontId="12" fillId="2" borderId="5" xfId="0" applyNumberFormat="1" applyFont="1" applyFill="1" applyAlignment="1">
      <alignment vertical="center"/>
    </xf>
    <xf numFmtId="165" fontId="15" fillId="2" borderId="5" xfId="0" applyNumberFormat="1" applyFont="1" applyFill="1" applyAlignment="1">
      <alignment vertical="center"/>
    </xf>
    <xf numFmtId="165" fontId="15" fillId="2" borderId="5" xfId="0" applyNumberFormat="1" applyFont="1" applyFill="1" applyAlignment="1">
      <alignment horizontal="center" vertical="center"/>
    </xf>
    <xf numFmtId="164" fontId="12" fillId="2" borderId="5" xfId="0" applyNumberFormat="1" applyFont="1" applyFill="1" applyAlignment="1">
      <alignment vertical="center"/>
    </xf>
    <xf numFmtId="164" fontId="12" fillId="2" borderId="5" xfId="0" applyNumberFormat="1" applyFont="1" applyFill="1" applyAlignment="1">
      <alignment horizontal="center" vertical="center"/>
    </xf>
    <xf numFmtId="164" fontId="16" fillId="2" borderId="5" xfId="0" applyNumberFormat="1" applyFont="1" applyFill="1" applyAlignment="1">
      <alignment vertical="center"/>
    </xf>
    <xf numFmtId="3" fontId="12" fillId="2" borderId="5" xfId="0" applyNumberFormat="1" applyFont="1" applyFill="1" applyAlignment="1">
      <alignment vertical="center"/>
    </xf>
    <xf numFmtId="0" fontId="4" fillId="2" borderId="5" xfId="0" applyNumberFormat="1" applyFont="1" applyFill="1" applyAlignment="1">
      <alignment horizontal="center" vertical="center"/>
    </xf>
    <xf numFmtId="0" fontId="0" fillId="2" borderId="5" xfId="0" applyNumberFormat="1" applyFont="1" applyFill="1" applyAlignment="1">
      <alignment vertical="center"/>
    </xf>
    <xf numFmtId="166" fontId="4" fillId="2" borderId="5" xfId="0" applyNumberFormat="1" applyFont="1" applyFill="1" applyAlignment="1">
      <alignment horizontal="center"/>
    </xf>
    <xf numFmtId="10" fontId="4" fillId="2" borderId="5" xfId="0" applyNumberFormat="1" applyFont="1" applyFill="1" applyAlignment="1">
      <alignment horizontal="center"/>
    </xf>
    <xf numFmtId="0" fontId="4" fillId="2" borderId="5" xfId="0" applyNumberFormat="1" applyFont="1" applyFill="1" applyAlignment="1">
      <alignment horizontal="right"/>
    </xf>
    <xf numFmtId="164" fontId="4" fillId="2" borderId="5" xfId="0" applyNumberFormat="1" applyFont="1" applyFill="1" applyAlignment="1">
      <alignment horizontal="center"/>
    </xf>
    <xf numFmtId="4" fontId="4" fillId="2" borderId="5" xfId="0" applyNumberFormat="1" applyFont="1" applyFill="1" applyAlignment="1">
      <alignment horizontal="center"/>
    </xf>
    <xf numFmtId="15" fontId="12" fillId="2" borderId="5" xfId="0" applyNumberFormat="1" applyFont="1" applyFill="1" applyAlignment="1">
      <alignment horizontal="center"/>
    </xf>
    <xf numFmtId="15" fontId="12" fillId="2" borderId="5" xfId="0" applyNumberFormat="1" applyFont="1" applyFill="1" applyAlignment="1">
      <alignment horizontal="center"/>
    </xf>
    <xf numFmtId="15" fontId="15" fillId="2" borderId="5" xfId="0" applyNumberFormat="1" applyFont="1" applyFill="1" applyAlignment="1">
      <alignment horizontal="center"/>
    </xf>
    <xf numFmtId="15" fontId="15" fillId="2" borderId="5" xfId="0" applyNumberFormat="1" applyFont="1" applyFill="1" applyAlignment="1">
      <alignment horizontal="center"/>
    </xf>
    <xf numFmtId="0" fontId="4" fillId="2" borderId="5" xfId="0" applyNumberFormat="1" applyFont="1" applyFill="1" applyAlignment="1">
      <alignment horizontal="right"/>
    </xf>
    <xf numFmtId="4" fontId="4" fillId="2" borderId="2" xfId="0" applyNumberFormat="1" applyFont="1" applyFill="1" applyAlignment="1">
      <alignment horizontal="right"/>
    </xf>
    <xf numFmtId="0" fontId="14" fillId="2" borderId="0" xfId="0" applyNumberFormat="1" applyFont="1" applyFill="1" applyAlignment="1">
      <alignment/>
    </xf>
    <xf numFmtId="4" fontId="4" fillId="2" borderId="0" xfId="0" applyNumberFormat="1" applyFont="1" applyFill="1" applyAlignment="1">
      <alignment horizontal="right"/>
    </xf>
    <xf numFmtId="0" fontId="8" fillId="2" borderId="0" xfId="0" applyNumberFormat="1" applyFont="1" applyFill="1" applyAlignment="1">
      <alignment horizontal="left" vertical="top" wrapText="1"/>
    </xf>
    <xf numFmtId="0" fontId="8" fillId="2" borderId="0" xfId="0" applyNumberFormat="1" applyFont="1" applyFill="1" applyAlignment="1">
      <alignment horizontal="center" vertical="top" wrapText="1"/>
    </xf>
    <xf numFmtId="4" fontId="8" fillId="2" borderId="0" xfId="0" applyNumberFormat="1" applyFont="1" applyFill="1" applyAlignment="1">
      <alignment horizontal="center" vertical="top" wrapText="1"/>
    </xf>
    <xf numFmtId="3" fontId="4" fillId="2" borderId="5" xfId="0" applyNumberFormat="1" applyFont="1" applyFill="1" applyAlignment="1">
      <alignment/>
    </xf>
    <xf numFmtId="3" fontId="15" fillId="2" borderId="5" xfId="0" applyNumberFormat="1" applyFont="1" applyFill="1" applyAlignment="1">
      <alignment horizontal="right"/>
    </xf>
    <xf numFmtId="3" fontId="15" fillId="2" borderId="5" xfId="0" applyNumberFormat="1" applyFont="1" applyFill="1" applyAlignment="1">
      <alignment/>
    </xf>
    <xf numFmtId="3" fontId="4" fillId="2" borderId="0" xfId="0" applyNumberFormat="1" applyFont="1" applyFill="1" applyAlignment="1">
      <alignment/>
    </xf>
    <xf numFmtId="3" fontId="15" fillId="2" borderId="0" xfId="0" applyNumberFormat="1" applyFont="1" applyFill="1" applyAlignment="1">
      <alignment/>
    </xf>
    <xf numFmtId="10" fontId="0" fillId="0" borderId="3" xfId="0" applyNumberFormat="1" applyFont="1" applyAlignment="1">
      <alignment/>
    </xf>
    <xf numFmtId="3" fontId="0" fillId="0" borderId="3" xfId="0" applyNumberFormat="1" applyFont="1" applyAlignment="1">
      <alignment/>
    </xf>
    <xf numFmtId="0" fontId="12" fillId="2" borderId="3" xfId="0" applyNumberFormat="1" applyFont="1" applyFill="1" applyAlignment="1">
      <alignment/>
    </xf>
    <xf numFmtId="15" fontId="4" fillId="2" borderId="5" xfId="0" applyNumberFormat="1" applyFont="1" applyFill="1" applyAlignment="1">
      <alignment/>
    </xf>
    <xf numFmtId="0" fontId="17" fillId="2" borderId="5" xfId="0" applyNumberFormat="1" applyFont="1" applyFill="1" applyAlignment="1">
      <alignment/>
    </xf>
    <xf numFmtId="0" fontId="6" fillId="2" borderId="5" xfId="0" applyNumberFormat="1" applyFont="1" applyFill="1" applyAlignment="1">
      <alignment/>
    </xf>
    <xf numFmtId="4" fontId="15" fillId="2" borderId="5" xfId="0" applyNumberFormat="1" applyFont="1" applyFill="1" applyAlignment="1">
      <alignment horizontal="right"/>
    </xf>
    <xf numFmtId="0" fontId="14" fillId="2" borderId="2" xfId="0" applyNumberFormat="1" applyFont="1" applyFill="1" applyAlignment="1">
      <alignment/>
    </xf>
    <xf numFmtId="0" fontId="11" fillId="2" borderId="2" xfId="0" applyNumberFormat="1" applyFont="1" applyFill="1" applyAlignment="1">
      <alignment/>
    </xf>
    <xf numFmtId="0" fontId="17" fillId="2" borderId="0" xfId="0" applyNumberFormat="1" applyFont="1" applyFill="1" applyAlignment="1">
      <alignment/>
    </xf>
    <xf numFmtId="4" fontId="4" fillId="2" borderId="5" xfId="0" applyNumberFormat="1" applyFont="1" applyFill="1" applyAlignment="1">
      <alignment horizontal="right"/>
    </xf>
    <xf numFmtId="4" fontId="4" fillId="2" borderId="5" xfId="0" applyNumberFormat="1" applyFont="1" applyFill="1" applyAlignment="1">
      <alignment/>
    </xf>
    <xf numFmtId="4" fontId="15" fillId="2" borderId="5" xfId="0" applyNumberFormat="1" applyFont="1" applyFill="1" applyAlignment="1">
      <alignment horizontal="center"/>
    </xf>
    <xf numFmtId="4" fontId="15" fillId="2" borderId="0" xfId="0" applyNumberFormat="1" applyFont="1" applyFill="1" applyAlignment="1">
      <alignment horizontal="right"/>
    </xf>
    <xf numFmtId="15" fontId="18" fillId="2" borderId="5" xfId="0" applyNumberFormat="1" applyFont="1" applyFill="1" applyAlignment="1">
      <alignment horizontal="center"/>
    </xf>
    <xf numFmtId="0" fontId="11" fillId="2" borderId="5" xfId="0" applyNumberFormat="1" applyFont="1" applyFill="1" applyAlignment="1">
      <alignment/>
    </xf>
    <xf numFmtId="0" fontId="8" fillId="2" borderId="0" xfId="0" applyNumberFormat="1" applyFont="1" applyFill="1" applyAlignment="1">
      <alignment horizontal="right"/>
    </xf>
    <xf numFmtId="4" fontId="8" fillId="2" borderId="0" xfId="0" applyNumberFormat="1" applyFont="1" applyFill="1" applyAlignment="1">
      <alignment horizontal="right"/>
    </xf>
    <xf numFmtId="0" fontId="19" fillId="0" borderId="3" xfId="0" applyNumberFormat="1" applyFont="1" applyAlignment="1">
      <alignment/>
    </xf>
    <xf numFmtId="0" fontId="4" fillId="2" borderId="0" xfId="0" applyNumberFormat="1" applyFont="1" applyFill="1" applyAlignment="1">
      <alignment/>
    </xf>
    <xf numFmtId="0" fontId="15" fillId="2" borderId="5" xfId="0" applyNumberFormat="1" applyFont="1" applyFill="1" applyAlignment="1">
      <alignment horizontal="right"/>
    </xf>
    <xf numFmtId="2" fontId="15" fillId="2" borderId="5" xfId="0" applyNumberFormat="1" applyFont="1" applyFill="1" applyAlignment="1">
      <alignment horizontal="right"/>
    </xf>
    <xf numFmtId="0" fontId="15" fillId="2" borderId="1" xfId="0" applyNumberFormat="1" applyFont="1" applyFill="1" applyAlignment="1">
      <alignment/>
    </xf>
    <xf numFmtId="15" fontId="12" fillId="2" borderId="2" xfId="0" applyNumberFormat="1" applyFont="1" applyFill="1" applyAlignment="1">
      <alignment horizontal="centerContinuous"/>
    </xf>
    <xf numFmtId="15" fontId="12" fillId="2" borderId="2" xfId="0" applyNumberFormat="1" applyFont="1" applyFill="1" applyAlignment="1">
      <alignment horizontal="center"/>
    </xf>
    <xf numFmtId="0" fontId="13" fillId="2" borderId="2" xfId="0" applyNumberFormat="1" applyFont="1" applyFill="1" applyAlignment="1">
      <alignment/>
    </xf>
    <xf numFmtId="0" fontId="4" fillId="0" borderId="1" xfId="0" applyNumberFormat="1" applyFont="1" applyAlignment="1">
      <alignment/>
    </xf>
    <xf numFmtId="0" fontId="15" fillId="2" borderId="3" xfId="0" applyNumberFormat="1" applyFont="1" applyFill="1" applyAlignment="1">
      <alignment/>
    </xf>
    <xf numFmtId="0" fontId="20" fillId="2" borderId="0" xfId="0" applyNumberFormat="1" applyFont="1" applyFill="1" applyAlignment="1">
      <alignment/>
    </xf>
    <xf numFmtId="15" fontId="18" fillId="2" borderId="0" xfId="0" applyNumberFormat="1" applyFont="1" applyFill="1" applyAlignment="1">
      <alignment horizontal="centerContinuous"/>
    </xf>
    <xf numFmtId="15" fontId="18" fillId="2" borderId="0" xfId="0" applyNumberFormat="1" applyFont="1" applyFill="1" applyAlignment="1">
      <alignment horizontal="center"/>
    </xf>
    <xf numFmtId="0" fontId="4" fillId="0" borderId="3" xfId="0" applyNumberFormat="1" applyFont="1" applyAlignment="1">
      <alignment/>
    </xf>
    <xf numFmtId="0" fontId="15" fillId="2" borderId="4" xfId="0" applyNumberFormat="1" applyFont="1" applyFill="1" applyAlignment="1">
      <alignment/>
    </xf>
    <xf numFmtId="0" fontId="15" fillId="2" borderId="5" xfId="0" applyNumberFormat="1" applyFont="1" applyFill="1" applyAlignment="1">
      <alignment/>
    </xf>
    <xf numFmtId="15" fontId="18" fillId="2" borderId="5" xfId="0" applyNumberFormat="1" applyFont="1" applyFill="1" applyAlignment="1">
      <alignment horizontal="centerContinuous"/>
    </xf>
    <xf numFmtId="10" fontId="15" fillId="2" borderId="5" xfId="0" applyNumberFormat="1" applyFont="1" applyFill="1" applyAlignment="1">
      <alignment horizontal="center"/>
    </xf>
    <xf numFmtId="3" fontId="15" fillId="2" borderId="5" xfId="0" applyNumberFormat="1" applyFont="1" applyFill="1" applyAlignment="1">
      <alignment horizontal="center"/>
    </xf>
    <xf numFmtId="167" fontId="15" fillId="2" borderId="5" xfId="0" applyNumberFormat="1" applyFont="1" applyFill="1" applyAlignment="1">
      <alignment horizontal="center"/>
    </xf>
    <xf numFmtId="0" fontId="4" fillId="2" borderId="5" xfId="0" applyNumberFormat="1" applyFont="1" applyFill="1" applyAlignment="1">
      <alignment/>
    </xf>
    <xf numFmtId="0" fontId="15" fillId="2" borderId="3" xfId="0" applyNumberFormat="1" applyFont="1" applyFill="1" applyAlignment="1">
      <alignment horizontal="right"/>
    </xf>
    <xf numFmtId="3" fontId="12" fillId="2" borderId="0" xfId="0" applyNumberFormat="1" applyFont="1" applyFill="1" applyAlignment="1">
      <alignment horizontal="center"/>
    </xf>
    <xf numFmtId="0" fontId="15" fillId="2" borderId="4" xfId="0" applyNumberFormat="1" applyFont="1" applyFill="1" applyAlignment="1">
      <alignment horizontal="right"/>
    </xf>
    <xf numFmtId="3" fontId="15" fillId="2" borderId="5" xfId="0" applyNumberFormat="1" applyFont="1" applyFill="1" applyAlignment="1">
      <alignment horizontal="center"/>
    </xf>
    <xf numFmtId="3" fontId="18" fillId="2" borderId="5" xfId="0" applyNumberFormat="1" applyFont="1" applyFill="1" applyAlignment="1">
      <alignment/>
    </xf>
    <xf numFmtId="0" fontId="8" fillId="2" borderId="5" xfId="0" applyNumberFormat="1" applyFont="1" applyFill="1" applyAlignment="1">
      <alignment/>
    </xf>
    <xf numFmtId="0" fontId="15" fillId="2" borderId="4" xfId="0" applyNumberFormat="1" applyFont="1" applyFill="1" applyAlignment="1">
      <alignment horizontal="center"/>
    </xf>
    <xf numFmtId="0" fontId="18" fillId="2" borderId="5" xfId="0" applyNumberFormat="1" applyFont="1" applyFill="1" applyAlignment="1">
      <alignment/>
    </xf>
    <xf numFmtId="0" fontId="15" fillId="2" borderId="5" xfId="0" applyNumberFormat="1" applyFont="1" applyFill="1" applyAlignment="1">
      <alignment horizontal="right"/>
    </xf>
    <xf numFmtId="4" fontId="15" fillId="2" borderId="5" xfId="0" applyNumberFormat="1" applyFont="1" applyFill="1" applyAlignment="1">
      <alignment horizontal="right"/>
    </xf>
    <xf numFmtId="9" fontId="15" fillId="2" borderId="5" xfId="0" applyNumberFormat="1" applyFont="1" applyFill="1" applyAlignment="1">
      <alignment horizontal="right"/>
    </xf>
    <xf numFmtId="10" fontId="15" fillId="2" borderId="5" xfId="0" applyNumberFormat="1" applyFont="1" applyFill="1" applyAlignment="1">
      <alignment horizontal="center"/>
    </xf>
    <xf numFmtId="0" fontId="13" fillId="0" borderId="3" xfId="0" applyNumberFormat="1" applyFont="1" applyAlignment="1">
      <alignment/>
    </xf>
    <xf numFmtId="168" fontId="15" fillId="2" borderId="5" xfId="0" applyNumberFormat="1" applyFont="1" applyFill="1" applyAlignment="1">
      <alignment/>
    </xf>
    <xf numFmtId="168" fontId="4" fillId="2" borderId="5" xfId="0" applyNumberFormat="1" applyFont="1" applyFill="1" applyAlignment="1">
      <alignment/>
    </xf>
    <xf numFmtId="10" fontId="15" fillId="2" borderId="5" xfId="0" applyNumberFormat="1" applyFont="1" applyFill="1" applyAlignment="1">
      <alignment/>
    </xf>
    <xf numFmtId="10" fontId="18" fillId="2" borderId="5" xfId="0" applyNumberFormat="1" applyFont="1" applyFill="1" applyAlignment="1">
      <alignment/>
    </xf>
    <xf numFmtId="9" fontId="4" fillId="2" borderId="5" xfId="0" applyNumberFormat="1" applyFont="1" applyFill="1" applyAlignment="1">
      <alignment/>
    </xf>
    <xf numFmtId="0" fontId="21" fillId="0" borderId="3" xfId="0" applyNumberFormat="1" applyFont="1" applyAlignment="1">
      <alignment/>
    </xf>
    <xf numFmtId="0" fontId="21" fillId="0" borderId="0" xfId="0" applyNumberFormat="1" applyFont="1" applyAlignment="1">
      <alignment/>
    </xf>
    <xf numFmtId="9" fontId="4" fillId="2" borderId="0" xfId="0" applyNumberFormat="1" applyFont="1" applyFill="1" applyAlignment="1">
      <alignment/>
    </xf>
    <xf numFmtId="3" fontId="15" fillId="2" borderId="0" xfId="0" applyNumberFormat="1" applyFont="1" applyFill="1" applyAlignment="1">
      <alignment horizontal="right"/>
    </xf>
    <xf numFmtId="0" fontId="0" fillId="2" borderId="3" xfId="0" applyNumberFormat="1" applyFont="1" applyFill="1" applyAlignment="1">
      <alignment/>
    </xf>
    <xf numFmtId="0" fontId="22" fillId="2" borderId="0" xfId="0" applyNumberFormat="1" applyFont="1" applyFill="1" applyAlignment="1">
      <alignment horizontal="center"/>
    </xf>
    <xf numFmtId="0" fontId="23" fillId="2" borderId="0" xfId="0" applyNumberFormat="1" applyFont="1" applyFill="1" applyAlignment="1">
      <alignment/>
    </xf>
    <xf numFmtId="0" fontId="24" fillId="2" borderId="0" xfId="0" applyNumberFormat="1" applyFont="1" applyFill="1" applyAlignment="1">
      <alignment/>
    </xf>
    <xf numFmtId="0" fontId="11" fillId="2" borderId="0" xfId="0" applyNumberFormat="1" applyFont="1" applyFill="1" applyAlignment="1">
      <alignment horizontal="center"/>
    </xf>
    <xf numFmtId="0" fontId="0" fillId="3" borderId="2" xfId="0" applyNumberFormat="1" applyFont="1" applyFill="1" applyAlignment="1">
      <alignment/>
    </xf>
    <xf numFmtId="0" fontId="0" fillId="0" borderId="2" xfId="0" applyNumberFormat="1" applyFont="1" applyAlignment="1">
      <alignment/>
    </xf>
    <xf numFmtId="0" fontId="0" fillId="3" borderId="0" xfId="0" applyNumberFormat="1" applyFont="1" applyFill="1" applyAlignment="1">
      <alignment/>
    </xf>
    <xf numFmtId="0" fontId="25" fillId="0" borderId="0" xfId="0" applyNumberFormat="1" applyFont="1" applyAlignment="1">
      <alignment horizontal="right"/>
    </xf>
    <xf numFmtId="0" fontId="0" fillId="0" borderId="3" xfId="0" applyNumberFormat="1" applyAlignment="1">
      <alignment/>
    </xf>
    <xf numFmtId="0" fontId="0" fillId="0" borderId="2" xfId="0" applyNumberFormat="1" applyAlignment="1">
      <alignment/>
    </xf>
    <xf numFmtId="9" fontId="12" fillId="2" borderId="0" xfId="0" applyNumberFormat="1"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90"/>
  <sheetViews>
    <sheetView tabSelected="1" showOutlineSymbols="0" zoomScale="70" zoomScaleNormal="70" workbookViewId="0" topLeftCell="C1">
      <selection activeCell="K9" sqref="K9"/>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4453125" style="1" customWidth="1"/>
    <col min="14" max="16384" width="9.6640625" style="1" customWidth="1"/>
  </cols>
  <sheetData>
    <row r="1" spans="1:256" ht="20.25">
      <c r="A1" s="2"/>
      <c r="B1" s="3" t="s">
        <v>0</v>
      </c>
      <c r="C1" s="4"/>
      <c r="D1" s="5"/>
      <c r="E1" s="5"/>
      <c r="F1" s="5"/>
      <c r="G1" s="5"/>
      <c r="H1" s="5"/>
      <c r="I1" s="5"/>
      <c r="J1" s="5"/>
      <c r="K1" s="5"/>
      <c r="L1" s="5"/>
      <c r="M1" s="5"/>
      <c r="N1" s="6"/>
      <c r="O1" s="7"/>
      <c r="P1" s="7"/>
      <c r="Q1" s="7" t="s">
        <v>186</v>
      </c>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15.75">
      <c r="A2" s="8"/>
      <c r="B2" s="9"/>
      <c r="C2" s="9"/>
      <c r="D2" s="10"/>
      <c r="E2" s="10"/>
      <c r="F2" s="10"/>
      <c r="G2" s="10"/>
      <c r="H2" s="10"/>
      <c r="I2" s="10"/>
      <c r="J2" s="10"/>
      <c r="K2" s="10"/>
      <c r="L2" s="10"/>
      <c r="M2" s="10"/>
      <c r="N2" s="6"/>
      <c r="O2" s="7"/>
      <c r="P2" s="7"/>
      <c r="Q2" s="7" t="s">
        <v>187</v>
      </c>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ht="15.75">
      <c r="A3" s="11"/>
      <c r="B3" s="12" t="s">
        <v>1</v>
      </c>
      <c r="C3" s="10"/>
      <c r="D3" s="10"/>
      <c r="E3" s="10"/>
      <c r="F3" s="10"/>
      <c r="G3" s="10"/>
      <c r="H3" s="10"/>
      <c r="I3" s="10"/>
      <c r="J3" s="10"/>
      <c r="K3" s="10"/>
      <c r="L3" s="10"/>
      <c r="M3" s="10"/>
      <c r="N3" s="6"/>
      <c r="O3" s="7"/>
      <c r="P3" s="7"/>
      <c r="Q3" s="7" t="s">
        <v>188</v>
      </c>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15.75">
      <c r="A4" s="8"/>
      <c r="B4" s="9"/>
      <c r="C4" s="9"/>
      <c r="D4" s="10"/>
      <c r="E4" s="10"/>
      <c r="F4" s="10"/>
      <c r="G4" s="10"/>
      <c r="H4" s="10"/>
      <c r="I4" s="10"/>
      <c r="J4" s="10"/>
      <c r="K4" s="10"/>
      <c r="L4" s="10"/>
      <c r="M4" s="10"/>
      <c r="N4" s="6"/>
      <c r="O4" s="7"/>
      <c r="P4" s="7"/>
      <c r="Q4" s="7" t="s">
        <v>187</v>
      </c>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2" customHeight="1">
      <c r="A5" s="8"/>
      <c r="B5" s="13" t="s">
        <v>2</v>
      </c>
      <c r="C5" s="14"/>
      <c r="D5" s="10"/>
      <c r="E5" s="10"/>
      <c r="F5" s="10"/>
      <c r="G5" s="10"/>
      <c r="H5" s="10"/>
      <c r="I5" s="10"/>
      <c r="J5" s="10"/>
      <c r="K5" s="10"/>
      <c r="L5" s="10"/>
      <c r="M5" s="10"/>
      <c r="N5" s="6"/>
      <c r="O5" s="7"/>
      <c r="P5" s="7"/>
      <c r="Q5" s="7" t="s">
        <v>189</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2" customHeight="1">
      <c r="A6" s="8"/>
      <c r="B6" s="13" t="s">
        <v>3</v>
      </c>
      <c r="C6" s="14"/>
      <c r="D6" s="10"/>
      <c r="E6" s="10"/>
      <c r="F6" s="10"/>
      <c r="G6" s="10"/>
      <c r="H6" s="10"/>
      <c r="I6" s="10"/>
      <c r="J6" s="10"/>
      <c r="K6" s="10"/>
      <c r="L6" s="10"/>
      <c r="M6" s="10"/>
      <c r="N6" s="6"/>
      <c r="O6" s="7"/>
      <c r="P6" s="7"/>
      <c r="Q6" s="7" t="s">
        <v>187</v>
      </c>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2" customHeight="1">
      <c r="A7" s="8"/>
      <c r="B7" s="13" t="s">
        <v>4</v>
      </c>
      <c r="C7" s="14"/>
      <c r="D7" s="10"/>
      <c r="E7" s="10"/>
      <c r="F7" s="10"/>
      <c r="G7" s="10"/>
      <c r="H7" s="10"/>
      <c r="I7" s="10"/>
      <c r="J7" s="10"/>
      <c r="K7" s="10"/>
      <c r="L7" s="10"/>
      <c r="M7" s="10"/>
      <c r="N7" s="6"/>
      <c r="O7" s="7"/>
      <c r="P7" s="7"/>
      <c r="Q7" s="7" t="s">
        <v>190</v>
      </c>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2" customHeight="1">
      <c r="A8" s="8"/>
      <c r="B8" s="13" t="s">
        <v>5</v>
      </c>
      <c r="C8" s="14"/>
      <c r="D8" s="10"/>
      <c r="E8" s="10"/>
      <c r="F8" s="10"/>
      <c r="G8" s="10"/>
      <c r="H8" s="10"/>
      <c r="I8" s="10"/>
      <c r="J8" s="10"/>
      <c r="K8" s="10"/>
      <c r="L8" s="10"/>
      <c r="M8" s="10"/>
      <c r="N8" s="6"/>
      <c r="O8" s="7"/>
      <c r="P8" s="7"/>
      <c r="Q8" s="7" t="s">
        <v>187</v>
      </c>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2" customHeight="1">
      <c r="A9" s="8"/>
      <c r="B9" s="15"/>
      <c r="C9" s="14"/>
      <c r="D9" s="10"/>
      <c r="E9" s="10"/>
      <c r="F9" s="10"/>
      <c r="G9" s="10"/>
      <c r="H9" s="10"/>
      <c r="I9" s="10"/>
      <c r="J9" s="10"/>
      <c r="K9" s="10"/>
      <c r="L9" s="10"/>
      <c r="M9" s="10"/>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5.75">
      <c r="A10" s="8"/>
      <c r="B10" s="13"/>
      <c r="C10" s="14"/>
      <c r="D10" s="16"/>
      <c r="E10" s="16"/>
      <c r="F10" s="10"/>
      <c r="G10" s="10"/>
      <c r="H10" s="10"/>
      <c r="I10" s="10"/>
      <c r="J10" s="10"/>
      <c r="K10" s="10"/>
      <c r="L10" s="10"/>
      <c r="M10" s="10"/>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5.75">
      <c r="A11" s="8"/>
      <c r="B11" s="16" t="s">
        <v>6</v>
      </c>
      <c r="C11" s="16"/>
      <c r="D11" s="10"/>
      <c r="E11" s="10"/>
      <c r="F11" s="10"/>
      <c r="G11" s="10"/>
      <c r="H11" s="10"/>
      <c r="I11" s="10"/>
      <c r="J11" s="10"/>
      <c r="K11" s="10"/>
      <c r="L11" s="10"/>
      <c r="M11" s="10"/>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5.75">
      <c r="A12" s="8"/>
      <c r="B12" s="16"/>
      <c r="C12" s="16"/>
      <c r="D12" s="10"/>
      <c r="E12" s="10"/>
      <c r="F12" s="10"/>
      <c r="G12" s="10"/>
      <c r="H12" s="10"/>
      <c r="I12" s="10"/>
      <c r="J12" s="10"/>
      <c r="K12" s="10"/>
      <c r="L12" s="10"/>
      <c r="M12" s="10"/>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5.75">
      <c r="A13" s="2"/>
      <c r="B13" s="5"/>
      <c r="C13" s="5"/>
      <c r="D13" s="5"/>
      <c r="E13" s="5"/>
      <c r="F13" s="5"/>
      <c r="G13" s="5"/>
      <c r="H13" s="5"/>
      <c r="I13" s="5"/>
      <c r="J13" s="5"/>
      <c r="K13" s="5"/>
      <c r="L13" s="5"/>
      <c r="M13" s="5"/>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row>
    <row r="14" spans="1:256" ht="15.75">
      <c r="A14" s="8"/>
      <c r="B14" s="17" t="s">
        <v>7</v>
      </c>
      <c r="C14" s="17"/>
      <c r="D14" s="18"/>
      <c r="E14" s="18"/>
      <c r="F14" s="18"/>
      <c r="G14" s="18"/>
      <c r="H14" s="18"/>
      <c r="I14" s="18"/>
      <c r="J14" s="18"/>
      <c r="K14" s="18"/>
      <c r="L14" s="19" t="s">
        <v>177</v>
      </c>
      <c r="M14" s="18"/>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row>
    <row r="15" spans="1:256" ht="15.75">
      <c r="A15" s="8"/>
      <c r="B15" s="17" t="s">
        <v>8</v>
      </c>
      <c r="C15" s="17"/>
      <c r="D15" s="18"/>
      <c r="E15" s="18"/>
      <c r="F15" s="18"/>
      <c r="G15" s="18"/>
      <c r="H15" s="18"/>
      <c r="I15" s="18"/>
      <c r="J15" s="18"/>
      <c r="K15" s="18"/>
      <c r="L15" s="20" t="s">
        <v>178</v>
      </c>
      <c r="M15" s="18"/>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15.75">
      <c r="A16" s="8"/>
      <c r="B16" s="17" t="s">
        <v>9</v>
      </c>
      <c r="C16" s="17"/>
      <c r="D16" s="18"/>
      <c r="E16" s="18"/>
      <c r="F16" s="18"/>
      <c r="G16" s="18"/>
      <c r="H16" s="18"/>
      <c r="I16" s="18"/>
      <c r="J16" s="18"/>
      <c r="K16" s="18"/>
      <c r="L16" s="20" t="s">
        <v>179</v>
      </c>
      <c r="M16" s="18"/>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15.75">
      <c r="A17" s="8"/>
      <c r="B17" s="10"/>
      <c r="C17" s="10"/>
      <c r="D17" s="10"/>
      <c r="E17" s="10"/>
      <c r="F17" s="10"/>
      <c r="G17" s="10"/>
      <c r="H17" s="10"/>
      <c r="I17" s="10"/>
      <c r="J17" s="10"/>
      <c r="K17" s="10"/>
      <c r="L17" s="21"/>
      <c r="M17" s="10"/>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5.75">
      <c r="A18" s="8"/>
      <c r="B18" s="22" t="s">
        <v>10</v>
      </c>
      <c r="C18" s="10"/>
      <c r="D18" s="10"/>
      <c r="E18" s="10"/>
      <c r="F18" s="10"/>
      <c r="G18" s="10"/>
      <c r="H18" s="21" t="s">
        <v>156</v>
      </c>
      <c r="I18" s="10"/>
      <c r="J18" s="21"/>
      <c r="K18" s="10"/>
      <c r="L18" s="15"/>
      <c r="M18" s="10"/>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75">
      <c r="A19" s="8"/>
      <c r="B19" s="10"/>
      <c r="C19" s="10"/>
      <c r="D19" s="10"/>
      <c r="E19" s="10"/>
      <c r="F19" s="10"/>
      <c r="G19" s="10"/>
      <c r="H19" s="10"/>
      <c r="I19" s="10"/>
      <c r="J19" s="10"/>
      <c r="K19" s="10"/>
      <c r="L19" s="23"/>
      <c r="M19" s="10"/>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75">
      <c r="A20" s="8"/>
      <c r="B20" s="10"/>
      <c r="C20" s="24" t="s">
        <v>136</v>
      </c>
      <c r="D20" s="25" t="s">
        <v>140</v>
      </c>
      <c r="E20" s="26"/>
      <c r="F20" s="25" t="s">
        <v>145</v>
      </c>
      <c r="G20" s="25"/>
      <c r="H20" s="25" t="s">
        <v>157</v>
      </c>
      <c r="I20" s="26"/>
      <c r="J20" s="26"/>
      <c r="K20" s="15"/>
      <c r="L20" s="15"/>
      <c r="M20" s="10"/>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75">
      <c r="A21" s="27"/>
      <c r="B21" s="28" t="s">
        <v>11</v>
      </c>
      <c r="C21" s="29" t="s">
        <v>137</v>
      </c>
      <c r="D21" s="29" t="s">
        <v>137</v>
      </c>
      <c r="E21" s="30"/>
      <c r="F21" s="30" t="s">
        <v>146</v>
      </c>
      <c r="G21" s="30"/>
      <c r="H21" s="30" t="s">
        <v>158</v>
      </c>
      <c r="I21" s="30"/>
      <c r="J21" s="30"/>
      <c r="K21" s="31"/>
      <c r="L21" s="31"/>
      <c r="M21" s="28"/>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75">
      <c r="A22" s="27"/>
      <c r="B22" s="32" t="s">
        <v>12</v>
      </c>
      <c r="C22" s="32"/>
      <c r="D22" s="33"/>
      <c r="E22" s="33"/>
      <c r="F22" s="33" t="s">
        <v>146</v>
      </c>
      <c r="G22" s="33"/>
      <c r="H22" s="33" t="s">
        <v>159</v>
      </c>
      <c r="I22" s="30"/>
      <c r="J22" s="30"/>
      <c r="K22" s="31"/>
      <c r="L22" s="31"/>
      <c r="M22" s="28"/>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75">
      <c r="A23" s="27"/>
      <c r="B23" s="28" t="s">
        <v>13</v>
      </c>
      <c r="C23" s="28"/>
      <c r="D23" s="34"/>
      <c r="E23" s="30"/>
      <c r="F23" s="34" t="s">
        <v>147</v>
      </c>
      <c r="G23" s="30"/>
      <c r="H23" s="34" t="s">
        <v>160</v>
      </c>
      <c r="I23" s="30"/>
      <c r="J23" s="34"/>
      <c r="K23" s="31"/>
      <c r="L23" s="31"/>
      <c r="M23" s="28"/>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5.75">
      <c r="A24" s="27"/>
      <c r="B24" s="28"/>
      <c r="C24" s="28"/>
      <c r="D24" s="28"/>
      <c r="E24" s="30"/>
      <c r="F24" s="30"/>
      <c r="G24" s="30"/>
      <c r="H24" s="30"/>
      <c r="I24" s="30"/>
      <c r="J24" s="30"/>
      <c r="K24" s="31"/>
      <c r="L24" s="31"/>
      <c r="M24" s="28"/>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3.5" customHeight="1">
      <c r="A25" s="35"/>
      <c r="B25" s="36" t="s">
        <v>14</v>
      </c>
      <c r="C25" s="36"/>
      <c r="D25" s="37"/>
      <c r="E25" s="38"/>
      <c r="F25" s="37">
        <v>112500</v>
      </c>
      <c r="G25" s="37"/>
      <c r="H25" s="37">
        <v>10000</v>
      </c>
      <c r="I25" s="37"/>
      <c r="J25" s="37"/>
      <c r="K25" s="39"/>
      <c r="L25" s="37">
        <f>SUM(D25:J25)</f>
        <v>122500</v>
      </c>
      <c r="M25" s="40"/>
      <c r="N25" s="41"/>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row>
    <row r="26" spans="1:256" ht="13.5" customHeight="1">
      <c r="A26" s="35"/>
      <c r="B26" s="36" t="s">
        <v>15</v>
      </c>
      <c r="C26" s="36">
        <v>0.349202</v>
      </c>
      <c r="D26" s="43">
        <v>0.739471</v>
      </c>
      <c r="E26" s="38"/>
      <c r="F26" s="37">
        <f>108500*C26</f>
        <v>37888.417</v>
      </c>
      <c r="G26" s="37"/>
      <c r="H26" s="37">
        <f>10000*D26</f>
        <v>7394.71</v>
      </c>
      <c r="I26" s="37"/>
      <c r="J26" s="37"/>
      <c r="K26" s="39"/>
      <c r="L26" s="37">
        <f>SUM(D26:J26)</f>
        <v>45283.866471</v>
      </c>
      <c r="M26" s="40"/>
      <c r="N26" s="41"/>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row>
    <row r="27" spans="1:256" ht="13.5" customHeight="1">
      <c r="A27" s="44"/>
      <c r="B27" s="45" t="s">
        <v>16</v>
      </c>
      <c r="C27" s="46">
        <v>0.329117</v>
      </c>
      <c r="D27" s="47">
        <v>0.696938</v>
      </c>
      <c r="E27" s="48"/>
      <c r="F27" s="49">
        <f>108500*C27</f>
        <v>35709.1945</v>
      </c>
      <c r="G27" s="49"/>
      <c r="H27" s="49">
        <f>10000*D27</f>
        <v>6969.379999999999</v>
      </c>
      <c r="I27" s="49"/>
      <c r="J27" s="49"/>
      <c r="K27" s="50"/>
      <c r="L27" s="49">
        <f>SUM(D27:J27)</f>
        <v>42679.271437999996</v>
      </c>
      <c r="M27" s="51"/>
      <c r="N27" s="41"/>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row>
    <row r="28" spans="1:256" ht="13.5" customHeight="1">
      <c r="A28" s="35"/>
      <c r="B28" s="36" t="s">
        <v>17</v>
      </c>
      <c r="C28" s="36"/>
      <c r="D28" s="52"/>
      <c r="E28" s="36"/>
      <c r="F28" s="52" t="s">
        <v>148</v>
      </c>
      <c r="G28" s="52"/>
      <c r="H28" s="52" t="s">
        <v>161</v>
      </c>
      <c r="I28" s="52"/>
      <c r="J28" s="52"/>
      <c r="K28" s="53"/>
      <c r="L28" s="53"/>
      <c r="M28" s="36"/>
      <c r="N28" s="41"/>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row>
    <row r="29" spans="1:256" ht="15.75">
      <c r="A29" s="27"/>
      <c r="B29" s="28" t="s">
        <v>18</v>
      </c>
      <c r="C29" s="28"/>
      <c r="D29" s="54"/>
      <c r="E29" s="28"/>
      <c r="F29" s="54">
        <f>(6.40594)/100</f>
        <v>0.0640594</v>
      </c>
      <c r="G29" s="55"/>
      <c r="H29" s="54">
        <f>(7.02594)/100</f>
        <v>0.0702594</v>
      </c>
      <c r="I29" s="55"/>
      <c r="J29" s="54"/>
      <c r="K29" s="31"/>
      <c r="L29" s="55">
        <f>SUMPRODUCT(D29:J29,D26:J26)/L26</f>
        <v>0.06507079402397878</v>
      </c>
      <c r="M29" s="28"/>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row>
    <row r="30" spans="1:256" ht="15.75">
      <c r="A30" s="27"/>
      <c r="B30" s="28" t="s">
        <v>19</v>
      </c>
      <c r="C30" s="28"/>
      <c r="D30" s="54"/>
      <c r="E30" s="28"/>
      <c r="F30" s="54">
        <f>(6.18)/100</f>
        <v>0.061799999999999994</v>
      </c>
      <c r="G30" s="55"/>
      <c r="H30" s="54">
        <f>(6.8)/100</f>
        <v>0.068</v>
      </c>
      <c r="I30" s="55"/>
      <c r="J30" s="54"/>
      <c r="K30" s="31"/>
      <c r="L30" s="31"/>
      <c r="M30" s="28"/>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row>
    <row r="31" spans="1:256" ht="15.75">
      <c r="A31" s="27"/>
      <c r="B31" s="28" t="s">
        <v>20</v>
      </c>
      <c r="C31" s="28"/>
      <c r="D31" s="34"/>
      <c r="E31" s="28"/>
      <c r="F31" s="34" t="s">
        <v>149</v>
      </c>
      <c r="G31" s="34"/>
      <c r="H31" s="34" t="s">
        <v>149</v>
      </c>
      <c r="I31" s="34"/>
      <c r="J31" s="34"/>
      <c r="K31" s="31"/>
      <c r="L31" s="31"/>
      <c r="M31" s="28"/>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row>
    <row r="32" spans="1:256" ht="15.75">
      <c r="A32" s="27"/>
      <c r="B32" s="28" t="s">
        <v>21</v>
      </c>
      <c r="C32" s="28"/>
      <c r="D32" s="34"/>
      <c r="E32" s="28"/>
      <c r="F32" s="34" t="s">
        <v>150</v>
      </c>
      <c r="G32" s="34"/>
      <c r="H32" s="34" t="s">
        <v>150</v>
      </c>
      <c r="I32" s="34"/>
      <c r="J32" s="34"/>
      <c r="K32" s="31"/>
      <c r="L32" s="31"/>
      <c r="M32" s="28"/>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256" ht="15.75">
      <c r="A33" s="27"/>
      <c r="B33" s="28" t="s">
        <v>22</v>
      </c>
      <c r="C33" s="28"/>
      <c r="D33" s="34"/>
      <c r="E33" s="28"/>
      <c r="F33" s="34" t="s">
        <v>151</v>
      </c>
      <c r="G33" s="34"/>
      <c r="H33" s="34" t="s">
        <v>162</v>
      </c>
      <c r="I33" s="34"/>
      <c r="J33" s="34"/>
      <c r="K33" s="31"/>
      <c r="L33" s="31"/>
      <c r="M33" s="28"/>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256" ht="15.75">
      <c r="A34" s="27"/>
      <c r="B34" s="28"/>
      <c r="C34" s="28"/>
      <c r="D34" s="56"/>
      <c r="E34" s="56"/>
      <c r="F34" s="28"/>
      <c r="G34" s="56"/>
      <c r="H34" s="56"/>
      <c r="I34" s="56"/>
      <c r="J34" s="56"/>
      <c r="K34" s="56"/>
      <c r="L34" s="56"/>
      <c r="M34" s="28"/>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c r="IH34" s="7"/>
      <c r="II34" s="7"/>
      <c r="IJ34" s="7"/>
      <c r="IK34" s="7"/>
      <c r="IL34" s="7"/>
      <c r="IM34" s="7"/>
      <c r="IN34" s="7"/>
      <c r="IO34" s="7"/>
      <c r="IP34" s="7"/>
      <c r="IQ34" s="7"/>
      <c r="IR34" s="7"/>
      <c r="IS34" s="7"/>
      <c r="IT34" s="7"/>
      <c r="IU34" s="7"/>
      <c r="IV34" s="7"/>
    </row>
    <row r="35" spans="1:256" ht="15.75">
      <c r="A35" s="27"/>
      <c r="B35" s="28" t="s">
        <v>23</v>
      </c>
      <c r="C35" s="28"/>
      <c r="D35" s="28"/>
      <c r="E35" s="28"/>
      <c r="F35" s="28"/>
      <c r="G35" s="28"/>
      <c r="H35" s="28"/>
      <c r="I35" s="28"/>
      <c r="J35" s="28"/>
      <c r="K35" s="28"/>
      <c r="L35" s="55">
        <f>H25/F25</f>
        <v>0.08888888888888889</v>
      </c>
      <c r="M35" s="28"/>
      <c r="N35" s="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row>
    <row r="36" spans="1:256" ht="15.75">
      <c r="A36" s="27"/>
      <c r="B36" s="28" t="s">
        <v>24</v>
      </c>
      <c r="C36" s="28"/>
      <c r="D36" s="28"/>
      <c r="E36" s="28"/>
      <c r="F36" s="28"/>
      <c r="G36" s="28"/>
      <c r="H36" s="28"/>
      <c r="I36" s="28"/>
      <c r="J36" s="28"/>
      <c r="K36" s="28"/>
      <c r="L36" s="55">
        <f>H27/F27</f>
        <v>0.195170462330087</v>
      </c>
      <c r="M36" s="28"/>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c r="IT36" s="7"/>
      <c r="IU36" s="7"/>
      <c r="IV36" s="7"/>
    </row>
    <row r="37" spans="1:256" ht="15.75">
      <c r="A37" s="27"/>
      <c r="B37" s="28" t="s">
        <v>25</v>
      </c>
      <c r="C37" s="28"/>
      <c r="D37" s="28"/>
      <c r="E37" s="28"/>
      <c r="F37" s="28"/>
      <c r="G37" s="28"/>
      <c r="H37" s="28"/>
      <c r="I37" s="28"/>
      <c r="J37" s="34" t="s">
        <v>167</v>
      </c>
      <c r="K37" s="34" t="s">
        <v>175</v>
      </c>
      <c r="L37" s="57">
        <v>51237</v>
      </c>
      <c r="M37" s="28"/>
      <c r="N37" s="6"/>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row>
    <row r="38" spans="1:256" ht="15.75">
      <c r="A38" s="27"/>
      <c r="B38" s="28"/>
      <c r="C38" s="28"/>
      <c r="D38" s="28"/>
      <c r="E38" s="28"/>
      <c r="F38" s="28"/>
      <c r="G38" s="28"/>
      <c r="H38" s="28"/>
      <c r="I38" s="28"/>
      <c r="J38" s="28"/>
      <c r="K38" s="28"/>
      <c r="L38" s="58"/>
      <c r="M38" s="28"/>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row>
    <row r="39" spans="1:256" ht="15.75">
      <c r="A39" s="27"/>
      <c r="B39" s="28" t="s">
        <v>26</v>
      </c>
      <c r="C39" s="28"/>
      <c r="D39" s="28"/>
      <c r="E39" s="28"/>
      <c r="F39" s="28"/>
      <c r="G39" s="28"/>
      <c r="H39" s="28"/>
      <c r="I39" s="28"/>
      <c r="J39" s="34"/>
      <c r="K39" s="34"/>
      <c r="L39" s="34" t="s">
        <v>180</v>
      </c>
      <c r="M39" s="28"/>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row>
    <row r="40" spans="1:256" ht="15.75">
      <c r="A40" s="27"/>
      <c r="B40" s="32" t="s">
        <v>27</v>
      </c>
      <c r="C40" s="32"/>
      <c r="D40" s="32"/>
      <c r="E40" s="32"/>
      <c r="F40" s="32"/>
      <c r="G40" s="32"/>
      <c r="H40" s="32"/>
      <c r="I40" s="32"/>
      <c r="J40" s="59"/>
      <c r="K40" s="59"/>
      <c r="L40" s="60">
        <v>36644</v>
      </c>
      <c r="M40" s="28"/>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row>
    <row r="41" spans="1:256" ht="15.75">
      <c r="A41" s="27"/>
      <c r="B41" s="28" t="s">
        <v>28</v>
      </c>
      <c r="C41" s="28"/>
      <c r="D41" s="28"/>
      <c r="E41" s="28"/>
      <c r="F41" s="28"/>
      <c r="G41" s="28"/>
      <c r="H41" s="28"/>
      <c r="I41" s="28">
        <f>L41-J41+1</f>
        <v>94</v>
      </c>
      <c r="J41" s="61">
        <v>36462</v>
      </c>
      <c r="K41" s="62"/>
      <c r="L41" s="61">
        <v>36555</v>
      </c>
      <c r="M41" s="28"/>
      <c r="N41" s="6"/>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ht="15.75">
      <c r="A42" s="27"/>
      <c r="B42" s="28" t="s">
        <v>29</v>
      </c>
      <c r="C42" s="28"/>
      <c r="D42" s="28"/>
      <c r="E42" s="28"/>
      <c r="F42" s="28"/>
      <c r="G42" s="28"/>
      <c r="H42" s="28"/>
      <c r="I42" s="28">
        <f>L42-J42+1</f>
        <v>88</v>
      </c>
      <c r="J42" s="61">
        <v>36556</v>
      </c>
      <c r="K42" s="62"/>
      <c r="L42" s="61">
        <v>36643</v>
      </c>
      <c r="M42" s="28"/>
      <c r="N42" s="6"/>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ht="15.75">
      <c r="A43" s="27"/>
      <c r="B43" s="28" t="s">
        <v>30</v>
      </c>
      <c r="C43" s="28"/>
      <c r="D43" s="28"/>
      <c r="E43" s="28"/>
      <c r="F43" s="28"/>
      <c r="G43" s="28"/>
      <c r="H43" s="28"/>
      <c r="I43" s="28"/>
      <c r="J43" s="61"/>
      <c r="K43" s="62"/>
      <c r="L43" s="61" t="s">
        <v>181</v>
      </c>
      <c r="M43" s="28"/>
      <c r="N43" s="6"/>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ht="15.75">
      <c r="A44" s="27"/>
      <c r="B44" s="28" t="s">
        <v>31</v>
      </c>
      <c r="C44" s="28"/>
      <c r="D44" s="28"/>
      <c r="E44" s="28"/>
      <c r="F44" s="28"/>
      <c r="G44" s="28"/>
      <c r="H44" s="28"/>
      <c r="I44" s="28"/>
      <c r="J44" s="61"/>
      <c r="K44" s="62"/>
      <c r="L44" s="61">
        <v>36635</v>
      </c>
      <c r="M44" s="28"/>
      <c r="N44" s="6"/>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ht="15.75">
      <c r="A45" s="27"/>
      <c r="B45" s="28"/>
      <c r="C45" s="28"/>
      <c r="D45" s="28"/>
      <c r="E45" s="28"/>
      <c r="F45" s="28"/>
      <c r="G45" s="28"/>
      <c r="H45" s="28"/>
      <c r="I45" s="28"/>
      <c r="J45" s="28"/>
      <c r="K45" s="28"/>
      <c r="L45" s="63"/>
      <c r="M45" s="28"/>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ht="15.75">
      <c r="A46" s="2"/>
      <c r="B46" s="5"/>
      <c r="C46" s="5"/>
      <c r="D46" s="5"/>
      <c r="E46" s="5"/>
      <c r="F46" s="5"/>
      <c r="G46" s="5"/>
      <c r="H46" s="5"/>
      <c r="I46" s="5"/>
      <c r="J46" s="5"/>
      <c r="K46" s="5"/>
      <c r="L46" s="64"/>
      <c r="M46" s="5"/>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ht="15.75">
      <c r="A47" s="8"/>
      <c r="B47" s="65" t="s">
        <v>32</v>
      </c>
      <c r="C47" s="16"/>
      <c r="D47" s="10"/>
      <c r="E47" s="10"/>
      <c r="F47" s="10"/>
      <c r="G47" s="10"/>
      <c r="H47" s="10"/>
      <c r="I47" s="10"/>
      <c r="J47" s="10"/>
      <c r="K47" s="10"/>
      <c r="L47" s="66"/>
      <c r="M47" s="10"/>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ht="15.75">
      <c r="A48" s="8"/>
      <c r="B48" s="16"/>
      <c r="C48" s="16"/>
      <c r="D48" s="10"/>
      <c r="E48" s="10"/>
      <c r="F48" s="10"/>
      <c r="G48" s="10"/>
      <c r="H48" s="10"/>
      <c r="I48" s="10"/>
      <c r="J48" s="10"/>
      <c r="K48" s="10"/>
      <c r="L48" s="66"/>
      <c r="M48" s="10"/>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row>
    <row r="49" spans="1:256" ht="63">
      <c r="A49" s="8"/>
      <c r="B49" s="67" t="s">
        <v>33</v>
      </c>
      <c r="C49" s="68" t="s">
        <v>138</v>
      </c>
      <c r="D49" s="68" t="s">
        <v>141</v>
      </c>
      <c r="E49" s="68"/>
      <c r="F49" s="68" t="s">
        <v>152</v>
      </c>
      <c r="G49" s="68"/>
      <c r="H49" s="68" t="s">
        <v>163</v>
      </c>
      <c r="I49" s="68"/>
      <c r="J49" s="68" t="s">
        <v>168</v>
      </c>
      <c r="K49" s="68"/>
      <c r="L49" s="69" t="s">
        <v>182</v>
      </c>
      <c r="M49" s="12"/>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row>
    <row r="50" spans="1:256" ht="15.75">
      <c r="A50" s="27"/>
      <c r="B50" s="28" t="s">
        <v>34</v>
      </c>
      <c r="C50" s="70">
        <v>125369</v>
      </c>
      <c r="D50" s="71">
        <v>46951</v>
      </c>
      <c r="E50" s="70"/>
      <c r="F50" s="70">
        <f>2618+10+45</f>
        <v>2673</v>
      </c>
      <c r="G50" s="70"/>
      <c r="H50" s="70">
        <v>10</v>
      </c>
      <c r="I50" s="70"/>
      <c r="J50" s="70">
        <v>0</v>
      </c>
      <c r="K50" s="70"/>
      <c r="L50" s="71">
        <f>D50-F50+H50-J50</f>
        <v>44288</v>
      </c>
      <c r="M50" s="28"/>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row>
    <row r="51" spans="1:256" ht="15.75">
      <c r="A51" s="27"/>
      <c r="B51" s="28" t="s">
        <v>35</v>
      </c>
      <c r="C51" s="70"/>
      <c r="D51" s="70">
        <v>0</v>
      </c>
      <c r="E51" s="70"/>
      <c r="F51" s="70">
        <v>0</v>
      </c>
      <c r="G51" s="70"/>
      <c r="H51" s="70">
        <v>0</v>
      </c>
      <c r="I51" s="70"/>
      <c r="J51" s="70">
        <v>0</v>
      </c>
      <c r="K51" s="70"/>
      <c r="L51" s="71">
        <f>D51-F51</f>
        <v>0</v>
      </c>
      <c r="M51" s="28"/>
      <c r="N51" s="6"/>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6" ht="15.75">
      <c r="A52" s="27"/>
      <c r="B52" s="28"/>
      <c r="C52" s="70"/>
      <c r="D52" s="70"/>
      <c r="E52" s="70"/>
      <c r="F52" s="70"/>
      <c r="G52" s="70"/>
      <c r="H52" s="70"/>
      <c r="I52" s="70"/>
      <c r="J52" s="70"/>
      <c r="K52" s="70"/>
      <c r="L52" s="71"/>
      <c r="M52" s="28"/>
      <c r="N52" s="6"/>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row>
    <row r="53" spans="1:256" ht="15.75">
      <c r="A53" s="27"/>
      <c r="B53" s="28" t="s">
        <v>36</v>
      </c>
      <c r="C53" s="70">
        <f>SUM(C50:C52)</f>
        <v>125369</v>
      </c>
      <c r="D53" s="70">
        <f>SUM(D50:D52)</f>
        <v>46951</v>
      </c>
      <c r="E53" s="70"/>
      <c r="F53" s="70">
        <f>SUM(F50:F52)</f>
        <v>2673</v>
      </c>
      <c r="G53" s="70"/>
      <c r="H53" s="70">
        <f>SUM(H50:H52)</f>
        <v>10</v>
      </c>
      <c r="I53" s="70"/>
      <c r="J53" s="70">
        <f>SUM(J50:J52)</f>
        <v>0</v>
      </c>
      <c r="K53" s="70"/>
      <c r="L53" s="72">
        <f>SUM(L50:L52)</f>
        <v>44288</v>
      </c>
      <c r="M53" s="28"/>
      <c r="N53" s="6"/>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row>
    <row r="54" spans="1:256" ht="15.75">
      <c r="A54" s="27"/>
      <c r="B54" s="28"/>
      <c r="C54" s="70"/>
      <c r="D54" s="70"/>
      <c r="E54" s="70"/>
      <c r="F54" s="70"/>
      <c r="G54" s="70"/>
      <c r="H54" s="70"/>
      <c r="I54" s="70"/>
      <c r="J54" s="70"/>
      <c r="K54" s="70"/>
      <c r="L54" s="72"/>
      <c r="M54" s="28"/>
      <c r="N54" s="6"/>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15.75">
      <c r="A55" s="8"/>
      <c r="B55" s="12" t="s">
        <v>37</v>
      </c>
      <c r="C55" s="73"/>
      <c r="D55" s="73"/>
      <c r="E55" s="73"/>
      <c r="F55" s="73"/>
      <c r="G55" s="73"/>
      <c r="H55" s="73"/>
      <c r="I55" s="73"/>
      <c r="J55" s="73"/>
      <c r="K55" s="73"/>
      <c r="L55" s="74"/>
      <c r="M55" s="10"/>
      <c r="N55" s="75"/>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15.75">
      <c r="A56" s="8"/>
      <c r="B56" s="10"/>
      <c r="C56" s="73"/>
      <c r="D56" s="73"/>
      <c r="E56" s="73"/>
      <c r="F56" s="73"/>
      <c r="G56" s="73"/>
      <c r="H56" s="73"/>
      <c r="I56" s="73"/>
      <c r="J56" s="73"/>
      <c r="K56" s="73"/>
      <c r="L56" s="74"/>
      <c r="M56" s="10"/>
      <c r="N56" s="6"/>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ht="15.75">
      <c r="A57" s="27"/>
      <c r="B57" s="28" t="s">
        <v>34</v>
      </c>
      <c r="C57" s="70"/>
      <c r="D57" s="70"/>
      <c r="E57" s="70"/>
      <c r="F57" s="70"/>
      <c r="G57" s="70"/>
      <c r="H57" s="70"/>
      <c r="I57" s="70"/>
      <c r="J57" s="70"/>
      <c r="K57" s="70"/>
      <c r="L57" s="72"/>
      <c r="M57" s="28"/>
      <c r="N57" s="76"/>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ht="15.75">
      <c r="A58" s="27"/>
      <c r="B58" s="28" t="s">
        <v>35</v>
      </c>
      <c r="C58" s="70"/>
      <c r="D58" s="70"/>
      <c r="E58" s="70"/>
      <c r="F58" s="70"/>
      <c r="G58" s="70"/>
      <c r="H58" s="70"/>
      <c r="I58" s="70"/>
      <c r="J58" s="70"/>
      <c r="K58" s="70"/>
      <c r="L58" s="72"/>
      <c r="M58" s="28"/>
      <c r="N58" s="6"/>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ht="15.75">
      <c r="A59" s="27"/>
      <c r="B59" s="28"/>
      <c r="C59" s="70"/>
      <c r="D59" s="70"/>
      <c r="E59" s="70"/>
      <c r="F59" s="70"/>
      <c r="G59" s="70"/>
      <c r="H59" s="70"/>
      <c r="I59" s="70"/>
      <c r="J59" s="70"/>
      <c r="K59" s="70"/>
      <c r="L59" s="72"/>
      <c r="M59" s="28"/>
      <c r="N59" s="6"/>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ht="15.75">
      <c r="A60" s="27"/>
      <c r="B60" s="28" t="s">
        <v>36</v>
      </c>
      <c r="C60" s="70"/>
      <c r="D60" s="70"/>
      <c r="E60" s="70"/>
      <c r="F60" s="70"/>
      <c r="G60" s="70"/>
      <c r="H60" s="70"/>
      <c r="I60" s="70"/>
      <c r="J60" s="70"/>
      <c r="K60" s="70"/>
      <c r="L60" s="70"/>
      <c r="M60" s="28"/>
      <c r="N60" s="75"/>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ht="15.75">
      <c r="A61" s="27"/>
      <c r="B61" s="28"/>
      <c r="C61" s="70"/>
      <c r="D61" s="70"/>
      <c r="E61" s="70"/>
      <c r="F61" s="70"/>
      <c r="G61" s="70"/>
      <c r="H61" s="70"/>
      <c r="I61" s="70"/>
      <c r="J61" s="70"/>
      <c r="K61" s="70"/>
      <c r="L61" s="70"/>
      <c r="M61" s="28"/>
      <c r="N61" s="6"/>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c r="IQ61" s="7"/>
      <c r="IR61" s="7"/>
      <c r="IS61" s="7"/>
      <c r="IT61" s="7"/>
      <c r="IU61" s="7"/>
      <c r="IV61" s="7"/>
    </row>
    <row r="62" spans="1:256" ht="15.75">
      <c r="A62" s="27"/>
      <c r="B62" s="28" t="s">
        <v>38</v>
      </c>
      <c r="C62" s="70">
        <v>-2250</v>
      </c>
      <c r="D62" s="70">
        <v>-2250</v>
      </c>
      <c r="E62" s="70"/>
      <c r="F62" s="70"/>
      <c r="G62" s="70"/>
      <c r="H62" s="70"/>
      <c r="I62" s="70"/>
      <c r="J62" s="70"/>
      <c r="K62" s="70"/>
      <c r="L62" s="71">
        <f>D62-F62+H62-J62</f>
        <v>-2250</v>
      </c>
      <c r="M62" s="28"/>
      <c r="N62" s="6"/>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c r="IQ62" s="7"/>
      <c r="IR62" s="7"/>
      <c r="IS62" s="7"/>
      <c r="IT62" s="7"/>
      <c r="IU62" s="7"/>
      <c r="IV62" s="7"/>
    </row>
    <row r="63" spans="1:256" ht="15.75">
      <c r="A63" s="27"/>
      <c r="B63" s="28" t="s">
        <v>39</v>
      </c>
      <c r="C63" s="70">
        <v>-619</v>
      </c>
      <c r="D63" s="70">
        <v>0</v>
      </c>
      <c r="E63" s="70"/>
      <c r="F63" s="70"/>
      <c r="G63" s="70"/>
      <c r="H63" s="70"/>
      <c r="I63" s="70"/>
      <c r="J63" s="70"/>
      <c r="K63" s="70"/>
      <c r="L63" s="72">
        <v>0</v>
      </c>
      <c r="M63" s="28"/>
      <c r="N63" s="6"/>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ht="15.75">
      <c r="A64" s="27"/>
      <c r="B64" s="28" t="s">
        <v>40</v>
      </c>
      <c r="C64" s="70">
        <v>0</v>
      </c>
      <c r="D64" s="70">
        <v>583</v>
      </c>
      <c r="E64" s="70"/>
      <c r="F64" s="70"/>
      <c r="G64" s="70"/>
      <c r="H64" s="70"/>
      <c r="I64" s="70"/>
      <c r="J64" s="70"/>
      <c r="K64" s="70"/>
      <c r="L64" s="72">
        <v>641</v>
      </c>
      <c r="M64" s="28"/>
      <c r="N64" s="6"/>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ht="15.75">
      <c r="A65" s="27"/>
      <c r="B65" s="28" t="s">
        <v>41</v>
      </c>
      <c r="C65" s="72">
        <f>SUM(C53:C64)</f>
        <v>122500</v>
      </c>
      <c r="D65" s="72">
        <f>SUM(D53:D64)</f>
        <v>45284</v>
      </c>
      <c r="E65" s="70"/>
      <c r="F65" s="72"/>
      <c r="G65" s="70"/>
      <c r="H65" s="72"/>
      <c r="I65" s="70"/>
      <c r="J65" s="72"/>
      <c r="K65" s="70"/>
      <c r="L65" s="72">
        <f>SUM(L53:L64)</f>
        <v>42679</v>
      </c>
      <c r="M65" s="28"/>
      <c r="N65" s="6"/>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ht="15.75">
      <c r="A66" s="27"/>
      <c r="B66" s="28"/>
      <c r="C66" s="70"/>
      <c r="D66" s="70"/>
      <c r="E66" s="70"/>
      <c r="F66" s="70"/>
      <c r="G66" s="70"/>
      <c r="H66" s="70"/>
      <c r="I66" s="70"/>
      <c r="J66" s="70"/>
      <c r="K66" s="70"/>
      <c r="L66" s="72"/>
      <c r="M66" s="28"/>
      <c r="N66" s="6"/>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ht="15.75">
      <c r="A67" s="8"/>
      <c r="B67" s="10"/>
      <c r="C67" s="10"/>
      <c r="D67" s="10"/>
      <c r="E67" s="10"/>
      <c r="F67" s="10"/>
      <c r="G67" s="10"/>
      <c r="H67" s="10"/>
      <c r="I67" s="10"/>
      <c r="J67" s="10"/>
      <c r="K67" s="10"/>
      <c r="L67" s="10"/>
      <c r="M67" s="10"/>
      <c r="N67" s="6"/>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ht="15.75">
      <c r="A68" s="77"/>
      <c r="B68" s="65" t="s">
        <v>42</v>
      </c>
      <c r="C68" s="17"/>
      <c r="D68" s="17"/>
      <c r="E68" s="17"/>
      <c r="F68" s="17"/>
      <c r="G68" s="17"/>
      <c r="H68" s="17"/>
      <c r="I68" s="20"/>
      <c r="J68" s="20" t="s">
        <v>169</v>
      </c>
      <c r="K68" s="20"/>
      <c r="L68" s="20" t="s">
        <v>183</v>
      </c>
      <c r="M68" s="10"/>
      <c r="N68" s="6"/>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ht="15.75">
      <c r="A69" s="27"/>
      <c r="B69" s="28" t="s">
        <v>43</v>
      </c>
      <c r="C69" s="28"/>
      <c r="D69" s="28"/>
      <c r="E69" s="28"/>
      <c r="F69" s="28"/>
      <c r="G69" s="28"/>
      <c r="H69" s="28"/>
      <c r="I69" s="28"/>
      <c r="J69" s="70">
        <v>0</v>
      </c>
      <c r="K69" s="28"/>
      <c r="L69" s="71">
        <v>0</v>
      </c>
      <c r="M69" s="28"/>
      <c r="N69" s="6"/>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row>
    <row r="70" spans="1:256" ht="15.75">
      <c r="A70" s="27"/>
      <c r="B70" s="28" t="s">
        <v>44</v>
      </c>
      <c r="C70" s="56" t="s">
        <v>139</v>
      </c>
      <c r="D70" s="78">
        <f>L44</f>
        <v>36635</v>
      </c>
      <c r="E70" s="28"/>
      <c r="F70" s="28"/>
      <c r="G70" s="28"/>
      <c r="H70" s="28"/>
      <c r="I70" s="28"/>
      <c r="J70" s="70">
        <v>2615</v>
      </c>
      <c r="K70" s="28"/>
      <c r="L70" s="71"/>
      <c r="M70" s="28"/>
      <c r="N70" s="6"/>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ht="15.75">
      <c r="A71" s="27"/>
      <c r="B71" s="28" t="s">
        <v>45</v>
      </c>
      <c r="C71" s="28"/>
      <c r="D71" s="28"/>
      <c r="E71" s="28"/>
      <c r="F71" s="28"/>
      <c r="G71" s="28"/>
      <c r="H71" s="28"/>
      <c r="I71" s="28"/>
      <c r="J71" s="70"/>
      <c r="K71" s="28"/>
      <c r="L71" s="71">
        <f>1012-30+424+42+36-308</f>
        <v>1176</v>
      </c>
      <c r="M71" s="28"/>
      <c r="N71" s="6"/>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row>
    <row r="72" spans="1:256" ht="15.75">
      <c r="A72" s="27"/>
      <c r="B72" s="28" t="s">
        <v>46</v>
      </c>
      <c r="C72" s="28"/>
      <c r="D72" s="28"/>
      <c r="E72" s="28"/>
      <c r="F72" s="28"/>
      <c r="G72" s="28"/>
      <c r="H72" s="28"/>
      <c r="I72" s="28"/>
      <c r="J72" s="70"/>
      <c r="K72" s="28"/>
      <c r="L72" s="71">
        <v>0</v>
      </c>
      <c r="M72" s="28"/>
      <c r="N72" s="6"/>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ht="15.75">
      <c r="A73" s="27"/>
      <c r="B73" s="28" t="s">
        <v>47</v>
      </c>
      <c r="C73" s="28"/>
      <c r="D73" s="28"/>
      <c r="E73" s="28"/>
      <c r="F73" s="28"/>
      <c r="G73" s="28"/>
      <c r="H73" s="28"/>
      <c r="I73" s="28"/>
      <c r="J73" s="70">
        <f>SUM(J69:J72)</f>
        <v>2615</v>
      </c>
      <c r="K73" s="28"/>
      <c r="L73" s="72">
        <f>SUM(L69:L72)</f>
        <v>1176</v>
      </c>
      <c r="M73" s="28"/>
      <c r="N73" s="6"/>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ht="15.75">
      <c r="A74" s="27"/>
      <c r="B74" s="28" t="s">
        <v>48</v>
      </c>
      <c r="C74" s="28"/>
      <c r="D74" s="28"/>
      <c r="E74" s="28"/>
      <c r="F74" s="28"/>
      <c r="G74" s="28"/>
      <c r="H74" s="28"/>
      <c r="I74" s="28"/>
      <c r="J74" s="70">
        <v>0</v>
      </c>
      <c r="K74" s="28"/>
      <c r="L74" s="71">
        <v>0</v>
      </c>
      <c r="M74" s="28"/>
      <c r="N74" s="6"/>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row>
    <row r="75" spans="1:256" ht="15.75">
      <c r="A75" s="27"/>
      <c r="B75" s="28" t="s">
        <v>49</v>
      </c>
      <c r="C75" s="28"/>
      <c r="D75" s="28"/>
      <c r="E75" s="28"/>
      <c r="F75" s="28"/>
      <c r="G75" s="28"/>
      <c r="H75" s="28"/>
      <c r="I75" s="28"/>
      <c r="J75" s="70">
        <f>J73+J74</f>
        <v>2615</v>
      </c>
      <c r="K75" s="28"/>
      <c r="L75" s="72">
        <f>L73+L74</f>
        <v>1176</v>
      </c>
      <c r="M75" s="28"/>
      <c r="N75" s="6"/>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5.75">
      <c r="A76" s="27"/>
      <c r="B76" s="79" t="s">
        <v>50</v>
      </c>
      <c r="C76" s="80"/>
      <c r="D76" s="28"/>
      <c r="E76" s="28"/>
      <c r="F76" s="28"/>
      <c r="G76" s="28"/>
      <c r="H76" s="28"/>
      <c r="I76" s="28"/>
      <c r="J76" s="70"/>
      <c r="K76" s="28"/>
      <c r="L76" s="71"/>
      <c r="M76" s="28"/>
      <c r="N76" s="6"/>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5.75">
      <c r="A77" s="27">
        <v>1</v>
      </c>
      <c r="B77" s="28" t="s">
        <v>51</v>
      </c>
      <c r="C77" s="28"/>
      <c r="D77" s="28"/>
      <c r="E77" s="28"/>
      <c r="F77" s="28"/>
      <c r="G77" s="28"/>
      <c r="H77" s="28"/>
      <c r="I77" s="28"/>
      <c r="J77" s="28"/>
      <c r="K77" s="28"/>
      <c r="L77" s="71">
        <v>0</v>
      </c>
      <c r="M77" s="28"/>
      <c r="N77" s="6"/>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15.75">
      <c r="A78" s="27">
        <v>2</v>
      </c>
      <c r="B78" s="28" t="s">
        <v>52</v>
      </c>
      <c r="C78" s="28"/>
      <c r="D78" s="28"/>
      <c r="E78" s="28"/>
      <c r="F78" s="28"/>
      <c r="G78" s="28"/>
      <c r="H78" s="28"/>
      <c r="I78" s="28"/>
      <c r="J78" s="28"/>
      <c r="K78" s="28"/>
      <c r="L78" s="71">
        <v>-4</v>
      </c>
      <c r="M78" s="28"/>
      <c r="N78" s="6"/>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15.75">
      <c r="A79" s="27">
        <v>3</v>
      </c>
      <c r="B79" s="28" t="s">
        <v>53</v>
      </c>
      <c r="C79" s="28"/>
      <c r="D79" s="28"/>
      <c r="E79" s="28"/>
      <c r="F79" s="28"/>
      <c r="G79" s="28"/>
      <c r="H79" s="28"/>
      <c r="I79" s="28"/>
      <c r="J79" s="28"/>
      <c r="K79" s="28"/>
      <c r="L79" s="71">
        <v>-48</v>
      </c>
      <c r="M79" s="28"/>
      <c r="N79" s="6"/>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ht="15.75">
      <c r="A80" s="27">
        <v>4</v>
      </c>
      <c r="B80" s="28" t="s">
        <v>54</v>
      </c>
      <c r="C80" s="28"/>
      <c r="D80" s="28"/>
      <c r="E80" s="28"/>
      <c r="F80" s="28"/>
      <c r="G80" s="28"/>
      <c r="H80" s="28"/>
      <c r="I80" s="28"/>
      <c r="J80" s="28"/>
      <c r="K80" s="28"/>
      <c r="L80" s="71">
        <v>0</v>
      </c>
      <c r="M80" s="28"/>
      <c r="N80" s="6"/>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ht="15.75">
      <c r="A81" s="27">
        <v>5</v>
      </c>
      <c r="B81" s="28" t="s">
        <v>55</v>
      </c>
      <c r="C81" s="28"/>
      <c r="D81" s="28"/>
      <c r="E81" s="28"/>
      <c r="F81" s="28"/>
      <c r="G81" s="28"/>
      <c r="H81" s="28"/>
      <c r="I81" s="28"/>
      <c r="J81" s="28"/>
      <c r="K81" s="28"/>
      <c r="L81" s="71">
        <v>-584</v>
      </c>
      <c r="M81" s="28"/>
      <c r="N81" s="6"/>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row r="82" spans="1:256" ht="15.75">
      <c r="A82" s="27">
        <v>6</v>
      </c>
      <c r="B82" s="28" t="s">
        <v>56</v>
      </c>
      <c r="C82" s="28"/>
      <c r="D82" s="28"/>
      <c r="E82" s="28"/>
      <c r="F82" s="28"/>
      <c r="G82" s="28"/>
      <c r="H82" s="28"/>
      <c r="I82" s="28"/>
      <c r="J82" s="28"/>
      <c r="K82" s="28"/>
      <c r="L82" s="71">
        <v>-3</v>
      </c>
      <c r="M82" s="28"/>
      <c r="N82" s="6"/>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row>
    <row r="83" spans="1:256" ht="15.75">
      <c r="A83" s="27">
        <v>7</v>
      </c>
      <c r="B83" s="28" t="s">
        <v>57</v>
      </c>
      <c r="C83" s="28"/>
      <c r="D83" s="28"/>
      <c r="E83" s="28"/>
      <c r="F83" s="28"/>
      <c r="G83" s="28"/>
      <c r="H83" s="28"/>
      <c r="I83" s="28"/>
      <c r="J83" s="28"/>
      <c r="K83" s="28"/>
      <c r="L83" s="71">
        <v>-125</v>
      </c>
      <c r="M83" s="28"/>
      <c r="N83" s="6"/>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spans="1:256" ht="15.75">
      <c r="A84" s="27">
        <v>8</v>
      </c>
      <c r="B84" s="28" t="s">
        <v>58</v>
      </c>
      <c r="C84" s="28"/>
      <c r="D84" s="28"/>
      <c r="E84" s="28"/>
      <c r="F84" s="28"/>
      <c r="G84" s="28"/>
      <c r="H84" s="28"/>
      <c r="I84" s="28"/>
      <c r="J84" s="28"/>
      <c r="K84" s="28"/>
      <c r="L84" s="71">
        <v>0</v>
      </c>
      <c r="M84" s="28"/>
      <c r="N84" s="6"/>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row>
    <row r="85" spans="1:256" ht="15.75">
      <c r="A85" s="27">
        <v>9</v>
      </c>
      <c r="B85" s="28" t="s">
        <v>59</v>
      </c>
      <c r="C85" s="28"/>
      <c r="D85" s="28"/>
      <c r="E85" s="28"/>
      <c r="F85" s="28"/>
      <c r="G85" s="28"/>
      <c r="H85" s="28"/>
      <c r="I85" s="28"/>
      <c r="J85" s="28"/>
      <c r="K85" s="28"/>
      <c r="L85" s="71">
        <v>-26</v>
      </c>
      <c r="M85" s="28"/>
      <c r="N85" s="6"/>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row>
    <row r="86" spans="1:256" ht="15.75">
      <c r="A86" s="27">
        <v>10</v>
      </c>
      <c r="B86" s="28" t="s">
        <v>60</v>
      </c>
      <c r="C86" s="28"/>
      <c r="D86" s="28"/>
      <c r="E86" s="28"/>
      <c r="F86" s="28"/>
      <c r="G86" s="28"/>
      <c r="H86" s="28"/>
      <c r="I86" s="28"/>
      <c r="J86" s="28"/>
      <c r="K86" s="28"/>
      <c r="L86" s="71">
        <v>0</v>
      </c>
      <c r="M86" s="28"/>
      <c r="N86" s="6"/>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row>
    <row r="87" spans="1:256" ht="15.75">
      <c r="A87" s="27">
        <v>11</v>
      </c>
      <c r="B87" s="28" t="s">
        <v>61</v>
      </c>
      <c r="C87" s="28"/>
      <c r="D87" s="28"/>
      <c r="E87" s="28"/>
      <c r="F87" s="28"/>
      <c r="G87" s="28"/>
      <c r="H87" s="28"/>
      <c r="I87" s="28"/>
      <c r="J87" s="28"/>
      <c r="K87" s="28"/>
      <c r="L87" s="71">
        <f>-L75-SUM(L77:L86)</f>
        <v>-386</v>
      </c>
      <c r="M87" s="28"/>
      <c r="N87" s="6"/>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row>
    <row r="88" spans="1:256" ht="15.75">
      <c r="A88" s="27"/>
      <c r="B88" s="79" t="s">
        <v>62</v>
      </c>
      <c r="C88" s="80"/>
      <c r="D88" s="28"/>
      <c r="E88" s="28"/>
      <c r="F88" s="28"/>
      <c r="G88" s="28"/>
      <c r="H88" s="28"/>
      <c r="I88" s="28"/>
      <c r="J88" s="28"/>
      <c r="K88" s="28"/>
      <c r="L88" s="81"/>
      <c r="M88" s="28"/>
      <c r="N88" s="6"/>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row>
    <row r="89" spans="1:256" ht="15.75">
      <c r="A89" s="27"/>
      <c r="B89" s="28" t="s">
        <v>63</v>
      </c>
      <c r="C89" s="80"/>
      <c r="D89" s="28"/>
      <c r="E89" s="28"/>
      <c r="F89" s="28"/>
      <c r="G89" s="28"/>
      <c r="H89" s="28"/>
      <c r="I89" s="28"/>
      <c r="J89" s="70">
        <v>0</v>
      </c>
      <c r="K89" s="70"/>
      <c r="L89" s="71"/>
      <c r="M89" s="28"/>
      <c r="N89" s="6"/>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row>
    <row r="90" spans="1:256" ht="15.75">
      <c r="A90" s="27"/>
      <c r="B90" s="28" t="s">
        <v>64</v>
      </c>
      <c r="C90" s="28"/>
      <c r="D90" s="28"/>
      <c r="E90" s="28"/>
      <c r="F90" s="28"/>
      <c r="G90" s="28"/>
      <c r="H90" s="28"/>
      <c r="I90" s="28"/>
      <c r="J90" s="70">
        <v>-10</v>
      </c>
      <c r="K90" s="70"/>
      <c r="L90" s="71"/>
      <c r="M90" s="28"/>
      <c r="N90" s="6"/>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row>
    <row r="91" spans="1:256" ht="15.75">
      <c r="A91" s="27"/>
      <c r="B91" s="28" t="s">
        <v>65</v>
      </c>
      <c r="C91" s="28"/>
      <c r="D91" s="28"/>
      <c r="E91" s="28"/>
      <c r="F91" s="28"/>
      <c r="G91" s="28"/>
      <c r="H91" s="28"/>
      <c r="I91" s="28"/>
      <c r="J91" s="70">
        <v>-2605</v>
      </c>
      <c r="K91" s="70"/>
      <c r="L91" s="71"/>
      <c r="M91" s="28"/>
      <c r="N91" s="6"/>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spans="1:256" ht="15.75">
      <c r="A92" s="27"/>
      <c r="B92" s="28" t="s">
        <v>66</v>
      </c>
      <c r="C92" s="28"/>
      <c r="D92" s="28"/>
      <c r="E92" s="28"/>
      <c r="F92" s="28"/>
      <c r="G92" s="28"/>
      <c r="H92" s="28"/>
      <c r="I92" s="28"/>
      <c r="J92" s="70">
        <v>0</v>
      </c>
      <c r="K92" s="70"/>
      <c r="L92" s="71"/>
      <c r="M92" s="28"/>
      <c r="N92" s="6"/>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c r="IJ92" s="7"/>
      <c r="IK92" s="7"/>
      <c r="IL92" s="7"/>
      <c r="IM92" s="7"/>
      <c r="IN92" s="7"/>
      <c r="IO92" s="7"/>
      <c r="IP92" s="7"/>
      <c r="IQ92" s="7"/>
      <c r="IR92" s="7"/>
      <c r="IS92" s="7"/>
      <c r="IT92" s="7"/>
      <c r="IU92" s="7"/>
      <c r="IV92" s="7"/>
    </row>
    <row r="93" spans="1:256" ht="15.75">
      <c r="A93" s="27"/>
      <c r="B93" s="28" t="s">
        <v>67</v>
      </c>
      <c r="C93" s="28"/>
      <c r="D93" s="28"/>
      <c r="E93" s="28"/>
      <c r="F93" s="28"/>
      <c r="G93" s="28"/>
      <c r="H93" s="28"/>
      <c r="I93" s="28"/>
      <c r="J93" s="70">
        <f>SUM(J76:J92)</f>
        <v>-2615</v>
      </c>
      <c r="K93" s="70"/>
      <c r="L93" s="70">
        <f>SUM(L76:L92)</f>
        <v>-1176</v>
      </c>
      <c r="M93" s="28"/>
      <c r="N93" s="6"/>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row>
    <row r="94" spans="1:256" ht="15.75">
      <c r="A94" s="27"/>
      <c r="B94" s="28" t="s">
        <v>68</v>
      </c>
      <c r="C94" s="28"/>
      <c r="D94" s="28"/>
      <c r="E94" s="28"/>
      <c r="F94" s="28"/>
      <c r="G94" s="28"/>
      <c r="H94" s="28"/>
      <c r="I94" s="28"/>
      <c r="J94" s="70">
        <f>J75+J93</f>
        <v>0</v>
      </c>
      <c r="K94" s="70"/>
      <c r="L94" s="70">
        <f>L75+L93</f>
        <v>0</v>
      </c>
      <c r="M94" s="28"/>
      <c r="N94" s="6"/>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row>
    <row r="95" spans="1:256" ht="15.75">
      <c r="A95" s="27"/>
      <c r="B95" s="28"/>
      <c r="C95" s="28"/>
      <c r="D95" s="28"/>
      <c r="E95" s="28"/>
      <c r="F95" s="28"/>
      <c r="G95" s="28"/>
      <c r="H95" s="28"/>
      <c r="I95" s="28"/>
      <c r="J95" s="70"/>
      <c r="K95" s="70"/>
      <c r="L95" s="70"/>
      <c r="M95" s="28"/>
      <c r="N95" s="6"/>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row>
    <row r="96" spans="1:256" ht="12" customHeight="1">
      <c r="A96" s="5"/>
      <c r="B96" s="5"/>
      <c r="C96" s="5"/>
      <c r="D96" s="5"/>
      <c r="E96" s="5"/>
      <c r="F96" s="5"/>
      <c r="G96" s="5"/>
      <c r="H96" s="5"/>
      <c r="I96" s="5"/>
      <c r="J96" s="5"/>
      <c r="K96" s="5"/>
      <c r="L96" s="64"/>
      <c r="M96" s="5"/>
      <c r="N96" s="6"/>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row>
    <row r="97" spans="1:256" ht="12" customHeight="1">
      <c r="A97" s="10"/>
      <c r="B97" s="10"/>
      <c r="C97" s="10"/>
      <c r="D97" s="10"/>
      <c r="E97" s="10"/>
      <c r="F97" s="10"/>
      <c r="G97" s="10"/>
      <c r="H97" s="10"/>
      <c r="I97" s="10"/>
      <c r="J97" s="10"/>
      <c r="K97" s="10"/>
      <c r="L97" s="66"/>
      <c r="M97" s="10"/>
      <c r="N97" s="6"/>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row>
    <row r="98" spans="1:256" ht="15.75">
      <c r="A98" s="2"/>
      <c r="B98" s="82" t="s">
        <v>69</v>
      </c>
      <c r="C98" s="83"/>
      <c r="D98" s="5"/>
      <c r="E98" s="5"/>
      <c r="F98" s="5"/>
      <c r="G98" s="5"/>
      <c r="H98" s="5"/>
      <c r="I98" s="5"/>
      <c r="J98" s="5"/>
      <c r="K98" s="5"/>
      <c r="L98" s="64"/>
      <c r="M98" s="5"/>
      <c r="N98" s="6"/>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row>
    <row r="99" spans="1:256" ht="15.75">
      <c r="A99" s="8"/>
      <c r="B99" s="22"/>
      <c r="C99" s="16"/>
      <c r="D99" s="10"/>
      <c r="E99" s="10"/>
      <c r="F99" s="10"/>
      <c r="G99" s="10"/>
      <c r="H99" s="10"/>
      <c r="I99" s="10"/>
      <c r="J99" s="10"/>
      <c r="K99" s="10"/>
      <c r="L99" s="66"/>
      <c r="M99" s="10"/>
      <c r="N99" s="6"/>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spans="1:256" ht="15.75">
      <c r="A100" s="8"/>
      <c r="B100" s="84" t="s">
        <v>70</v>
      </c>
      <c r="C100" s="16"/>
      <c r="D100" s="10"/>
      <c r="E100" s="10"/>
      <c r="F100" s="10"/>
      <c r="G100" s="10"/>
      <c r="H100" s="10"/>
      <c r="I100" s="10"/>
      <c r="J100" s="10"/>
      <c r="K100" s="10"/>
      <c r="L100" s="66"/>
      <c r="M100" s="10"/>
      <c r="N100" s="6"/>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row>
    <row r="101" spans="1:256" ht="15.75">
      <c r="A101" s="27"/>
      <c r="B101" s="28" t="s">
        <v>71</v>
      </c>
      <c r="C101" s="28"/>
      <c r="D101" s="28"/>
      <c r="E101" s="28"/>
      <c r="F101" s="28"/>
      <c r="G101" s="28"/>
      <c r="H101" s="28"/>
      <c r="I101" s="28"/>
      <c r="J101" s="28"/>
      <c r="K101" s="28"/>
      <c r="L101" s="71">
        <v>2000</v>
      </c>
      <c r="M101" s="28"/>
      <c r="N101" s="6"/>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c r="FD101" s="7"/>
      <c r="FE101" s="7"/>
      <c r="FF101" s="7"/>
      <c r="FG101" s="7"/>
      <c r="FH101" s="7"/>
      <c r="FI101" s="7"/>
      <c r="FJ101" s="7"/>
      <c r="FK101" s="7"/>
      <c r="FL101" s="7"/>
      <c r="FM101" s="7"/>
      <c r="FN101" s="7"/>
      <c r="FO101" s="7"/>
      <c r="FP101" s="7"/>
      <c r="FQ101" s="7"/>
      <c r="FR101" s="7"/>
      <c r="FS101" s="7"/>
      <c r="FT101" s="7"/>
      <c r="FU101" s="7"/>
      <c r="FV101" s="7"/>
      <c r="FW101" s="7"/>
      <c r="FX101" s="7"/>
      <c r="FY101" s="7"/>
      <c r="FZ101" s="7"/>
      <c r="GA101" s="7"/>
      <c r="GB101" s="7"/>
      <c r="GC101" s="7"/>
      <c r="GD101" s="7"/>
      <c r="GE101" s="7"/>
      <c r="GF101" s="7"/>
      <c r="GG101" s="7"/>
      <c r="GH101" s="7"/>
      <c r="GI101" s="7"/>
      <c r="GJ101" s="7"/>
      <c r="GK101" s="7"/>
      <c r="GL101" s="7"/>
      <c r="GM101" s="7"/>
      <c r="GN101" s="7"/>
      <c r="GO101" s="7"/>
      <c r="GP101" s="7"/>
      <c r="GQ101" s="7"/>
      <c r="GR101" s="7"/>
      <c r="GS101" s="7"/>
      <c r="GT101" s="7"/>
      <c r="GU101" s="7"/>
      <c r="GV101" s="7"/>
      <c r="GW101" s="7"/>
      <c r="GX101" s="7"/>
      <c r="GY101" s="7"/>
      <c r="GZ101" s="7"/>
      <c r="HA101" s="7"/>
      <c r="HB101" s="7"/>
      <c r="HC101" s="7"/>
      <c r="HD101" s="7"/>
      <c r="HE101" s="7"/>
      <c r="HF101" s="7"/>
      <c r="HG101" s="7"/>
      <c r="HH101" s="7"/>
      <c r="HI101" s="7"/>
      <c r="HJ101" s="7"/>
      <c r="HK101" s="7"/>
      <c r="HL101" s="7"/>
      <c r="HM101" s="7"/>
      <c r="HN101" s="7"/>
      <c r="HO101" s="7"/>
      <c r="HP101" s="7"/>
      <c r="HQ101" s="7"/>
      <c r="HR101" s="7"/>
      <c r="HS101" s="7"/>
      <c r="HT101" s="7"/>
      <c r="HU101" s="7"/>
      <c r="HV101" s="7"/>
      <c r="HW101" s="7"/>
      <c r="HX101" s="7"/>
      <c r="HY101" s="7"/>
      <c r="HZ101" s="7"/>
      <c r="IA101" s="7"/>
      <c r="IB101" s="7"/>
      <c r="IC101" s="7"/>
      <c r="ID101" s="7"/>
      <c r="IE101" s="7"/>
      <c r="IF101" s="7"/>
      <c r="IG101" s="7"/>
      <c r="IH101" s="7"/>
      <c r="II101" s="7"/>
      <c r="IJ101" s="7"/>
      <c r="IK101" s="7"/>
      <c r="IL101" s="7"/>
      <c r="IM101" s="7"/>
      <c r="IN101" s="7"/>
      <c r="IO101" s="7"/>
      <c r="IP101" s="7"/>
      <c r="IQ101" s="7"/>
      <c r="IR101" s="7"/>
      <c r="IS101" s="7"/>
      <c r="IT101" s="7"/>
      <c r="IU101" s="7"/>
      <c r="IV101" s="7"/>
    </row>
    <row r="102" spans="1:256" ht="15.75">
      <c r="A102" s="27"/>
      <c r="B102" s="28" t="s">
        <v>72</v>
      </c>
      <c r="C102" s="28"/>
      <c r="D102" s="28"/>
      <c r="E102" s="28"/>
      <c r="F102" s="28"/>
      <c r="G102" s="28"/>
      <c r="H102" s="28"/>
      <c r="I102" s="28"/>
      <c r="J102" s="28"/>
      <c r="K102" s="28"/>
      <c r="L102" s="71">
        <v>3000</v>
      </c>
      <c r="M102" s="28"/>
      <c r="N102" s="6"/>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row>
    <row r="103" spans="1:256" ht="15.75">
      <c r="A103" s="27"/>
      <c r="B103" s="28" t="s">
        <v>73</v>
      </c>
      <c r="C103" s="28"/>
      <c r="D103" s="28"/>
      <c r="E103" s="28"/>
      <c r="F103" s="28"/>
      <c r="G103" s="28"/>
      <c r="H103" s="28"/>
      <c r="I103" s="28"/>
      <c r="J103" s="28"/>
      <c r="K103" s="28"/>
      <c r="L103" s="71">
        <v>0</v>
      </c>
      <c r="M103" s="28"/>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row>
    <row r="104" spans="1:256" ht="15.75">
      <c r="A104" s="27"/>
      <c r="B104" s="28" t="s">
        <v>74</v>
      </c>
      <c r="C104" s="28"/>
      <c r="D104" s="28"/>
      <c r="E104" s="28"/>
      <c r="F104" s="28"/>
      <c r="G104" s="28"/>
      <c r="H104" s="28"/>
      <c r="I104" s="28"/>
      <c r="J104" s="28"/>
      <c r="K104" s="28"/>
      <c r="L104" s="71">
        <v>0</v>
      </c>
      <c r="M104" s="28"/>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row>
    <row r="105" spans="1:256" ht="15.75">
      <c r="A105" s="27"/>
      <c r="B105" s="28" t="s">
        <v>75</v>
      </c>
      <c r="C105" s="28"/>
      <c r="D105" s="28"/>
      <c r="E105" s="28"/>
      <c r="F105" s="28"/>
      <c r="G105" s="28"/>
      <c r="H105" s="28"/>
      <c r="I105" s="28"/>
      <c r="J105" s="28"/>
      <c r="K105" s="28"/>
      <c r="L105" s="71">
        <v>0</v>
      </c>
      <c r="M105" s="28"/>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row>
    <row r="106" spans="1:256" ht="15.75">
      <c r="A106" s="27"/>
      <c r="B106" s="28" t="s">
        <v>55</v>
      </c>
      <c r="C106" s="28"/>
      <c r="D106" s="28"/>
      <c r="E106" s="28"/>
      <c r="F106" s="28"/>
      <c r="G106" s="28"/>
      <c r="H106" s="28"/>
      <c r="I106" s="28"/>
      <c r="J106" s="28"/>
      <c r="K106" s="28"/>
      <c r="L106" s="71">
        <v>0</v>
      </c>
      <c r="M106" s="28"/>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row>
    <row r="107" spans="1:256" ht="15.75">
      <c r="A107" s="27"/>
      <c r="B107" s="28" t="s">
        <v>76</v>
      </c>
      <c r="C107" s="28"/>
      <c r="D107" s="28"/>
      <c r="E107" s="28"/>
      <c r="F107" s="28"/>
      <c r="G107" s="28"/>
      <c r="H107" s="28"/>
      <c r="I107" s="28"/>
      <c r="J107" s="28"/>
      <c r="K107" s="28"/>
      <c r="L107" s="71">
        <v>0</v>
      </c>
      <c r="M107" s="28"/>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spans="1:256" ht="15.75">
      <c r="A108" s="27"/>
      <c r="B108" s="28" t="s">
        <v>77</v>
      </c>
      <c r="C108" s="28"/>
      <c r="D108" s="28"/>
      <c r="E108" s="28"/>
      <c r="F108" s="28"/>
      <c r="G108" s="28"/>
      <c r="H108" s="28"/>
      <c r="I108" s="28"/>
      <c r="J108" s="28"/>
      <c r="K108" s="28"/>
      <c r="L108" s="71">
        <f>SUM(L102:L106)</f>
        <v>3000</v>
      </c>
      <c r="M108" s="28"/>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row>
    <row r="109" spans="1:256" ht="15.75">
      <c r="A109" s="27"/>
      <c r="B109" s="28"/>
      <c r="C109" s="28"/>
      <c r="D109" s="28"/>
      <c r="E109" s="28"/>
      <c r="F109" s="28"/>
      <c r="G109" s="28"/>
      <c r="H109" s="28"/>
      <c r="I109" s="28"/>
      <c r="J109" s="28"/>
      <c r="K109" s="28"/>
      <c r="L109" s="85"/>
      <c r="M109" s="28"/>
      <c r="N109" s="6"/>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row>
    <row r="110" spans="1:256" ht="15.75">
      <c r="A110" s="8"/>
      <c r="B110" s="84" t="s">
        <v>78</v>
      </c>
      <c r="C110" s="10"/>
      <c r="D110" s="10"/>
      <c r="E110" s="10"/>
      <c r="F110" s="10"/>
      <c r="G110" s="10"/>
      <c r="H110" s="10"/>
      <c r="I110" s="10"/>
      <c r="J110" s="10"/>
      <c r="K110" s="10"/>
      <c r="L110" s="66"/>
      <c r="M110" s="10"/>
      <c r="N110" s="6"/>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c r="FF110" s="7"/>
      <c r="FG110" s="7"/>
      <c r="FH110" s="7"/>
      <c r="FI110" s="7"/>
      <c r="FJ110" s="7"/>
      <c r="FK110" s="7"/>
      <c r="FL110" s="7"/>
      <c r="FM110" s="7"/>
      <c r="FN110" s="7"/>
      <c r="FO110" s="7"/>
      <c r="FP110" s="7"/>
      <c r="FQ110" s="7"/>
      <c r="FR110" s="7"/>
      <c r="FS110" s="7"/>
      <c r="FT110" s="7"/>
      <c r="FU110" s="7"/>
      <c r="FV110" s="7"/>
      <c r="FW110" s="7"/>
      <c r="FX110" s="7"/>
      <c r="FY110" s="7"/>
      <c r="FZ110" s="7"/>
      <c r="GA110" s="7"/>
      <c r="GB110" s="7"/>
      <c r="GC110" s="7"/>
      <c r="GD110" s="7"/>
      <c r="GE110" s="7"/>
      <c r="GF110" s="7"/>
      <c r="GG110" s="7"/>
      <c r="GH110" s="7"/>
      <c r="GI110" s="7"/>
      <c r="GJ110" s="7"/>
      <c r="GK110" s="7"/>
      <c r="GL110" s="7"/>
      <c r="GM110" s="7"/>
      <c r="GN110" s="7"/>
      <c r="GO110" s="7"/>
      <c r="GP110" s="7"/>
      <c r="GQ110" s="7"/>
      <c r="GR110" s="7"/>
      <c r="GS110" s="7"/>
      <c r="GT110" s="7"/>
      <c r="GU110" s="7"/>
      <c r="GV110" s="7"/>
      <c r="GW110" s="7"/>
      <c r="GX110" s="7"/>
      <c r="GY110" s="7"/>
      <c r="GZ110" s="7"/>
      <c r="HA110" s="7"/>
      <c r="HB110" s="7"/>
      <c r="HC110" s="7"/>
      <c r="HD110" s="7"/>
      <c r="HE110" s="7"/>
      <c r="HF110" s="7"/>
      <c r="HG110" s="7"/>
      <c r="HH110" s="7"/>
      <c r="HI110" s="7"/>
      <c r="HJ110" s="7"/>
      <c r="HK110" s="7"/>
      <c r="HL110" s="7"/>
      <c r="HM110" s="7"/>
      <c r="HN110" s="7"/>
      <c r="HO110" s="7"/>
      <c r="HP110" s="7"/>
      <c r="HQ110" s="7"/>
      <c r="HR110" s="7"/>
      <c r="HS110" s="7"/>
      <c r="HT110" s="7"/>
      <c r="HU110" s="7"/>
      <c r="HV110" s="7"/>
      <c r="HW110" s="7"/>
      <c r="HX110" s="7"/>
      <c r="HY110" s="7"/>
      <c r="HZ110" s="7"/>
      <c r="IA110" s="7"/>
      <c r="IB110" s="7"/>
      <c r="IC110" s="7"/>
      <c r="ID110" s="7"/>
      <c r="IE110" s="7"/>
      <c r="IF110" s="7"/>
      <c r="IG110" s="7"/>
      <c r="IH110" s="7"/>
      <c r="II110" s="7"/>
      <c r="IJ110" s="7"/>
      <c r="IK110" s="7"/>
      <c r="IL110" s="7"/>
      <c r="IM110" s="7"/>
      <c r="IN110" s="7"/>
      <c r="IO110" s="7"/>
      <c r="IP110" s="7"/>
      <c r="IQ110" s="7"/>
      <c r="IR110" s="7"/>
      <c r="IS110" s="7"/>
      <c r="IT110" s="7"/>
      <c r="IU110" s="7"/>
      <c r="IV110" s="7"/>
    </row>
    <row r="111" spans="1:256" ht="15.75">
      <c r="A111" s="27"/>
      <c r="B111" s="28" t="s">
        <v>79</v>
      </c>
      <c r="C111" s="28"/>
      <c r="D111" s="86"/>
      <c r="E111" s="28"/>
      <c r="F111" s="28"/>
      <c r="G111" s="28"/>
      <c r="H111" s="28"/>
      <c r="I111" s="28"/>
      <c r="J111" s="28"/>
      <c r="K111" s="28"/>
      <c r="L111" s="87" t="s">
        <v>171</v>
      </c>
      <c r="M111" s="28"/>
      <c r="N111" s="6"/>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row>
    <row r="112" spans="1:256" ht="15.75">
      <c r="A112" s="27"/>
      <c r="B112" s="28" t="s">
        <v>80</v>
      </c>
      <c r="C112" s="31"/>
      <c r="D112" s="31"/>
      <c r="E112" s="31"/>
      <c r="F112" s="31"/>
      <c r="G112" s="31"/>
      <c r="H112" s="31"/>
      <c r="I112" s="31"/>
      <c r="J112" s="31"/>
      <c r="K112" s="31"/>
      <c r="L112" s="87" t="s">
        <v>171</v>
      </c>
      <c r="M112" s="28"/>
      <c r="N112" s="6"/>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row>
    <row r="113" spans="1:256" ht="15.75">
      <c r="A113" s="27"/>
      <c r="B113" s="28" t="s">
        <v>81</v>
      </c>
      <c r="C113" s="28"/>
      <c r="D113" s="28"/>
      <c r="E113" s="28"/>
      <c r="F113" s="28"/>
      <c r="G113" s="28"/>
      <c r="H113" s="28"/>
      <c r="I113" s="28"/>
      <c r="J113" s="28"/>
      <c r="K113" s="28"/>
      <c r="L113" s="87" t="s">
        <v>171</v>
      </c>
      <c r="M113" s="28"/>
      <c r="N113" s="6"/>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row>
    <row r="114" spans="1:256" ht="15.75">
      <c r="A114" s="27"/>
      <c r="B114" s="28" t="s">
        <v>82</v>
      </c>
      <c r="C114" s="28"/>
      <c r="D114" s="28"/>
      <c r="E114" s="28"/>
      <c r="F114" s="28"/>
      <c r="G114" s="28"/>
      <c r="H114" s="28"/>
      <c r="I114" s="28"/>
      <c r="J114" s="28"/>
      <c r="K114" s="28"/>
      <c r="L114" s="87" t="s">
        <v>171</v>
      </c>
      <c r="M114" s="28"/>
      <c r="N114" s="6"/>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row>
    <row r="115" spans="1:256" ht="15.75">
      <c r="A115" s="27"/>
      <c r="B115" s="28"/>
      <c r="C115" s="28"/>
      <c r="D115" s="28"/>
      <c r="E115" s="28"/>
      <c r="F115" s="28"/>
      <c r="G115" s="28"/>
      <c r="H115" s="28"/>
      <c r="I115" s="28"/>
      <c r="J115" s="28"/>
      <c r="K115" s="28"/>
      <c r="L115" s="85"/>
      <c r="M115" s="28"/>
      <c r="N115" s="6"/>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spans="1:256" ht="15.75">
      <c r="A116" s="8"/>
      <c r="B116" s="84" t="s">
        <v>83</v>
      </c>
      <c r="C116" s="16"/>
      <c r="D116" s="10"/>
      <c r="E116" s="10"/>
      <c r="F116" s="10"/>
      <c r="G116" s="10"/>
      <c r="H116" s="10"/>
      <c r="I116" s="10"/>
      <c r="J116" s="10"/>
      <c r="K116" s="10"/>
      <c r="L116" s="88"/>
      <c r="M116" s="10"/>
      <c r="N116" s="6"/>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row>
    <row r="117" spans="1:256" ht="15.75">
      <c r="A117" s="27"/>
      <c r="B117" s="28" t="s">
        <v>84</v>
      </c>
      <c r="C117" s="28"/>
      <c r="D117" s="28"/>
      <c r="E117" s="28"/>
      <c r="F117" s="28"/>
      <c r="G117" s="28"/>
      <c r="H117" s="28"/>
      <c r="I117" s="28"/>
      <c r="J117" s="28"/>
      <c r="K117" s="28"/>
      <c r="L117" s="71">
        <v>0</v>
      </c>
      <c r="M117" s="28"/>
      <c r="N117" s="6"/>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row>
    <row r="118" spans="1:256" ht="15.75">
      <c r="A118" s="27"/>
      <c r="B118" s="28" t="s">
        <v>85</v>
      </c>
      <c r="C118" s="28"/>
      <c r="D118" s="28"/>
      <c r="E118" s="28"/>
      <c r="F118" s="28"/>
      <c r="G118" s="28"/>
      <c r="H118" s="28"/>
      <c r="I118" s="28"/>
      <c r="J118" s="28"/>
      <c r="K118" s="28"/>
      <c r="L118" s="71">
        <v>45</v>
      </c>
      <c r="M118" s="28"/>
      <c r="N118" s="6"/>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row>
    <row r="119" spans="1:256" ht="15.75">
      <c r="A119" s="27"/>
      <c r="B119" s="28" t="s">
        <v>86</v>
      </c>
      <c r="C119" s="28"/>
      <c r="D119" s="28"/>
      <c r="E119" s="28"/>
      <c r="F119" s="28"/>
      <c r="G119" s="28"/>
      <c r="H119" s="28"/>
      <c r="I119" s="28"/>
      <c r="J119" s="28"/>
      <c r="K119" s="28"/>
      <c r="L119" s="71">
        <v>26</v>
      </c>
      <c r="M119" s="28"/>
      <c r="N119" s="6"/>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c r="FD119" s="7"/>
      <c r="FE119" s="7"/>
      <c r="FF119" s="7"/>
      <c r="FG119" s="7"/>
      <c r="FH119" s="7"/>
      <c r="FI119" s="7"/>
      <c r="FJ119" s="7"/>
      <c r="FK119" s="7"/>
      <c r="FL119" s="7"/>
      <c r="FM119" s="7"/>
      <c r="FN119" s="7"/>
      <c r="FO119" s="7"/>
      <c r="FP119" s="7"/>
      <c r="FQ119" s="7"/>
      <c r="FR119" s="7"/>
      <c r="FS119" s="7"/>
      <c r="FT119" s="7"/>
      <c r="FU119" s="7"/>
      <c r="FV119" s="7"/>
      <c r="FW119" s="7"/>
      <c r="FX119" s="7"/>
      <c r="FY119" s="7"/>
      <c r="FZ119" s="7"/>
      <c r="GA119" s="7"/>
      <c r="GB119" s="7"/>
      <c r="GC119" s="7"/>
      <c r="GD119" s="7"/>
      <c r="GE119" s="7"/>
      <c r="GF119" s="7"/>
      <c r="GG119" s="7"/>
      <c r="GH119" s="7"/>
      <c r="GI119" s="7"/>
      <c r="GJ119" s="7"/>
      <c r="GK119" s="7"/>
      <c r="GL119" s="7"/>
      <c r="GM119" s="7"/>
      <c r="GN119" s="7"/>
      <c r="GO119" s="7"/>
      <c r="GP119" s="7"/>
      <c r="GQ119" s="7"/>
      <c r="GR119" s="7"/>
      <c r="GS119" s="7"/>
      <c r="GT119" s="7"/>
      <c r="GU119" s="7"/>
      <c r="GV119" s="7"/>
      <c r="GW119" s="7"/>
      <c r="GX119" s="7"/>
      <c r="GY119" s="7"/>
      <c r="GZ119" s="7"/>
      <c r="HA119" s="7"/>
      <c r="HB119" s="7"/>
      <c r="HC119" s="7"/>
      <c r="HD119" s="7"/>
      <c r="HE119" s="7"/>
      <c r="HF119" s="7"/>
      <c r="HG119" s="7"/>
      <c r="HH119" s="7"/>
      <c r="HI119" s="7"/>
      <c r="HJ119" s="7"/>
      <c r="HK119" s="7"/>
      <c r="HL119" s="7"/>
      <c r="HM119" s="7"/>
      <c r="HN119" s="7"/>
      <c r="HO119" s="7"/>
      <c r="HP119" s="7"/>
      <c r="HQ119" s="7"/>
      <c r="HR119" s="7"/>
      <c r="HS119" s="7"/>
      <c r="HT119" s="7"/>
      <c r="HU119" s="7"/>
      <c r="HV119" s="7"/>
      <c r="HW119" s="7"/>
      <c r="HX119" s="7"/>
      <c r="HY119" s="7"/>
      <c r="HZ119" s="7"/>
      <c r="IA119" s="7"/>
      <c r="IB119" s="7"/>
      <c r="IC119" s="7"/>
      <c r="ID119" s="7"/>
      <c r="IE119" s="7"/>
      <c r="IF119" s="7"/>
      <c r="IG119" s="7"/>
      <c r="IH119" s="7"/>
      <c r="II119" s="7"/>
      <c r="IJ119" s="7"/>
      <c r="IK119" s="7"/>
      <c r="IL119" s="7"/>
      <c r="IM119" s="7"/>
      <c r="IN119" s="7"/>
      <c r="IO119" s="7"/>
      <c r="IP119" s="7"/>
      <c r="IQ119" s="7"/>
      <c r="IR119" s="7"/>
      <c r="IS119" s="7"/>
      <c r="IT119" s="7"/>
      <c r="IU119" s="7"/>
      <c r="IV119" s="7"/>
    </row>
    <row r="120" spans="1:256" ht="15.75">
      <c r="A120" s="27"/>
      <c r="B120" s="28" t="s">
        <v>87</v>
      </c>
      <c r="C120" s="28"/>
      <c r="D120" s="28"/>
      <c r="E120" s="28"/>
      <c r="F120" s="28"/>
      <c r="G120" s="28"/>
      <c r="H120" s="89"/>
      <c r="I120" s="28"/>
      <c r="J120" s="28"/>
      <c r="K120" s="28"/>
      <c r="L120" s="71">
        <f>L85</f>
        <v>-26</v>
      </c>
      <c r="M120" s="28"/>
      <c r="N120" s="6"/>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row>
    <row r="121" spans="1:256" ht="15.75">
      <c r="A121" s="27"/>
      <c r="B121" s="28" t="s">
        <v>88</v>
      </c>
      <c r="C121" s="28"/>
      <c r="D121" s="28"/>
      <c r="E121" s="28"/>
      <c r="F121" s="28"/>
      <c r="G121" s="28"/>
      <c r="H121" s="28"/>
      <c r="I121" s="28"/>
      <c r="J121" s="28"/>
      <c r="K121" s="28"/>
      <c r="L121" s="71">
        <f>SUM(L119:L120)</f>
        <v>0</v>
      </c>
      <c r="M121" s="28"/>
      <c r="N121" s="6"/>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row>
    <row r="122" spans="1:256" ht="7.5" customHeight="1">
      <c r="A122" s="27"/>
      <c r="B122" s="28"/>
      <c r="C122" s="28"/>
      <c r="D122" s="28"/>
      <c r="E122" s="28"/>
      <c r="F122" s="28"/>
      <c r="G122" s="28"/>
      <c r="H122" s="28"/>
      <c r="I122" s="28"/>
      <c r="J122" s="28"/>
      <c r="K122" s="28"/>
      <c r="L122" s="85"/>
      <c r="M122" s="28"/>
      <c r="N122" s="6"/>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row>
    <row r="123" spans="1:256" ht="6" customHeight="1">
      <c r="A123" s="2"/>
      <c r="B123" s="5"/>
      <c r="C123" s="5"/>
      <c r="D123" s="5"/>
      <c r="E123" s="5"/>
      <c r="F123" s="5"/>
      <c r="G123" s="5"/>
      <c r="H123" s="5"/>
      <c r="I123" s="5"/>
      <c r="J123" s="5"/>
      <c r="K123" s="5"/>
      <c r="L123" s="64"/>
      <c r="M123" s="5"/>
      <c r="N123" s="6"/>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spans="1:256" ht="15.75">
      <c r="A124" s="8"/>
      <c r="B124" s="84" t="s">
        <v>89</v>
      </c>
      <c r="C124" s="16"/>
      <c r="D124" s="10"/>
      <c r="E124" s="10"/>
      <c r="F124" s="10"/>
      <c r="G124" s="10"/>
      <c r="H124" s="10"/>
      <c r="I124" s="10"/>
      <c r="J124" s="10"/>
      <c r="K124" s="10"/>
      <c r="L124" s="66"/>
      <c r="M124" s="10"/>
      <c r="N124" s="6"/>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row>
    <row r="125" spans="1:256" ht="15.75">
      <c r="A125" s="8"/>
      <c r="B125" s="22"/>
      <c r="C125" s="16"/>
      <c r="D125" s="10"/>
      <c r="E125" s="10"/>
      <c r="F125" s="10"/>
      <c r="G125" s="10"/>
      <c r="H125" s="10"/>
      <c r="I125" s="10"/>
      <c r="J125" s="10"/>
      <c r="K125" s="10"/>
      <c r="L125" s="66"/>
      <c r="M125" s="10"/>
      <c r="N125" s="6"/>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row>
    <row r="126" spans="1:256" ht="15.75">
      <c r="A126" s="27"/>
      <c r="B126" s="28" t="s">
        <v>90</v>
      </c>
      <c r="C126" s="90"/>
      <c r="D126" s="28"/>
      <c r="E126" s="28"/>
      <c r="F126" s="28"/>
      <c r="G126" s="28"/>
      <c r="H126" s="28"/>
      <c r="I126" s="28"/>
      <c r="J126" s="28"/>
      <c r="K126" s="28"/>
      <c r="L126" s="71">
        <f>L53</f>
        <v>44288</v>
      </c>
      <c r="M126" s="28"/>
      <c r="N126" s="6"/>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row>
    <row r="127" spans="1:256" ht="15.75">
      <c r="A127" s="27"/>
      <c r="B127" s="28" t="s">
        <v>91</v>
      </c>
      <c r="C127" s="90"/>
      <c r="D127" s="28"/>
      <c r="E127" s="28"/>
      <c r="F127" s="28"/>
      <c r="G127" s="28"/>
      <c r="H127" s="28"/>
      <c r="I127" s="28"/>
      <c r="J127" s="28"/>
      <c r="K127" s="28"/>
      <c r="L127" s="71">
        <f>L65</f>
        <v>42679</v>
      </c>
      <c r="M127" s="28"/>
      <c r="N127" s="6"/>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row>
    <row r="128" spans="1:256" ht="7.5" customHeight="1">
      <c r="A128" s="27"/>
      <c r="B128" s="28"/>
      <c r="C128" s="28"/>
      <c r="D128" s="28"/>
      <c r="E128" s="28"/>
      <c r="F128" s="28"/>
      <c r="G128" s="28"/>
      <c r="H128" s="28"/>
      <c r="I128" s="28"/>
      <c r="J128" s="28"/>
      <c r="K128" s="28"/>
      <c r="L128" s="85"/>
      <c r="M128" s="28"/>
      <c r="N128" s="6"/>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c r="FD128" s="7"/>
      <c r="FE128" s="7"/>
      <c r="FF128" s="7"/>
      <c r="FG128" s="7"/>
      <c r="FH128" s="7"/>
      <c r="FI128" s="7"/>
      <c r="FJ128" s="7"/>
      <c r="FK128" s="7"/>
      <c r="FL128" s="7"/>
      <c r="FM128" s="7"/>
      <c r="FN128" s="7"/>
      <c r="FO128" s="7"/>
      <c r="FP128" s="7"/>
      <c r="FQ128" s="7"/>
      <c r="FR128" s="7"/>
      <c r="FS128" s="7"/>
      <c r="FT128" s="7"/>
      <c r="FU128" s="7"/>
      <c r="FV128" s="7"/>
      <c r="FW128" s="7"/>
      <c r="FX128" s="7"/>
      <c r="FY128" s="7"/>
      <c r="FZ128" s="7"/>
      <c r="GA128" s="7"/>
      <c r="GB128" s="7"/>
      <c r="GC128" s="7"/>
      <c r="GD128" s="7"/>
      <c r="GE128" s="7"/>
      <c r="GF128" s="7"/>
      <c r="GG128" s="7"/>
      <c r="GH128" s="7"/>
      <c r="GI128" s="7"/>
      <c r="GJ128" s="7"/>
      <c r="GK128" s="7"/>
      <c r="GL128" s="7"/>
      <c r="GM128" s="7"/>
      <c r="GN128" s="7"/>
      <c r="GO128" s="7"/>
      <c r="GP128" s="7"/>
      <c r="GQ128" s="7"/>
      <c r="GR128" s="7"/>
      <c r="GS128" s="7"/>
      <c r="GT128" s="7"/>
      <c r="GU128" s="7"/>
      <c r="GV128" s="7"/>
      <c r="GW128" s="7"/>
      <c r="GX128" s="7"/>
      <c r="GY128" s="7"/>
      <c r="GZ128" s="7"/>
      <c r="HA128" s="7"/>
      <c r="HB128" s="7"/>
      <c r="HC128" s="7"/>
      <c r="HD128" s="7"/>
      <c r="HE128" s="7"/>
      <c r="HF128" s="7"/>
      <c r="HG128" s="7"/>
      <c r="HH128" s="7"/>
      <c r="HI128" s="7"/>
      <c r="HJ128" s="7"/>
      <c r="HK128" s="7"/>
      <c r="HL128" s="7"/>
      <c r="HM128" s="7"/>
      <c r="HN128" s="7"/>
      <c r="HO128" s="7"/>
      <c r="HP128" s="7"/>
      <c r="HQ128" s="7"/>
      <c r="HR128" s="7"/>
      <c r="HS128" s="7"/>
      <c r="HT128" s="7"/>
      <c r="HU128" s="7"/>
      <c r="HV128" s="7"/>
      <c r="HW128" s="7"/>
      <c r="HX128" s="7"/>
      <c r="HY128" s="7"/>
      <c r="HZ128" s="7"/>
      <c r="IA128" s="7"/>
      <c r="IB128" s="7"/>
      <c r="IC128" s="7"/>
      <c r="ID128" s="7"/>
      <c r="IE128" s="7"/>
      <c r="IF128" s="7"/>
      <c r="IG128" s="7"/>
      <c r="IH128" s="7"/>
      <c r="II128" s="7"/>
      <c r="IJ128" s="7"/>
      <c r="IK128" s="7"/>
      <c r="IL128" s="7"/>
      <c r="IM128" s="7"/>
      <c r="IN128" s="7"/>
      <c r="IO128" s="7"/>
      <c r="IP128" s="7"/>
      <c r="IQ128" s="7"/>
      <c r="IR128" s="7"/>
      <c r="IS128" s="7"/>
      <c r="IT128" s="7"/>
      <c r="IU128" s="7"/>
      <c r="IV128" s="7"/>
    </row>
    <row r="129" spans="1:256" ht="15.75">
      <c r="A129" s="2"/>
      <c r="B129" s="5"/>
      <c r="C129" s="5"/>
      <c r="D129" s="5"/>
      <c r="E129" s="5"/>
      <c r="F129" s="5"/>
      <c r="G129" s="5"/>
      <c r="H129" s="5"/>
      <c r="I129" s="5"/>
      <c r="J129" s="5"/>
      <c r="K129" s="5"/>
      <c r="L129" s="64"/>
      <c r="M129" s="5"/>
      <c r="N129" s="6"/>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c r="FD129" s="7"/>
      <c r="FE129" s="7"/>
      <c r="FF129" s="7"/>
      <c r="FG129" s="7"/>
      <c r="FH129" s="7"/>
      <c r="FI129" s="7"/>
      <c r="FJ129" s="7"/>
      <c r="FK129" s="7"/>
      <c r="FL129" s="7"/>
      <c r="FM129" s="7"/>
      <c r="FN129" s="7"/>
      <c r="FO129" s="7"/>
      <c r="FP129" s="7"/>
      <c r="FQ129" s="7"/>
      <c r="FR129" s="7"/>
      <c r="FS129" s="7"/>
      <c r="FT129" s="7"/>
      <c r="FU129" s="7"/>
      <c r="FV129" s="7"/>
      <c r="FW129" s="7"/>
      <c r="FX129" s="7"/>
      <c r="FY129" s="7"/>
      <c r="FZ129" s="7"/>
      <c r="GA129" s="7"/>
      <c r="GB129" s="7"/>
      <c r="GC129" s="7"/>
      <c r="GD129" s="7"/>
      <c r="GE129" s="7"/>
      <c r="GF129" s="7"/>
      <c r="GG129" s="7"/>
      <c r="GH129" s="7"/>
      <c r="GI129" s="7"/>
      <c r="GJ129" s="7"/>
      <c r="GK129" s="7"/>
      <c r="GL129" s="7"/>
      <c r="GM129" s="7"/>
      <c r="GN129" s="7"/>
      <c r="GO129" s="7"/>
      <c r="GP129" s="7"/>
      <c r="GQ129" s="7"/>
      <c r="GR129" s="7"/>
      <c r="GS129" s="7"/>
      <c r="GT129" s="7"/>
      <c r="GU129" s="7"/>
      <c r="GV129" s="7"/>
      <c r="GW129" s="7"/>
      <c r="GX129" s="7"/>
      <c r="GY129" s="7"/>
      <c r="GZ129" s="7"/>
      <c r="HA129" s="7"/>
      <c r="HB129" s="7"/>
      <c r="HC129" s="7"/>
      <c r="HD129" s="7"/>
      <c r="HE129" s="7"/>
      <c r="HF129" s="7"/>
      <c r="HG129" s="7"/>
      <c r="HH129" s="7"/>
      <c r="HI129" s="7"/>
      <c r="HJ129" s="7"/>
      <c r="HK129" s="7"/>
      <c r="HL129" s="7"/>
      <c r="HM129" s="7"/>
      <c r="HN129" s="7"/>
      <c r="HO129" s="7"/>
      <c r="HP129" s="7"/>
      <c r="HQ129" s="7"/>
      <c r="HR129" s="7"/>
      <c r="HS129" s="7"/>
      <c r="HT129" s="7"/>
      <c r="HU129" s="7"/>
      <c r="HV129" s="7"/>
      <c r="HW129" s="7"/>
      <c r="HX129" s="7"/>
      <c r="HY129" s="7"/>
      <c r="HZ129" s="7"/>
      <c r="IA129" s="7"/>
      <c r="IB129" s="7"/>
      <c r="IC129" s="7"/>
      <c r="ID129" s="7"/>
      <c r="IE129" s="7"/>
      <c r="IF129" s="7"/>
      <c r="IG129" s="7"/>
      <c r="IH129" s="7"/>
      <c r="II129" s="7"/>
      <c r="IJ129" s="7"/>
      <c r="IK129" s="7"/>
      <c r="IL129" s="7"/>
      <c r="IM129" s="7"/>
      <c r="IN129" s="7"/>
      <c r="IO129" s="7"/>
      <c r="IP129" s="7"/>
      <c r="IQ129" s="7"/>
      <c r="IR129" s="7"/>
      <c r="IS129" s="7"/>
      <c r="IT129" s="7"/>
      <c r="IU129" s="7"/>
      <c r="IV129" s="7"/>
    </row>
    <row r="130" spans="1:256" ht="15.75">
      <c r="A130" s="8"/>
      <c r="B130" s="84" t="s">
        <v>92</v>
      </c>
      <c r="C130" s="12"/>
      <c r="D130" s="12"/>
      <c r="E130" s="12"/>
      <c r="F130" s="12"/>
      <c r="G130" s="12"/>
      <c r="H130" s="91" t="s">
        <v>164</v>
      </c>
      <c r="I130" s="91"/>
      <c r="J130" s="91" t="s">
        <v>170</v>
      </c>
      <c r="K130" s="12"/>
      <c r="L130" s="92" t="s">
        <v>184</v>
      </c>
      <c r="M130" s="12"/>
      <c r="N130" s="93"/>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c r="FD130" s="7"/>
      <c r="FE130" s="7"/>
      <c r="FF130" s="7"/>
      <c r="FG130" s="7"/>
      <c r="FH130" s="7"/>
      <c r="FI130" s="7"/>
      <c r="FJ130" s="7"/>
      <c r="FK130" s="7"/>
      <c r="FL130" s="7"/>
      <c r="FM130" s="7"/>
      <c r="FN130" s="7"/>
      <c r="FO130" s="7"/>
      <c r="FP130" s="7"/>
      <c r="FQ130" s="7"/>
      <c r="FR130" s="7"/>
      <c r="FS130" s="7"/>
      <c r="FT130" s="7"/>
      <c r="FU130" s="7"/>
      <c r="FV130" s="7"/>
      <c r="FW130" s="7"/>
      <c r="FX130" s="7"/>
      <c r="FY130" s="7"/>
      <c r="FZ130" s="7"/>
      <c r="GA130" s="7"/>
      <c r="GB130" s="7"/>
      <c r="GC130" s="7"/>
      <c r="GD130" s="7"/>
      <c r="GE130" s="7"/>
      <c r="GF130" s="7"/>
      <c r="GG130" s="7"/>
      <c r="GH130" s="7"/>
      <c r="GI130" s="7"/>
      <c r="GJ130" s="7"/>
      <c r="GK130" s="7"/>
      <c r="GL130" s="7"/>
      <c r="GM130" s="7"/>
      <c r="GN130" s="7"/>
      <c r="GO130" s="7"/>
      <c r="GP130" s="7"/>
      <c r="GQ130" s="7"/>
      <c r="GR130" s="7"/>
      <c r="GS130" s="7"/>
      <c r="GT130" s="7"/>
      <c r="GU130" s="7"/>
      <c r="GV130" s="7"/>
      <c r="GW130" s="7"/>
      <c r="GX130" s="7"/>
      <c r="GY130" s="7"/>
      <c r="GZ130" s="7"/>
      <c r="HA130" s="7"/>
      <c r="HB130" s="7"/>
      <c r="HC130" s="7"/>
      <c r="HD130" s="7"/>
      <c r="HE130" s="7"/>
      <c r="HF130" s="7"/>
      <c r="HG130" s="7"/>
      <c r="HH130" s="7"/>
      <c r="HI130" s="7"/>
      <c r="HJ130" s="7"/>
      <c r="HK130" s="7"/>
      <c r="HL130" s="7"/>
      <c r="HM130" s="7"/>
      <c r="HN130" s="7"/>
      <c r="HO130" s="7"/>
      <c r="HP130" s="7"/>
      <c r="HQ130" s="7"/>
      <c r="HR130" s="7"/>
      <c r="HS130" s="7"/>
      <c r="HT130" s="7"/>
      <c r="HU130" s="7"/>
      <c r="HV130" s="7"/>
      <c r="HW130" s="7"/>
      <c r="HX130" s="7"/>
      <c r="HY130" s="7"/>
      <c r="HZ130" s="7"/>
      <c r="IA130" s="7"/>
      <c r="IB130" s="7"/>
      <c r="IC130" s="7"/>
      <c r="ID130" s="7"/>
      <c r="IE130" s="7"/>
      <c r="IF130" s="7"/>
      <c r="IG130" s="7"/>
      <c r="IH130" s="7"/>
      <c r="II130" s="7"/>
      <c r="IJ130" s="7"/>
      <c r="IK130" s="7"/>
      <c r="IL130" s="7"/>
      <c r="IM130" s="7"/>
      <c r="IN130" s="7"/>
      <c r="IO130" s="7"/>
      <c r="IP130" s="7"/>
      <c r="IQ130" s="7"/>
      <c r="IR130" s="7"/>
      <c r="IS130" s="7"/>
      <c r="IT130" s="7"/>
      <c r="IU130" s="7"/>
      <c r="IV130" s="7"/>
    </row>
    <row r="131" spans="1:256" ht="15.75">
      <c r="A131" s="27"/>
      <c r="B131" s="28" t="s">
        <v>93</v>
      </c>
      <c r="C131" s="28"/>
      <c r="D131" s="28"/>
      <c r="E131" s="28"/>
      <c r="F131" s="28"/>
      <c r="G131" s="28"/>
      <c r="H131" s="71">
        <v>20000</v>
      </c>
      <c r="I131" s="28"/>
      <c r="J131" s="56" t="s">
        <v>171</v>
      </c>
      <c r="K131" s="28"/>
      <c r="L131" s="71"/>
      <c r="M131" s="28"/>
      <c r="N131" s="6"/>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spans="1:256" ht="15.75">
      <c r="A132" s="27"/>
      <c r="B132" s="28" t="s">
        <v>94</v>
      </c>
      <c r="C132" s="28"/>
      <c r="D132" s="28"/>
      <c r="E132" s="28"/>
      <c r="F132" s="28"/>
      <c r="G132" s="28"/>
      <c r="H132" s="71">
        <v>793</v>
      </c>
      <c r="I132" s="28"/>
      <c r="J132" s="71">
        <v>26</v>
      </c>
      <c r="K132" s="28"/>
      <c r="L132" s="71">
        <f>J132+H132</f>
        <v>819</v>
      </c>
      <c r="M132" s="28"/>
      <c r="N132" s="6"/>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row>
    <row r="133" spans="1:256" ht="15.75">
      <c r="A133" s="27"/>
      <c r="B133" s="28" t="s">
        <v>95</v>
      </c>
      <c r="C133" s="28"/>
      <c r="D133" s="28"/>
      <c r="E133" s="28"/>
      <c r="F133" s="28"/>
      <c r="G133" s="28"/>
      <c r="H133" s="28">
        <v>10</v>
      </c>
      <c r="I133" s="28"/>
      <c r="J133" s="28">
        <v>0</v>
      </c>
      <c r="K133" s="28"/>
      <c r="L133" s="71">
        <f>J133+H133</f>
        <v>10</v>
      </c>
      <c r="M133" s="28"/>
      <c r="N133" s="6"/>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c r="FD133" s="7"/>
      <c r="FE133" s="7"/>
      <c r="FF133" s="7"/>
      <c r="FG133" s="7"/>
      <c r="FH133" s="7"/>
      <c r="FI133" s="7"/>
      <c r="FJ133" s="7"/>
      <c r="FK133" s="7"/>
      <c r="FL133" s="7"/>
      <c r="FM133" s="7"/>
      <c r="FN133" s="7"/>
      <c r="FO133" s="7"/>
      <c r="FP133" s="7"/>
      <c r="FQ133" s="7"/>
      <c r="FR133" s="7"/>
      <c r="FS133" s="7"/>
      <c r="FT133" s="7"/>
      <c r="FU133" s="7"/>
      <c r="FV133" s="7"/>
      <c r="FW133" s="7"/>
      <c r="FX133" s="7"/>
      <c r="FY133" s="7"/>
      <c r="FZ133" s="7"/>
      <c r="GA133" s="7"/>
      <c r="GB133" s="7"/>
      <c r="GC133" s="7"/>
      <c r="GD133" s="7"/>
      <c r="GE133" s="7"/>
      <c r="GF133" s="7"/>
      <c r="GG133" s="7"/>
      <c r="GH133" s="7"/>
      <c r="GI133" s="7"/>
      <c r="GJ133" s="7"/>
      <c r="GK133" s="7"/>
      <c r="GL133" s="7"/>
      <c r="GM133" s="7"/>
      <c r="GN133" s="7"/>
      <c r="GO133" s="7"/>
      <c r="GP133" s="7"/>
      <c r="GQ133" s="7"/>
      <c r="GR133" s="7"/>
      <c r="GS133" s="7"/>
      <c r="GT133" s="7"/>
      <c r="GU133" s="7"/>
      <c r="GV133" s="7"/>
      <c r="GW133" s="7"/>
      <c r="GX133" s="7"/>
      <c r="GY133" s="7"/>
      <c r="GZ133" s="7"/>
      <c r="HA133" s="7"/>
      <c r="HB133" s="7"/>
      <c r="HC133" s="7"/>
      <c r="HD133" s="7"/>
      <c r="HE133" s="7"/>
      <c r="HF133" s="7"/>
      <c r="HG133" s="7"/>
      <c r="HH133" s="7"/>
      <c r="HI133" s="7"/>
      <c r="HJ133" s="7"/>
      <c r="HK133" s="7"/>
      <c r="HL133" s="7"/>
      <c r="HM133" s="7"/>
      <c r="HN133" s="7"/>
      <c r="HO133" s="7"/>
      <c r="HP133" s="7"/>
      <c r="HQ133" s="7"/>
      <c r="HR133" s="7"/>
      <c r="HS133" s="7"/>
      <c r="HT133" s="7"/>
      <c r="HU133" s="7"/>
      <c r="HV133" s="7"/>
      <c r="HW133" s="7"/>
      <c r="HX133" s="7"/>
      <c r="HY133" s="7"/>
      <c r="HZ133" s="7"/>
      <c r="IA133" s="7"/>
      <c r="IB133" s="7"/>
      <c r="IC133" s="7"/>
      <c r="ID133" s="7"/>
      <c r="IE133" s="7"/>
      <c r="IF133" s="7"/>
      <c r="IG133" s="7"/>
      <c r="IH133" s="7"/>
      <c r="II133" s="7"/>
      <c r="IJ133" s="7"/>
      <c r="IK133" s="7"/>
      <c r="IL133" s="7"/>
      <c r="IM133" s="7"/>
      <c r="IN133" s="7"/>
      <c r="IO133" s="7"/>
      <c r="IP133" s="7"/>
      <c r="IQ133" s="7"/>
      <c r="IR133" s="7"/>
      <c r="IS133" s="7"/>
      <c r="IT133" s="7"/>
      <c r="IU133" s="7"/>
      <c r="IV133" s="7"/>
    </row>
    <row r="134" spans="1:256" ht="15.75">
      <c r="A134" s="27"/>
      <c r="B134" s="28" t="s">
        <v>96</v>
      </c>
      <c r="C134" s="28"/>
      <c r="D134" s="28"/>
      <c r="E134" s="28"/>
      <c r="F134" s="28"/>
      <c r="G134" s="28"/>
      <c r="H134" s="71">
        <f>H132+H133</f>
        <v>803</v>
      </c>
      <c r="I134" s="28"/>
      <c r="J134" s="71">
        <f>J133+J132</f>
        <v>26</v>
      </c>
      <c r="K134" s="28"/>
      <c r="L134" s="71">
        <f>J134+H134</f>
        <v>829</v>
      </c>
      <c r="M134" s="28"/>
      <c r="N134" s="6"/>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row>
    <row r="135" spans="1:256" ht="15.75">
      <c r="A135" s="27"/>
      <c r="B135" s="28" t="s">
        <v>97</v>
      </c>
      <c r="C135" s="28"/>
      <c r="D135" s="28"/>
      <c r="E135" s="28"/>
      <c r="F135" s="28"/>
      <c r="G135" s="28"/>
      <c r="H135" s="71">
        <f>H131-H134</f>
        <v>19197</v>
      </c>
      <c r="I135" s="28"/>
      <c r="J135" s="56" t="s">
        <v>171</v>
      </c>
      <c r="K135" s="28"/>
      <c r="L135" s="71"/>
      <c r="M135" s="28"/>
      <c r="N135" s="6"/>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row>
    <row r="136" spans="1:256" ht="7.5" customHeight="1">
      <c r="A136" s="27"/>
      <c r="B136" s="28"/>
      <c r="C136" s="28"/>
      <c r="D136" s="28"/>
      <c r="E136" s="28"/>
      <c r="F136" s="28"/>
      <c r="G136" s="28"/>
      <c r="H136" s="28"/>
      <c r="I136" s="28"/>
      <c r="J136" s="28"/>
      <c r="K136" s="28"/>
      <c r="L136" s="85"/>
      <c r="M136" s="28"/>
      <c r="N136" s="6"/>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c r="FD136" s="7"/>
      <c r="FE136" s="7"/>
      <c r="FF136" s="7"/>
      <c r="FG136" s="7"/>
      <c r="FH136" s="7"/>
      <c r="FI136" s="7"/>
      <c r="FJ136" s="7"/>
      <c r="FK136" s="7"/>
      <c r="FL136" s="7"/>
      <c r="FM136" s="7"/>
      <c r="FN136" s="7"/>
      <c r="FO136" s="7"/>
      <c r="FP136" s="7"/>
      <c r="FQ136" s="7"/>
      <c r="FR136" s="7"/>
      <c r="FS136" s="7"/>
      <c r="FT136" s="7"/>
      <c r="FU136" s="7"/>
      <c r="FV136" s="7"/>
      <c r="FW136" s="7"/>
      <c r="FX136" s="7"/>
      <c r="FY136" s="7"/>
      <c r="FZ136" s="7"/>
      <c r="GA136" s="7"/>
      <c r="GB136" s="7"/>
      <c r="GC136" s="7"/>
      <c r="GD136" s="7"/>
      <c r="GE136" s="7"/>
      <c r="GF136" s="7"/>
      <c r="GG136" s="7"/>
      <c r="GH136" s="7"/>
      <c r="GI136" s="7"/>
      <c r="GJ136" s="7"/>
      <c r="GK136" s="7"/>
      <c r="GL136" s="7"/>
      <c r="GM136" s="7"/>
      <c r="GN136" s="7"/>
      <c r="GO136" s="7"/>
      <c r="GP136" s="7"/>
      <c r="GQ136" s="7"/>
      <c r="GR136" s="7"/>
      <c r="GS136" s="7"/>
      <c r="GT136" s="7"/>
      <c r="GU136" s="7"/>
      <c r="GV136" s="7"/>
      <c r="GW136" s="7"/>
      <c r="GX136" s="7"/>
      <c r="GY136" s="7"/>
      <c r="GZ136" s="7"/>
      <c r="HA136" s="7"/>
      <c r="HB136" s="7"/>
      <c r="HC136" s="7"/>
      <c r="HD136" s="7"/>
      <c r="HE136" s="7"/>
      <c r="HF136" s="7"/>
      <c r="HG136" s="7"/>
      <c r="HH136" s="7"/>
      <c r="HI136" s="7"/>
      <c r="HJ136" s="7"/>
      <c r="HK136" s="7"/>
      <c r="HL136" s="7"/>
      <c r="HM136" s="7"/>
      <c r="HN136" s="7"/>
      <c r="HO136" s="7"/>
      <c r="HP136" s="7"/>
      <c r="HQ136" s="7"/>
      <c r="HR136" s="7"/>
      <c r="HS136" s="7"/>
      <c r="HT136" s="7"/>
      <c r="HU136" s="7"/>
      <c r="HV136" s="7"/>
      <c r="HW136" s="7"/>
      <c r="HX136" s="7"/>
      <c r="HY136" s="7"/>
      <c r="HZ136" s="7"/>
      <c r="IA136" s="7"/>
      <c r="IB136" s="7"/>
      <c r="IC136" s="7"/>
      <c r="ID136" s="7"/>
      <c r="IE136" s="7"/>
      <c r="IF136" s="7"/>
      <c r="IG136" s="7"/>
      <c r="IH136" s="7"/>
      <c r="II136" s="7"/>
      <c r="IJ136" s="7"/>
      <c r="IK136" s="7"/>
      <c r="IL136" s="7"/>
      <c r="IM136" s="7"/>
      <c r="IN136" s="7"/>
      <c r="IO136" s="7"/>
      <c r="IP136" s="7"/>
      <c r="IQ136" s="7"/>
      <c r="IR136" s="7"/>
      <c r="IS136" s="7"/>
      <c r="IT136" s="7"/>
      <c r="IU136" s="7"/>
      <c r="IV136" s="7"/>
    </row>
    <row r="137" spans="1:256" ht="9" customHeight="1">
      <c r="A137" s="2"/>
      <c r="B137" s="5"/>
      <c r="C137" s="5"/>
      <c r="D137" s="5"/>
      <c r="E137" s="5"/>
      <c r="F137" s="5"/>
      <c r="G137" s="5"/>
      <c r="H137" s="5"/>
      <c r="I137" s="5"/>
      <c r="J137" s="5"/>
      <c r="K137" s="5"/>
      <c r="L137" s="64"/>
      <c r="M137" s="5"/>
      <c r="N137" s="6"/>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row>
    <row r="138" spans="1:256" ht="15.75">
      <c r="A138" s="8"/>
      <c r="B138" s="84" t="s">
        <v>98</v>
      </c>
      <c r="C138" s="16"/>
      <c r="D138" s="10"/>
      <c r="E138" s="10"/>
      <c r="F138" s="10"/>
      <c r="G138" s="10"/>
      <c r="H138" s="10"/>
      <c r="I138" s="10"/>
      <c r="J138" s="10"/>
      <c r="K138" s="10"/>
      <c r="L138" s="94"/>
      <c r="M138" s="10"/>
      <c r="N138" s="6"/>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row>
    <row r="139" spans="1:256" ht="15.75">
      <c r="A139" s="27"/>
      <c r="B139" s="28" t="s">
        <v>99</v>
      </c>
      <c r="C139" s="28"/>
      <c r="D139" s="28"/>
      <c r="E139" s="28"/>
      <c r="F139" s="28"/>
      <c r="G139" s="28"/>
      <c r="H139" s="28"/>
      <c r="I139" s="28"/>
      <c r="J139" s="28"/>
      <c r="K139" s="28"/>
      <c r="L139" s="81">
        <f>(L75+SUM(L77:L80))/-L81</f>
        <v>1.9246575342465753</v>
      </c>
      <c r="M139" s="28" t="s">
        <v>185</v>
      </c>
      <c r="N139" s="6"/>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spans="1:256" ht="15.75">
      <c r="A140" s="27"/>
      <c r="B140" s="28" t="s">
        <v>100</v>
      </c>
      <c r="C140" s="28"/>
      <c r="D140" s="28"/>
      <c r="E140" s="28"/>
      <c r="F140" s="28"/>
      <c r="G140" s="28"/>
      <c r="H140" s="28"/>
      <c r="I140" s="28"/>
      <c r="J140" s="28"/>
      <c r="K140" s="28"/>
      <c r="L140" s="95">
        <v>1.65</v>
      </c>
      <c r="M140" s="28" t="s">
        <v>185</v>
      </c>
      <c r="N140" s="6"/>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c r="FD140" s="7"/>
      <c r="FE140" s="7"/>
      <c r="FF140" s="7"/>
      <c r="FG140" s="7"/>
      <c r="FH140" s="7"/>
      <c r="FI140" s="7"/>
      <c r="FJ140" s="7"/>
      <c r="FK140" s="7"/>
      <c r="FL140" s="7"/>
      <c r="FM140" s="7"/>
      <c r="FN140" s="7"/>
      <c r="FO140" s="7"/>
      <c r="FP140" s="7"/>
      <c r="FQ140" s="7"/>
      <c r="FR140" s="7"/>
      <c r="FS140" s="7"/>
      <c r="FT140" s="7"/>
      <c r="FU140" s="7"/>
      <c r="FV140" s="7"/>
      <c r="FW140" s="7"/>
      <c r="FX140" s="7"/>
      <c r="FY140" s="7"/>
      <c r="FZ140" s="7"/>
      <c r="GA140" s="7"/>
      <c r="GB140" s="7"/>
      <c r="GC140" s="7"/>
      <c r="GD140" s="7"/>
      <c r="GE140" s="7"/>
      <c r="GF140" s="7"/>
      <c r="GG140" s="7"/>
      <c r="GH140" s="7"/>
      <c r="GI140" s="7"/>
      <c r="GJ140" s="7"/>
      <c r="GK140" s="7"/>
      <c r="GL140" s="7"/>
      <c r="GM140" s="7"/>
      <c r="GN140" s="7"/>
      <c r="GO140" s="7"/>
      <c r="GP140" s="7"/>
      <c r="GQ140" s="7"/>
      <c r="GR140" s="7"/>
      <c r="GS140" s="7"/>
      <c r="GT140" s="7"/>
      <c r="GU140" s="7"/>
      <c r="GV140" s="7"/>
      <c r="GW140" s="7"/>
      <c r="GX140" s="7"/>
      <c r="GY140" s="7"/>
      <c r="GZ140" s="7"/>
      <c r="HA140" s="7"/>
      <c r="HB140" s="7"/>
      <c r="HC140" s="7"/>
      <c r="HD140" s="7"/>
      <c r="HE140" s="7"/>
      <c r="HF140" s="7"/>
      <c r="HG140" s="7"/>
      <c r="HH140" s="7"/>
      <c r="HI140" s="7"/>
      <c r="HJ140" s="7"/>
      <c r="HK140" s="7"/>
      <c r="HL140" s="7"/>
      <c r="HM140" s="7"/>
      <c r="HN140" s="7"/>
      <c r="HO140" s="7"/>
      <c r="HP140" s="7"/>
      <c r="HQ140" s="7"/>
      <c r="HR140" s="7"/>
      <c r="HS140" s="7"/>
      <c r="HT140" s="7"/>
      <c r="HU140" s="7"/>
      <c r="HV140" s="7"/>
      <c r="HW140" s="7"/>
      <c r="HX140" s="7"/>
      <c r="HY140" s="7"/>
      <c r="HZ140" s="7"/>
      <c r="IA140" s="7"/>
      <c r="IB140" s="7"/>
      <c r="IC140" s="7"/>
      <c r="ID140" s="7"/>
      <c r="IE140" s="7"/>
      <c r="IF140" s="7"/>
      <c r="IG140" s="7"/>
      <c r="IH140" s="7"/>
      <c r="II140" s="7"/>
      <c r="IJ140" s="7"/>
      <c r="IK140" s="7"/>
      <c r="IL140" s="7"/>
      <c r="IM140" s="7"/>
      <c r="IN140" s="7"/>
      <c r="IO140" s="7"/>
      <c r="IP140" s="7"/>
      <c r="IQ140" s="7"/>
      <c r="IR140" s="7"/>
      <c r="IS140" s="7"/>
      <c r="IT140" s="7"/>
      <c r="IU140" s="7"/>
      <c r="IV140" s="7"/>
    </row>
    <row r="141" spans="1:256" ht="15.75">
      <c r="A141" s="27"/>
      <c r="B141" s="28" t="s">
        <v>101</v>
      </c>
      <c r="C141" s="28"/>
      <c r="D141" s="28"/>
      <c r="E141" s="28"/>
      <c r="F141" s="28"/>
      <c r="G141" s="28"/>
      <c r="H141" s="28"/>
      <c r="I141" s="28"/>
      <c r="J141" s="28"/>
      <c r="K141" s="28"/>
      <c r="L141" s="81">
        <f>(L75+SUM(L77:L82))/-L83</f>
        <v>4.296</v>
      </c>
      <c r="M141" s="28" t="s">
        <v>185</v>
      </c>
      <c r="N141" s="6"/>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row>
    <row r="142" spans="1:256" ht="15.75">
      <c r="A142" s="27"/>
      <c r="B142" s="28" t="s">
        <v>102</v>
      </c>
      <c r="C142" s="28"/>
      <c r="D142" s="28"/>
      <c r="E142" s="28"/>
      <c r="F142" s="28"/>
      <c r="G142" s="28"/>
      <c r="H142" s="28"/>
      <c r="I142" s="28"/>
      <c r="J142" s="28"/>
      <c r="K142" s="28"/>
      <c r="L142" s="96">
        <v>4.47</v>
      </c>
      <c r="M142" s="28" t="s">
        <v>185</v>
      </c>
      <c r="N142" s="6"/>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c r="FD142" s="7"/>
      <c r="FE142" s="7"/>
      <c r="FF142" s="7"/>
      <c r="FG142" s="7"/>
      <c r="FH142" s="7"/>
      <c r="FI142" s="7"/>
      <c r="FJ142" s="7"/>
      <c r="FK142" s="7"/>
      <c r="FL142" s="7"/>
      <c r="FM142" s="7"/>
      <c r="FN142" s="7"/>
      <c r="FO142" s="7"/>
      <c r="FP142" s="7"/>
      <c r="FQ142" s="7"/>
      <c r="FR142" s="7"/>
      <c r="FS142" s="7"/>
      <c r="FT142" s="7"/>
      <c r="FU142" s="7"/>
      <c r="FV142" s="7"/>
      <c r="FW142" s="7"/>
      <c r="FX142" s="7"/>
      <c r="FY142" s="7"/>
      <c r="FZ142" s="7"/>
      <c r="GA142" s="7"/>
      <c r="GB142" s="7"/>
      <c r="GC142" s="7"/>
      <c r="GD142" s="7"/>
      <c r="GE142" s="7"/>
      <c r="GF142" s="7"/>
      <c r="GG142" s="7"/>
      <c r="GH142" s="7"/>
      <c r="GI142" s="7"/>
      <c r="GJ142" s="7"/>
      <c r="GK142" s="7"/>
      <c r="GL142" s="7"/>
      <c r="GM142" s="7"/>
      <c r="GN142" s="7"/>
      <c r="GO142" s="7"/>
      <c r="GP142" s="7"/>
      <c r="GQ142" s="7"/>
      <c r="GR142" s="7"/>
      <c r="GS142" s="7"/>
      <c r="GT142" s="7"/>
      <c r="GU142" s="7"/>
      <c r="GV142" s="7"/>
      <c r="GW142" s="7"/>
      <c r="GX142" s="7"/>
      <c r="GY142" s="7"/>
      <c r="GZ142" s="7"/>
      <c r="HA142" s="7"/>
      <c r="HB142" s="7"/>
      <c r="HC142" s="7"/>
      <c r="HD142" s="7"/>
      <c r="HE142" s="7"/>
      <c r="HF142" s="7"/>
      <c r="HG142" s="7"/>
      <c r="HH142" s="7"/>
      <c r="HI142" s="7"/>
      <c r="HJ142" s="7"/>
      <c r="HK142" s="7"/>
      <c r="HL142" s="7"/>
      <c r="HM142" s="7"/>
      <c r="HN142" s="7"/>
      <c r="HO142" s="7"/>
      <c r="HP142" s="7"/>
      <c r="HQ142" s="7"/>
      <c r="HR142" s="7"/>
      <c r="HS142" s="7"/>
      <c r="HT142" s="7"/>
      <c r="HU142" s="7"/>
      <c r="HV142" s="7"/>
      <c r="HW142" s="7"/>
      <c r="HX142" s="7"/>
      <c r="HY142" s="7"/>
      <c r="HZ142" s="7"/>
      <c r="IA142" s="7"/>
      <c r="IB142" s="7"/>
      <c r="IC142" s="7"/>
      <c r="ID142" s="7"/>
      <c r="IE142" s="7"/>
      <c r="IF142" s="7"/>
      <c r="IG142" s="7"/>
      <c r="IH142" s="7"/>
      <c r="II142" s="7"/>
      <c r="IJ142" s="7"/>
      <c r="IK142" s="7"/>
      <c r="IL142" s="7"/>
      <c r="IM142" s="7"/>
      <c r="IN142" s="7"/>
      <c r="IO142" s="7"/>
      <c r="IP142" s="7"/>
      <c r="IQ142" s="7"/>
      <c r="IR142" s="7"/>
      <c r="IS142" s="7"/>
      <c r="IT142" s="7"/>
      <c r="IU142" s="7"/>
      <c r="IV142" s="7"/>
    </row>
    <row r="143" spans="1:256" ht="7.5" customHeight="1">
      <c r="A143" s="27"/>
      <c r="B143" s="28"/>
      <c r="C143" s="28"/>
      <c r="D143" s="28"/>
      <c r="E143" s="28"/>
      <c r="F143" s="28"/>
      <c r="G143" s="28"/>
      <c r="H143" s="28"/>
      <c r="I143" s="28"/>
      <c r="J143" s="28"/>
      <c r="K143" s="28"/>
      <c r="L143" s="28"/>
      <c r="M143" s="28"/>
      <c r="N143" s="6"/>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c r="FD143" s="7"/>
      <c r="FE143" s="7"/>
      <c r="FF143" s="7"/>
      <c r="FG143" s="7"/>
      <c r="FH143" s="7"/>
      <c r="FI143" s="7"/>
      <c r="FJ143" s="7"/>
      <c r="FK143" s="7"/>
      <c r="FL143" s="7"/>
      <c r="FM143" s="7"/>
      <c r="FN143" s="7"/>
      <c r="FO143" s="7"/>
      <c r="FP143" s="7"/>
      <c r="FQ143" s="7"/>
      <c r="FR143" s="7"/>
      <c r="FS143" s="7"/>
      <c r="FT143" s="7"/>
      <c r="FU143" s="7"/>
      <c r="FV143" s="7"/>
      <c r="FW143" s="7"/>
      <c r="FX143" s="7"/>
      <c r="FY143" s="7"/>
      <c r="FZ143" s="7"/>
      <c r="GA143" s="7"/>
      <c r="GB143" s="7"/>
      <c r="GC143" s="7"/>
      <c r="GD143" s="7"/>
      <c r="GE143" s="7"/>
      <c r="GF143" s="7"/>
      <c r="GG143" s="7"/>
      <c r="GH143" s="7"/>
      <c r="GI143" s="7"/>
      <c r="GJ143" s="7"/>
      <c r="GK143" s="7"/>
      <c r="GL143" s="7"/>
      <c r="GM143" s="7"/>
      <c r="GN143" s="7"/>
      <c r="GO143" s="7"/>
      <c r="GP143" s="7"/>
      <c r="GQ143" s="7"/>
      <c r="GR143" s="7"/>
      <c r="GS143" s="7"/>
      <c r="GT143" s="7"/>
      <c r="GU143" s="7"/>
      <c r="GV143" s="7"/>
      <c r="GW143" s="7"/>
      <c r="GX143" s="7"/>
      <c r="GY143" s="7"/>
      <c r="GZ143" s="7"/>
      <c r="HA143" s="7"/>
      <c r="HB143" s="7"/>
      <c r="HC143" s="7"/>
      <c r="HD143" s="7"/>
      <c r="HE143" s="7"/>
      <c r="HF143" s="7"/>
      <c r="HG143" s="7"/>
      <c r="HH143" s="7"/>
      <c r="HI143" s="7"/>
      <c r="HJ143" s="7"/>
      <c r="HK143" s="7"/>
      <c r="HL143" s="7"/>
      <c r="HM143" s="7"/>
      <c r="HN143" s="7"/>
      <c r="HO143" s="7"/>
      <c r="HP143" s="7"/>
      <c r="HQ143" s="7"/>
      <c r="HR143" s="7"/>
      <c r="HS143" s="7"/>
      <c r="HT143" s="7"/>
      <c r="HU143" s="7"/>
      <c r="HV143" s="7"/>
      <c r="HW143" s="7"/>
      <c r="HX143" s="7"/>
      <c r="HY143" s="7"/>
      <c r="HZ143" s="7"/>
      <c r="IA143" s="7"/>
      <c r="IB143" s="7"/>
      <c r="IC143" s="7"/>
      <c r="ID143" s="7"/>
      <c r="IE143" s="7"/>
      <c r="IF143" s="7"/>
      <c r="IG143" s="7"/>
      <c r="IH143" s="7"/>
      <c r="II143" s="7"/>
      <c r="IJ143" s="7"/>
      <c r="IK143" s="7"/>
      <c r="IL143" s="7"/>
      <c r="IM143" s="7"/>
      <c r="IN143" s="7"/>
      <c r="IO143" s="7"/>
      <c r="IP143" s="7"/>
      <c r="IQ143" s="7"/>
      <c r="IR143" s="7"/>
      <c r="IS143" s="7"/>
      <c r="IT143" s="7"/>
      <c r="IU143" s="7"/>
      <c r="IV143" s="7"/>
    </row>
    <row r="144" spans="1:256" ht="15.75">
      <c r="A144" s="8"/>
      <c r="B144" s="15"/>
      <c r="C144" s="15"/>
      <c r="D144" s="15"/>
      <c r="E144" s="15"/>
      <c r="F144" s="15"/>
      <c r="G144" s="15"/>
      <c r="H144" s="15"/>
      <c r="I144" s="15"/>
      <c r="J144" s="15"/>
      <c r="K144" s="15"/>
      <c r="L144" s="15"/>
      <c r="M144" s="15"/>
      <c r="N144" s="6"/>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c r="FD144" s="7"/>
      <c r="FE144" s="7"/>
      <c r="FF144" s="7"/>
      <c r="FG144" s="7"/>
      <c r="FH144" s="7"/>
      <c r="FI144" s="7"/>
      <c r="FJ144" s="7"/>
      <c r="FK144" s="7"/>
      <c r="FL144" s="7"/>
      <c r="FM144" s="7"/>
      <c r="FN144" s="7"/>
      <c r="FO144" s="7"/>
      <c r="FP144" s="7"/>
      <c r="FQ144" s="7"/>
      <c r="FR144" s="7"/>
      <c r="FS144" s="7"/>
      <c r="FT144" s="7"/>
      <c r="FU144" s="7"/>
      <c r="FV144" s="7"/>
      <c r="FW144" s="7"/>
      <c r="FX144" s="7"/>
      <c r="FY144" s="7"/>
      <c r="FZ144" s="7"/>
      <c r="GA144" s="7"/>
      <c r="GB144" s="7"/>
      <c r="GC144" s="7"/>
      <c r="GD144" s="7"/>
      <c r="GE144" s="7"/>
      <c r="GF144" s="7"/>
      <c r="GG144" s="7"/>
      <c r="GH144" s="7"/>
      <c r="GI144" s="7"/>
      <c r="GJ144" s="7"/>
      <c r="GK144" s="7"/>
      <c r="GL144" s="7"/>
      <c r="GM144" s="7"/>
      <c r="GN144" s="7"/>
      <c r="GO144" s="7"/>
      <c r="GP144" s="7"/>
      <c r="GQ144" s="7"/>
      <c r="GR144" s="7"/>
      <c r="GS144" s="7"/>
      <c r="GT144" s="7"/>
      <c r="GU144" s="7"/>
      <c r="GV144" s="7"/>
      <c r="GW144" s="7"/>
      <c r="GX144" s="7"/>
      <c r="GY144" s="7"/>
      <c r="GZ144" s="7"/>
      <c r="HA144" s="7"/>
      <c r="HB144" s="7"/>
      <c r="HC144" s="7"/>
      <c r="HD144" s="7"/>
      <c r="HE144" s="7"/>
      <c r="HF144" s="7"/>
      <c r="HG144" s="7"/>
      <c r="HH144" s="7"/>
      <c r="HI144" s="7"/>
      <c r="HJ144" s="7"/>
      <c r="HK144" s="7"/>
      <c r="HL144" s="7"/>
      <c r="HM144" s="7"/>
      <c r="HN144" s="7"/>
      <c r="HO144" s="7"/>
      <c r="HP144" s="7"/>
      <c r="HQ144" s="7"/>
      <c r="HR144" s="7"/>
      <c r="HS144" s="7"/>
      <c r="HT144" s="7"/>
      <c r="HU144" s="7"/>
      <c r="HV144" s="7"/>
      <c r="HW144" s="7"/>
      <c r="HX144" s="7"/>
      <c r="HY144" s="7"/>
      <c r="HZ144" s="7"/>
      <c r="IA144" s="7"/>
      <c r="IB144" s="7"/>
      <c r="IC144" s="7"/>
      <c r="ID144" s="7"/>
      <c r="IE144" s="7"/>
      <c r="IF144" s="7"/>
      <c r="IG144" s="7"/>
      <c r="IH144" s="7"/>
      <c r="II144" s="7"/>
      <c r="IJ144" s="7"/>
      <c r="IK144" s="7"/>
      <c r="IL144" s="7"/>
      <c r="IM144" s="7"/>
      <c r="IN144" s="7"/>
      <c r="IO144" s="7"/>
      <c r="IP144" s="7"/>
      <c r="IQ144" s="7"/>
      <c r="IR144" s="7"/>
      <c r="IS144" s="7"/>
      <c r="IT144" s="7"/>
      <c r="IU144" s="7"/>
      <c r="IV144" s="7"/>
    </row>
    <row r="145" spans="1:256" ht="15.75">
      <c r="A145" s="97"/>
      <c r="B145" s="82" t="s">
        <v>103</v>
      </c>
      <c r="C145" s="98"/>
      <c r="D145" s="98"/>
      <c r="E145" s="98"/>
      <c r="F145" s="98"/>
      <c r="G145" s="99"/>
      <c r="H145" s="99"/>
      <c r="I145" s="99"/>
      <c r="J145" s="99">
        <v>36646</v>
      </c>
      <c r="K145" s="100"/>
      <c r="L145" s="5"/>
      <c r="M145" s="5"/>
      <c r="N145" s="101"/>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c r="FD145" s="7"/>
      <c r="FE145" s="7"/>
      <c r="FF145" s="7"/>
      <c r="FG145" s="7"/>
      <c r="FH145" s="7"/>
      <c r="FI145" s="7"/>
      <c r="FJ145" s="7"/>
      <c r="FK145" s="7"/>
      <c r="FL145" s="7"/>
      <c r="FM145" s="7"/>
      <c r="FN145" s="7"/>
      <c r="FO145" s="7"/>
      <c r="FP145" s="7"/>
      <c r="FQ145" s="7"/>
      <c r="FR145" s="7"/>
      <c r="FS145" s="7"/>
      <c r="FT145" s="7"/>
      <c r="FU145" s="7"/>
      <c r="FV145" s="7"/>
      <c r="FW145" s="7"/>
      <c r="FX145" s="7"/>
      <c r="FY145" s="7"/>
      <c r="FZ145" s="7"/>
      <c r="GA145" s="7"/>
      <c r="GB145" s="7"/>
      <c r="GC145" s="7"/>
      <c r="GD145" s="7"/>
      <c r="GE145" s="7"/>
      <c r="GF145" s="7"/>
      <c r="GG145" s="7"/>
      <c r="GH145" s="7"/>
      <c r="GI145" s="7"/>
      <c r="GJ145" s="7"/>
      <c r="GK145" s="7"/>
      <c r="GL145" s="7"/>
      <c r="GM145" s="7"/>
      <c r="GN145" s="7"/>
      <c r="GO145" s="7"/>
      <c r="GP145" s="7"/>
      <c r="GQ145" s="7"/>
      <c r="GR145" s="7"/>
      <c r="GS145" s="7"/>
      <c r="GT145" s="7"/>
      <c r="GU145" s="7"/>
      <c r="GV145" s="7"/>
      <c r="GW145" s="7"/>
      <c r="GX145" s="7"/>
      <c r="GY145" s="7"/>
      <c r="GZ145" s="7"/>
      <c r="HA145" s="7"/>
      <c r="HB145" s="7"/>
      <c r="HC145" s="7"/>
      <c r="HD145" s="7"/>
      <c r="HE145" s="7"/>
      <c r="HF145" s="7"/>
      <c r="HG145" s="7"/>
      <c r="HH145" s="7"/>
      <c r="HI145" s="7"/>
      <c r="HJ145" s="7"/>
      <c r="HK145" s="7"/>
      <c r="HL145" s="7"/>
      <c r="HM145" s="7"/>
      <c r="HN145" s="7"/>
      <c r="HO145" s="7"/>
      <c r="HP145" s="7"/>
      <c r="HQ145" s="7"/>
      <c r="HR145" s="7"/>
      <c r="HS145" s="7"/>
      <c r="HT145" s="7"/>
      <c r="HU145" s="7"/>
      <c r="HV145" s="7"/>
      <c r="HW145" s="7"/>
      <c r="HX145" s="7"/>
      <c r="HY145" s="7"/>
      <c r="HZ145" s="7"/>
      <c r="IA145" s="7"/>
      <c r="IB145" s="7"/>
      <c r="IC145" s="7"/>
      <c r="ID145" s="7"/>
      <c r="IE145" s="7"/>
      <c r="IF145" s="7"/>
      <c r="IG145" s="7"/>
      <c r="IH145" s="7"/>
      <c r="II145" s="7"/>
      <c r="IJ145" s="7"/>
      <c r="IK145" s="7"/>
      <c r="IL145" s="7"/>
      <c r="IM145" s="7"/>
      <c r="IN145" s="7"/>
      <c r="IO145" s="7"/>
      <c r="IP145" s="7"/>
      <c r="IQ145" s="7"/>
      <c r="IR145" s="7"/>
      <c r="IS145" s="7"/>
      <c r="IT145" s="7"/>
      <c r="IU145" s="7"/>
      <c r="IV145" s="7"/>
    </row>
    <row r="146" spans="1:256" ht="15.75">
      <c r="A146" s="102"/>
      <c r="B146" s="103"/>
      <c r="C146" s="104"/>
      <c r="D146" s="104"/>
      <c r="E146" s="104"/>
      <c r="F146" s="104"/>
      <c r="G146" s="105"/>
      <c r="H146" s="105"/>
      <c r="I146" s="105"/>
      <c r="J146" s="105"/>
      <c r="K146" s="10"/>
      <c r="L146" s="10"/>
      <c r="M146" s="10"/>
      <c r="N146" s="106"/>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c r="FD146" s="7"/>
      <c r="FE146" s="7"/>
      <c r="FF146" s="7"/>
      <c r="FG146" s="7"/>
      <c r="FH146" s="7"/>
      <c r="FI146" s="7"/>
      <c r="FJ146" s="7"/>
      <c r="FK146" s="7"/>
      <c r="FL146" s="7"/>
      <c r="FM146" s="7"/>
      <c r="FN146" s="7"/>
      <c r="FO146" s="7"/>
      <c r="FP146" s="7"/>
      <c r="FQ146" s="7"/>
      <c r="FR146" s="7"/>
      <c r="FS146" s="7"/>
      <c r="FT146" s="7"/>
      <c r="FU146" s="7"/>
      <c r="FV146" s="7"/>
      <c r="FW146" s="7"/>
      <c r="FX146" s="7"/>
      <c r="FY146" s="7"/>
      <c r="FZ146" s="7"/>
      <c r="GA146" s="7"/>
      <c r="GB146" s="7"/>
      <c r="GC146" s="7"/>
      <c r="GD146" s="7"/>
      <c r="GE146" s="7"/>
      <c r="GF146" s="7"/>
      <c r="GG146" s="7"/>
      <c r="GH146" s="7"/>
      <c r="GI146" s="7"/>
      <c r="GJ146" s="7"/>
      <c r="GK146" s="7"/>
      <c r="GL146" s="7"/>
      <c r="GM146" s="7"/>
      <c r="GN146" s="7"/>
      <c r="GO146" s="7"/>
      <c r="GP146" s="7"/>
      <c r="GQ146" s="7"/>
      <c r="GR146" s="7"/>
      <c r="GS146" s="7"/>
      <c r="GT146" s="7"/>
      <c r="GU146" s="7"/>
      <c r="GV146" s="7"/>
      <c r="GW146" s="7"/>
      <c r="GX146" s="7"/>
      <c r="GY146" s="7"/>
      <c r="GZ146" s="7"/>
      <c r="HA146" s="7"/>
      <c r="HB146" s="7"/>
      <c r="HC146" s="7"/>
      <c r="HD146" s="7"/>
      <c r="HE146" s="7"/>
      <c r="HF146" s="7"/>
      <c r="HG146" s="7"/>
      <c r="HH146" s="7"/>
      <c r="HI146" s="7"/>
      <c r="HJ146" s="7"/>
      <c r="HK146" s="7"/>
      <c r="HL146" s="7"/>
      <c r="HM146" s="7"/>
      <c r="HN146" s="7"/>
      <c r="HO146" s="7"/>
      <c r="HP146" s="7"/>
      <c r="HQ146" s="7"/>
      <c r="HR146" s="7"/>
      <c r="HS146" s="7"/>
      <c r="HT146" s="7"/>
      <c r="HU146" s="7"/>
      <c r="HV146" s="7"/>
      <c r="HW146" s="7"/>
      <c r="HX146" s="7"/>
      <c r="HY146" s="7"/>
      <c r="HZ146" s="7"/>
      <c r="IA146" s="7"/>
      <c r="IB146" s="7"/>
      <c r="IC146" s="7"/>
      <c r="ID146" s="7"/>
      <c r="IE146" s="7"/>
      <c r="IF146" s="7"/>
      <c r="IG146" s="7"/>
      <c r="IH146" s="7"/>
      <c r="II146" s="7"/>
      <c r="IJ146" s="7"/>
      <c r="IK146" s="7"/>
      <c r="IL146" s="7"/>
      <c r="IM146" s="7"/>
      <c r="IN146" s="7"/>
      <c r="IO146" s="7"/>
      <c r="IP146" s="7"/>
      <c r="IQ146" s="7"/>
      <c r="IR146" s="7"/>
      <c r="IS146" s="7"/>
      <c r="IT146" s="7"/>
      <c r="IU146" s="7"/>
      <c r="IV146" s="7"/>
    </row>
    <row r="147" spans="1:256" ht="15.75">
      <c r="A147" s="107"/>
      <c r="B147" s="108" t="s">
        <v>104</v>
      </c>
      <c r="C147" s="109"/>
      <c r="D147" s="109"/>
      <c r="E147" s="109"/>
      <c r="F147" s="109"/>
      <c r="G147" s="89"/>
      <c r="H147" s="89"/>
      <c r="I147" s="89"/>
      <c r="J147" s="55">
        <v>0.09449</v>
      </c>
      <c r="K147" s="28"/>
      <c r="L147" s="28"/>
      <c r="M147" s="28"/>
      <c r="N147" s="106"/>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spans="1:256" ht="15.75">
      <c r="A148" s="107"/>
      <c r="B148" s="108" t="s">
        <v>105</v>
      </c>
      <c r="C148" s="109"/>
      <c r="D148" s="109"/>
      <c r="E148" s="109"/>
      <c r="F148" s="109"/>
      <c r="G148" s="89"/>
      <c r="H148" s="89"/>
      <c r="I148" s="89"/>
      <c r="J148" s="55">
        <v>0.0668</v>
      </c>
      <c r="K148" s="28"/>
      <c r="L148" s="28"/>
      <c r="M148" s="28"/>
      <c r="N148" s="106"/>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c r="FD148" s="7"/>
      <c r="FE148" s="7"/>
      <c r="FF148" s="7"/>
      <c r="FG148" s="7"/>
      <c r="FH148" s="7"/>
      <c r="FI148" s="7"/>
      <c r="FJ148" s="7"/>
      <c r="FK148" s="7"/>
      <c r="FL148" s="7"/>
      <c r="FM148" s="7"/>
      <c r="FN148" s="7"/>
      <c r="FO148" s="7"/>
      <c r="FP148" s="7"/>
      <c r="FQ148" s="7"/>
      <c r="FR148" s="7"/>
      <c r="FS148" s="7"/>
      <c r="FT148" s="7"/>
      <c r="FU148" s="7"/>
      <c r="FV148" s="7"/>
      <c r="FW148" s="7"/>
      <c r="FX148" s="7"/>
      <c r="FY148" s="7"/>
      <c r="FZ148" s="7"/>
      <c r="GA148" s="7"/>
      <c r="GB148" s="7"/>
      <c r="GC148" s="7"/>
      <c r="GD148" s="7"/>
      <c r="GE148" s="7"/>
      <c r="GF148" s="7"/>
      <c r="GG148" s="7"/>
      <c r="GH148" s="7"/>
      <c r="GI148" s="7"/>
      <c r="GJ148" s="7"/>
      <c r="GK148" s="7"/>
      <c r="GL148" s="7"/>
      <c r="GM148" s="7"/>
      <c r="GN148" s="7"/>
      <c r="GO148" s="7"/>
      <c r="GP148" s="7"/>
      <c r="GQ148" s="7"/>
      <c r="GR148" s="7"/>
      <c r="GS148" s="7"/>
      <c r="GT148" s="7"/>
      <c r="GU148" s="7"/>
      <c r="GV148" s="7"/>
      <c r="GW148" s="7"/>
      <c r="GX148" s="7"/>
      <c r="GY148" s="7"/>
      <c r="GZ148" s="7"/>
      <c r="HA148" s="7"/>
      <c r="HB148" s="7"/>
      <c r="HC148" s="7"/>
      <c r="HD148" s="7"/>
      <c r="HE148" s="7"/>
      <c r="HF148" s="7"/>
      <c r="HG148" s="7"/>
      <c r="HH148" s="7"/>
      <c r="HI148" s="7"/>
      <c r="HJ148" s="7"/>
      <c r="HK148" s="7"/>
      <c r="HL148" s="7"/>
      <c r="HM148" s="7"/>
      <c r="HN148" s="7"/>
      <c r="HO148" s="7"/>
      <c r="HP148" s="7"/>
      <c r="HQ148" s="7"/>
      <c r="HR148" s="7"/>
      <c r="HS148" s="7"/>
      <c r="HT148" s="7"/>
      <c r="HU148" s="7"/>
      <c r="HV148" s="7"/>
      <c r="HW148" s="7"/>
      <c r="HX148" s="7"/>
      <c r="HY148" s="7"/>
      <c r="HZ148" s="7"/>
      <c r="IA148" s="7"/>
      <c r="IB148" s="7"/>
      <c r="IC148" s="7"/>
      <c r="ID148" s="7"/>
      <c r="IE148" s="7"/>
      <c r="IF148" s="7"/>
      <c r="IG148" s="7"/>
      <c r="IH148" s="7"/>
      <c r="II148" s="7"/>
      <c r="IJ148" s="7"/>
      <c r="IK148" s="7"/>
      <c r="IL148" s="7"/>
      <c r="IM148" s="7"/>
      <c r="IN148" s="7"/>
      <c r="IO148" s="7"/>
      <c r="IP148" s="7"/>
      <c r="IQ148" s="7"/>
      <c r="IR148" s="7"/>
      <c r="IS148" s="7"/>
      <c r="IT148" s="7"/>
      <c r="IU148" s="7"/>
      <c r="IV148" s="7"/>
    </row>
    <row r="149" spans="1:256" ht="15.75">
      <c r="A149" s="107"/>
      <c r="B149" s="108" t="s">
        <v>106</v>
      </c>
      <c r="C149" s="109"/>
      <c r="D149" s="109"/>
      <c r="E149" s="109"/>
      <c r="F149" s="109"/>
      <c r="G149" s="89"/>
      <c r="H149" s="89"/>
      <c r="I149" s="89"/>
      <c r="J149" s="110">
        <f>J147-J148</f>
        <v>0.027690000000000006</v>
      </c>
      <c r="K149" s="28"/>
      <c r="L149" s="28"/>
      <c r="M149" s="28"/>
      <c r="N149" s="106"/>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c r="FD149" s="7"/>
      <c r="FE149" s="7"/>
      <c r="FF149" s="7"/>
      <c r="FG149" s="7"/>
      <c r="FH149" s="7"/>
      <c r="FI149" s="7"/>
      <c r="FJ149" s="7"/>
      <c r="FK149" s="7"/>
      <c r="FL149" s="7"/>
      <c r="FM149" s="7"/>
      <c r="FN149" s="7"/>
      <c r="FO149" s="7"/>
      <c r="FP149" s="7"/>
      <c r="FQ149" s="7"/>
      <c r="FR149" s="7"/>
      <c r="FS149" s="7"/>
      <c r="FT149" s="7"/>
      <c r="FU149" s="7"/>
      <c r="FV149" s="7"/>
      <c r="FW149" s="7"/>
      <c r="FX149" s="7"/>
      <c r="FY149" s="7"/>
      <c r="FZ149" s="7"/>
      <c r="GA149" s="7"/>
      <c r="GB149" s="7"/>
      <c r="GC149" s="7"/>
      <c r="GD149" s="7"/>
      <c r="GE149" s="7"/>
      <c r="GF149" s="7"/>
      <c r="GG149" s="7"/>
      <c r="GH149" s="7"/>
      <c r="GI149" s="7"/>
      <c r="GJ149" s="7"/>
      <c r="GK149" s="7"/>
      <c r="GL149" s="7"/>
      <c r="GM149" s="7"/>
      <c r="GN149" s="7"/>
      <c r="GO149" s="7"/>
      <c r="GP149" s="7"/>
      <c r="GQ149" s="7"/>
      <c r="GR149" s="7"/>
      <c r="GS149" s="7"/>
      <c r="GT149" s="7"/>
      <c r="GU149" s="7"/>
      <c r="GV149" s="7"/>
      <c r="GW149" s="7"/>
      <c r="GX149" s="7"/>
      <c r="GY149" s="7"/>
      <c r="GZ149" s="7"/>
      <c r="HA149" s="7"/>
      <c r="HB149" s="7"/>
      <c r="HC149" s="7"/>
      <c r="HD149" s="7"/>
      <c r="HE149" s="7"/>
      <c r="HF149" s="7"/>
      <c r="HG149" s="7"/>
      <c r="HH149" s="7"/>
      <c r="HI149" s="7"/>
      <c r="HJ149" s="7"/>
      <c r="HK149" s="7"/>
      <c r="HL149" s="7"/>
      <c r="HM149" s="7"/>
      <c r="HN149" s="7"/>
      <c r="HO149" s="7"/>
      <c r="HP149" s="7"/>
      <c r="HQ149" s="7"/>
      <c r="HR149" s="7"/>
      <c r="HS149" s="7"/>
      <c r="HT149" s="7"/>
      <c r="HU149" s="7"/>
      <c r="HV149" s="7"/>
      <c r="HW149" s="7"/>
      <c r="HX149" s="7"/>
      <c r="HY149" s="7"/>
      <c r="HZ149" s="7"/>
      <c r="IA149" s="7"/>
      <c r="IB149" s="7"/>
      <c r="IC149" s="7"/>
      <c r="ID149" s="7"/>
      <c r="IE149" s="7"/>
      <c r="IF149" s="7"/>
      <c r="IG149" s="7"/>
      <c r="IH149" s="7"/>
      <c r="II149" s="7"/>
      <c r="IJ149" s="7"/>
      <c r="IK149" s="7"/>
      <c r="IL149" s="7"/>
      <c r="IM149" s="7"/>
      <c r="IN149" s="7"/>
      <c r="IO149" s="7"/>
      <c r="IP149" s="7"/>
      <c r="IQ149" s="7"/>
      <c r="IR149" s="7"/>
      <c r="IS149" s="7"/>
      <c r="IT149" s="7"/>
      <c r="IU149" s="7"/>
      <c r="IV149" s="7"/>
    </row>
    <row r="150" spans="1:256" ht="15.75">
      <c r="A150" s="107"/>
      <c r="B150" s="108" t="s">
        <v>107</v>
      </c>
      <c r="C150" s="109"/>
      <c r="D150" s="109"/>
      <c r="E150" s="109"/>
      <c r="F150" s="109"/>
      <c r="G150" s="89"/>
      <c r="H150" s="89"/>
      <c r="I150" s="89"/>
      <c r="J150" s="55">
        <v>0.09441</v>
      </c>
      <c r="K150" s="28"/>
      <c r="L150" s="28"/>
      <c r="M150" s="28"/>
      <c r="N150" s="106"/>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row>
    <row r="151" spans="1:256" ht="15.75">
      <c r="A151" s="107"/>
      <c r="B151" s="108" t="s">
        <v>108</v>
      </c>
      <c r="C151" s="109"/>
      <c r="D151" s="109"/>
      <c r="E151" s="109"/>
      <c r="F151" s="109"/>
      <c r="G151" s="89"/>
      <c r="H151" s="89"/>
      <c r="I151" s="89"/>
      <c r="J151" s="110">
        <f>L29</f>
        <v>0.06507079402397878</v>
      </c>
      <c r="K151" s="28"/>
      <c r="L151" s="28"/>
      <c r="M151" s="28"/>
      <c r="N151" s="106"/>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row>
    <row r="152" spans="1:256" ht="15.75">
      <c r="A152" s="107"/>
      <c r="B152" s="108" t="s">
        <v>109</v>
      </c>
      <c r="C152" s="109"/>
      <c r="D152" s="109"/>
      <c r="E152" s="109"/>
      <c r="F152" s="109"/>
      <c r="G152" s="89"/>
      <c r="H152" s="89"/>
      <c r="I152" s="89"/>
      <c r="J152" s="110">
        <f>J150-J151</f>
        <v>0.029339205976021215</v>
      </c>
      <c r="K152" s="28"/>
      <c r="L152" s="28"/>
      <c r="M152" s="28"/>
      <c r="N152" s="106"/>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row>
    <row r="153" spans="1:256" ht="15.75">
      <c r="A153" s="107"/>
      <c r="B153" s="108" t="s">
        <v>110</v>
      </c>
      <c r="C153" s="109"/>
      <c r="D153" s="109"/>
      <c r="E153" s="109"/>
      <c r="F153" s="109"/>
      <c r="G153" s="89"/>
      <c r="H153" s="89"/>
      <c r="I153" s="89"/>
      <c r="J153" s="111" t="s">
        <v>172</v>
      </c>
      <c r="K153" s="28"/>
      <c r="L153" s="28"/>
      <c r="M153" s="28"/>
      <c r="N153" s="106"/>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row>
    <row r="154" spans="1:256" ht="15.75">
      <c r="A154" s="107"/>
      <c r="B154" s="108" t="s">
        <v>111</v>
      </c>
      <c r="C154" s="109"/>
      <c r="D154" s="109"/>
      <c r="E154" s="109"/>
      <c r="F154" s="109"/>
      <c r="G154" s="89"/>
      <c r="H154" s="89"/>
      <c r="I154" s="89"/>
      <c r="J154" s="112">
        <v>17.7</v>
      </c>
      <c r="K154" s="28" t="s">
        <v>176</v>
      </c>
      <c r="L154" s="28"/>
      <c r="M154" s="28"/>
      <c r="N154" s="106"/>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row>
    <row r="155" spans="1:256" ht="15.75">
      <c r="A155" s="107"/>
      <c r="B155" s="108" t="s">
        <v>112</v>
      </c>
      <c r="C155" s="109"/>
      <c r="D155" s="109"/>
      <c r="E155" s="109"/>
      <c r="F155" s="109"/>
      <c r="G155" s="89"/>
      <c r="H155" s="89"/>
      <c r="I155" s="89"/>
      <c r="J155" s="112">
        <v>13.4</v>
      </c>
      <c r="K155" s="28" t="s">
        <v>176</v>
      </c>
      <c r="L155" s="28"/>
      <c r="M155" s="28"/>
      <c r="N155" s="106"/>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spans="1:256" ht="15.75">
      <c r="A156" s="107"/>
      <c r="B156" s="108" t="s">
        <v>113</v>
      </c>
      <c r="C156" s="109"/>
      <c r="D156" s="109"/>
      <c r="E156" s="109"/>
      <c r="F156" s="109"/>
      <c r="G156" s="89"/>
      <c r="H156" s="89"/>
      <c r="I156" s="89"/>
      <c r="J156" s="110">
        <f>F53/D53*4</f>
        <v>0.22772677898234328</v>
      </c>
      <c r="K156" s="28"/>
      <c r="L156" s="28"/>
      <c r="M156" s="28"/>
      <c r="N156" s="106"/>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c r="FD156" s="7"/>
      <c r="FE156" s="7"/>
      <c r="FF156" s="7"/>
      <c r="FG156" s="7"/>
      <c r="FH156" s="7"/>
      <c r="FI156" s="7"/>
      <c r="FJ156" s="7"/>
      <c r="FK156" s="7"/>
      <c r="FL156" s="7"/>
      <c r="FM156" s="7"/>
      <c r="FN156" s="7"/>
      <c r="FO156" s="7"/>
      <c r="FP156" s="7"/>
      <c r="FQ156" s="7"/>
      <c r="FR156" s="7"/>
      <c r="FS156" s="7"/>
      <c r="FT156" s="7"/>
      <c r="FU156" s="7"/>
      <c r="FV156" s="7"/>
      <c r="FW156" s="7"/>
      <c r="FX156" s="7"/>
      <c r="FY156" s="7"/>
      <c r="FZ156" s="7"/>
      <c r="GA156" s="7"/>
      <c r="GB156" s="7"/>
      <c r="GC156" s="7"/>
      <c r="GD156" s="7"/>
      <c r="GE156" s="7"/>
      <c r="GF156" s="7"/>
      <c r="GG156" s="7"/>
      <c r="GH156" s="7"/>
      <c r="GI156" s="7"/>
      <c r="GJ156" s="7"/>
      <c r="GK156" s="7"/>
      <c r="GL156" s="7"/>
      <c r="GM156" s="7"/>
      <c r="GN156" s="7"/>
      <c r="GO156" s="7"/>
      <c r="GP156" s="7"/>
      <c r="GQ156" s="7"/>
      <c r="GR156" s="7"/>
      <c r="GS156" s="7"/>
      <c r="GT156" s="7"/>
      <c r="GU156" s="7"/>
      <c r="GV156" s="7"/>
      <c r="GW156" s="7"/>
      <c r="GX156" s="7"/>
      <c r="GY156" s="7"/>
      <c r="GZ156" s="7"/>
      <c r="HA156" s="7"/>
      <c r="HB156" s="7"/>
      <c r="HC156" s="7"/>
      <c r="HD156" s="7"/>
      <c r="HE156" s="7"/>
      <c r="HF156" s="7"/>
      <c r="HG156" s="7"/>
      <c r="HH156" s="7"/>
      <c r="HI156" s="7"/>
      <c r="HJ156" s="7"/>
      <c r="HK156" s="7"/>
      <c r="HL156" s="7"/>
      <c r="HM156" s="7"/>
      <c r="HN156" s="7"/>
      <c r="HO156" s="7"/>
      <c r="HP156" s="7"/>
      <c r="HQ156" s="7"/>
      <c r="HR156" s="7"/>
      <c r="HS156" s="7"/>
      <c r="HT156" s="7"/>
      <c r="HU156" s="7"/>
      <c r="HV156" s="7"/>
      <c r="HW156" s="7"/>
      <c r="HX156" s="7"/>
      <c r="HY156" s="7"/>
      <c r="HZ156" s="7"/>
      <c r="IA156" s="7"/>
      <c r="IB156" s="7"/>
      <c r="IC156" s="7"/>
      <c r="ID156" s="7"/>
      <c r="IE156" s="7"/>
      <c r="IF156" s="7"/>
      <c r="IG156" s="7"/>
      <c r="IH156" s="7"/>
      <c r="II156" s="7"/>
      <c r="IJ156" s="7"/>
      <c r="IK156" s="7"/>
      <c r="IL156" s="7"/>
      <c r="IM156" s="7"/>
      <c r="IN156" s="7"/>
      <c r="IO156" s="7"/>
      <c r="IP156" s="7"/>
      <c r="IQ156" s="7"/>
      <c r="IR156" s="7"/>
      <c r="IS156" s="7"/>
      <c r="IT156" s="7"/>
      <c r="IU156" s="7"/>
      <c r="IV156" s="7"/>
    </row>
    <row r="157" spans="1:256" ht="15.75">
      <c r="A157" s="107"/>
      <c r="B157" s="108"/>
      <c r="C157" s="108"/>
      <c r="D157" s="108"/>
      <c r="E157" s="108"/>
      <c r="F157" s="108"/>
      <c r="G157" s="28"/>
      <c r="H157" s="28"/>
      <c r="I157" s="28"/>
      <c r="J157" s="85"/>
      <c r="K157" s="28"/>
      <c r="L157" s="113"/>
      <c r="M157" s="28"/>
      <c r="N157" s="106"/>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c r="FD157" s="7"/>
      <c r="FE157" s="7"/>
      <c r="FF157" s="7"/>
      <c r="FG157" s="7"/>
      <c r="FH157" s="7"/>
      <c r="FI157" s="7"/>
      <c r="FJ157" s="7"/>
      <c r="FK157" s="7"/>
      <c r="FL157" s="7"/>
      <c r="FM157" s="7"/>
      <c r="FN157" s="7"/>
      <c r="FO157" s="7"/>
      <c r="FP157" s="7"/>
      <c r="FQ157" s="7"/>
      <c r="FR157" s="7"/>
      <c r="FS157" s="7"/>
      <c r="FT157" s="7"/>
      <c r="FU157" s="7"/>
      <c r="FV157" s="7"/>
      <c r="FW157" s="7"/>
      <c r="FX157" s="7"/>
      <c r="FY157" s="7"/>
      <c r="FZ157" s="7"/>
      <c r="GA157" s="7"/>
      <c r="GB157" s="7"/>
      <c r="GC157" s="7"/>
      <c r="GD157" s="7"/>
      <c r="GE157" s="7"/>
      <c r="GF157" s="7"/>
      <c r="GG157" s="7"/>
      <c r="GH157" s="7"/>
      <c r="GI157" s="7"/>
      <c r="GJ157" s="7"/>
      <c r="GK157" s="7"/>
      <c r="GL157" s="7"/>
      <c r="GM157" s="7"/>
      <c r="GN157" s="7"/>
      <c r="GO157" s="7"/>
      <c r="GP157" s="7"/>
      <c r="GQ157" s="7"/>
      <c r="GR157" s="7"/>
      <c r="GS157" s="7"/>
      <c r="GT157" s="7"/>
      <c r="GU157" s="7"/>
      <c r="GV157" s="7"/>
      <c r="GW157" s="7"/>
      <c r="GX157" s="7"/>
      <c r="GY157" s="7"/>
      <c r="GZ157" s="7"/>
      <c r="HA157" s="7"/>
      <c r="HB157" s="7"/>
      <c r="HC157" s="7"/>
      <c r="HD157" s="7"/>
      <c r="HE157" s="7"/>
      <c r="HF157" s="7"/>
      <c r="HG157" s="7"/>
      <c r="HH157" s="7"/>
      <c r="HI157" s="7"/>
      <c r="HJ157" s="7"/>
      <c r="HK157" s="7"/>
      <c r="HL157" s="7"/>
      <c r="HM157" s="7"/>
      <c r="HN157" s="7"/>
      <c r="HO157" s="7"/>
      <c r="HP157" s="7"/>
      <c r="HQ157" s="7"/>
      <c r="HR157" s="7"/>
      <c r="HS157" s="7"/>
      <c r="HT157" s="7"/>
      <c r="HU157" s="7"/>
      <c r="HV157" s="7"/>
      <c r="HW157" s="7"/>
      <c r="HX157" s="7"/>
      <c r="HY157" s="7"/>
      <c r="HZ157" s="7"/>
      <c r="IA157" s="7"/>
      <c r="IB157" s="7"/>
      <c r="IC157" s="7"/>
      <c r="ID157" s="7"/>
      <c r="IE157" s="7"/>
      <c r="IF157" s="7"/>
      <c r="IG157" s="7"/>
      <c r="IH157" s="7"/>
      <c r="II157" s="7"/>
      <c r="IJ157" s="7"/>
      <c r="IK157" s="7"/>
      <c r="IL157" s="7"/>
      <c r="IM157" s="7"/>
      <c r="IN157" s="7"/>
      <c r="IO157" s="7"/>
      <c r="IP157" s="7"/>
      <c r="IQ157" s="7"/>
      <c r="IR157" s="7"/>
      <c r="IS157" s="7"/>
      <c r="IT157" s="7"/>
      <c r="IU157" s="7"/>
      <c r="IV157" s="7"/>
    </row>
    <row r="158" spans="1:256" ht="15.75">
      <c r="A158" s="114"/>
      <c r="B158" s="17" t="s">
        <v>114</v>
      </c>
      <c r="C158" s="20"/>
      <c r="D158" s="115"/>
      <c r="E158" s="20"/>
      <c r="F158" s="115"/>
      <c r="G158" s="20"/>
      <c r="H158" s="115"/>
      <c r="I158" s="20" t="s">
        <v>165</v>
      </c>
      <c r="J158" s="115" t="s">
        <v>173</v>
      </c>
      <c r="K158" s="18"/>
      <c r="L158" s="18"/>
      <c r="M158" s="18"/>
      <c r="N158" s="106"/>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c r="FD158" s="7"/>
      <c r="FE158" s="7"/>
      <c r="FF158" s="7"/>
      <c r="FG158" s="7"/>
      <c r="FH158" s="7"/>
      <c r="FI158" s="7"/>
      <c r="FJ158" s="7"/>
      <c r="FK158" s="7"/>
      <c r="FL158" s="7"/>
      <c r="FM158" s="7"/>
      <c r="FN158" s="7"/>
      <c r="FO158" s="7"/>
      <c r="FP158" s="7"/>
      <c r="FQ158" s="7"/>
      <c r="FR158" s="7"/>
      <c r="FS158" s="7"/>
      <c r="FT158" s="7"/>
      <c r="FU158" s="7"/>
      <c r="FV158" s="7"/>
      <c r="FW158" s="7"/>
      <c r="FX158" s="7"/>
      <c r="FY158" s="7"/>
      <c r="FZ158" s="7"/>
      <c r="GA158" s="7"/>
      <c r="GB158" s="7"/>
      <c r="GC158" s="7"/>
      <c r="GD158" s="7"/>
      <c r="GE158" s="7"/>
      <c r="GF158" s="7"/>
      <c r="GG158" s="7"/>
      <c r="GH158" s="7"/>
      <c r="GI158" s="7"/>
      <c r="GJ158" s="7"/>
      <c r="GK158" s="7"/>
      <c r="GL158" s="7"/>
      <c r="GM158" s="7"/>
      <c r="GN158" s="7"/>
      <c r="GO158" s="7"/>
      <c r="GP158" s="7"/>
      <c r="GQ158" s="7"/>
      <c r="GR158" s="7"/>
      <c r="GS158" s="7"/>
      <c r="GT158" s="7"/>
      <c r="GU158" s="7"/>
      <c r="GV158" s="7"/>
      <c r="GW158" s="7"/>
      <c r="GX158" s="7"/>
      <c r="GY158" s="7"/>
      <c r="GZ158" s="7"/>
      <c r="HA158" s="7"/>
      <c r="HB158" s="7"/>
      <c r="HC158" s="7"/>
      <c r="HD158" s="7"/>
      <c r="HE158" s="7"/>
      <c r="HF158" s="7"/>
      <c r="HG158" s="7"/>
      <c r="HH158" s="7"/>
      <c r="HI158" s="7"/>
      <c r="HJ158" s="7"/>
      <c r="HK158" s="7"/>
      <c r="HL158" s="7"/>
      <c r="HM158" s="7"/>
      <c r="HN158" s="7"/>
      <c r="HO158" s="7"/>
      <c r="HP158" s="7"/>
      <c r="HQ158" s="7"/>
      <c r="HR158" s="7"/>
      <c r="HS158" s="7"/>
      <c r="HT158" s="7"/>
      <c r="HU158" s="7"/>
      <c r="HV158" s="7"/>
      <c r="HW158" s="7"/>
      <c r="HX158" s="7"/>
      <c r="HY158" s="7"/>
      <c r="HZ158" s="7"/>
      <c r="IA158" s="7"/>
      <c r="IB158" s="7"/>
      <c r="IC158" s="7"/>
      <c r="ID158" s="7"/>
      <c r="IE158" s="7"/>
      <c r="IF158" s="7"/>
      <c r="IG158" s="7"/>
      <c r="IH158" s="7"/>
      <c r="II158" s="7"/>
      <c r="IJ158" s="7"/>
      <c r="IK158" s="7"/>
      <c r="IL158" s="7"/>
      <c r="IM158" s="7"/>
      <c r="IN158" s="7"/>
      <c r="IO158" s="7"/>
      <c r="IP158" s="7"/>
      <c r="IQ158" s="7"/>
      <c r="IR158" s="7"/>
      <c r="IS158" s="7"/>
      <c r="IT158" s="7"/>
      <c r="IU158" s="7"/>
      <c r="IV158" s="7"/>
    </row>
    <row r="159" spans="1:256" ht="15.75">
      <c r="A159" s="116"/>
      <c r="B159" s="108" t="s">
        <v>115</v>
      </c>
      <c r="C159" s="72"/>
      <c r="D159" s="72"/>
      <c r="E159" s="72"/>
      <c r="F159" s="28"/>
      <c r="G159" s="28"/>
      <c r="H159" s="28"/>
      <c r="I159" s="34">
        <v>40</v>
      </c>
      <c r="J159" s="117">
        <v>1839</v>
      </c>
      <c r="K159" s="28"/>
      <c r="L159" s="113"/>
      <c r="M159" s="118"/>
      <c r="N159" s="106"/>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c r="FD159" s="7"/>
      <c r="FE159" s="7"/>
      <c r="FF159" s="7"/>
      <c r="FG159" s="7"/>
      <c r="FH159" s="7"/>
      <c r="FI159" s="7"/>
      <c r="FJ159" s="7"/>
      <c r="FK159" s="7"/>
      <c r="FL159" s="7"/>
      <c r="FM159" s="7"/>
      <c r="FN159" s="7"/>
      <c r="FO159" s="7"/>
      <c r="FP159" s="7"/>
      <c r="FQ159" s="7"/>
      <c r="FR159" s="7"/>
      <c r="FS159" s="7"/>
      <c r="FT159" s="7"/>
      <c r="FU159" s="7"/>
      <c r="FV159" s="7"/>
      <c r="FW159" s="7"/>
      <c r="FX159" s="7"/>
      <c r="FY159" s="7"/>
      <c r="FZ159" s="7"/>
      <c r="GA159" s="7"/>
      <c r="GB159" s="7"/>
      <c r="GC159" s="7"/>
      <c r="GD159" s="7"/>
      <c r="GE159" s="7"/>
      <c r="GF159" s="7"/>
      <c r="GG159" s="7"/>
      <c r="GH159" s="7"/>
      <c r="GI159" s="7"/>
      <c r="GJ159" s="7"/>
      <c r="GK159" s="7"/>
      <c r="GL159" s="7"/>
      <c r="GM159" s="7"/>
      <c r="GN159" s="7"/>
      <c r="GO159" s="7"/>
      <c r="GP159" s="7"/>
      <c r="GQ159" s="7"/>
      <c r="GR159" s="7"/>
      <c r="GS159" s="7"/>
      <c r="GT159" s="7"/>
      <c r="GU159" s="7"/>
      <c r="GV159" s="7"/>
      <c r="GW159" s="7"/>
      <c r="GX159" s="7"/>
      <c r="GY159" s="7"/>
      <c r="GZ159" s="7"/>
      <c r="HA159" s="7"/>
      <c r="HB159" s="7"/>
      <c r="HC159" s="7"/>
      <c r="HD159" s="7"/>
      <c r="HE159" s="7"/>
      <c r="HF159" s="7"/>
      <c r="HG159" s="7"/>
      <c r="HH159" s="7"/>
      <c r="HI159" s="7"/>
      <c r="HJ159" s="7"/>
      <c r="HK159" s="7"/>
      <c r="HL159" s="7"/>
      <c r="HM159" s="7"/>
      <c r="HN159" s="7"/>
      <c r="HO159" s="7"/>
      <c r="HP159" s="7"/>
      <c r="HQ159" s="7"/>
      <c r="HR159" s="7"/>
      <c r="HS159" s="7"/>
      <c r="HT159" s="7"/>
      <c r="HU159" s="7"/>
      <c r="HV159" s="7"/>
      <c r="HW159" s="7"/>
      <c r="HX159" s="7"/>
      <c r="HY159" s="7"/>
      <c r="HZ159" s="7"/>
      <c r="IA159" s="7"/>
      <c r="IB159" s="7"/>
      <c r="IC159" s="7"/>
      <c r="ID159" s="7"/>
      <c r="IE159" s="7"/>
      <c r="IF159" s="7"/>
      <c r="IG159" s="7"/>
      <c r="IH159" s="7"/>
      <c r="II159" s="7"/>
      <c r="IJ159" s="7"/>
      <c r="IK159" s="7"/>
      <c r="IL159" s="7"/>
      <c r="IM159" s="7"/>
      <c r="IN159" s="7"/>
      <c r="IO159" s="7"/>
      <c r="IP159" s="7"/>
      <c r="IQ159" s="7"/>
      <c r="IR159" s="7"/>
      <c r="IS159" s="7"/>
      <c r="IT159" s="7"/>
      <c r="IU159" s="7"/>
      <c r="IV159" s="7"/>
    </row>
    <row r="160" spans="1:256" ht="15.75">
      <c r="A160" s="116"/>
      <c r="B160" s="108" t="s">
        <v>116</v>
      </c>
      <c r="C160" s="72"/>
      <c r="D160" s="72"/>
      <c r="E160" s="72"/>
      <c r="F160" s="28"/>
      <c r="G160" s="28"/>
      <c r="H160" s="28"/>
      <c r="I160" s="34">
        <v>7</v>
      </c>
      <c r="J160" s="117">
        <v>351</v>
      </c>
      <c r="K160" s="28"/>
      <c r="L160" s="113"/>
      <c r="M160" s="118"/>
      <c r="N160" s="106"/>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row>
    <row r="161" spans="1:256" ht="15.75">
      <c r="A161" s="116"/>
      <c r="B161" s="119" t="s">
        <v>117</v>
      </c>
      <c r="C161" s="72"/>
      <c r="D161" s="72"/>
      <c r="E161" s="72"/>
      <c r="F161" s="28"/>
      <c r="G161" s="28"/>
      <c r="H161" s="28"/>
      <c r="I161" s="28"/>
      <c r="J161" s="117">
        <v>0</v>
      </c>
      <c r="K161" s="28"/>
      <c r="L161" s="113"/>
      <c r="M161" s="118"/>
      <c r="N161" s="106"/>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row>
    <row r="162" spans="1:256" ht="15.75">
      <c r="A162" s="116"/>
      <c r="B162" s="119" t="s">
        <v>118</v>
      </c>
      <c r="C162" s="72"/>
      <c r="D162" s="72"/>
      <c r="E162" s="72"/>
      <c r="F162" s="28"/>
      <c r="G162" s="28"/>
      <c r="H162" s="28"/>
      <c r="I162" s="28"/>
      <c r="J162" s="87" t="s">
        <v>171</v>
      </c>
      <c r="K162" s="28"/>
      <c r="L162" s="113"/>
      <c r="M162" s="118"/>
      <c r="N162" s="106"/>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c r="FD162" s="7"/>
      <c r="FE162" s="7"/>
      <c r="FF162" s="7"/>
      <c r="FG162" s="7"/>
      <c r="FH162" s="7"/>
      <c r="FI162" s="7"/>
      <c r="FJ162" s="7"/>
      <c r="FK162" s="7"/>
      <c r="FL162" s="7"/>
      <c r="FM162" s="7"/>
      <c r="FN162" s="7"/>
      <c r="FO162" s="7"/>
      <c r="FP162" s="7"/>
      <c r="FQ162" s="7"/>
      <c r="FR162" s="7"/>
      <c r="FS162" s="7"/>
      <c r="FT162" s="7"/>
      <c r="FU162" s="7"/>
      <c r="FV162" s="7"/>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7"/>
      <c r="HG162" s="7"/>
      <c r="HH162" s="7"/>
      <c r="HI162" s="7"/>
      <c r="HJ162" s="7"/>
      <c r="HK162" s="7"/>
      <c r="HL162" s="7"/>
      <c r="HM162" s="7"/>
      <c r="HN162" s="7"/>
      <c r="HO162" s="7"/>
      <c r="HP162" s="7"/>
      <c r="HQ162" s="7"/>
      <c r="HR162" s="7"/>
      <c r="HS162" s="7"/>
      <c r="HT162" s="7"/>
      <c r="HU162" s="7"/>
      <c r="HV162" s="7"/>
      <c r="HW162" s="7"/>
      <c r="HX162" s="7"/>
      <c r="HY162" s="7"/>
      <c r="HZ162" s="7"/>
      <c r="IA162" s="7"/>
      <c r="IB162" s="7"/>
      <c r="IC162" s="7"/>
      <c r="ID162" s="7"/>
      <c r="IE162" s="7"/>
      <c r="IF162" s="7"/>
      <c r="IG162" s="7"/>
      <c r="IH162" s="7"/>
      <c r="II162" s="7"/>
      <c r="IJ162" s="7"/>
      <c r="IK162" s="7"/>
      <c r="IL162" s="7"/>
      <c r="IM162" s="7"/>
      <c r="IN162" s="7"/>
      <c r="IO162" s="7"/>
      <c r="IP162" s="7"/>
      <c r="IQ162" s="7"/>
      <c r="IR162" s="7"/>
      <c r="IS162" s="7"/>
      <c r="IT162" s="7"/>
      <c r="IU162" s="7"/>
      <c r="IV162" s="7"/>
    </row>
    <row r="163" spans="1:256" ht="15.75">
      <c r="A163" s="120"/>
      <c r="B163" s="119" t="s">
        <v>119</v>
      </c>
      <c r="C163" s="72"/>
      <c r="D163" s="108"/>
      <c r="E163" s="108"/>
      <c r="F163" s="108"/>
      <c r="G163" s="28"/>
      <c r="H163" s="28"/>
      <c r="I163" s="28"/>
      <c r="J163" s="117"/>
      <c r="K163" s="28"/>
      <c r="L163" s="113"/>
      <c r="M163" s="121"/>
      <c r="N163" s="106"/>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row>
    <row r="164" spans="1:256" ht="15.75">
      <c r="A164" s="116"/>
      <c r="B164" s="108" t="s">
        <v>120</v>
      </c>
      <c r="C164" s="72"/>
      <c r="D164" s="72"/>
      <c r="E164" s="72"/>
      <c r="F164" s="72"/>
      <c r="G164" s="28"/>
      <c r="H164" s="28"/>
      <c r="I164" s="28">
        <v>4</v>
      </c>
      <c r="J164" s="117">
        <v>45</v>
      </c>
      <c r="K164" s="28"/>
      <c r="L164" s="113"/>
      <c r="M164" s="121"/>
      <c r="N164" s="106"/>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c r="FD164" s="7"/>
      <c r="FE164" s="7"/>
      <c r="FF164" s="7"/>
      <c r="FG164" s="7"/>
      <c r="FH164" s="7"/>
      <c r="FI164" s="7"/>
      <c r="FJ164" s="7"/>
      <c r="FK164" s="7"/>
      <c r="FL164" s="7"/>
      <c r="FM164" s="7"/>
      <c r="FN164" s="7"/>
      <c r="FO164" s="7"/>
      <c r="FP164" s="7"/>
      <c r="FQ164" s="7"/>
      <c r="FR164" s="7"/>
      <c r="FS164" s="7"/>
      <c r="FT164" s="7"/>
      <c r="FU164" s="7"/>
      <c r="FV164" s="7"/>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7"/>
      <c r="HG164" s="7"/>
      <c r="HH164" s="7"/>
      <c r="HI164" s="7"/>
      <c r="HJ164" s="7"/>
      <c r="HK164" s="7"/>
      <c r="HL164" s="7"/>
      <c r="HM164" s="7"/>
      <c r="HN164" s="7"/>
      <c r="HO164" s="7"/>
      <c r="HP164" s="7"/>
      <c r="HQ164" s="7"/>
      <c r="HR164" s="7"/>
      <c r="HS164" s="7"/>
      <c r="HT164" s="7"/>
      <c r="HU164" s="7"/>
      <c r="HV164" s="7"/>
      <c r="HW164" s="7"/>
      <c r="HX164" s="7"/>
      <c r="HY164" s="7"/>
      <c r="HZ164" s="7"/>
      <c r="IA164" s="7"/>
      <c r="IB164" s="7"/>
      <c r="IC164" s="7"/>
      <c r="ID164" s="7"/>
      <c r="IE164" s="7"/>
      <c r="IF164" s="7"/>
      <c r="IG164" s="7"/>
      <c r="IH164" s="7"/>
      <c r="II164" s="7"/>
      <c r="IJ164" s="7"/>
      <c r="IK164" s="7"/>
      <c r="IL164" s="7"/>
      <c r="IM164" s="7"/>
      <c r="IN164" s="7"/>
      <c r="IO164" s="7"/>
      <c r="IP164" s="7"/>
      <c r="IQ164" s="7"/>
      <c r="IR164" s="7"/>
      <c r="IS164" s="7"/>
      <c r="IT164" s="7"/>
      <c r="IU164" s="7"/>
      <c r="IV164" s="7"/>
    </row>
    <row r="165" spans="1:256" ht="15.75">
      <c r="A165" s="116"/>
      <c r="B165" s="108" t="s">
        <v>121</v>
      </c>
      <c r="C165" s="72"/>
      <c r="D165" s="72"/>
      <c r="E165" s="72"/>
      <c r="F165" s="72"/>
      <c r="G165" s="28"/>
      <c r="H165" s="28"/>
      <c r="I165" s="28">
        <v>115</v>
      </c>
      <c r="J165" s="117">
        <v>1366</v>
      </c>
      <c r="K165" s="28"/>
      <c r="L165" s="113"/>
      <c r="M165" s="121"/>
      <c r="N165" s="106"/>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c r="FD165" s="7"/>
      <c r="FE165" s="7"/>
      <c r="FF165" s="7"/>
      <c r="FG165" s="7"/>
      <c r="FH165" s="7"/>
      <c r="FI165" s="7"/>
      <c r="FJ165" s="7"/>
      <c r="FK165" s="7"/>
      <c r="FL165" s="7"/>
      <c r="FM165" s="7"/>
      <c r="FN165" s="7"/>
      <c r="FO165" s="7"/>
      <c r="FP165" s="7"/>
      <c r="FQ165" s="7"/>
      <c r="FR165" s="7"/>
      <c r="FS165" s="7"/>
      <c r="FT165" s="7"/>
      <c r="FU165" s="7"/>
      <c r="FV165" s="7"/>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7"/>
      <c r="HG165" s="7"/>
      <c r="HH165" s="7"/>
      <c r="HI165" s="7"/>
      <c r="HJ165" s="7"/>
      <c r="HK165" s="7"/>
      <c r="HL165" s="7"/>
      <c r="HM165" s="7"/>
      <c r="HN165" s="7"/>
      <c r="HO165" s="7"/>
      <c r="HP165" s="7"/>
      <c r="HQ165" s="7"/>
      <c r="HR165" s="7"/>
      <c r="HS165" s="7"/>
      <c r="HT165" s="7"/>
      <c r="HU165" s="7"/>
      <c r="HV165" s="7"/>
      <c r="HW165" s="7"/>
      <c r="HX165" s="7"/>
      <c r="HY165" s="7"/>
      <c r="HZ165" s="7"/>
      <c r="IA165" s="7"/>
      <c r="IB165" s="7"/>
      <c r="IC165" s="7"/>
      <c r="ID165" s="7"/>
      <c r="IE165" s="7"/>
      <c r="IF165" s="7"/>
      <c r="IG165" s="7"/>
      <c r="IH165" s="7"/>
      <c r="II165" s="7"/>
      <c r="IJ165" s="7"/>
      <c r="IK165" s="7"/>
      <c r="IL165" s="7"/>
      <c r="IM165" s="7"/>
      <c r="IN165" s="7"/>
      <c r="IO165" s="7"/>
      <c r="IP165" s="7"/>
      <c r="IQ165" s="7"/>
      <c r="IR165" s="7"/>
      <c r="IS165" s="7"/>
      <c r="IT165" s="7"/>
      <c r="IU165" s="7"/>
      <c r="IV165" s="7"/>
    </row>
    <row r="166" spans="1:256" ht="15.75">
      <c r="A166" s="120"/>
      <c r="B166" s="119" t="s">
        <v>122</v>
      </c>
      <c r="C166" s="72"/>
      <c r="D166" s="108"/>
      <c r="E166" s="108"/>
      <c r="F166" s="108"/>
      <c r="G166" s="28"/>
      <c r="H166" s="28"/>
      <c r="I166" s="28"/>
      <c r="J166" s="117"/>
      <c r="K166" s="28"/>
      <c r="L166" s="113"/>
      <c r="M166" s="121"/>
      <c r="N166" s="106"/>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c r="HV166" s="7"/>
      <c r="HW166" s="7"/>
      <c r="HX166" s="7"/>
      <c r="HY166" s="7"/>
      <c r="HZ166" s="7"/>
      <c r="IA166" s="7"/>
      <c r="IB166" s="7"/>
      <c r="IC166" s="7"/>
      <c r="ID166" s="7"/>
      <c r="IE166" s="7"/>
      <c r="IF166" s="7"/>
      <c r="IG166" s="7"/>
      <c r="IH166" s="7"/>
      <c r="II166" s="7"/>
      <c r="IJ166" s="7"/>
      <c r="IK166" s="7"/>
      <c r="IL166" s="7"/>
      <c r="IM166" s="7"/>
      <c r="IN166" s="7"/>
      <c r="IO166" s="7"/>
      <c r="IP166" s="7"/>
      <c r="IQ166" s="7"/>
      <c r="IR166" s="7"/>
      <c r="IS166" s="7"/>
      <c r="IT166" s="7"/>
      <c r="IU166" s="7"/>
      <c r="IV166" s="7"/>
    </row>
    <row r="167" spans="1:256" ht="15.75">
      <c r="A167" s="120"/>
      <c r="B167" s="108" t="s">
        <v>123</v>
      </c>
      <c r="C167" s="72"/>
      <c r="D167" s="108"/>
      <c r="E167" s="108"/>
      <c r="F167" s="108"/>
      <c r="G167" s="28"/>
      <c r="H167" s="28"/>
      <c r="I167" s="28">
        <v>3</v>
      </c>
      <c r="J167" s="117">
        <v>144</v>
      </c>
      <c r="K167" s="28"/>
      <c r="L167" s="113"/>
      <c r="M167" s="121"/>
      <c r="N167" s="106"/>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7"/>
      <c r="HV167" s="7"/>
      <c r="HW167" s="7"/>
      <c r="HX167" s="7"/>
      <c r="HY167" s="7"/>
      <c r="HZ167" s="7"/>
      <c r="IA167" s="7"/>
      <c r="IB167" s="7"/>
      <c r="IC167" s="7"/>
      <c r="ID167" s="7"/>
      <c r="IE167" s="7"/>
      <c r="IF167" s="7"/>
      <c r="IG167" s="7"/>
      <c r="IH167" s="7"/>
      <c r="II167" s="7"/>
      <c r="IJ167" s="7"/>
      <c r="IK167" s="7"/>
      <c r="IL167" s="7"/>
      <c r="IM167" s="7"/>
      <c r="IN167" s="7"/>
      <c r="IO167" s="7"/>
      <c r="IP167" s="7"/>
      <c r="IQ167" s="7"/>
      <c r="IR167" s="7"/>
      <c r="IS167" s="7"/>
      <c r="IT167" s="7"/>
      <c r="IU167" s="7"/>
      <c r="IV167" s="7"/>
    </row>
    <row r="168" spans="1:256" ht="15.75">
      <c r="A168" s="116"/>
      <c r="B168" s="108" t="s">
        <v>124</v>
      </c>
      <c r="C168" s="72"/>
      <c r="D168" s="122"/>
      <c r="E168" s="122"/>
      <c r="F168" s="123"/>
      <c r="G168" s="28"/>
      <c r="H168" s="28"/>
      <c r="I168" s="28"/>
      <c r="J168" s="117">
        <v>13</v>
      </c>
      <c r="K168" s="28"/>
      <c r="L168" s="113"/>
      <c r="M168" s="121"/>
      <c r="N168" s="106"/>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c r="IO168" s="7"/>
      <c r="IP168" s="7"/>
      <c r="IQ168" s="7"/>
      <c r="IR168" s="7"/>
      <c r="IS168" s="7"/>
      <c r="IT168" s="7"/>
      <c r="IU168" s="7"/>
      <c r="IV168" s="7"/>
    </row>
    <row r="169" spans="1:256" ht="15.75">
      <c r="A169" s="116"/>
      <c r="B169" s="108" t="s">
        <v>125</v>
      </c>
      <c r="C169" s="72"/>
      <c r="D169" s="122"/>
      <c r="E169" s="122"/>
      <c r="F169" s="123"/>
      <c r="G169" s="28"/>
      <c r="H169" s="28"/>
      <c r="I169" s="28"/>
      <c r="J169" s="117">
        <v>4</v>
      </c>
      <c r="K169" s="28"/>
      <c r="L169" s="113"/>
      <c r="M169" s="121"/>
      <c r="N169" s="106"/>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c r="IO169" s="7"/>
      <c r="IP169" s="7"/>
      <c r="IQ169" s="7"/>
      <c r="IR169" s="7"/>
      <c r="IS169" s="7"/>
      <c r="IT169" s="7"/>
      <c r="IU169" s="7"/>
      <c r="IV169" s="7"/>
    </row>
    <row r="170" spans="1:256" ht="15.75">
      <c r="A170" s="116"/>
      <c r="B170" s="108" t="s">
        <v>126</v>
      </c>
      <c r="C170" s="72"/>
      <c r="D170" s="124"/>
      <c r="E170" s="122"/>
      <c r="F170" s="123"/>
      <c r="G170" s="28"/>
      <c r="H170" s="28"/>
      <c r="I170" s="28"/>
      <c r="J170" s="125">
        <v>0.9644</v>
      </c>
      <c r="K170" s="28"/>
      <c r="L170" s="113"/>
      <c r="M170" s="121"/>
      <c r="N170" s="106"/>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c r="FD170" s="7"/>
      <c r="FE170" s="7"/>
      <c r="FF170" s="7"/>
      <c r="FG170" s="7"/>
      <c r="FH170" s="7"/>
      <c r="FI170" s="7"/>
      <c r="FJ170" s="7"/>
      <c r="FK170" s="7"/>
      <c r="FL170" s="7"/>
      <c r="FM170" s="7"/>
      <c r="FN170" s="7"/>
      <c r="FO170" s="7"/>
      <c r="FP170" s="7"/>
      <c r="FQ170" s="7"/>
      <c r="FR170" s="7"/>
      <c r="FS170" s="7"/>
      <c r="FT170" s="7"/>
      <c r="FU170" s="7"/>
      <c r="FV170" s="7"/>
      <c r="FW170" s="7"/>
      <c r="FX170" s="7"/>
      <c r="FY170" s="7"/>
      <c r="FZ170" s="7"/>
      <c r="GA170" s="7"/>
      <c r="GB170" s="7"/>
      <c r="GC170" s="7"/>
      <c r="GD170" s="7"/>
      <c r="GE170" s="7"/>
      <c r="GF170" s="7"/>
      <c r="GG170" s="7"/>
      <c r="GH170" s="7"/>
      <c r="GI170" s="7"/>
      <c r="GJ170" s="7"/>
      <c r="GK170" s="7"/>
      <c r="GL170" s="7"/>
      <c r="GM170" s="7"/>
      <c r="GN170" s="7"/>
      <c r="GO170" s="7"/>
      <c r="GP170" s="7"/>
      <c r="GQ170" s="7"/>
      <c r="GR170" s="7"/>
      <c r="GS170" s="7"/>
      <c r="GT170" s="7"/>
      <c r="GU170" s="7"/>
      <c r="GV170" s="7"/>
      <c r="GW170" s="7"/>
      <c r="GX170" s="7"/>
      <c r="GY170" s="7"/>
      <c r="GZ170" s="7"/>
      <c r="HA170" s="7"/>
      <c r="HB170" s="7"/>
      <c r="HC170" s="7"/>
      <c r="HD170" s="7"/>
      <c r="HE170" s="7"/>
      <c r="HF170" s="7"/>
      <c r="HG170" s="7"/>
      <c r="HH170" s="7"/>
      <c r="HI170" s="7"/>
      <c r="HJ170" s="7"/>
      <c r="HK170" s="7"/>
      <c r="HL170" s="7"/>
      <c r="HM170" s="7"/>
      <c r="HN170" s="7"/>
      <c r="HO170" s="7"/>
      <c r="HP170" s="7"/>
      <c r="HQ170" s="7"/>
      <c r="HR170" s="7"/>
      <c r="HS170" s="7"/>
      <c r="HT170" s="7"/>
      <c r="HU170" s="7"/>
      <c r="HV170" s="7"/>
      <c r="HW170" s="7"/>
      <c r="HX170" s="7"/>
      <c r="HY170" s="7"/>
      <c r="HZ170" s="7"/>
      <c r="IA170" s="7"/>
      <c r="IB170" s="7"/>
      <c r="IC170" s="7"/>
      <c r="ID170" s="7"/>
      <c r="IE170" s="7"/>
      <c r="IF170" s="7"/>
      <c r="IG170" s="7"/>
      <c r="IH170" s="7"/>
      <c r="II170" s="7"/>
      <c r="IJ170" s="7"/>
      <c r="IK170" s="7"/>
      <c r="IL170" s="7"/>
      <c r="IM170" s="7"/>
      <c r="IN170" s="7"/>
      <c r="IO170" s="7"/>
      <c r="IP170" s="7"/>
      <c r="IQ170" s="7"/>
      <c r="IR170" s="7"/>
      <c r="IS170" s="7"/>
      <c r="IT170" s="7"/>
      <c r="IU170" s="7"/>
      <c r="IV170" s="7"/>
    </row>
    <row r="171" spans="1:256" ht="15.75">
      <c r="A171" s="116"/>
      <c r="B171" s="108"/>
      <c r="C171" s="72"/>
      <c r="D171" s="124"/>
      <c r="E171" s="122"/>
      <c r="F171" s="123"/>
      <c r="G171" s="28"/>
      <c r="H171" s="28"/>
      <c r="I171" s="28"/>
      <c r="J171" s="125"/>
      <c r="K171" s="28"/>
      <c r="L171" s="113"/>
      <c r="M171" s="121"/>
      <c r="N171" s="106"/>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row>
    <row r="172" spans="1:256" ht="15.75">
      <c r="A172" s="8"/>
      <c r="B172" s="17" t="s">
        <v>127</v>
      </c>
      <c r="C172" s="20"/>
      <c r="D172" s="115"/>
      <c r="E172" s="20"/>
      <c r="F172" s="115"/>
      <c r="G172" s="20"/>
      <c r="H172" s="115" t="s">
        <v>165</v>
      </c>
      <c r="I172" s="20" t="s">
        <v>166</v>
      </c>
      <c r="J172" s="115" t="s">
        <v>174</v>
      </c>
      <c r="K172" s="20" t="s">
        <v>166</v>
      </c>
      <c r="L172" s="18"/>
      <c r="M172" s="17"/>
      <c r="N172" s="126"/>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row>
    <row r="173" spans="1:256" ht="15.75">
      <c r="A173" s="27"/>
      <c r="B173" s="72" t="s">
        <v>128</v>
      </c>
      <c r="C173" s="127"/>
      <c r="D173" s="72"/>
      <c r="E173" s="127"/>
      <c r="F173" s="28"/>
      <c r="G173" s="127"/>
      <c r="H173" s="72">
        <f>591+447</f>
        <v>1038</v>
      </c>
      <c r="I173" s="127">
        <f>H173/H179</f>
        <v>0.8264331210191083</v>
      </c>
      <c r="J173" s="71">
        <f>19424+18011+39</f>
        <v>37474</v>
      </c>
      <c r="K173" s="128">
        <f>J173/J179</f>
        <v>0.8461434248554913</v>
      </c>
      <c r="L173" s="113"/>
      <c r="M173" s="121"/>
      <c r="N173" s="106"/>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c r="FD173" s="7"/>
      <c r="FE173" s="7"/>
      <c r="FF173" s="7"/>
      <c r="FG173" s="7"/>
      <c r="FH173" s="7"/>
      <c r="FI173" s="7"/>
      <c r="FJ173" s="7"/>
      <c r="FK173" s="7"/>
      <c r="FL173" s="7"/>
      <c r="FM173" s="7"/>
      <c r="FN173" s="7"/>
      <c r="FO173" s="7"/>
      <c r="FP173" s="7"/>
      <c r="FQ173" s="7"/>
      <c r="FR173" s="7"/>
      <c r="FS173" s="7"/>
      <c r="FT173" s="7"/>
      <c r="FU173" s="7"/>
      <c r="FV173" s="7"/>
      <c r="FW173" s="7"/>
      <c r="FX173" s="7"/>
      <c r="FY173" s="7"/>
      <c r="FZ173" s="7"/>
      <c r="GA173" s="7"/>
      <c r="GB173" s="7"/>
      <c r="GC173" s="7"/>
      <c r="GD173" s="7"/>
      <c r="GE173" s="7"/>
      <c r="GF173" s="7"/>
      <c r="GG173" s="7"/>
      <c r="GH173" s="7"/>
      <c r="GI173" s="7"/>
      <c r="GJ173" s="7"/>
      <c r="GK173" s="7"/>
      <c r="GL173" s="7"/>
      <c r="GM173" s="7"/>
      <c r="GN173" s="7"/>
      <c r="GO173" s="7"/>
      <c r="GP173" s="7"/>
      <c r="GQ173" s="7"/>
      <c r="GR173" s="7"/>
      <c r="GS173" s="7"/>
      <c r="GT173" s="7"/>
      <c r="GU173" s="7"/>
      <c r="GV173" s="7"/>
      <c r="GW173" s="7"/>
      <c r="GX173" s="7"/>
      <c r="GY173" s="7"/>
      <c r="GZ173" s="7"/>
      <c r="HA173" s="7"/>
      <c r="HB173" s="7"/>
      <c r="HC173" s="7"/>
      <c r="HD173" s="7"/>
      <c r="HE173" s="7"/>
      <c r="HF173" s="7"/>
      <c r="HG173" s="7"/>
      <c r="HH173" s="7"/>
      <c r="HI173" s="7"/>
      <c r="HJ173" s="7"/>
      <c r="HK173" s="7"/>
      <c r="HL173" s="7"/>
      <c r="HM173" s="7"/>
      <c r="HN173" s="7"/>
      <c r="HO173" s="7"/>
      <c r="HP173" s="7"/>
      <c r="HQ173" s="7"/>
      <c r="HR173" s="7"/>
      <c r="HS173" s="7"/>
      <c r="HT173" s="7"/>
      <c r="HU173" s="7"/>
      <c r="HV173" s="7"/>
      <c r="HW173" s="7"/>
      <c r="HX173" s="7"/>
      <c r="HY173" s="7"/>
      <c r="HZ173" s="7"/>
      <c r="IA173" s="7"/>
      <c r="IB173" s="7"/>
      <c r="IC173" s="7"/>
      <c r="ID173" s="7"/>
      <c r="IE173" s="7"/>
      <c r="IF173" s="7"/>
      <c r="IG173" s="7"/>
      <c r="IH173" s="7"/>
      <c r="II173" s="7"/>
      <c r="IJ173" s="7"/>
      <c r="IK173" s="7"/>
      <c r="IL173" s="7"/>
      <c r="IM173" s="7"/>
      <c r="IN173" s="7"/>
      <c r="IO173" s="7"/>
      <c r="IP173" s="7"/>
      <c r="IQ173" s="7"/>
      <c r="IR173" s="7"/>
      <c r="IS173" s="7"/>
      <c r="IT173" s="7"/>
      <c r="IU173" s="7"/>
      <c r="IV173" s="7"/>
    </row>
    <row r="174" spans="1:256" ht="15.75">
      <c r="A174" s="27"/>
      <c r="B174" s="72" t="s">
        <v>129</v>
      </c>
      <c r="C174" s="127"/>
      <c r="D174" s="72"/>
      <c r="E174" s="127"/>
      <c r="F174" s="28"/>
      <c r="G174" s="129"/>
      <c r="H174" s="72">
        <f>41+4</f>
        <v>45</v>
      </c>
      <c r="I174" s="127">
        <f>H174/H179</f>
        <v>0.035828025477707005</v>
      </c>
      <c r="J174" s="71">
        <f>1541+120</f>
        <v>1661</v>
      </c>
      <c r="K174" s="128">
        <f>J174/J179</f>
        <v>0.03750451589595376</v>
      </c>
      <c r="L174" s="113"/>
      <c r="M174" s="121"/>
      <c r="N174" s="106"/>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c r="FD174" s="7"/>
      <c r="FE174" s="7"/>
      <c r="FF174" s="7"/>
      <c r="FG174" s="7"/>
      <c r="FH174" s="7"/>
      <c r="FI174" s="7"/>
      <c r="FJ174" s="7"/>
      <c r="FK174" s="7"/>
      <c r="FL174" s="7"/>
      <c r="FM174" s="7"/>
      <c r="FN174" s="7"/>
      <c r="FO174" s="7"/>
      <c r="FP174" s="7"/>
      <c r="FQ174" s="7"/>
      <c r="FR174" s="7"/>
      <c r="FS174" s="7"/>
      <c r="FT174" s="7"/>
      <c r="FU174" s="7"/>
      <c r="FV174" s="7"/>
      <c r="FW174" s="7"/>
      <c r="FX174" s="7"/>
      <c r="FY174" s="7"/>
      <c r="FZ174" s="7"/>
      <c r="GA174" s="7"/>
      <c r="GB174" s="7"/>
      <c r="GC174" s="7"/>
      <c r="GD174" s="7"/>
      <c r="GE174" s="7"/>
      <c r="GF174" s="7"/>
      <c r="GG174" s="7"/>
      <c r="GH174" s="7"/>
      <c r="GI174" s="7"/>
      <c r="GJ174" s="7"/>
      <c r="GK174" s="7"/>
      <c r="GL174" s="7"/>
      <c r="GM174" s="7"/>
      <c r="GN174" s="7"/>
      <c r="GO174" s="7"/>
      <c r="GP174" s="7"/>
      <c r="GQ174" s="7"/>
      <c r="GR174" s="7"/>
      <c r="GS174" s="7"/>
      <c r="GT174" s="7"/>
      <c r="GU174" s="7"/>
      <c r="GV174" s="7"/>
      <c r="GW174" s="7"/>
      <c r="GX174" s="7"/>
      <c r="GY174" s="7"/>
      <c r="GZ174" s="7"/>
      <c r="HA174" s="7"/>
      <c r="HB174" s="7"/>
      <c r="HC174" s="7"/>
      <c r="HD174" s="7"/>
      <c r="HE174" s="7"/>
      <c r="HF174" s="7"/>
      <c r="HG174" s="7"/>
      <c r="HH174" s="7"/>
      <c r="HI174" s="7"/>
      <c r="HJ174" s="7"/>
      <c r="HK174" s="7"/>
      <c r="HL174" s="7"/>
      <c r="HM174" s="7"/>
      <c r="HN174" s="7"/>
      <c r="HO174" s="7"/>
      <c r="HP174" s="7"/>
      <c r="HQ174" s="7"/>
      <c r="HR174" s="7"/>
      <c r="HS174" s="7"/>
      <c r="HT174" s="7"/>
      <c r="HU174" s="7"/>
      <c r="HV174" s="7"/>
      <c r="HW174" s="7"/>
      <c r="HX174" s="7"/>
      <c r="HY174" s="7"/>
      <c r="HZ174" s="7"/>
      <c r="IA174" s="7"/>
      <c r="IB174" s="7"/>
      <c r="IC174" s="7"/>
      <c r="ID174" s="7"/>
      <c r="IE174" s="7"/>
      <c r="IF174" s="7"/>
      <c r="IG174" s="7"/>
      <c r="IH174" s="7"/>
      <c r="II174" s="7"/>
      <c r="IJ174" s="7"/>
      <c r="IK174" s="7"/>
      <c r="IL174" s="7"/>
      <c r="IM174" s="7"/>
      <c r="IN174" s="7"/>
      <c r="IO174" s="7"/>
      <c r="IP174" s="7"/>
      <c r="IQ174" s="7"/>
      <c r="IR174" s="7"/>
      <c r="IS174" s="7"/>
      <c r="IT174" s="7"/>
      <c r="IU174" s="7"/>
      <c r="IV174" s="7"/>
    </row>
    <row r="175" spans="1:256" ht="15.75">
      <c r="A175" s="27"/>
      <c r="B175" s="72" t="s">
        <v>130</v>
      </c>
      <c r="C175" s="127"/>
      <c r="D175" s="72"/>
      <c r="E175" s="127"/>
      <c r="F175" s="28"/>
      <c r="G175" s="129"/>
      <c r="H175" s="72">
        <f>23+2</f>
        <v>25</v>
      </c>
      <c r="I175" s="127">
        <f>H175/H179</f>
        <v>0.019904458598726114</v>
      </c>
      <c r="J175" s="71">
        <f>849+58</f>
        <v>907</v>
      </c>
      <c r="K175" s="128">
        <f>J175/J179</f>
        <v>0.020479588150289017</v>
      </c>
      <c r="L175" s="113"/>
      <c r="M175" s="121"/>
      <c r="N175" s="106"/>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c r="HU175" s="7"/>
      <c r="HV175" s="7"/>
      <c r="HW175" s="7"/>
      <c r="HX175" s="7"/>
      <c r="HY175" s="7"/>
      <c r="HZ175" s="7"/>
      <c r="IA175" s="7"/>
      <c r="IB175" s="7"/>
      <c r="IC175" s="7"/>
      <c r="ID175" s="7"/>
      <c r="IE175" s="7"/>
      <c r="IF175" s="7"/>
      <c r="IG175" s="7"/>
      <c r="IH175" s="7"/>
      <c r="II175" s="7"/>
      <c r="IJ175" s="7"/>
      <c r="IK175" s="7"/>
      <c r="IL175" s="7"/>
      <c r="IM175" s="7"/>
      <c r="IN175" s="7"/>
      <c r="IO175" s="7"/>
      <c r="IP175" s="7"/>
      <c r="IQ175" s="7"/>
      <c r="IR175" s="7"/>
      <c r="IS175" s="7"/>
      <c r="IT175" s="7"/>
      <c r="IU175" s="7"/>
      <c r="IV175" s="7"/>
    </row>
    <row r="176" spans="1:256" ht="15.75">
      <c r="A176" s="27"/>
      <c r="B176" s="72" t="s">
        <v>131</v>
      </c>
      <c r="C176" s="127"/>
      <c r="D176" s="72"/>
      <c r="E176" s="127"/>
      <c r="F176" s="28"/>
      <c r="G176" s="129"/>
      <c r="H176" s="72">
        <f>13+133+1+1</f>
        <v>148</v>
      </c>
      <c r="I176" s="127">
        <f>H176/H179</f>
        <v>0.1178343949044586</v>
      </c>
      <c r="J176" s="71">
        <f>520+5090+4-1464+24+10+62</f>
        <v>4246</v>
      </c>
      <c r="K176" s="128">
        <f>J176/J179</f>
        <v>0.0958724710982659</v>
      </c>
      <c r="L176" s="113"/>
      <c r="M176" s="121"/>
      <c r="N176" s="10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c r="HU176" s="7"/>
      <c r="HV176" s="7"/>
      <c r="HW176" s="7"/>
      <c r="HX176" s="7"/>
      <c r="HY176" s="7"/>
      <c r="HZ176" s="7"/>
      <c r="IA176" s="7"/>
      <c r="IB176" s="7"/>
      <c r="IC176" s="7"/>
      <c r="ID176" s="7"/>
      <c r="IE176" s="7"/>
      <c r="IF176" s="7"/>
      <c r="IG176" s="7"/>
      <c r="IH176" s="7"/>
      <c r="II176" s="7"/>
      <c r="IJ176" s="7"/>
      <c r="IK176" s="7"/>
      <c r="IL176" s="7"/>
      <c r="IM176" s="7"/>
      <c r="IN176" s="7"/>
      <c r="IO176" s="7"/>
      <c r="IP176" s="7"/>
      <c r="IQ176" s="7"/>
      <c r="IR176" s="7"/>
      <c r="IS176" s="7"/>
      <c r="IT176" s="7"/>
      <c r="IU176" s="7"/>
      <c r="IV176" s="7"/>
    </row>
    <row r="177" spans="1:256" ht="15.75">
      <c r="A177" s="27"/>
      <c r="B177" s="31"/>
      <c r="C177" s="127"/>
      <c r="D177" s="72"/>
      <c r="E177" s="127"/>
      <c r="F177" s="28"/>
      <c r="G177" s="129"/>
      <c r="H177" s="72"/>
      <c r="I177" s="127"/>
      <c r="J177" s="71"/>
      <c r="K177" s="128"/>
      <c r="L177" s="113"/>
      <c r="M177" s="121"/>
      <c r="N177" s="106"/>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c r="HU177" s="7"/>
      <c r="HV177" s="7"/>
      <c r="HW177" s="7"/>
      <c r="HX177" s="7"/>
      <c r="HY177" s="7"/>
      <c r="HZ177" s="7"/>
      <c r="IA177" s="7"/>
      <c r="IB177" s="7"/>
      <c r="IC177" s="7"/>
      <c r="ID177" s="7"/>
      <c r="IE177" s="7"/>
      <c r="IF177" s="7"/>
      <c r="IG177" s="7"/>
      <c r="IH177" s="7"/>
      <c r="II177" s="7"/>
      <c r="IJ177" s="7"/>
      <c r="IK177" s="7"/>
      <c r="IL177" s="7"/>
      <c r="IM177" s="7"/>
      <c r="IN177" s="7"/>
      <c r="IO177" s="7"/>
      <c r="IP177" s="7"/>
      <c r="IQ177" s="7"/>
      <c r="IR177" s="7"/>
      <c r="IS177" s="7"/>
      <c r="IT177" s="7"/>
      <c r="IU177" s="7"/>
      <c r="IV177" s="7"/>
    </row>
    <row r="178" spans="1:256" ht="15.75">
      <c r="A178" s="27"/>
      <c r="B178" s="72" t="s">
        <v>132</v>
      </c>
      <c r="C178" s="130"/>
      <c r="D178" s="118"/>
      <c r="E178" s="130"/>
      <c r="F178" s="28"/>
      <c r="G178" s="130"/>
      <c r="H178" s="118"/>
      <c r="I178" s="130"/>
      <c r="J178" s="71"/>
      <c r="K178" s="128"/>
      <c r="L178" s="113"/>
      <c r="M178" s="121"/>
      <c r="N178" s="10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c r="FD178" s="7"/>
      <c r="FE178" s="7"/>
      <c r="FF178" s="7"/>
      <c r="FG178" s="7"/>
      <c r="FH178" s="7"/>
      <c r="FI178" s="7"/>
      <c r="FJ178" s="7"/>
      <c r="FK178" s="7"/>
      <c r="FL178" s="7"/>
      <c r="FM178" s="7"/>
      <c r="FN178" s="7"/>
      <c r="FO178" s="7"/>
      <c r="FP178" s="7"/>
      <c r="FQ178" s="7"/>
      <c r="FR178" s="7"/>
      <c r="FS178" s="7"/>
      <c r="FT178" s="7"/>
      <c r="FU178" s="7"/>
      <c r="FV178" s="7"/>
      <c r="FW178" s="7"/>
      <c r="FX178" s="7"/>
      <c r="FY178" s="7"/>
      <c r="FZ178" s="7"/>
      <c r="GA178" s="7"/>
      <c r="GB178" s="7"/>
      <c r="GC178" s="7"/>
      <c r="GD178" s="7"/>
      <c r="GE178" s="7"/>
      <c r="GF178" s="7"/>
      <c r="GG178" s="7"/>
      <c r="GH178" s="7"/>
      <c r="GI178" s="7"/>
      <c r="GJ178" s="7"/>
      <c r="GK178" s="7"/>
      <c r="GL178" s="7"/>
      <c r="GM178" s="7"/>
      <c r="GN178" s="7"/>
      <c r="GO178" s="7"/>
      <c r="GP178" s="7"/>
      <c r="GQ178" s="7"/>
      <c r="GR178" s="7"/>
      <c r="GS178" s="7"/>
      <c r="GT178" s="7"/>
      <c r="GU178" s="7"/>
      <c r="GV178" s="7"/>
      <c r="GW178" s="7"/>
      <c r="GX178" s="7"/>
      <c r="GY178" s="7"/>
      <c r="GZ178" s="7"/>
      <c r="HA178" s="7"/>
      <c r="HB178" s="7"/>
      <c r="HC178" s="7"/>
      <c r="HD178" s="7"/>
      <c r="HE178" s="7"/>
      <c r="HF178" s="7"/>
      <c r="HG178" s="7"/>
      <c r="HH178" s="7"/>
      <c r="HI178" s="7"/>
      <c r="HJ178" s="7"/>
      <c r="HK178" s="7"/>
      <c r="HL178" s="7"/>
      <c r="HM178" s="7"/>
      <c r="HN178" s="7"/>
      <c r="HO178" s="7"/>
      <c r="HP178" s="7"/>
      <c r="HQ178" s="7"/>
      <c r="HR178" s="7"/>
      <c r="HS178" s="7"/>
      <c r="HT178" s="7"/>
      <c r="HU178" s="7"/>
      <c r="HV178" s="7"/>
      <c r="HW178" s="7"/>
      <c r="HX178" s="7"/>
      <c r="HY178" s="7"/>
      <c r="HZ178" s="7"/>
      <c r="IA178" s="7"/>
      <c r="IB178" s="7"/>
      <c r="IC178" s="7"/>
      <c r="ID178" s="7"/>
      <c r="IE178" s="7"/>
      <c r="IF178" s="7"/>
      <c r="IG178" s="7"/>
      <c r="IH178" s="7"/>
      <c r="II178" s="7"/>
      <c r="IJ178" s="7"/>
      <c r="IK178" s="7"/>
      <c r="IL178" s="7"/>
      <c r="IM178" s="7"/>
      <c r="IN178" s="7"/>
      <c r="IO178" s="7"/>
      <c r="IP178" s="7"/>
      <c r="IQ178" s="7"/>
      <c r="IR178" s="7"/>
      <c r="IS178" s="7"/>
      <c r="IT178" s="7"/>
      <c r="IU178" s="7"/>
      <c r="IV178" s="7"/>
    </row>
    <row r="179" spans="1:256" ht="15.75">
      <c r="A179" s="27"/>
      <c r="B179" s="28"/>
      <c r="C179" s="28"/>
      <c r="D179" s="28"/>
      <c r="E179" s="28"/>
      <c r="F179" s="28"/>
      <c r="G179" s="28"/>
      <c r="H179" s="70">
        <f>SUM(H173:H177)</f>
        <v>1256</v>
      </c>
      <c r="I179" s="131">
        <f>SUM(I173:I178)</f>
        <v>1</v>
      </c>
      <c r="J179" s="71">
        <f>SUM(J173:J178)</f>
        <v>44288</v>
      </c>
      <c r="K179" s="131">
        <f>SUM(K173:K178)</f>
        <v>1</v>
      </c>
      <c r="L179" s="28"/>
      <c r="M179" s="28"/>
      <c r="N179" s="132"/>
      <c r="O179" s="133"/>
      <c r="P179" s="133"/>
      <c r="Q179" s="133"/>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row>
    <row r="180" spans="1:256" ht="15.75">
      <c r="A180" s="27"/>
      <c r="B180" s="28"/>
      <c r="C180" s="28"/>
      <c r="D180" s="28"/>
      <c r="E180" s="28"/>
      <c r="F180" s="28"/>
      <c r="G180" s="28"/>
      <c r="H180" s="70"/>
      <c r="I180" s="131"/>
      <c r="J180" s="71"/>
      <c r="K180" s="131"/>
      <c r="L180" s="28"/>
      <c r="M180" s="28"/>
      <c r="N180" s="132"/>
      <c r="O180" s="133"/>
      <c r="P180" s="133"/>
      <c r="Q180" s="133"/>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c r="FD180" s="7"/>
      <c r="FE180" s="7"/>
      <c r="FF180" s="7"/>
      <c r="FG180" s="7"/>
      <c r="FH180" s="7"/>
      <c r="FI180" s="7"/>
      <c r="FJ180" s="7"/>
      <c r="FK180" s="7"/>
      <c r="FL180" s="7"/>
      <c r="FM180" s="7"/>
      <c r="FN180" s="7"/>
      <c r="FO180" s="7"/>
      <c r="FP180" s="7"/>
      <c r="FQ180" s="7"/>
      <c r="FR180" s="7"/>
      <c r="FS180" s="7"/>
      <c r="FT180" s="7"/>
      <c r="FU180" s="7"/>
      <c r="FV180" s="7"/>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7"/>
      <c r="HG180" s="7"/>
      <c r="HH180" s="7"/>
      <c r="HI180" s="7"/>
      <c r="HJ180" s="7"/>
      <c r="HK180" s="7"/>
      <c r="HL180" s="7"/>
      <c r="HM180" s="7"/>
      <c r="HN180" s="7"/>
      <c r="HO180" s="7"/>
      <c r="HP180" s="7"/>
      <c r="HQ180" s="7"/>
      <c r="HR180" s="7"/>
      <c r="HS180" s="7"/>
      <c r="HT180" s="7"/>
      <c r="HU180" s="7"/>
      <c r="HV180" s="7"/>
      <c r="HW180" s="7"/>
      <c r="HX180" s="7"/>
      <c r="HY180" s="7"/>
      <c r="HZ180" s="7"/>
      <c r="IA180" s="7"/>
      <c r="IB180" s="7"/>
      <c r="IC180" s="7"/>
      <c r="ID180" s="7"/>
      <c r="IE180" s="7"/>
      <c r="IF180" s="7"/>
      <c r="IG180" s="7"/>
      <c r="IH180" s="7"/>
      <c r="II180" s="7"/>
      <c r="IJ180" s="7"/>
      <c r="IK180" s="7"/>
      <c r="IL180" s="7"/>
      <c r="IM180" s="7"/>
      <c r="IN180" s="7"/>
      <c r="IO180" s="7"/>
      <c r="IP180" s="7"/>
      <c r="IQ180" s="7"/>
      <c r="IR180" s="7"/>
      <c r="IS180" s="7"/>
      <c r="IT180" s="7"/>
      <c r="IU180" s="7"/>
      <c r="IV180" s="7"/>
    </row>
    <row r="181" spans="1:256" ht="15.75">
      <c r="A181" s="8"/>
      <c r="B181" s="10"/>
      <c r="C181" s="10"/>
      <c r="D181" s="10"/>
      <c r="E181" s="10"/>
      <c r="F181" s="10"/>
      <c r="G181" s="10"/>
      <c r="H181" s="73"/>
      <c r="I181" s="134"/>
      <c r="J181" s="135"/>
      <c r="K181" s="134"/>
      <c r="L181" s="10"/>
      <c r="M181" s="10"/>
      <c r="N181" s="132"/>
      <c r="O181" s="133"/>
      <c r="P181" s="133"/>
      <c r="Q181" s="133"/>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c r="FD181" s="7"/>
      <c r="FE181" s="7"/>
      <c r="FF181" s="7"/>
      <c r="FG181" s="7"/>
      <c r="FH181" s="7"/>
      <c r="FI181" s="7"/>
      <c r="FJ181" s="7"/>
      <c r="FK181" s="7"/>
      <c r="FL181" s="7"/>
      <c r="FM181" s="7"/>
      <c r="FN181" s="7"/>
      <c r="FO181" s="7"/>
      <c r="FP181" s="7"/>
      <c r="FQ181" s="7"/>
      <c r="FR181" s="7"/>
      <c r="FS181" s="7"/>
      <c r="FT181" s="7"/>
      <c r="FU181" s="7"/>
      <c r="FV181" s="7"/>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7"/>
      <c r="HG181" s="7"/>
      <c r="HH181" s="7"/>
      <c r="HI181" s="7"/>
      <c r="HJ181" s="7"/>
      <c r="HK181" s="7"/>
      <c r="HL181" s="7"/>
      <c r="HM181" s="7"/>
      <c r="HN181" s="7"/>
      <c r="HO181" s="7"/>
      <c r="HP181" s="7"/>
      <c r="HQ181" s="7"/>
      <c r="HR181" s="7"/>
      <c r="HS181" s="7"/>
      <c r="HT181" s="7"/>
      <c r="HU181" s="7"/>
      <c r="HV181" s="7"/>
      <c r="HW181" s="7"/>
      <c r="HX181" s="7"/>
      <c r="HY181" s="7"/>
      <c r="HZ181" s="7"/>
      <c r="IA181" s="7"/>
      <c r="IB181" s="7"/>
      <c r="IC181" s="7"/>
      <c r="ID181" s="7"/>
      <c r="IE181" s="7"/>
      <c r="IF181" s="7"/>
      <c r="IG181" s="7"/>
      <c r="IH181" s="7"/>
      <c r="II181" s="7"/>
      <c r="IJ181" s="7"/>
      <c r="IK181" s="7"/>
      <c r="IL181" s="7"/>
      <c r="IM181" s="7"/>
      <c r="IN181" s="7"/>
      <c r="IO181" s="7"/>
      <c r="IP181" s="7"/>
      <c r="IQ181" s="7"/>
      <c r="IR181" s="7"/>
      <c r="IS181" s="7"/>
      <c r="IT181" s="7"/>
      <c r="IU181" s="7"/>
      <c r="IV181" s="7"/>
    </row>
    <row r="182" spans="1:256" ht="15.75">
      <c r="A182" s="136"/>
      <c r="B182" s="17" t="s">
        <v>133</v>
      </c>
      <c r="C182" s="137"/>
      <c r="D182" s="20" t="s">
        <v>142</v>
      </c>
      <c r="E182" s="18"/>
      <c r="F182" s="17" t="s">
        <v>153</v>
      </c>
      <c r="G182" s="138"/>
      <c r="H182" s="138"/>
      <c r="I182" s="15"/>
      <c r="J182" s="15"/>
      <c r="K182" s="15"/>
      <c r="L182" s="15"/>
      <c r="M182" s="15"/>
      <c r="N182" s="132"/>
      <c r="O182" s="133"/>
      <c r="P182" s="133"/>
      <c r="Q182" s="133"/>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c r="FD182" s="7"/>
      <c r="FE182" s="7"/>
      <c r="FF182" s="7"/>
      <c r="FG182" s="7"/>
      <c r="FH182" s="7"/>
      <c r="FI182" s="7"/>
      <c r="FJ182" s="7"/>
      <c r="FK182" s="7"/>
      <c r="FL182" s="7"/>
      <c r="FM182" s="7"/>
      <c r="FN182" s="7"/>
      <c r="FO182" s="7"/>
      <c r="FP182" s="7"/>
      <c r="FQ182" s="7"/>
      <c r="FR182" s="7"/>
      <c r="FS182" s="7"/>
      <c r="FT182" s="7"/>
      <c r="FU182" s="7"/>
      <c r="FV182" s="7"/>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7"/>
      <c r="HG182" s="7"/>
      <c r="HH182" s="7"/>
      <c r="HI182" s="7"/>
      <c r="HJ182" s="7"/>
      <c r="HK182" s="7"/>
      <c r="HL182" s="7"/>
      <c r="HM182" s="7"/>
      <c r="HN182" s="7"/>
      <c r="HO182" s="7"/>
      <c r="HP182" s="7"/>
      <c r="HQ182" s="7"/>
      <c r="HR182" s="7"/>
      <c r="HS182" s="7"/>
      <c r="HT182" s="7"/>
      <c r="HU182" s="7"/>
      <c r="HV182" s="7"/>
      <c r="HW182" s="7"/>
      <c r="HX182" s="7"/>
      <c r="HY182" s="7"/>
      <c r="HZ182" s="7"/>
      <c r="IA182" s="7"/>
      <c r="IB182" s="7"/>
      <c r="IC182" s="7"/>
      <c r="ID182" s="7"/>
      <c r="IE182" s="7"/>
      <c r="IF182" s="7"/>
      <c r="IG182" s="7"/>
      <c r="IH182" s="7"/>
      <c r="II182" s="7"/>
      <c r="IJ182" s="7"/>
      <c r="IK182" s="7"/>
      <c r="IL182" s="7"/>
      <c r="IM182" s="7"/>
      <c r="IN182" s="7"/>
      <c r="IO182" s="7"/>
      <c r="IP182" s="7"/>
      <c r="IQ182" s="7"/>
      <c r="IR182" s="7"/>
      <c r="IS182" s="7"/>
      <c r="IT182" s="7"/>
      <c r="IU182" s="7"/>
      <c r="IV182" s="7"/>
    </row>
    <row r="183" spans="1:256" ht="15.75">
      <c r="A183" s="136"/>
      <c r="B183" s="15"/>
      <c r="C183" s="15"/>
      <c r="D183" s="10"/>
      <c r="E183" s="10"/>
      <c r="F183" s="10"/>
      <c r="G183" s="15"/>
      <c r="H183" s="15"/>
      <c r="I183" s="15"/>
      <c r="J183" s="15"/>
      <c r="K183" s="15"/>
      <c r="L183" s="15"/>
      <c r="M183" s="15"/>
      <c r="N183" s="132"/>
      <c r="O183" s="133"/>
      <c r="P183" s="133"/>
      <c r="Q183" s="133"/>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row>
    <row r="184" spans="1:256" ht="15.75">
      <c r="A184" s="136"/>
      <c r="B184" s="16" t="s">
        <v>134</v>
      </c>
      <c r="C184" s="139"/>
      <c r="D184" s="140" t="s">
        <v>143</v>
      </c>
      <c r="E184" s="16"/>
      <c r="F184" s="16" t="s">
        <v>154</v>
      </c>
      <c r="G184" s="139"/>
      <c r="H184" s="15"/>
      <c r="I184" s="15"/>
      <c r="J184" s="15"/>
      <c r="K184" s="15"/>
      <c r="L184" s="15"/>
      <c r="M184" s="15"/>
      <c r="N184" s="132"/>
      <c r="O184" s="133"/>
      <c r="P184" s="133"/>
      <c r="Q184" s="133"/>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c r="FD184" s="7"/>
      <c r="FE184" s="7"/>
      <c r="FF184" s="7"/>
      <c r="FG184" s="7"/>
      <c r="FH184" s="7"/>
      <c r="FI184" s="7"/>
      <c r="FJ184" s="7"/>
      <c r="FK184" s="7"/>
      <c r="FL184" s="7"/>
      <c r="FM184" s="7"/>
      <c r="FN184" s="7"/>
      <c r="FO184" s="7"/>
      <c r="FP184" s="7"/>
      <c r="FQ184" s="7"/>
      <c r="FR184" s="7"/>
      <c r="FS184" s="7"/>
      <c r="FT184" s="7"/>
      <c r="FU184" s="7"/>
      <c r="FV184" s="7"/>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7"/>
      <c r="HG184" s="7"/>
      <c r="HH184" s="7"/>
      <c r="HI184" s="7"/>
      <c r="HJ184" s="7"/>
      <c r="HK184" s="7"/>
      <c r="HL184" s="7"/>
      <c r="HM184" s="7"/>
      <c r="HN184" s="7"/>
      <c r="HO184" s="7"/>
      <c r="HP184" s="7"/>
      <c r="HQ184" s="7"/>
      <c r="HR184" s="7"/>
      <c r="HS184" s="7"/>
      <c r="HT184" s="7"/>
      <c r="HU184" s="7"/>
      <c r="HV184" s="7"/>
      <c r="HW184" s="7"/>
      <c r="HX184" s="7"/>
      <c r="HY184" s="7"/>
      <c r="HZ184" s="7"/>
      <c r="IA184" s="7"/>
      <c r="IB184" s="7"/>
      <c r="IC184" s="7"/>
      <c r="ID184" s="7"/>
      <c r="IE184" s="7"/>
      <c r="IF184" s="7"/>
      <c r="IG184" s="7"/>
      <c r="IH184" s="7"/>
      <c r="II184" s="7"/>
      <c r="IJ184" s="7"/>
      <c r="IK184" s="7"/>
      <c r="IL184" s="7"/>
      <c r="IM184" s="7"/>
      <c r="IN184" s="7"/>
      <c r="IO184" s="7"/>
      <c r="IP184" s="7"/>
      <c r="IQ184" s="7"/>
      <c r="IR184" s="7"/>
      <c r="IS184" s="7"/>
      <c r="IT184" s="7"/>
      <c r="IU184" s="7"/>
      <c r="IV184" s="7"/>
    </row>
    <row r="185" spans="1:256" ht="15.75">
      <c r="A185" s="136"/>
      <c r="B185" s="16" t="s">
        <v>135</v>
      </c>
      <c r="C185" s="139"/>
      <c r="D185" s="140" t="s">
        <v>144</v>
      </c>
      <c r="E185" s="16"/>
      <c r="F185" s="16" t="s">
        <v>155</v>
      </c>
      <c r="G185" s="139"/>
      <c r="H185" s="15"/>
      <c r="I185" s="15"/>
      <c r="J185" s="15"/>
      <c r="K185" s="15"/>
      <c r="L185" s="15"/>
      <c r="M185" s="15"/>
      <c r="N185" s="106"/>
      <c r="O185" s="133"/>
      <c r="P185" s="133"/>
      <c r="Q185" s="133"/>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c r="FD185" s="7"/>
      <c r="FE185" s="7"/>
      <c r="FF185" s="7"/>
      <c r="FG185" s="7"/>
      <c r="FH185" s="7"/>
      <c r="FI185" s="7"/>
      <c r="FJ185" s="7"/>
      <c r="FK185" s="7"/>
      <c r="FL185" s="7"/>
      <c r="FM185" s="7"/>
      <c r="FN185" s="7"/>
      <c r="FO185" s="7"/>
      <c r="FP185" s="7"/>
      <c r="FQ185" s="7"/>
      <c r="FR185" s="7"/>
      <c r="FS185" s="7"/>
      <c r="FT185" s="7"/>
      <c r="FU185" s="7"/>
      <c r="FV185" s="7"/>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7"/>
      <c r="HG185" s="7"/>
      <c r="HH185" s="7"/>
      <c r="HI185" s="7"/>
      <c r="HJ185" s="7"/>
      <c r="HK185" s="7"/>
      <c r="HL185" s="7"/>
      <c r="HM185" s="7"/>
      <c r="HN185" s="7"/>
      <c r="HO185" s="7"/>
      <c r="HP185" s="7"/>
      <c r="HQ185" s="7"/>
      <c r="HR185" s="7"/>
      <c r="HS185" s="7"/>
      <c r="HT185" s="7"/>
      <c r="HU185" s="7"/>
      <c r="HV185" s="7"/>
      <c r="HW185" s="7"/>
      <c r="HX185" s="7"/>
      <c r="HY185" s="7"/>
      <c r="HZ185" s="7"/>
      <c r="IA185" s="7"/>
      <c r="IB185" s="7"/>
      <c r="IC185" s="7"/>
      <c r="ID185" s="7"/>
      <c r="IE185" s="7"/>
      <c r="IF185" s="7"/>
      <c r="IG185" s="7"/>
      <c r="IH185" s="7"/>
      <c r="II185" s="7"/>
      <c r="IJ185" s="7"/>
      <c r="IK185" s="7"/>
      <c r="IL185" s="7"/>
      <c r="IM185" s="7"/>
      <c r="IN185" s="7"/>
      <c r="IO185" s="7"/>
      <c r="IP185" s="7"/>
      <c r="IQ185" s="7"/>
      <c r="IR185" s="7"/>
      <c r="IS185" s="7"/>
      <c r="IT185" s="7"/>
      <c r="IU185" s="7"/>
      <c r="IV185" s="7"/>
    </row>
    <row r="186" spans="1:256" ht="15">
      <c r="A186" s="141"/>
      <c r="B186" s="141"/>
      <c r="C186" s="141"/>
      <c r="D186" s="141"/>
      <c r="E186" s="141"/>
      <c r="F186" s="141"/>
      <c r="G186" s="141"/>
      <c r="H186" s="141"/>
      <c r="I186" s="141"/>
      <c r="J186" s="141"/>
      <c r="K186" s="141"/>
      <c r="L186" s="141"/>
      <c r="M186" s="142"/>
      <c r="N186" s="133"/>
      <c r="O186" s="133"/>
      <c r="P186" s="133"/>
      <c r="Q186" s="133"/>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c r="FD186" s="7"/>
      <c r="FE186" s="7"/>
      <c r="FF186" s="7"/>
      <c r="FG186" s="7"/>
      <c r="FH186" s="7"/>
      <c r="FI186" s="7"/>
      <c r="FJ186" s="7"/>
      <c r="FK186" s="7"/>
      <c r="FL186" s="7"/>
      <c r="FM186" s="7"/>
      <c r="FN186" s="7"/>
      <c r="FO186" s="7"/>
      <c r="FP186" s="7"/>
      <c r="FQ186" s="7"/>
      <c r="FR186" s="7"/>
      <c r="FS186" s="7"/>
      <c r="FT186" s="7"/>
      <c r="FU186" s="7"/>
      <c r="FV186" s="7"/>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7"/>
      <c r="HG186" s="7"/>
      <c r="HH186" s="7"/>
      <c r="HI186" s="7"/>
      <c r="HJ186" s="7"/>
      <c r="HK186" s="7"/>
      <c r="HL186" s="7"/>
      <c r="HM186" s="7"/>
      <c r="HN186" s="7"/>
      <c r="HO186" s="7"/>
      <c r="HP186" s="7"/>
      <c r="HQ186" s="7"/>
      <c r="HR186" s="7"/>
      <c r="HS186" s="7"/>
      <c r="HT186" s="7"/>
      <c r="HU186" s="7"/>
      <c r="HV186" s="7"/>
      <c r="HW186" s="7"/>
      <c r="HX186" s="7"/>
      <c r="HY186" s="7"/>
      <c r="HZ186" s="7"/>
      <c r="IA186" s="7"/>
      <c r="IB186" s="7"/>
      <c r="IC186" s="7"/>
      <c r="ID186" s="7"/>
      <c r="IE186" s="7"/>
      <c r="IF186" s="7"/>
      <c r="IG186" s="7"/>
      <c r="IH186" s="7"/>
      <c r="II186" s="7"/>
      <c r="IJ186" s="7"/>
      <c r="IK186" s="7"/>
      <c r="IL186" s="7"/>
      <c r="IM186" s="7"/>
      <c r="IN186" s="7"/>
      <c r="IO186" s="7"/>
      <c r="IP186" s="7"/>
      <c r="IQ186" s="7"/>
      <c r="IR186" s="7"/>
      <c r="IS186" s="7"/>
      <c r="IT186" s="7"/>
      <c r="IU186" s="7"/>
      <c r="IV186" s="7"/>
    </row>
    <row r="187" spans="1:256" ht="15">
      <c r="A187" s="143"/>
      <c r="B187" s="143"/>
      <c r="C187" s="143"/>
      <c r="D187" s="143"/>
      <c r="E187" s="143"/>
      <c r="F187" s="143"/>
      <c r="G187" s="143"/>
      <c r="H187" s="143"/>
      <c r="I187" s="143"/>
      <c r="J187" s="143"/>
      <c r="K187" s="143"/>
      <c r="L187" s="143"/>
      <c r="M187" s="7"/>
      <c r="N187" s="133"/>
      <c r="O187" s="133"/>
      <c r="P187" s="133"/>
      <c r="Q187" s="133"/>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row>
    <row r="188" spans="1:256" ht="15">
      <c r="A188" s="7"/>
      <c r="B188" s="7"/>
      <c r="C188" s="7"/>
      <c r="D188" s="7"/>
      <c r="E188" s="7"/>
      <c r="F188" s="7"/>
      <c r="G188" s="7"/>
      <c r="H188" s="7"/>
      <c r="I188" s="7"/>
      <c r="J188" s="7"/>
      <c r="K188" s="7"/>
      <c r="L188" s="7"/>
      <c r="M188" s="7"/>
      <c r="N188" s="144"/>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c r="FD188" s="7"/>
      <c r="FE188" s="7"/>
      <c r="FF188" s="7"/>
      <c r="FG188" s="7"/>
      <c r="FH188" s="7"/>
      <c r="FI188" s="7"/>
      <c r="FJ188" s="7"/>
      <c r="FK188" s="7"/>
      <c r="FL188" s="7"/>
      <c r="FM188" s="7"/>
      <c r="FN188" s="7"/>
      <c r="FO188" s="7"/>
      <c r="FP188" s="7"/>
      <c r="FQ188" s="7"/>
      <c r="FR188" s="7"/>
      <c r="FS188" s="7"/>
      <c r="FT188" s="7"/>
      <c r="FU188" s="7"/>
      <c r="FV188" s="7"/>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7"/>
      <c r="HG188" s="7"/>
      <c r="HH188" s="7"/>
      <c r="HI188" s="7"/>
      <c r="HJ188" s="7"/>
      <c r="HK188" s="7"/>
      <c r="HL188" s="7"/>
      <c r="HM188" s="7"/>
      <c r="HN188" s="7"/>
      <c r="HO188" s="7"/>
      <c r="HP188" s="7"/>
      <c r="HQ188" s="7"/>
      <c r="HR188" s="7"/>
      <c r="HS188" s="7"/>
      <c r="HT188" s="7"/>
      <c r="HU188" s="7"/>
      <c r="HV188" s="7"/>
      <c r="HW188" s="7"/>
      <c r="HX188" s="7"/>
      <c r="HY188" s="7"/>
      <c r="HZ188" s="7"/>
      <c r="IA188" s="7"/>
      <c r="IB188" s="7"/>
      <c r="IC188" s="7"/>
      <c r="ID188" s="7"/>
      <c r="IE188" s="7"/>
      <c r="IF188" s="7"/>
      <c r="IG188" s="7"/>
      <c r="IH188" s="7"/>
      <c r="II188" s="7"/>
      <c r="IJ188" s="7"/>
      <c r="IK188" s="7"/>
      <c r="IL188" s="7"/>
      <c r="IM188" s="7"/>
      <c r="IN188" s="7"/>
      <c r="IO188" s="7"/>
      <c r="IP188" s="7"/>
      <c r="IQ188" s="7"/>
      <c r="IR188" s="7"/>
      <c r="IS188" s="7"/>
      <c r="IT188" s="7"/>
      <c r="IU188" s="7"/>
      <c r="IV188" s="7"/>
    </row>
    <row r="189" spans="1:256" ht="15">
      <c r="A189" s="7"/>
      <c r="B189" s="7"/>
      <c r="C189" s="7"/>
      <c r="D189" s="7"/>
      <c r="E189" s="7"/>
      <c r="F189" s="7"/>
      <c r="G189" s="7"/>
      <c r="H189" s="7"/>
      <c r="I189" s="7"/>
      <c r="J189" s="7"/>
      <c r="K189" s="7"/>
      <c r="L189" s="7"/>
      <c r="M189" s="7"/>
      <c r="N189" s="144"/>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c r="FD189" s="7"/>
      <c r="FE189" s="7"/>
      <c r="FF189" s="7"/>
      <c r="FG189" s="7"/>
      <c r="FH189" s="7"/>
      <c r="FI189" s="7"/>
      <c r="FJ189" s="7"/>
      <c r="FK189" s="7"/>
      <c r="FL189" s="7"/>
      <c r="FM189" s="7"/>
      <c r="FN189" s="7"/>
      <c r="FO189" s="7"/>
      <c r="FP189" s="7"/>
      <c r="FQ189" s="7"/>
      <c r="FR189" s="7"/>
      <c r="FS189" s="7"/>
      <c r="FT189" s="7"/>
      <c r="FU189" s="7"/>
      <c r="FV189" s="7"/>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7"/>
      <c r="HG189" s="7"/>
      <c r="HH189" s="7"/>
      <c r="HI189" s="7"/>
      <c r="HJ189" s="7"/>
      <c r="HK189" s="7"/>
      <c r="HL189" s="7"/>
      <c r="HM189" s="7"/>
      <c r="HN189" s="7"/>
      <c r="HO189" s="7"/>
      <c r="HP189" s="7"/>
      <c r="HQ189" s="7"/>
      <c r="HR189" s="7"/>
      <c r="HS189" s="7"/>
      <c r="HT189" s="7"/>
      <c r="HU189" s="7"/>
      <c r="HV189" s="7"/>
      <c r="HW189" s="7"/>
      <c r="HX189" s="7"/>
      <c r="HY189" s="7"/>
      <c r="HZ189" s="7"/>
      <c r="IA189" s="7"/>
      <c r="IB189" s="7"/>
      <c r="IC189" s="7"/>
      <c r="ID189" s="7"/>
      <c r="IE189" s="7"/>
      <c r="IF189" s="7"/>
      <c r="IG189" s="7"/>
      <c r="IH189" s="7"/>
      <c r="II189" s="7"/>
      <c r="IJ189" s="7"/>
      <c r="IK189" s="7"/>
      <c r="IL189" s="7"/>
      <c r="IM189" s="7"/>
      <c r="IN189" s="7"/>
      <c r="IO189" s="7"/>
      <c r="IP189" s="7"/>
      <c r="IQ189" s="7"/>
      <c r="IR189" s="7"/>
      <c r="IS189" s="7"/>
      <c r="IT189" s="7"/>
      <c r="IU189" s="7"/>
      <c r="IV189" s="7"/>
    </row>
    <row r="190" spans="1:256" ht="15">
      <c r="A190" s="7"/>
      <c r="B190" s="7"/>
      <c r="C190" s="7"/>
      <c r="D190" s="7"/>
      <c r="E190" s="7"/>
      <c r="F190" s="7"/>
      <c r="G190" s="7"/>
      <c r="H190" s="7"/>
      <c r="I190" s="7"/>
      <c r="J190" s="7"/>
      <c r="K190" s="7"/>
      <c r="L190" s="7"/>
      <c r="M190" s="7"/>
      <c r="N190" s="144"/>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c r="FD190" s="7"/>
      <c r="FE190" s="7"/>
      <c r="FF190" s="7"/>
      <c r="FG190" s="7"/>
      <c r="FH190" s="7"/>
      <c r="FI190" s="7"/>
      <c r="FJ190" s="7"/>
      <c r="FK190" s="7"/>
      <c r="FL190" s="7"/>
      <c r="FM190" s="7"/>
      <c r="FN190" s="7"/>
      <c r="FO190" s="7"/>
      <c r="FP190" s="7"/>
      <c r="FQ190" s="7"/>
      <c r="FR190" s="7"/>
      <c r="FS190" s="7"/>
      <c r="FT190" s="7"/>
      <c r="FU190" s="7"/>
      <c r="FV190" s="7"/>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7"/>
      <c r="HG190" s="7"/>
      <c r="HH190" s="7"/>
      <c r="HI190" s="7"/>
      <c r="HJ190" s="7"/>
      <c r="HK190" s="7"/>
      <c r="HL190" s="7"/>
      <c r="HM190" s="7"/>
      <c r="HN190" s="7"/>
      <c r="HO190" s="7"/>
      <c r="HP190" s="7"/>
      <c r="HQ190" s="7"/>
      <c r="HR190" s="7"/>
      <c r="HS190" s="7"/>
      <c r="HT190" s="7"/>
      <c r="HU190" s="7"/>
      <c r="HV190" s="7"/>
      <c r="HW190" s="7"/>
      <c r="HX190" s="7"/>
      <c r="HY190" s="7"/>
      <c r="HZ190" s="7"/>
      <c r="IA190" s="7"/>
      <c r="IB190" s="7"/>
      <c r="IC190" s="7"/>
      <c r="ID190" s="7"/>
      <c r="IE190" s="7"/>
      <c r="IF190" s="7"/>
      <c r="IG190" s="7"/>
      <c r="IH190" s="7"/>
      <c r="II190" s="7"/>
      <c r="IJ190" s="7"/>
      <c r="IK190" s="7"/>
      <c r="IL190" s="7"/>
      <c r="IM190" s="7"/>
      <c r="IN190" s="7"/>
      <c r="IO190" s="7"/>
      <c r="IP190" s="7"/>
      <c r="IQ190" s="7"/>
      <c r="IR190" s="7"/>
      <c r="IS190" s="7"/>
      <c r="IT190" s="7"/>
      <c r="IU190" s="7"/>
      <c r="IV190" s="7"/>
    </row>
  </sheetData>
  <printOptions/>
  <pageMargins left="0.5" right="0.5" top="0.3034722222222222" bottom="0.30277777777777776" header="0" footer="0"/>
  <pageSetup orientation="landscape" paperSize="9" scale="62"/>
  <headerFooter alignWithMargins="0">
    <oddFooter>&amp;LHL1 INVESTOR REPORT QTR END</oddFooter>
  </headerFooter>
  <rowBreaks count="3" manualBreakCount="3">
    <brk id="45" min="95" max="144" man="1"/>
    <brk id="0" max="1" man="1"/>
    <brk id="0" min="2" max="561" man="1"/>
  </rowBreaks>
</worksheet>
</file>

<file path=xl/worksheets/sheet2.xml><?xml version="1.0" encoding="utf-8"?>
<worksheet xmlns="http://schemas.openxmlformats.org/spreadsheetml/2006/main" xmlns:r="http://schemas.openxmlformats.org/officeDocument/2006/relationships">
  <dimension ref="A1:N186"/>
  <sheetViews>
    <sheetView showOutlineSymbols="0" zoomScale="70" zoomScaleNormal="70" workbookViewId="0" topLeftCell="C1">
      <selection activeCell="M11" sqref="M1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6640625" style="1" customWidth="1"/>
    <col min="14" max="16384" width="9.6640625" style="1" customWidth="1"/>
  </cols>
  <sheetData>
    <row r="1" spans="1:14" ht="20.25">
      <c r="A1" s="2"/>
      <c r="B1" s="3" t="s">
        <v>0</v>
      </c>
      <c r="C1" s="4"/>
      <c r="D1" s="5"/>
      <c r="E1" s="5"/>
      <c r="F1" s="5"/>
      <c r="G1" s="5"/>
      <c r="H1" s="5"/>
      <c r="I1" s="5"/>
      <c r="J1" s="5"/>
      <c r="K1" s="5"/>
      <c r="L1" s="5"/>
      <c r="M1" s="5"/>
      <c r="N1" s="145"/>
    </row>
    <row r="2" spans="1:14" ht="15.75">
      <c r="A2" s="8"/>
      <c r="B2" s="9"/>
      <c r="C2" s="9"/>
      <c r="D2" s="10"/>
      <c r="E2" s="10"/>
      <c r="F2" s="10"/>
      <c r="G2" s="10"/>
      <c r="H2" s="10"/>
      <c r="I2" s="10"/>
      <c r="J2" s="10"/>
      <c r="K2" s="10"/>
      <c r="L2" s="10"/>
      <c r="M2" s="10"/>
      <c r="N2" s="145"/>
    </row>
    <row r="3" spans="1:14" ht="15.75">
      <c r="A3" s="11"/>
      <c r="B3" s="12" t="s">
        <v>1</v>
      </c>
      <c r="C3" s="10"/>
      <c r="D3" s="10"/>
      <c r="E3" s="10"/>
      <c r="F3" s="10"/>
      <c r="G3" s="10"/>
      <c r="H3" s="10"/>
      <c r="I3" s="10"/>
      <c r="J3" s="10"/>
      <c r="K3" s="10"/>
      <c r="L3" s="10"/>
      <c r="M3" s="10"/>
      <c r="N3" s="145"/>
    </row>
    <row r="4" spans="1:14" ht="15.75">
      <c r="A4" s="8"/>
      <c r="B4" s="9"/>
      <c r="C4" s="9"/>
      <c r="D4" s="10"/>
      <c r="E4" s="10"/>
      <c r="F4" s="10"/>
      <c r="G4" s="10"/>
      <c r="H4" s="10"/>
      <c r="I4" s="10"/>
      <c r="J4" s="10"/>
      <c r="K4" s="10"/>
      <c r="L4" s="10"/>
      <c r="M4" s="10"/>
      <c r="N4" s="145"/>
    </row>
    <row r="5" spans="1:14" ht="12" customHeight="1">
      <c r="A5" s="8"/>
      <c r="B5" s="13" t="s">
        <v>2</v>
      </c>
      <c r="C5" s="14"/>
      <c r="D5" s="10"/>
      <c r="E5" s="10"/>
      <c r="F5" s="10"/>
      <c r="G5" s="10"/>
      <c r="H5" s="10"/>
      <c r="I5" s="10"/>
      <c r="J5" s="10"/>
      <c r="K5" s="10"/>
      <c r="L5" s="10"/>
      <c r="M5" s="10"/>
      <c r="N5" s="145"/>
    </row>
    <row r="6" spans="1:14" ht="12" customHeight="1">
      <c r="A6" s="8"/>
      <c r="B6" s="13" t="s">
        <v>3</v>
      </c>
      <c r="C6" s="14"/>
      <c r="D6" s="10"/>
      <c r="E6" s="10"/>
      <c r="F6" s="10"/>
      <c r="G6" s="10"/>
      <c r="H6" s="10"/>
      <c r="I6" s="10"/>
      <c r="J6" s="10"/>
      <c r="K6" s="10"/>
      <c r="L6" s="10"/>
      <c r="M6" s="10"/>
      <c r="N6" s="145"/>
    </row>
    <row r="7" spans="1:14" ht="12" customHeight="1">
      <c r="A7" s="8"/>
      <c r="B7" s="13" t="s">
        <v>4</v>
      </c>
      <c r="C7" s="14"/>
      <c r="D7" s="10"/>
      <c r="E7" s="10"/>
      <c r="F7" s="10"/>
      <c r="G7" s="10"/>
      <c r="H7" s="10"/>
      <c r="I7" s="10"/>
      <c r="J7" s="10"/>
      <c r="K7" s="10"/>
      <c r="L7" s="10"/>
      <c r="M7" s="10"/>
      <c r="N7" s="145"/>
    </row>
    <row r="8" spans="1:14" ht="12" customHeight="1">
      <c r="A8" s="8"/>
      <c r="B8" s="13" t="s">
        <v>5</v>
      </c>
      <c r="C8" s="14"/>
      <c r="D8" s="10"/>
      <c r="E8" s="10"/>
      <c r="F8" s="10"/>
      <c r="G8" s="10"/>
      <c r="H8" s="10"/>
      <c r="I8" s="10"/>
      <c r="J8" s="10"/>
      <c r="K8" s="10"/>
      <c r="L8" s="10"/>
      <c r="M8" s="10"/>
      <c r="N8" s="145"/>
    </row>
    <row r="9" spans="1:14" ht="12" customHeight="1">
      <c r="A9" s="8"/>
      <c r="B9" s="15"/>
      <c r="C9" s="14"/>
      <c r="D9" s="10"/>
      <c r="E9" s="10"/>
      <c r="F9" s="10"/>
      <c r="G9" s="10"/>
      <c r="H9" s="10"/>
      <c r="I9" s="10"/>
      <c r="J9" s="10"/>
      <c r="K9" s="10"/>
      <c r="L9" s="10"/>
      <c r="M9" s="10"/>
      <c r="N9" s="145"/>
    </row>
    <row r="10" spans="1:14" ht="15.75">
      <c r="A10" s="8"/>
      <c r="B10" s="13"/>
      <c r="C10" s="14"/>
      <c r="D10" s="16"/>
      <c r="E10" s="16"/>
      <c r="F10" s="10"/>
      <c r="G10" s="10"/>
      <c r="H10" s="10"/>
      <c r="I10" s="10"/>
      <c r="J10" s="10"/>
      <c r="K10" s="10"/>
      <c r="L10" s="10"/>
      <c r="M10" s="10"/>
      <c r="N10" s="145"/>
    </row>
    <row r="11" spans="1:14" ht="15.75">
      <c r="A11" s="8"/>
      <c r="B11" s="16" t="s">
        <v>6</v>
      </c>
      <c r="C11" s="16"/>
      <c r="D11" s="10"/>
      <c r="E11" s="10"/>
      <c r="F11" s="10"/>
      <c r="G11" s="10"/>
      <c r="H11" s="10"/>
      <c r="I11" s="10"/>
      <c r="J11" s="10"/>
      <c r="K11" s="10"/>
      <c r="L11" s="10"/>
      <c r="M11" s="10"/>
      <c r="N11" s="145"/>
    </row>
    <row r="12" spans="1:14" ht="15.75">
      <c r="A12" s="8"/>
      <c r="B12" s="16"/>
      <c r="C12" s="16"/>
      <c r="D12" s="10"/>
      <c r="E12" s="10"/>
      <c r="F12" s="10"/>
      <c r="G12" s="10"/>
      <c r="H12" s="10"/>
      <c r="I12" s="10"/>
      <c r="J12" s="10"/>
      <c r="K12" s="10"/>
      <c r="L12" s="10"/>
      <c r="M12" s="10"/>
      <c r="N12" s="145"/>
    </row>
    <row r="13" spans="1:14" ht="15.75">
      <c r="A13" s="2"/>
      <c r="B13" s="5"/>
      <c r="C13" s="5"/>
      <c r="D13" s="5"/>
      <c r="E13" s="5"/>
      <c r="F13" s="5"/>
      <c r="G13" s="5"/>
      <c r="H13" s="5"/>
      <c r="I13" s="5"/>
      <c r="J13" s="5"/>
      <c r="K13" s="5"/>
      <c r="L13" s="5"/>
      <c r="M13" s="5"/>
      <c r="N13" s="145"/>
    </row>
    <row r="14" spans="1:14" ht="15.75">
      <c r="A14" s="8"/>
      <c r="B14" s="17" t="s">
        <v>7</v>
      </c>
      <c r="C14" s="17"/>
      <c r="D14" s="18"/>
      <c r="E14" s="18"/>
      <c r="F14" s="18"/>
      <c r="G14" s="18"/>
      <c r="H14" s="18"/>
      <c r="I14" s="18"/>
      <c r="J14" s="18"/>
      <c r="K14" s="18"/>
      <c r="L14" s="19" t="s">
        <v>177</v>
      </c>
      <c r="M14" s="18"/>
      <c r="N14" s="145"/>
    </row>
    <row r="15" spans="1:14" ht="15.75">
      <c r="A15" s="8"/>
      <c r="B15" s="17" t="s">
        <v>8</v>
      </c>
      <c r="C15" s="17"/>
      <c r="D15" s="18"/>
      <c r="E15" s="18"/>
      <c r="F15" s="18"/>
      <c r="G15" s="18"/>
      <c r="H15" s="18"/>
      <c r="I15" s="18"/>
      <c r="J15" s="18"/>
      <c r="K15" s="18"/>
      <c r="L15" s="20" t="s">
        <v>178</v>
      </c>
      <c r="M15" s="18"/>
      <c r="N15" s="145"/>
    </row>
    <row r="16" spans="1:14" ht="15.75">
      <c r="A16" s="8"/>
      <c r="B16" s="17" t="s">
        <v>9</v>
      </c>
      <c r="C16" s="17"/>
      <c r="D16" s="18"/>
      <c r="E16" s="18"/>
      <c r="F16" s="18"/>
      <c r="G16" s="18"/>
      <c r="H16" s="18"/>
      <c r="I16" s="18"/>
      <c r="J16" s="18"/>
      <c r="K16" s="18"/>
      <c r="L16" s="20" t="s">
        <v>191</v>
      </c>
      <c r="M16" s="18"/>
      <c r="N16" s="145"/>
    </row>
    <row r="17" spans="1:14" ht="15.75">
      <c r="A17" s="8"/>
      <c r="B17" s="10"/>
      <c r="C17" s="10"/>
      <c r="D17" s="10"/>
      <c r="E17" s="10"/>
      <c r="F17" s="10"/>
      <c r="G17" s="10"/>
      <c r="H17" s="10"/>
      <c r="I17" s="10"/>
      <c r="J17" s="10"/>
      <c r="K17" s="10"/>
      <c r="L17" s="21"/>
      <c r="M17" s="10"/>
      <c r="N17" s="145"/>
    </row>
    <row r="18" spans="1:14" ht="15.75">
      <c r="A18" s="8"/>
      <c r="B18" s="22" t="s">
        <v>10</v>
      </c>
      <c r="C18" s="10"/>
      <c r="D18" s="10"/>
      <c r="E18" s="10"/>
      <c r="F18" s="10"/>
      <c r="G18" s="10"/>
      <c r="H18" s="21" t="s">
        <v>156</v>
      </c>
      <c r="I18" s="10"/>
      <c r="J18" s="21"/>
      <c r="K18" s="10"/>
      <c r="L18" s="15"/>
      <c r="M18" s="10"/>
      <c r="N18" s="145"/>
    </row>
    <row r="19" spans="1:14" ht="15.75">
      <c r="A19" s="8"/>
      <c r="B19" s="10"/>
      <c r="C19" s="10"/>
      <c r="D19" s="10"/>
      <c r="E19" s="10"/>
      <c r="F19" s="10"/>
      <c r="G19" s="10"/>
      <c r="H19" s="10"/>
      <c r="I19" s="10"/>
      <c r="J19" s="10"/>
      <c r="K19" s="10"/>
      <c r="L19" s="23"/>
      <c r="M19" s="10"/>
      <c r="N19" s="145"/>
    </row>
    <row r="20" spans="1:14" ht="15.75">
      <c r="A20" s="8"/>
      <c r="B20" s="10"/>
      <c r="C20" s="24" t="s">
        <v>136</v>
      </c>
      <c r="D20" s="25" t="s">
        <v>140</v>
      </c>
      <c r="E20" s="26"/>
      <c r="F20" s="25" t="s">
        <v>145</v>
      </c>
      <c r="G20" s="25"/>
      <c r="H20" s="25" t="s">
        <v>157</v>
      </c>
      <c r="I20" s="26"/>
      <c r="J20" s="26"/>
      <c r="K20" s="15"/>
      <c r="L20" s="15"/>
      <c r="M20" s="10"/>
      <c r="N20" s="145"/>
    </row>
    <row r="21" spans="1:14" ht="15.75">
      <c r="A21" s="27"/>
      <c r="B21" s="28" t="s">
        <v>11</v>
      </c>
      <c r="C21" s="29" t="s">
        <v>137</v>
      </c>
      <c r="D21" s="29" t="s">
        <v>137</v>
      </c>
      <c r="E21" s="30"/>
      <c r="F21" s="30" t="s">
        <v>146</v>
      </c>
      <c r="G21" s="30"/>
      <c r="H21" s="30" t="s">
        <v>158</v>
      </c>
      <c r="I21" s="30"/>
      <c r="J21" s="30"/>
      <c r="K21" s="31"/>
      <c r="L21" s="31"/>
      <c r="M21" s="28"/>
      <c r="N21" s="145"/>
    </row>
    <row r="22" spans="1:14" ht="15.75">
      <c r="A22" s="27"/>
      <c r="B22" s="32" t="s">
        <v>12</v>
      </c>
      <c r="C22" s="32"/>
      <c r="D22" s="33"/>
      <c r="E22" s="33"/>
      <c r="F22" s="33" t="s">
        <v>146</v>
      </c>
      <c r="G22" s="33"/>
      <c r="H22" s="33" t="s">
        <v>159</v>
      </c>
      <c r="I22" s="30"/>
      <c r="J22" s="30"/>
      <c r="K22" s="31"/>
      <c r="L22" s="31"/>
      <c r="M22" s="28"/>
      <c r="N22" s="145"/>
    </row>
    <row r="23" spans="1:14" ht="15.75">
      <c r="A23" s="27"/>
      <c r="B23" s="28" t="s">
        <v>13</v>
      </c>
      <c r="C23" s="28"/>
      <c r="D23" s="34"/>
      <c r="E23" s="30"/>
      <c r="F23" s="34" t="s">
        <v>147</v>
      </c>
      <c r="G23" s="30"/>
      <c r="H23" s="34" t="s">
        <v>160</v>
      </c>
      <c r="I23" s="30"/>
      <c r="J23" s="34"/>
      <c r="K23" s="31"/>
      <c r="L23" s="31"/>
      <c r="M23" s="28"/>
      <c r="N23" s="145"/>
    </row>
    <row r="24" spans="1:14" ht="15.75">
      <c r="A24" s="27"/>
      <c r="B24" s="28"/>
      <c r="C24" s="28"/>
      <c r="D24" s="28"/>
      <c r="E24" s="30"/>
      <c r="F24" s="30"/>
      <c r="G24" s="30"/>
      <c r="H24" s="30"/>
      <c r="I24" s="30"/>
      <c r="J24" s="30"/>
      <c r="K24" s="31"/>
      <c r="L24" s="31"/>
      <c r="M24" s="28"/>
      <c r="N24" s="145"/>
    </row>
    <row r="25" spans="1:14" ht="13.5" customHeight="1">
      <c r="A25" s="35"/>
      <c r="B25" s="36" t="s">
        <v>14</v>
      </c>
      <c r="C25" s="36"/>
      <c r="D25" s="37"/>
      <c r="E25" s="38"/>
      <c r="F25" s="37">
        <v>112500</v>
      </c>
      <c r="G25" s="37"/>
      <c r="H25" s="37">
        <v>10000</v>
      </c>
      <c r="I25" s="37"/>
      <c r="J25" s="37"/>
      <c r="K25" s="39"/>
      <c r="L25" s="37">
        <f>SUM(D25:J25)</f>
        <v>122500</v>
      </c>
      <c r="M25" s="40"/>
      <c r="N25" s="145"/>
    </row>
    <row r="26" spans="1:14" ht="13.5" customHeight="1">
      <c r="A26" s="35"/>
      <c r="B26" s="36" t="s">
        <v>15</v>
      </c>
      <c r="C26" s="46">
        <v>0.329117</v>
      </c>
      <c r="D26" s="47">
        <v>0.696938</v>
      </c>
      <c r="E26" s="38"/>
      <c r="F26" s="37">
        <f>108500*C26</f>
        <v>35709.1945</v>
      </c>
      <c r="G26" s="37"/>
      <c r="H26" s="37">
        <f>10000*D26</f>
        <v>6969.379999999999</v>
      </c>
      <c r="I26" s="37"/>
      <c r="J26" s="37"/>
      <c r="K26" s="39"/>
      <c r="L26" s="37">
        <f>SUM(D26:J26)</f>
        <v>42679.271437999996</v>
      </c>
      <c r="M26" s="40"/>
      <c r="N26" s="145"/>
    </row>
    <row r="27" spans="1:14" ht="13.5" customHeight="1">
      <c r="A27" s="44"/>
      <c r="B27" s="45" t="s">
        <v>16</v>
      </c>
      <c r="C27" s="46">
        <v>0.306163</v>
      </c>
      <c r="D27" s="47">
        <v>0.64833</v>
      </c>
      <c r="E27" s="48"/>
      <c r="F27" s="49">
        <f>108500*C27</f>
        <v>33218.6855</v>
      </c>
      <c r="G27" s="49"/>
      <c r="H27" s="49">
        <f>10000*D27</f>
        <v>6483.299999999999</v>
      </c>
      <c r="I27" s="49"/>
      <c r="J27" s="49"/>
      <c r="K27" s="50"/>
      <c r="L27" s="49">
        <f>SUM(D27:J27)</f>
        <v>39702.633830000006</v>
      </c>
      <c r="M27" s="51"/>
      <c r="N27" s="145"/>
    </row>
    <row r="28" spans="1:14" ht="13.5" customHeight="1">
      <c r="A28" s="35"/>
      <c r="B28" s="36" t="s">
        <v>17</v>
      </c>
      <c r="C28" s="36"/>
      <c r="D28" s="52"/>
      <c r="E28" s="36"/>
      <c r="F28" s="52" t="s">
        <v>148</v>
      </c>
      <c r="G28" s="52"/>
      <c r="H28" s="52" t="s">
        <v>161</v>
      </c>
      <c r="I28" s="52"/>
      <c r="J28" s="52"/>
      <c r="K28" s="53"/>
      <c r="L28" s="53"/>
      <c r="M28" s="36"/>
      <c r="N28" s="145"/>
    </row>
    <row r="29" spans="1:14" ht="15.75">
      <c r="A29" s="27"/>
      <c r="B29" s="28" t="s">
        <v>18</v>
      </c>
      <c r="C29" s="28"/>
      <c r="D29" s="54"/>
      <c r="E29" s="28"/>
      <c r="F29" s="54">
        <f>(6.545)/100</f>
        <v>0.06545</v>
      </c>
      <c r="G29" s="55"/>
      <c r="H29" s="54">
        <f>(7.165)/100</f>
        <v>0.07165</v>
      </c>
      <c r="I29" s="55"/>
      <c r="J29" s="54"/>
      <c r="K29" s="31"/>
      <c r="L29" s="55">
        <f>SUMPRODUCT(D29:J29,D26:J26)/L26</f>
        <v>0.06646137015589887</v>
      </c>
      <c r="M29" s="28"/>
      <c r="N29" s="145"/>
    </row>
    <row r="30" spans="1:14" ht="15.75">
      <c r="A30" s="27"/>
      <c r="B30" s="28" t="s">
        <v>19</v>
      </c>
      <c r="C30" s="28"/>
      <c r="D30" s="54"/>
      <c r="E30" s="28"/>
      <c r="F30" s="54">
        <f>(6.40594)/100</f>
        <v>0.0640594</v>
      </c>
      <c r="G30" s="55"/>
      <c r="H30" s="54">
        <f>(7.02594)/100</f>
        <v>0.0702594</v>
      </c>
      <c r="I30" s="55"/>
      <c r="J30" s="54"/>
      <c r="K30" s="31"/>
      <c r="L30" s="31"/>
      <c r="M30" s="28"/>
      <c r="N30" s="145"/>
    </row>
    <row r="31" spans="1:14" ht="15.75">
      <c r="A31" s="27"/>
      <c r="B31" s="28" t="s">
        <v>20</v>
      </c>
      <c r="C31" s="28"/>
      <c r="D31" s="34"/>
      <c r="E31" s="28"/>
      <c r="F31" s="34" t="s">
        <v>149</v>
      </c>
      <c r="G31" s="34"/>
      <c r="H31" s="34" t="s">
        <v>149</v>
      </c>
      <c r="I31" s="34"/>
      <c r="J31" s="34"/>
      <c r="K31" s="31"/>
      <c r="L31" s="31"/>
      <c r="M31" s="28"/>
      <c r="N31" s="145"/>
    </row>
    <row r="32" spans="1:14" ht="15.75">
      <c r="A32" s="27"/>
      <c r="B32" s="28" t="s">
        <v>21</v>
      </c>
      <c r="C32" s="28"/>
      <c r="D32" s="34"/>
      <c r="E32" s="28"/>
      <c r="F32" s="34" t="s">
        <v>150</v>
      </c>
      <c r="G32" s="34"/>
      <c r="H32" s="34" t="s">
        <v>150</v>
      </c>
      <c r="I32" s="34"/>
      <c r="J32" s="34"/>
      <c r="K32" s="31"/>
      <c r="L32" s="31"/>
      <c r="M32" s="28"/>
      <c r="N32" s="145"/>
    </row>
    <row r="33" spans="1:14" ht="15.75">
      <c r="A33" s="27"/>
      <c r="B33" s="28" t="s">
        <v>22</v>
      </c>
      <c r="C33" s="28"/>
      <c r="D33" s="34"/>
      <c r="E33" s="28"/>
      <c r="F33" s="34" t="s">
        <v>151</v>
      </c>
      <c r="G33" s="34"/>
      <c r="H33" s="34" t="s">
        <v>162</v>
      </c>
      <c r="I33" s="34"/>
      <c r="J33" s="34"/>
      <c r="K33" s="31"/>
      <c r="L33" s="31"/>
      <c r="M33" s="28"/>
      <c r="N33" s="145"/>
    </row>
    <row r="34" spans="1:14" ht="15.75">
      <c r="A34" s="27"/>
      <c r="B34" s="28"/>
      <c r="C34" s="28"/>
      <c r="D34" s="56"/>
      <c r="E34" s="56"/>
      <c r="F34" s="28"/>
      <c r="G34" s="56"/>
      <c r="H34" s="56"/>
      <c r="I34" s="56"/>
      <c r="J34" s="56"/>
      <c r="K34" s="56"/>
      <c r="L34" s="56"/>
      <c r="M34" s="28"/>
      <c r="N34" s="145"/>
    </row>
    <row r="35" spans="1:14" ht="15.75">
      <c r="A35" s="27"/>
      <c r="B35" s="28" t="s">
        <v>23</v>
      </c>
      <c r="C35" s="28"/>
      <c r="D35" s="28"/>
      <c r="E35" s="28"/>
      <c r="F35" s="28"/>
      <c r="G35" s="28"/>
      <c r="H35" s="28"/>
      <c r="I35" s="28"/>
      <c r="J35" s="28"/>
      <c r="K35" s="28"/>
      <c r="L35" s="55">
        <f>H25/F25</f>
        <v>0.08888888888888889</v>
      </c>
      <c r="M35" s="28"/>
      <c r="N35" s="145"/>
    </row>
    <row r="36" spans="1:14" ht="15.75">
      <c r="A36" s="27"/>
      <c r="B36" s="28" t="s">
        <v>24</v>
      </c>
      <c r="C36" s="28"/>
      <c r="D36" s="28"/>
      <c r="E36" s="28"/>
      <c r="F36" s="28"/>
      <c r="G36" s="28"/>
      <c r="H36" s="28"/>
      <c r="I36" s="28"/>
      <c r="J36" s="28"/>
      <c r="K36" s="28"/>
      <c r="L36" s="55">
        <f>H27/F27</f>
        <v>0.19517027547643326</v>
      </c>
      <c r="M36" s="28"/>
      <c r="N36" s="145"/>
    </row>
    <row r="37" spans="1:14" ht="15.75">
      <c r="A37" s="27"/>
      <c r="B37" s="28" t="s">
        <v>25</v>
      </c>
      <c r="C37" s="28"/>
      <c r="D37" s="28"/>
      <c r="E37" s="28"/>
      <c r="F37" s="28"/>
      <c r="G37" s="28"/>
      <c r="H37" s="28"/>
      <c r="I37" s="28"/>
      <c r="J37" s="34" t="s">
        <v>167</v>
      </c>
      <c r="K37" s="34" t="s">
        <v>175</v>
      </c>
      <c r="L37" s="57">
        <v>51237</v>
      </c>
      <c r="M37" s="28"/>
      <c r="N37" s="145"/>
    </row>
    <row r="38" spans="1:14" ht="15.75">
      <c r="A38" s="27"/>
      <c r="B38" s="28"/>
      <c r="C38" s="28"/>
      <c r="D38" s="28"/>
      <c r="E38" s="28"/>
      <c r="F38" s="28"/>
      <c r="G38" s="28"/>
      <c r="H38" s="28"/>
      <c r="I38" s="28"/>
      <c r="J38" s="28"/>
      <c r="K38" s="28"/>
      <c r="L38" s="58"/>
      <c r="M38" s="28"/>
      <c r="N38" s="145"/>
    </row>
    <row r="39" spans="1:14" ht="15.75">
      <c r="A39" s="27"/>
      <c r="B39" s="28" t="s">
        <v>26</v>
      </c>
      <c r="C39" s="28"/>
      <c r="D39" s="28"/>
      <c r="E39" s="28"/>
      <c r="F39" s="28"/>
      <c r="G39" s="28"/>
      <c r="H39" s="28"/>
      <c r="I39" s="28"/>
      <c r="J39" s="34"/>
      <c r="K39" s="34"/>
      <c r="L39" s="34" t="s">
        <v>180</v>
      </c>
      <c r="M39" s="28"/>
      <c r="N39" s="145"/>
    </row>
    <row r="40" spans="1:14" ht="15.75">
      <c r="A40" s="27"/>
      <c r="B40" s="32" t="s">
        <v>27</v>
      </c>
      <c r="C40" s="32"/>
      <c r="D40" s="32"/>
      <c r="E40" s="32"/>
      <c r="F40" s="32"/>
      <c r="G40" s="32"/>
      <c r="H40" s="32"/>
      <c r="I40" s="32"/>
      <c r="J40" s="59"/>
      <c r="K40" s="59"/>
      <c r="L40" s="60">
        <v>36738</v>
      </c>
      <c r="M40" s="28"/>
      <c r="N40" s="145"/>
    </row>
    <row r="41" spans="1:14" ht="15.75">
      <c r="A41" s="27"/>
      <c r="B41" s="28" t="s">
        <v>28</v>
      </c>
      <c r="C41" s="28"/>
      <c r="D41" s="28"/>
      <c r="E41" s="28"/>
      <c r="F41" s="28"/>
      <c r="G41" s="28"/>
      <c r="H41" s="28"/>
      <c r="I41" s="28">
        <f>L41-J41+1</f>
        <v>88</v>
      </c>
      <c r="J41" s="61">
        <v>36556</v>
      </c>
      <c r="K41" s="62"/>
      <c r="L41" s="61">
        <v>36643</v>
      </c>
      <c r="M41" s="28"/>
      <c r="N41" s="145"/>
    </row>
    <row r="42" spans="1:14" ht="15.75">
      <c r="A42" s="27"/>
      <c r="B42" s="28" t="s">
        <v>29</v>
      </c>
      <c r="C42" s="28"/>
      <c r="D42" s="28"/>
      <c r="E42" s="28"/>
      <c r="F42" s="28"/>
      <c r="G42" s="28"/>
      <c r="H42" s="28"/>
      <c r="I42" s="28">
        <f>L42-J42+1</f>
        <v>94</v>
      </c>
      <c r="J42" s="61">
        <v>36644</v>
      </c>
      <c r="K42" s="62"/>
      <c r="L42" s="61">
        <v>36737</v>
      </c>
      <c r="M42" s="28"/>
      <c r="N42" s="145"/>
    </row>
    <row r="43" spans="1:14" ht="15.75">
      <c r="A43" s="27"/>
      <c r="B43" s="28" t="s">
        <v>30</v>
      </c>
      <c r="C43" s="28"/>
      <c r="D43" s="28"/>
      <c r="E43" s="28"/>
      <c r="F43" s="28"/>
      <c r="G43" s="28"/>
      <c r="H43" s="28"/>
      <c r="I43" s="28"/>
      <c r="J43" s="61"/>
      <c r="K43" s="62"/>
      <c r="L43" s="61" t="s">
        <v>181</v>
      </c>
      <c r="M43" s="28"/>
      <c r="N43" s="145"/>
    </row>
    <row r="44" spans="1:14" ht="15.75">
      <c r="A44" s="27"/>
      <c r="B44" s="28" t="s">
        <v>31</v>
      </c>
      <c r="C44" s="28"/>
      <c r="D44" s="28"/>
      <c r="E44" s="28"/>
      <c r="F44" s="28"/>
      <c r="G44" s="28"/>
      <c r="H44" s="28"/>
      <c r="I44" s="28"/>
      <c r="J44" s="61"/>
      <c r="K44" s="62"/>
      <c r="L44" s="61">
        <v>36731</v>
      </c>
      <c r="M44" s="28"/>
      <c r="N44" s="145"/>
    </row>
    <row r="45" spans="1:14" ht="15.75">
      <c r="A45" s="27"/>
      <c r="B45" s="28"/>
      <c r="C45" s="28"/>
      <c r="D45" s="28"/>
      <c r="E45" s="28"/>
      <c r="F45" s="28"/>
      <c r="G45" s="28"/>
      <c r="H45" s="28"/>
      <c r="I45" s="28"/>
      <c r="J45" s="28"/>
      <c r="K45" s="28"/>
      <c r="L45" s="63"/>
      <c r="M45" s="28"/>
      <c r="N45" s="145"/>
    </row>
    <row r="46" spans="1:14" ht="15.75">
      <c r="A46" s="2"/>
      <c r="B46" s="5"/>
      <c r="C46" s="5"/>
      <c r="D46" s="5"/>
      <c r="E46" s="5"/>
      <c r="F46" s="5"/>
      <c r="G46" s="5"/>
      <c r="H46" s="5"/>
      <c r="I46" s="5"/>
      <c r="J46" s="5"/>
      <c r="K46" s="5"/>
      <c r="L46" s="64"/>
      <c r="M46" s="5"/>
      <c r="N46" s="145"/>
    </row>
    <row r="47" spans="1:14" ht="15.75">
      <c r="A47" s="8"/>
      <c r="B47" s="65" t="s">
        <v>32</v>
      </c>
      <c r="C47" s="16"/>
      <c r="D47" s="10"/>
      <c r="E47" s="10"/>
      <c r="F47" s="10"/>
      <c r="G47" s="10"/>
      <c r="H47" s="10"/>
      <c r="I47" s="10"/>
      <c r="J47" s="10"/>
      <c r="K47" s="10"/>
      <c r="L47" s="66"/>
      <c r="M47" s="10"/>
      <c r="N47" s="145"/>
    </row>
    <row r="48" spans="1:14" ht="15.75">
      <c r="A48" s="8"/>
      <c r="B48" s="16"/>
      <c r="C48" s="16"/>
      <c r="D48" s="10"/>
      <c r="E48" s="10"/>
      <c r="F48" s="10"/>
      <c r="G48" s="10"/>
      <c r="H48" s="10"/>
      <c r="I48" s="10"/>
      <c r="J48" s="10"/>
      <c r="K48" s="10"/>
      <c r="L48" s="66"/>
      <c r="M48" s="10"/>
      <c r="N48" s="145"/>
    </row>
    <row r="49" spans="1:14" ht="63">
      <c r="A49" s="8"/>
      <c r="B49" s="67" t="s">
        <v>33</v>
      </c>
      <c r="C49" s="68" t="s">
        <v>138</v>
      </c>
      <c r="D49" s="68" t="s">
        <v>141</v>
      </c>
      <c r="E49" s="68"/>
      <c r="F49" s="68" t="s">
        <v>152</v>
      </c>
      <c r="G49" s="68"/>
      <c r="H49" s="68" t="s">
        <v>163</v>
      </c>
      <c r="I49" s="68"/>
      <c r="J49" s="68" t="s">
        <v>168</v>
      </c>
      <c r="K49" s="68"/>
      <c r="L49" s="69" t="s">
        <v>182</v>
      </c>
      <c r="M49" s="12"/>
      <c r="N49" s="145"/>
    </row>
    <row r="50" spans="1:14" ht="15.75">
      <c r="A50" s="27"/>
      <c r="B50" s="28" t="s">
        <v>34</v>
      </c>
      <c r="C50" s="70">
        <v>125369</v>
      </c>
      <c r="D50" s="71">
        <v>44288</v>
      </c>
      <c r="E50" s="70"/>
      <c r="F50" s="70">
        <f>2951+40+13</f>
        <v>3004</v>
      </c>
      <c r="G50" s="70"/>
      <c r="H50" s="70">
        <v>40</v>
      </c>
      <c r="I50" s="70"/>
      <c r="J50" s="70">
        <v>0</v>
      </c>
      <c r="K50" s="70"/>
      <c r="L50" s="71">
        <f>D50-F50+H50-J50</f>
        <v>41324</v>
      </c>
      <c r="M50" s="28"/>
      <c r="N50" s="145"/>
    </row>
    <row r="51" spans="1:14" ht="15.75">
      <c r="A51" s="27"/>
      <c r="B51" s="28" t="s">
        <v>35</v>
      </c>
      <c r="C51" s="70"/>
      <c r="D51" s="70">
        <v>0</v>
      </c>
      <c r="E51" s="70"/>
      <c r="F51" s="70">
        <v>0</v>
      </c>
      <c r="G51" s="70"/>
      <c r="H51" s="70">
        <v>0</v>
      </c>
      <c r="I51" s="70"/>
      <c r="J51" s="70">
        <v>0</v>
      </c>
      <c r="K51" s="70"/>
      <c r="L51" s="71">
        <f>D51-F51</f>
        <v>0</v>
      </c>
      <c r="M51" s="28"/>
      <c r="N51" s="145"/>
    </row>
    <row r="52" spans="1:14" ht="15.75">
      <c r="A52" s="27"/>
      <c r="B52" s="28"/>
      <c r="C52" s="70"/>
      <c r="D52" s="70"/>
      <c r="E52" s="70"/>
      <c r="F52" s="70"/>
      <c r="G52" s="70"/>
      <c r="H52" s="70"/>
      <c r="I52" s="70"/>
      <c r="J52" s="70"/>
      <c r="K52" s="70"/>
      <c r="L52" s="71"/>
      <c r="M52" s="28"/>
      <c r="N52" s="145"/>
    </row>
    <row r="53" spans="1:14" ht="15.75">
      <c r="A53" s="27"/>
      <c r="B53" s="28" t="s">
        <v>36</v>
      </c>
      <c r="C53" s="70">
        <f>SUM(C50:C52)</f>
        <v>125369</v>
      </c>
      <c r="D53" s="70">
        <f>SUM(D50:D52)</f>
        <v>44288</v>
      </c>
      <c r="E53" s="70"/>
      <c r="F53" s="70">
        <f>SUM(F50:F52)</f>
        <v>3004</v>
      </c>
      <c r="G53" s="70"/>
      <c r="H53" s="70">
        <f>SUM(H50:H52)</f>
        <v>40</v>
      </c>
      <c r="I53" s="70"/>
      <c r="J53" s="70">
        <f>SUM(J50:J52)</f>
        <v>0</v>
      </c>
      <c r="K53" s="70"/>
      <c r="L53" s="72">
        <f>SUM(L50:L52)</f>
        <v>41324</v>
      </c>
      <c r="M53" s="28"/>
      <c r="N53" s="145"/>
    </row>
    <row r="54" spans="1:14" ht="15.75">
      <c r="A54" s="27"/>
      <c r="B54" s="28"/>
      <c r="C54" s="70"/>
      <c r="D54" s="70"/>
      <c r="E54" s="70"/>
      <c r="F54" s="70"/>
      <c r="G54" s="70"/>
      <c r="H54" s="70"/>
      <c r="I54" s="70"/>
      <c r="J54" s="70"/>
      <c r="K54" s="70"/>
      <c r="L54" s="72"/>
      <c r="M54" s="28"/>
      <c r="N54" s="145"/>
    </row>
    <row r="55" spans="1:14" ht="15.75">
      <c r="A55" s="8"/>
      <c r="B55" s="12" t="s">
        <v>37</v>
      </c>
      <c r="C55" s="73"/>
      <c r="D55" s="73"/>
      <c r="E55" s="73"/>
      <c r="F55" s="73"/>
      <c r="G55" s="73"/>
      <c r="H55" s="73"/>
      <c r="I55" s="73"/>
      <c r="J55" s="73"/>
      <c r="K55" s="73"/>
      <c r="L55" s="74"/>
      <c r="M55" s="10"/>
      <c r="N55" s="145"/>
    </row>
    <row r="56" spans="1:14" ht="15.75">
      <c r="A56" s="8"/>
      <c r="B56" s="10"/>
      <c r="C56" s="73"/>
      <c r="D56" s="73"/>
      <c r="E56" s="73"/>
      <c r="F56" s="73"/>
      <c r="G56" s="73"/>
      <c r="H56" s="73"/>
      <c r="I56" s="73"/>
      <c r="J56" s="73"/>
      <c r="K56" s="73"/>
      <c r="L56" s="74"/>
      <c r="M56" s="10"/>
      <c r="N56" s="145"/>
    </row>
    <row r="57" spans="1:14" ht="15.75">
      <c r="A57" s="27"/>
      <c r="B57" s="28" t="s">
        <v>34</v>
      </c>
      <c r="C57" s="70"/>
      <c r="D57" s="70"/>
      <c r="E57" s="70"/>
      <c r="F57" s="70"/>
      <c r="G57" s="70"/>
      <c r="H57" s="70"/>
      <c r="I57" s="70"/>
      <c r="J57" s="70"/>
      <c r="K57" s="70"/>
      <c r="L57" s="72"/>
      <c r="M57" s="28"/>
      <c r="N57" s="145"/>
    </row>
    <row r="58" spans="1:14" ht="15.75">
      <c r="A58" s="27"/>
      <c r="B58" s="28" t="s">
        <v>35</v>
      </c>
      <c r="C58" s="70"/>
      <c r="D58" s="70"/>
      <c r="E58" s="70"/>
      <c r="F58" s="70"/>
      <c r="G58" s="70"/>
      <c r="H58" s="70"/>
      <c r="I58" s="70"/>
      <c r="J58" s="70"/>
      <c r="K58" s="70"/>
      <c r="L58" s="72"/>
      <c r="M58" s="28"/>
      <c r="N58" s="145"/>
    </row>
    <row r="59" spans="1:14" ht="15.75">
      <c r="A59" s="27"/>
      <c r="B59" s="28"/>
      <c r="C59" s="70"/>
      <c r="D59" s="70"/>
      <c r="E59" s="70"/>
      <c r="F59" s="70"/>
      <c r="G59" s="70"/>
      <c r="H59" s="70"/>
      <c r="I59" s="70"/>
      <c r="J59" s="70"/>
      <c r="K59" s="70"/>
      <c r="L59" s="72"/>
      <c r="M59" s="28"/>
      <c r="N59" s="145"/>
    </row>
    <row r="60" spans="1:14" ht="15.75">
      <c r="A60" s="27"/>
      <c r="B60" s="28" t="s">
        <v>36</v>
      </c>
      <c r="C60" s="70"/>
      <c r="D60" s="70"/>
      <c r="E60" s="70"/>
      <c r="F60" s="70"/>
      <c r="G60" s="70"/>
      <c r="H60" s="70"/>
      <c r="I60" s="70"/>
      <c r="J60" s="70"/>
      <c r="K60" s="70"/>
      <c r="L60" s="70"/>
      <c r="M60" s="28"/>
      <c r="N60" s="145"/>
    </row>
    <row r="61" spans="1:14" ht="15.75">
      <c r="A61" s="27"/>
      <c r="B61" s="28"/>
      <c r="C61" s="70"/>
      <c r="D61" s="70"/>
      <c r="E61" s="70"/>
      <c r="F61" s="70"/>
      <c r="G61" s="70"/>
      <c r="H61" s="70"/>
      <c r="I61" s="70"/>
      <c r="J61" s="70"/>
      <c r="K61" s="70"/>
      <c r="L61" s="70"/>
      <c r="M61" s="28"/>
      <c r="N61" s="145"/>
    </row>
    <row r="62" spans="1:14" ht="15.75">
      <c r="A62" s="27"/>
      <c r="B62" s="28" t="s">
        <v>38</v>
      </c>
      <c r="C62" s="70">
        <v>-2250</v>
      </c>
      <c r="D62" s="70">
        <v>-2250</v>
      </c>
      <c r="E62" s="70"/>
      <c r="F62" s="70"/>
      <c r="G62" s="70"/>
      <c r="H62" s="70"/>
      <c r="I62" s="70"/>
      <c r="J62" s="70"/>
      <c r="K62" s="70"/>
      <c r="L62" s="71">
        <f>D62-F62+H62-J62</f>
        <v>-2250</v>
      </c>
      <c r="M62" s="28"/>
      <c r="N62" s="145"/>
    </row>
    <row r="63" spans="1:14" ht="15.75">
      <c r="A63" s="27"/>
      <c r="B63" s="28" t="s">
        <v>39</v>
      </c>
      <c r="C63" s="70">
        <v>-619</v>
      </c>
      <c r="D63" s="70">
        <v>0</v>
      </c>
      <c r="E63" s="70"/>
      <c r="F63" s="70"/>
      <c r="G63" s="70"/>
      <c r="H63" s="70"/>
      <c r="I63" s="70"/>
      <c r="J63" s="70"/>
      <c r="K63" s="70"/>
      <c r="L63" s="72">
        <v>0</v>
      </c>
      <c r="M63" s="28"/>
      <c r="N63" s="145"/>
    </row>
    <row r="64" spans="1:14" ht="15.75">
      <c r="A64" s="27"/>
      <c r="B64" s="28" t="s">
        <v>40</v>
      </c>
      <c r="C64" s="70">
        <v>0</v>
      </c>
      <c r="D64" s="70">
        <v>641</v>
      </c>
      <c r="E64" s="70"/>
      <c r="F64" s="70"/>
      <c r="G64" s="70"/>
      <c r="H64" s="70"/>
      <c r="I64" s="70"/>
      <c r="J64" s="70"/>
      <c r="K64" s="70"/>
      <c r="L64" s="72">
        <v>629</v>
      </c>
      <c r="M64" s="28"/>
      <c r="N64" s="145"/>
    </row>
    <row r="65" spans="1:14" ht="15.75">
      <c r="A65" s="27"/>
      <c r="B65" s="28" t="s">
        <v>41</v>
      </c>
      <c r="C65" s="72">
        <f>SUM(C53:C64)</f>
        <v>122500</v>
      </c>
      <c r="D65" s="72">
        <f>SUM(D53:D64)</f>
        <v>42679</v>
      </c>
      <c r="E65" s="70"/>
      <c r="F65" s="72"/>
      <c r="G65" s="70"/>
      <c r="H65" s="72"/>
      <c r="I65" s="70"/>
      <c r="J65" s="72"/>
      <c r="K65" s="70"/>
      <c r="L65" s="72">
        <f>SUM(L53:L64)</f>
        <v>39703</v>
      </c>
      <c r="M65" s="28"/>
      <c r="N65" s="145"/>
    </row>
    <row r="66" spans="1:14" ht="15.75">
      <c r="A66" s="27"/>
      <c r="B66" s="28"/>
      <c r="C66" s="70"/>
      <c r="D66" s="70"/>
      <c r="E66" s="70"/>
      <c r="F66" s="70"/>
      <c r="G66" s="70"/>
      <c r="H66" s="70"/>
      <c r="I66" s="70"/>
      <c r="J66" s="70"/>
      <c r="K66" s="70"/>
      <c r="L66" s="72"/>
      <c r="M66" s="28"/>
      <c r="N66" s="145"/>
    </row>
    <row r="67" spans="1:14" ht="15.75">
      <c r="A67" s="8"/>
      <c r="B67" s="10"/>
      <c r="C67" s="10"/>
      <c r="D67" s="10"/>
      <c r="E67" s="10"/>
      <c r="F67" s="10"/>
      <c r="G67" s="10"/>
      <c r="H67" s="10"/>
      <c r="I67" s="10"/>
      <c r="J67" s="10"/>
      <c r="K67" s="10"/>
      <c r="L67" s="10"/>
      <c r="M67" s="10"/>
      <c r="N67" s="145"/>
    </row>
    <row r="68" spans="1:14" ht="15.75">
      <c r="A68" s="77"/>
      <c r="B68" s="65" t="s">
        <v>42</v>
      </c>
      <c r="C68" s="17"/>
      <c r="D68" s="17"/>
      <c r="E68" s="17"/>
      <c r="F68" s="17"/>
      <c r="G68" s="17"/>
      <c r="H68" s="17"/>
      <c r="I68" s="20"/>
      <c r="J68" s="20" t="s">
        <v>169</v>
      </c>
      <c r="K68" s="20"/>
      <c r="L68" s="20" t="s">
        <v>183</v>
      </c>
      <c r="M68" s="10"/>
      <c r="N68" s="145"/>
    </row>
    <row r="69" spans="1:14" ht="15.75">
      <c r="A69" s="27"/>
      <c r="B69" s="28" t="s">
        <v>43</v>
      </c>
      <c r="C69" s="28"/>
      <c r="D69" s="28"/>
      <c r="E69" s="28"/>
      <c r="F69" s="28"/>
      <c r="G69" s="28"/>
      <c r="H69" s="28"/>
      <c r="I69" s="28"/>
      <c r="J69" s="70">
        <v>0</v>
      </c>
      <c r="K69" s="28"/>
      <c r="L69" s="71">
        <v>0</v>
      </c>
      <c r="M69" s="28"/>
      <c r="N69" s="145"/>
    </row>
    <row r="70" spans="1:14" ht="15.75">
      <c r="A70" s="27"/>
      <c r="B70" s="28" t="s">
        <v>44</v>
      </c>
      <c r="C70" s="56" t="s">
        <v>139</v>
      </c>
      <c r="D70" s="78">
        <f>L44</f>
        <v>36731</v>
      </c>
      <c r="E70" s="28"/>
      <c r="F70" s="28"/>
      <c r="G70" s="28"/>
      <c r="H70" s="28"/>
      <c r="I70" s="28"/>
      <c r="J70" s="70">
        <v>3017</v>
      </c>
      <c r="K70" s="28"/>
      <c r="L70" s="71"/>
      <c r="M70" s="28"/>
      <c r="N70" s="145"/>
    </row>
    <row r="71" spans="1:14" ht="15.75">
      <c r="A71" s="27"/>
      <c r="B71" s="28" t="s">
        <v>45</v>
      </c>
      <c r="C71" s="28"/>
      <c r="D71" s="28"/>
      <c r="E71" s="28"/>
      <c r="F71" s="28"/>
      <c r="G71" s="28"/>
      <c r="H71" s="28"/>
      <c r="I71" s="28"/>
      <c r="J71" s="70"/>
      <c r="K71" s="28"/>
      <c r="L71" s="71">
        <f>916-14+359+46+100-152-1</f>
        <v>1254</v>
      </c>
      <c r="M71" s="28"/>
      <c r="N71" s="145"/>
    </row>
    <row r="72" spans="1:14" ht="15.75">
      <c r="A72" s="27"/>
      <c r="B72" s="28" t="s">
        <v>46</v>
      </c>
      <c r="C72" s="28"/>
      <c r="D72" s="28"/>
      <c r="E72" s="28"/>
      <c r="F72" s="28"/>
      <c r="G72" s="28"/>
      <c r="H72" s="28"/>
      <c r="I72" s="28"/>
      <c r="J72" s="70"/>
      <c r="K72" s="28"/>
      <c r="L72" s="71">
        <v>0</v>
      </c>
      <c r="M72" s="28"/>
      <c r="N72" s="145"/>
    </row>
    <row r="73" spans="1:14" ht="15.75">
      <c r="A73" s="27"/>
      <c r="B73" s="28" t="s">
        <v>47</v>
      </c>
      <c r="C73" s="28"/>
      <c r="D73" s="28"/>
      <c r="E73" s="28"/>
      <c r="F73" s="28"/>
      <c r="G73" s="28"/>
      <c r="H73" s="28"/>
      <c r="I73" s="28"/>
      <c r="J73" s="70">
        <f>SUM(J69:J72)</f>
        <v>3017</v>
      </c>
      <c r="K73" s="28"/>
      <c r="L73" s="72">
        <f>SUM(L69:L72)</f>
        <v>1254</v>
      </c>
      <c r="M73" s="28"/>
      <c r="N73" s="145"/>
    </row>
    <row r="74" spans="1:14" ht="15.75">
      <c r="A74" s="27"/>
      <c r="B74" s="28" t="s">
        <v>48</v>
      </c>
      <c r="C74" s="28"/>
      <c r="D74" s="28"/>
      <c r="E74" s="28"/>
      <c r="F74" s="28"/>
      <c r="G74" s="28"/>
      <c r="H74" s="28"/>
      <c r="I74" s="28"/>
      <c r="J74" s="70">
        <v>0</v>
      </c>
      <c r="K74" s="28"/>
      <c r="L74" s="71">
        <v>0</v>
      </c>
      <c r="M74" s="28"/>
      <c r="N74" s="145"/>
    </row>
    <row r="75" spans="1:14" ht="15.75">
      <c r="A75" s="27"/>
      <c r="B75" s="28" t="s">
        <v>49</v>
      </c>
      <c r="C75" s="28"/>
      <c r="D75" s="28"/>
      <c r="E75" s="28"/>
      <c r="F75" s="28"/>
      <c r="G75" s="28"/>
      <c r="H75" s="28"/>
      <c r="I75" s="28"/>
      <c r="J75" s="70">
        <f>J73+J74</f>
        <v>3017</v>
      </c>
      <c r="K75" s="28"/>
      <c r="L75" s="72">
        <f>L73+L74</f>
        <v>1254</v>
      </c>
      <c r="M75" s="28"/>
      <c r="N75" s="145"/>
    </row>
    <row r="76" spans="1:14" ht="15.75">
      <c r="A76" s="27"/>
      <c r="B76" s="79" t="s">
        <v>50</v>
      </c>
      <c r="C76" s="80"/>
      <c r="D76" s="28"/>
      <c r="E76" s="28"/>
      <c r="F76" s="28"/>
      <c r="G76" s="28"/>
      <c r="H76" s="28"/>
      <c r="I76" s="28"/>
      <c r="J76" s="70"/>
      <c r="K76" s="28"/>
      <c r="L76" s="71"/>
      <c r="M76" s="28"/>
      <c r="N76" s="145"/>
    </row>
    <row r="77" spans="1:14" ht="15.75">
      <c r="A77" s="27">
        <v>1</v>
      </c>
      <c r="B77" s="28" t="s">
        <v>51</v>
      </c>
      <c r="C77" s="28"/>
      <c r="D77" s="28"/>
      <c r="E77" s="28"/>
      <c r="F77" s="28"/>
      <c r="G77" s="28"/>
      <c r="H77" s="28"/>
      <c r="I77" s="28"/>
      <c r="J77" s="28"/>
      <c r="K77" s="28"/>
      <c r="L77" s="71">
        <v>0</v>
      </c>
      <c r="M77" s="28"/>
      <c r="N77" s="145"/>
    </row>
    <row r="78" spans="1:14" ht="15.75">
      <c r="A78" s="27">
        <v>2</v>
      </c>
      <c r="B78" s="28" t="s">
        <v>52</v>
      </c>
      <c r="C78" s="28"/>
      <c r="D78" s="28"/>
      <c r="E78" s="28"/>
      <c r="F78" s="28"/>
      <c r="G78" s="28"/>
      <c r="H78" s="28"/>
      <c r="I78" s="28"/>
      <c r="J78" s="28"/>
      <c r="K78" s="28"/>
      <c r="L78" s="71">
        <v>-4</v>
      </c>
      <c r="M78" s="28"/>
      <c r="N78" s="145"/>
    </row>
    <row r="79" spans="1:14" ht="15.75">
      <c r="A79" s="27">
        <v>3</v>
      </c>
      <c r="B79" s="28" t="s">
        <v>53</v>
      </c>
      <c r="C79" s="28"/>
      <c r="D79" s="28"/>
      <c r="E79" s="28"/>
      <c r="F79" s="28"/>
      <c r="G79" s="28"/>
      <c r="H79" s="28"/>
      <c r="I79" s="28"/>
      <c r="J79" s="28"/>
      <c r="K79" s="28"/>
      <c r="L79" s="71">
        <v>-48</v>
      </c>
      <c r="M79" s="28"/>
      <c r="N79" s="145"/>
    </row>
    <row r="80" spans="1:14" ht="15.75">
      <c r="A80" s="27">
        <v>4</v>
      </c>
      <c r="B80" s="28" t="s">
        <v>54</v>
      </c>
      <c r="C80" s="28"/>
      <c r="D80" s="28"/>
      <c r="E80" s="28"/>
      <c r="F80" s="28"/>
      <c r="G80" s="28"/>
      <c r="H80" s="28"/>
      <c r="I80" s="28"/>
      <c r="J80" s="28"/>
      <c r="K80" s="28"/>
      <c r="L80" s="71">
        <v>0</v>
      </c>
      <c r="M80" s="28"/>
      <c r="N80" s="145"/>
    </row>
    <row r="81" spans="1:14" ht="15.75">
      <c r="A81" s="27">
        <v>5</v>
      </c>
      <c r="B81" s="28" t="s">
        <v>55</v>
      </c>
      <c r="C81" s="28"/>
      <c r="D81" s="28"/>
      <c r="E81" s="28"/>
      <c r="F81" s="28"/>
      <c r="G81" s="28"/>
      <c r="H81" s="28"/>
      <c r="I81" s="28"/>
      <c r="J81" s="28"/>
      <c r="K81" s="28"/>
      <c r="L81" s="71">
        <v>-600</v>
      </c>
      <c r="M81" s="28"/>
      <c r="N81" s="145"/>
    </row>
    <row r="82" spans="1:14" ht="15.75">
      <c r="A82" s="27">
        <v>6</v>
      </c>
      <c r="B82" s="28" t="s">
        <v>56</v>
      </c>
      <c r="C82" s="28"/>
      <c r="D82" s="28"/>
      <c r="E82" s="28"/>
      <c r="F82" s="28"/>
      <c r="G82" s="28"/>
      <c r="H82" s="28"/>
      <c r="I82" s="28"/>
      <c r="J82" s="28"/>
      <c r="K82" s="28"/>
      <c r="L82" s="71">
        <v>-3</v>
      </c>
      <c r="M82" s="28"/>
      <c r="N82" s="145"/>
    </row>
    <row r="83" spans="1:14" ht="15.75">
      <c r="A83" s="27">
        <v>7</v>
      </c>
      <c r="B83" s="28" t="s">
        <v>57</v>
      </c>
      <c r="C83" s="28"/>
      <c r="D83" s="28"/>
      <c r="E83" s="28"/>
      <c r="F83" s="28"/>
      <c r="G83" s="28"/>
      <c r="H83" s="28"/>
      <c r="I83" s="28"/>
      <c r="J83" s="28"/>
      <c r="K83" s="28"/>
      <c r="L83" s="71">
        <v>-128</v>
      </c>
      <c r="M83" s="28"/>
      <c r="N83" s="145"/>
    </row>
    <row r="84" spans="1:14" ht="15.75">
      <c r="A84" s="27">
        <v>8</v>
      </c>
      <c r="B84" s="28" t="s">
        <v>58</v>
      </c>
      <c r="C84" s="28"/>
      <c r="D84" s="28"/>
      <c r="E84" s="28"/>
      <c r="F84" s="28"/>
      <c r="G84" s="28"/>
      <c r="H84" s="28"/>
      <c r="I84" s="28"/>
      <c r="J84" s="28"/>
      <c r="K84" s="28"/>
      <c r="L84" s="71">
        <v>0</v>
      </c>
      <c r="M84" s="28"/>
      <c r="N84" s="145"/>
    </row>
    <row r="85" spans="1:14" ht="15.75">
      <c r="A85" s="27">
        <v>9</v>
      </c>
      <c r="B85" s="28" t="s">
        <v>59</v>
      </c>
      <c r="C85" s="28"/>
      <c r="D85" s="28"/>
      <c r="E85" s="28"/>
      <c r="F85" s="28"/>
      <c r="G85" s="28"/>
      <c r="H85" s="28"/>
      <c r="I85" s="28"/>
      <c r="J85" s="28"/>
      <c r="K85" s="28"/>
      <c r="L85" s="71">
        <v>-13</v>
      </c>
      <c r="M85" s="28"/>
      <c r="N85" s="145"/>
    </row>
    <row r="86" spans="1:14" ht="15.75">
      <c r="A86" s="27">
        <v>10</v>
      </c>
      <c r="B86" s="28" t="s">
        <v>60</v>
      </c>
      <c r="C86" s="28"/>
      <c r="D86" s="28"/>
      <c r="E86" s="28"/>
      <c r="F86" s="28"/>
      <c r="G86" s="28"/>
      <c r="H86" s="28"/>
      <c r="I86" s="28"/>
      <c r="J86" s="28"/>
      <c r="K86" s="28"/>
      <c r="L86" s="71">
        <v>0</v>
      </c>
      <c r="M86" s="28"/>
      <c r="N86" s="145"/>
    </row>
    <row r="87" spans="1:14" ht="15.75">
      <c r="A87" s="27">
        <v>11</v>
      </c>
      <c r="B87" s="28" t="s">
        <v>61</v>
      </c>
      <c r="C87" s="28"/>
      <c r="D87" s="28"/>
      <c r="E87" s="28"/>
      <c r="F87" s="28"/>
      <c r="G87" s="28"/>
      <c r="H87" s="28"/>
      <c r="I87" s="28"/>
      <c r="J87" s="28"/>
      <c r="K87" s="28"/>
      <c r="L87" s="71">
        <f>-L75-SUM(L77:L86)</f>
        <v>-458</v>
      </c>
      <c r="M87" s="28"/>
      <c r="N87" s="145"/>
    </row>
    <row r="88" spans="1:14" ht="15.75">
      <c r="A88" s="27"/>
      <c r="B88" s="79" t="s">
        <v>62</v>
      </c>
      <c r="C88" s="80"/>
      <c r="D88" s="28"/>
      <c r="E88" s="28"/>
      <c r="F88" s="28"/>
      <c r="G88" s="28"/>
      <c r="H88" s="28"/>
      <c r="I88" s="28"/>
      <c r="J88" s="28"/>
      <c r="K88" s="28"/>
      <c r="L88" s="81"/>
      <c r="M88" s="28"/>
      <c r="N88" s="145"/>
    </row>
    <row r="89" spans="1:14" ht="15.75">
      <c r="A89" s="27"/>
      <c r="B89" s="28" t="s">
        <v>63</v>
      </c>
      <c r="C89" s="80"/>
      <c r="D89" s="28"/>
      <c r="E89" s="28"/>
      <c r="F89" s="28"/>
      <c r="G89" s="28"/>
      <c r="H89" s="28"/>
      <c r="I89" s="28"/>
      <c r="J89" s="70">
        <v>0</v>
      </c>
      <c r="K89" s="70"/>
      <c r="L89" s="71"/>
      <c r="M89" s="28"/>
      <c r="N89" s="145"/>
    </row>
    <row r="90" spans="1:14" ht="15.75">
      <c r="A90" s="27"/>
      <c r="B90" s="28" t="s">
        <v>64</v>
      </c>
      <c r="C90" s="28"/>
      <c r="D90" s="28"/>
      <c r="E90" s="28"/>
      <c r="F90" s="28"/>
      <c r="G90" s="28"/>
      <c r="H90" s="28"/>
      <c r="I90" s="28"/>
      <c r="J90" s="70">
        <v>-40</v>
      </c>
      <c r="K90" s="70"/>
      <c r="L90" s="71"/>
      <c r="M90" s="28"/>
      <c r="N90" s="145"/>
    </row>
    <row r="91" spans="1:14" ht="15.75">
      <c r="A91" s="27"/>
      <c r="B91" s="28" t="s">
        <v>65</v>
      </c>
      <c r="C91" s="28"/>
      <c r="D91" s="28"/>
      <c r="E91" s="28"/>
      <c r="F91" s="28"/>
      <c r="G91" s="28"/>
      <c r="H91" s="28"/>
      <c r="I91" s="28"/>
      <c r="J91" s="70">
        <v>-2977</v>
      </c>
      <c r="K91" s="70"/>
      <c r="L91" s="71"/>
      <c r="M91" s="28"/>
      <c r="N91" s="145"/>
    </row>
    <row r="92" spans="1:14" ht="15.75">
      <c r="A92" s="27"/>
      <c r="B92" s="28" t="s">
        <v>66</v>
      </c>
      <c r="C92" s="28"/>
      <c r="D92" s="28"/>
      <c r="E92" s="28"/>
      <c r="F92" s="28"/>
      <c r="G92" s="28"/>
      <c r="H92" s="28"/>
      <c r="I92" s="28"/>
      <c r="J92" s="70">
        <v>0</v>
      </c>
      <c r="K92" s="70"/>
      <c r="L92" s="71"/>
      <c r="M92" s="28"/>
      <c r="N92" s="145"/>
    </row>
    <row r="93" spans="1:14" ht="15.75">
      <c r="A93" s="27"/>
      <c r="B93" s="28" t="s">
        <v>67</v>
      </c>
      <c r="C93" s="28"/>
      <c r="D93" s="28"/>
      <c r="E93" s="28"/>
      <c r="F93" s="28"/>
      <c r="G93" s="28"/>
      <c r="H93" s="28"/>
      <c r="I93" s="28"/>
      <c r="J93" s="70">
        <f>SUM(J76:J92)</f>
        <v>-3017</v>
      </c>
      <c r="K93" s="70"/>
      <c r="L93" s="70">
        <f>SUM(L76:L92)</f>
        <v>-1254</v>
      </c>
      <c r="M93" s="28"/>
      <c r="N93" s="145"/>
    </row>
    <row r="94" spans="1:14" ht="15.75">
      <c r="A94" s="27"/>
      <c r="B94" s="28" t="s">
        <v>68</v>
      </c>
      <c r="C94" s="28"/>
      <c r="D94" s="28"/>
      <c r="E94" s="28"/>
      <c r="F94" s="28"/>
      <c r="G94" s="28"/>
      <c r="H94" s="28"/>
      <c r="I94" s="28"/>
      <c r="J94" s="70">
        <f>J75+J93</f>
        <v>0</v>
      </c>
      <c r="K94" s="70"/>
      <c r="L94" s="70">
        <f>L75+L93</f>
        <v>0</v>
      </c>
      <c r="M94" s="28"/>
      <c r="N94" s="145"/>
    </row>
    <row r="95" spans="1:14" ht="15.75">
      <c r="A95" s="27"/>
      <c r="B95" s="28"/>
      <c r="C95" s="28"/>
      <c r="D95" s="28"/>
      <c r="E95" s="28"/>
      <c r="F95" s="28"/>
      <c r="G95" s="28"/>
      <c r="H95" s="28"/>
      <c r="I95" s="28"/>
      <c r="J95" s="70"/>
      <c r="K95" s="70"/>
      <c r="L95" s="70"/>
      <c r="M95" s="28"/>
      <c r="N95" s="145"/>
    </row>
    <row r="96" spans="1:14" ht="12" customHeight="1">
      <c r="A96" s="5"/>
      <c r="B96" s="5"/>
      <c r="C96" s="5"/>
      <c r="D96" s="5"/>
      <c r="E96" s="5"/>
      <c r="F96" s="5"/>
      <c r="G96" s="5"/>
      <c r="H96" s="5"/>
      <c r="I96" s="5"/>
      <c r="J96" s="5"/>
      <c r="K96" s="5"/>
      <c r="L96" s="64"/>
      <c r="M96" s="5"/>
      <c r="N96" s="145"/>
    </row>
    <row r="97" spans="1:14" ht="12" customHeight="1">
      <c r="A97" s="10"/>
      <c r="B97" s="10"/>
      <c r="C97" s="10"/>
      <c r="D97" s="10"/>
      <c r="E97" s="10"/>
      <c r="F97" s="10"/>
      <c r="G97" s="10"/>
      <c r="H97" s="10"/>
      <c r="I97" s="10"/>
      <c r="J97" s="10"/>
      <c r="K97" s="10"/>
      <c r="L97" s="66"/>
      <c r="M97" s="10"/>
      <c r="N97" s="145"/>
    </row>
    <row r="98" spans="1:14" ht="15.75">
      <c r="A98" s="2"/>
      <c r="B98" s="82" t="s">
        <v>69</v>
      </c>
      <c r="C98" s="83"/>
      <c r="D98" s="5"/>
      <c r="E98" s="5"/>
      <c r="F98" s="5"/>
      <c r="G98" s="5"/>
      <c r="H98" s="5"/>
      <c r="I98" s="5"/>
      <c r="J98" s="5"/>
      <c r="K98" s="5"/>
      <c r="L98" s="64"/>
      <c r="M98" s="5"/>
      <c r="N98" s="145"/>
    </row>
    <row r="99" spans="1:14" ht="15.75">
      <c r="A99" s="8"/>
      <c r="B99" s="22"/>
      <c r="C99" s="16"/>
      <c r="D99" s="10"/>
      <c r="E99" s="10"/>
      <c r="F99" s="10"/>
      <c r="G99" s="10"/>
      <c r="H99" s="10"/>
      <c r="I99" s="10"/>
      <c r="J99" s="10"/>
      <c r="K99" s="10"/>
      <c r="L99" s="66"/>
      <c r="M99" s="10"/>
      <c r="N99" s="145"/>
    </row>
    <row r="100" spans="1:14" ht="15.75">
      <c r="A100" s="8"/>
      <c r="B100" s="84" t="s">
        <v>70</v>
      </c>
      <c r="C100" s="16"/>
      <c r="D100" s="10"/>
      <c r="E100" s="10"/>
      <c r="F100" s="10"/>
      <c r="G100" s="10"/>
      <c r="H100" s="10"/>
      <c r="I100" s="10"/>
      <c r="J100" s="10"/>
      <c r="K100" s="10"/>
      <c r="L100" s="66"/>
      <c r="M100" s="10"/>
      <c r="N100" s="145"/>
    </row>
    <row r="101" spans="1:14" ht="15.75">
      <c r="A101" s="27"/>
      <c r="B101" s="28" t="s">
        <v>71</v>
      </c>
      <c r="C101" s="28"/>
      <c r="D101" s="28"/>
      <c r="E101" s="28"/>
      <c r="F101" s="28"/>
      <c r="G101" s="28"/>
      <c r="H101" s="28"/>
      <c r="I101" s="28"/>
      <c r="J101" s="28"/>
      <c r="K101" s="28"/>
      <c r="L101" s="71">
        <v>2000</v>
      </c>
      <c r="M101" s="28"/>
      <c r="N101" s="145"/>
    </row>
    <row r="102" spans="1:14" ht="15.75">
      <c r="A102" s="27"/>
      <c r="B102" s="28" t="s">
        <v>72</v>
      </c>
      <c r="C102" s="28"/>
      <c r="D102" s="28"/>
      <c r="E102" s="28"/>
      <c r="F102" s="28"/>
      <c r="G102" s="28"/>
      <c r="H102" s="28"/>
      <c r="I102" s="28"/>
      <c r="J102" s="28"/>
      <c r="K102" s="28"/>
      <c r="L102" s="71">
        <v>3000</v>
      </c>
      <c r="M102" s="28"/>
      <c r="N102" s="145"/>
    </row>
    <row r="103" spans="1:14" ht="15.75">
      <c r="A103" s="27"/>
      <c r="B103" s="28" t="s">
        <v>73</v>
      </c>
      <c r="C103" s="28"/>
      <c r="D103" s="28"/>
      <c r="E103" s="28"/>
      <c r="F103" s="28"/>
      <c r="G103" s="28"/>
      <c r="H103" s="28"/>
      <c r="I103" s="28"/>
      <c r="J103" s="28"/>
      <c r="K103" s="28"/>
      <c r="L103" s="71">
        <v>0</v>
      </c>
      <c r="M103" s="28"/>
      <c r="N103" s="145"/>
    </row>
    <row r="104" spans="1:14" ht="15.75">
      <c r="A104" s="27"/>
      <c r="B104" s="28" t="s">
        <v>74</v>
      </c>
      <c r="C104" s="28"/>
      <c r="D104" s="28"/>
      <c r="E104" s="28"/>
      <c r="F104" s="28"/>
      <c r="G104" s="28"/>
      <c r="H104" s="28"/>
      <c r="I104" s="28"/>
      <c r="J104" s="28"/>
      <c r="K104" s="28"/>
      <c r="L104" s="71">
        <v>0</v>
      </c>
      <c r="M104" s="28"/>
      <c r="N104" s="145"/>
    </row>
    <row r="105" spans="1:14" ht="15.75">
      <c r="A105" s="27"/>
      <c r="B105" s="28" t="s">
        <v>75</v>
      </c>
      <c r="C105" s="28"/>
      <c r="D105" s="28"/>
      <c r="E105" s="28"/>
      <c r="F105" s="28"/>
      <c r="G105" s="28"/>
      <c r="H105" s="28"/>
      <c r="I105" s="28"/>
      <c r="J105" s="28"/>
      <c r="K105" s="28"/>
      <c r="L105" s="71">
        <v>0</v>
      </c>
      <c r="M105" s="28"/>
      <c r="N105" s="145"/>
    </row>
    <row r="106" spans="1:14" ht="15.75">
      <c r="A106" s="27"/>
      <c r="B106" s="28" t="s">
        <v>55</v>
      </c>
      <c r="C106" s="28"/>
      <c r="D106" s="28"/>
      <c r="E106" s="28"/>
      <c r="F106" s="28"/>
      <c r="G106" s="28"/>
      <c r="H106" s="28"/>
      <c r="I106" s="28"/>
      <c r="J106" s="28"/>
      <c r="K106" s="28"/>
      <c r="L106" s="71">
        <v>0</v>
      </c>
      <c r="M106" s="28"/>
      <c r="N106" s="145"/>
    </row>
    <row r="107" spans="1:14" ht="15.75">
      <c r="A107" s="27"/>
      <c r="B107" s="28" t="s">
        <v>76</v>
      </c>
      <c r="C107" s="28"/>
      <c r="D107" s="28"/>
      <c r="E107" s="28"/>
      <c r="F107" s="28"/>
      <c r="G107" s="28"/>
      <c r="H107" s="28"/>
      <c r="I107" s="28"/>
      <c r="J107" s="28"/>
      <c r="K107" s="28"/>
      <c r="L107" s="71">
        <v>0</v>
      </c>
      <c r="M107" s="28"/>
      <c r="N107" s="145"/>
    </row>
    <row r="108" spans="1:14" ht="15.75">
      <c r="A108" s="27"/>
      <c r="B108" s="28" t="s">
        <v>77</v>
      </c>
      <c r="C108" s="28"/>
      <c r="D108" s="28"/>
      <c r="E108" s="28"/>
      <c r="F108" s="28"/>
      <c r="G108" s="28"/>
      <c r="H108" s="28"/>
      <c r="I108" s="28"/>
      <c r="J108" s="28"/>
      <c r="K108" s="28"/>
      <c r="L108" s="71">
        <f>SUM(L102:L106)</f>
        <v>3000</v>
      </c>
      <c r="M108" s="28"/>
      <c r="N108" s="145"/>
    </row>
    <row r="109" spans="1:14" ht="15.75">
      <c r="A109" s="27"/>
      <c r="B109" s="28"/>
      <c r="C109" s="28"/>
      <c r="D109" s="28"/>
      <c r="E109" s="28"/>
      <c r="F109" s="28"/>
      <c r="G109" s="28"/>
      <c r="H109" s="28"/>
      <c r="I109" s="28"/>
      <c r="J109" s="28"/>
      <c r="K109" s="28"/>
      <c r="L109" s="85"/>
      <c r="M109" s="28"/>
      <c r="N109" s="145"/>
    </row>
    <row r="110" spans="1:14" ht="15.75">
      <c r="A110" s="8"/>
      <c r="B110" s="84" t="s">
        <v>78</v>
      </c>
      <c r="C110" s="10"/>
      <c r="D110" s="10"/>
      <c r="E110" s="10"/>
      <c r="F110" s="10"/>
      <c r="G110" s="10"/>
      <c r="H110" s="10"/>
      <c r="I110" s="10"/>
      <c r="J110" s="10"/>
      <c r="K110" s="10"/>
      <c r="L110" s="66"/>
      <c r="M110" s="10"/>
      <c r="N110" s="145"/>
    </row>
    <row r="111" spans="1:14" ht="15.75">
      <c r="A111" s="27"/>
      <c r="B111" s="28" t="s">
        <v>79</v>
      </c>
      <c r="C111" s="28"/>
      <c r="D111" s="86"/>
      <c r="E111" s="28"/>
      <c r="F111" s="28"/>
      <c r="G111" s="28"/>
      <c r="H111" s="28"/>
      <c r="I111" s="28"/>
      <c r="J111" s="28"/>
      <c r="K111" s="28"/>
      <c r="L111" s="87" t="s">
        <v>171</v>
      </c>
      <c r="M111" s="28"/>
      <c r="N111" s="145"/>
    </row>
    <row r="112" spans="1:14" ht="15.75">
      <c r="A112" s="27"/>
      <c r="B112" s="28" t="s">
        <v>80</v>
      </c>
      <c r="C112" s="31"/>
      <c r="D112" s="31"/>
      <c r="E112" s="31"/>
      <c r="F112" s="31"/>
      <c r="G112" s="31"/>
      <c r="H112" s="31"/>
      <c r="I112" s="31"/>
      <c r="J112" s="31"/>
      <c r="K112" s="31"/>
      <c r="L112" s="87" t="s">
        <v>171</v>
      </c>
      <c r="M112" s="28"/>
      <c r="N112" s="145"/>
    </row>
    <row r="113" spans="1:14" ht="15.75">
      <c r="A113" s="27"/>
      <c r="B113" s="28" t="s">
        <v>81</v>
      </c>
      <c r="C113" s="28"/>
      <c r="D113" s="28"/>
      <c r="E113" s="28"/>
      <c r="F113" s="28"/>
      <c r="G113" s="28"/>
      <c r="H113" s="28"/>
      <c r="I113" s="28"/>
      <c r="J113" s="28"/>
      <c r="K113" s="28"/>
      <c r="L113" s="87" t="s">
        <v>171</v>
      </c>
      <c r="M113" s="28"/>
      <c r="N113" s="145"/>
    </row>
    <row r="114" spans="1:14" ht="15.75">
      <c r="A114" s="27"/>
      <c r="B114" s="28" t="s">
        <v>82</v>
      </c>
      <c r="C114" s="28"/>
      <c r="D114" s="28"/>
      <c r="E114" s="28"/>
      <c r="F114" s="28"/>
      <c r="G114" s="28"/>
      <c r="H114" s="28"/>
      <c r="I114" s="28"/>
      <c r="J114" s="28"/>
      <c r="K114" s="28"/>
      <c r="L114" s="87" t="s">
        <v>171</v>
      </c>
      <c r="M114" s="28"/>
      <c r="N114" s="145"/>
    </row>
    <row r="115" spans="1:14" ht="15.75">
      <c r="A115" s="27"/>
      <c r="B115" s="28"/>
      <c r="C115" s="28"/>
      <c r="D115" s="28"/>
      <c r="E115" s="28"/>
      <c r="F115" s="28"/>
      <c r="G115" s="28"/>
      <c r="H115" s="28"/>
      <c r="I115" s="28"/>
      <c r="J115" s="28"/>
      <c r="K115" s="28"/>
      <c r="L115" s="85"/>
      <c r="M115" s="28"/>
      <c r="N115" s="145"/>
    </row>
    <row r="116" spans="1:14" ht="15.75">
      <c r="A116" s="8"/>
      <c r="B116" s="84" t="s">
        <v>83</v>
      </c>
      <c r="C116" s="16"/>
      <c r="D116" s="10"/>
      <c r="E116" s="10"/>
      <c r="F116" s="10"/>
      <c r="G116" s="10"/>
      <c r="H116" s="10"/>
      <c r="I116" s="10"/>
      <c r="J116" s="10"/>
      <c r="K116" s="10"/>
      <c r="L116" s="88"/>
      <c r="M116" s="10"/>
      <c r="N116" s="145"/>
    </row>
    <row r="117" spans="1:14" ht="15.75">
      <c r="A117" s="27"/>
      <c r="B117" s="28" t="s">
        <v>84</v>
      </c>
      <c r="C117" s="28"/>
      <c r="D117" s="28"/>
      <c r="E117" s="28"/>
      <c r="F117" s="28"/>
      <c r="G117" s="28"/>
      <c r="H117" s="28"/>
      <c r="I117" s="28"/>
      <c r="J117" s="28"/>
      <c r="K117" s="28"/>
      <c r="L117" s="71">
        <v>0</v>
      </c>
      <c r="M117" s="28"/>
      <c r="N117" s="145"/>
    </row>
    <row r="118" spans="1:14" ht="15.75">
      <c r="A118" s="27"/>
      <c r="B118" s="28" t="s">
        <v>85</v>
      </c>
      <c r="C118" s="28"/>
      <c r="D118" s="28"/>
      <c r="E118" s="28"/>
      <c r="F118" s="28"/>
      <c r="G118" s="28"/>
      <c r="H118" s="28"/>
      <c r="I118" s="28"/>
      <c r="J118" s="28"/>
      <c r="K118" s="28"/>
      <c r="L118" s="71">
        <v>13</v>
      </c>
      <c r="M118" s="28"/>
      <c r="N118" s="145"/>
    </row>
    <row r="119" spans="1:14" ht="15.75">
      <c r="A119" s="27"/>
      <c r="B119" s="28" t="s">
        <v>86</v>
      </c>
      <c r="C119" s="28"/>
      <c r="D119" s="28"/>
      <c r="E119" s="28"/>
      <c r="F119" s="28"/>
      <c r="G119" s="28"/>
      <c r="H119" s="28"/>
      <c r="I119" s="28"/>
      <c r="J119" s="28"/>
      <c r="K119" s="28"/>
      <c r="L119" s="71">
        <v>13</v>
      </c>
      <c r="M119" s="28"/>
      <c r="N119" s="145"/>
    </row>
    <row r="120" spans="1:14" ht="15.75">
      <c r="A120" s="27"/>
      <c r="B120" s="28" t="s">
        <v>87</v>
      </c>
      <c r="C120" s="28"/>
      <c r="D120" s="28"/>
      <c r="E120" s="28"/>
      <c r="F120" s="28"/>
      <c r="G120" s="28"/>
      <c r="H120" s="89"/>
      <c r="I120" s="28"/>
      <c r="J120" s="28"/>
      <c r="K120" s="28"/>
      <c r="L120" s="71">
        <v>-13</v>
      </c>
      <c r="M120" s="28"/>
      <c r="N120" s="145"/>
    </row>
    <row r="121" spans="1:14" ht="15.75">
      <c r="A121" s="27"/>
      <c r="B121" s="28" t="s">
        <v>88</v>
      </c>
      <c r="C121" s="28"/>
      <c r="D121" s="28"/>
      <c r="E121" s="28"/>
      <c r="F121" s="28"/>
      <c r="G121" s="28"/>
      <c r="H121" s="28"/>
      <c r="I121" s="28"/>
      <c r="J121" s="28"/>
      <c r="K121" s="28"/>
      <c r="L121" s="71">
        <f>SUM(L119:L120)</f>
        <v>0</v>
      </c>
      <c r="M121" s="28"/>
      <c r="N121" s="145"/>
    </row>
    <row r="122" spans="1:14" ht="7.5" customHeight="1">
      <c r="A122" s="27"/>
      <c r="B122" s="28"/>
      <c r="C122" s="28"/>
      <c r="D122" s="28"/>
      <c r="E122" s="28"/>
      <c r="F122" s="28"/>
      <c r="G122" s="28"/>
      <c r="H122" s="28"/>
      <c r="I122" s="28"/>
      <c r="J122" s="28"/>
      <c r="K122" s="28"/>
      <c r="L122" s="85"/>
      <c r="M122" s="28"/>
      <c r="N122" s="145"/>
    </row>
    <row r="123" spans="1:14" ht="6" customHeight="1">
      <c r="A123" s="2"/>
      <c r="B123" s="5"/>
      <c r="C123" s="5"/>
      <c r="D123" s="5"/>
      <c r="E123" s="5"/>
      <c r="F123" s="5"/>
      <c r="G123" s="5"/>
      <c r="H123" s="5"/>
      <c r="I123" s="5"/>
      <c r="J123" s="5"/>
      <c r="K123" s="5"/>
      <c r="L123" s="64"/>
      <c r="M123" s="5"/>
      <c r="N123" s="145"/>
    </row>
    <row r="124" spans="1:14" ht="15.75">
      <c r="A124" s="8"/>
      <c r="B124" s="84" t="s">
        <v>89</v>
      </c>
      <c r="C124" s="16"/>
      <c r="D124" s="10"/>
      <c r="E124" s="10"/>
      <c r="F124" s="10"/>
      <c r="G124" s="10"/>
      <c r="H124" s="10"/>
      <c r="I124" s="10"/>
      <c r="J124" s="10"/>
      <c r="K124" s="10"/>
      <c r="L124" s="66"/>
      <c r="M124" s="10"/>
      <c r="N124" s="145"/>
    </row>
    <row r="125" spans="1:14" ht="15.75">
      <c r="A125" s="8"/>
      <c r="B125" s="22"/>
      <c r="C125" s="16"/>
      <c r="D125" s="10"/>
      <c r="E125" s="10"/>
      <c r="F125" s="10"/>
      <c r="G125" s="10"/>
      <c r="H125" s="10"/>
      <c r="I125" s="10"/>
      <c r="J125" s="10"/>
      <c r="K125" s="10"/>
      <c r="L125" s="66"/>
      <c r="M125" s="10"/>
      <c r="N125" s="145"/>
    </row>
    <row r="126" spans="1:14" ht="15.75">
      <c r="A126" s="27"/>
      <c r="B126" s="28" t="s">
        <v>90</v>
      </c>
      <c r="C126" s="90"/>
      <c r="D126" s="28"/>
      <c r="E126" s="28"/>
      <c r="F126" s="28"/>
      <c r="G126" s="28"/>
      <c r="H126" s="28"/>
      <c r="I126" s="28"/>
      <c r="J126" s="28"/>
      <c r="K126" s="28"/>
      <c r="L126" s="71">
        <f>L53</f>
        <v>41324</v>
      </c>
      <c r="M126" s="28"/>
      <c r="N126" s="145"/>
    </row>
    <row r="127" spans="1:14" ht="15.75">
      <c r="A127" s="27"/>
      <c r="B127" s="28" t="s">
        <v>91</v>
      </c>
      <c r="C127" s="90"/>
      <c r="D127" s="28"/>
      <c r="E127" s="28"/>
      <c r="F127" s="28"/>
      <c r="G127" s="28"/>
      <c r="H127" s="28"/>
      <c r="I127" s="28"/>
      <c r="J127" s="28"/>
      <c r="K127" s="28"/>
      <c r="L127" s="71">
        <f>L65</f>
        <v>39703</v>
      </c>
      <c r="M127" s="28"/>
      <c r="N127" s="145"/>
    </row>
    <row r="128" spans="1:14" ht="7.5" customHeight="1">
      <c r="A128" s="27"/>
      <c r="B128" s="28"/>
      <c r="C128" s="28"/>
      <c r="D128" s="28"/>
      <c r="E128" s="28"/>
      <c r="F128" s="28"/>
      <c r="G128" s="28"/>
      <c r="H128" s="28"/>
      <c r="I128" s="28"/>
      <c r="J128" s="28"/>
      <c r="K128" s="28"/>
      <c r="L128" s="85"/>
      <c r="M128" s="28"/>
      <c r="N128" s="145"/>
    </row>
    <row r="129" spans="1:14" ht="15.75">
      <c r="A129" s="2"/>
      <c r="B129" s="5"/>
      <c r="C129" s="5"/>
      <c r="D129" s="5"/>
      <c r="E129" s="5"/>
      <c r="F129" s="5"/>
      <c r="G129" s="5"/>
      <c r="H129" s="5"/>
      <c r="I129" s="5"/>
      <c r="J129" s="5"/>
      <c r="K129" s="5"/>
      <c r="L129" s="64"/>
      <c r="M129" s="5"/>
      <c r="N129" s="145"/>
    </row>
    <row r="130" spans="1:14" ht="15.75">
      <c r="A130" s="8"/>
      <c r="B130" s="84" t="s">
        <v>92</v>
      </c>
      <c r="C130" s="12"/>
      <c r="D130" s="12"/>
      <c r="E130" s="12"/>
      <c r="F130" s="12"/>
      <c r="G130" s="12"/>
      <c r="H130" s="91" t="s">
        <v>164</v>
      </c>
      <c r="I130" s="91"/>
      <c r="J130" s="91" t="s">
        <v>170</v>
      </c>
      <c r="K130" s="12"/>
      <c r="L130" s="92" t="s">
        <v>184</v>
      </c>
      <c r="M130" s="12"/>
      <c r="N130" s="145"/>
    </row>
    <row r="131" spans="1:14" ht="15.75">
      <c r="A131" s="27"/>
      <c r="B131" s="28" t="s">
        <v>93</v>
      </c>
      <c r="C131" s="28"/>
      <c r="D131" s="28"/>
      <c r="E131" s="28"/>
      <c r="F131" s="28"/>
      <c r="G131" s="28"/>
      <c r="H131" s="71">
        <v>20000</v>
      </c>
      <c r="I131" s="28"/>
      <c r="J131" s="56" t="s">
        <v>171</v>
      </c>
      <c r="K131" s="28"/>
      <c r="L131" s="71"/>
      <c r="M131" s="28"/>
      <c r="N131" s="145"/>
    </row>
    <row r="132" spans="1:14" ht="15.75">
      <c r="A132" s="27"/>
      <c r="B132" s="28" t="s">
        <v>94</v>
      </c>
      <c r="C132" s="28"/>
      <c r="D132" s="28"/>
      <c r="E132" s="28"/>
      <c r="F132" s="28"/>
      <c r="G132" s="28"/>
      <c r="H132" s="71">
        <v>803</v>
      </c>
      <c r="I132" s="28"/>
      <c r="J132" s="71">
        <v>26</v>
      </c>
      <c r="K132" s="28"/>
      <c r="L132" s="71">
        <f>J132+H132</f>
        <v>829</v>
      </c>
      <c r="M132" s="28"/>
      <c r="N132" s="145"/>
    </row>
    <row r="133" spans="1:14" ht="15.75">
      <c r="A133" s="27"/>
      <c r="B133" s="28" t="s">
        <v>95</v>
      </c>
      <c r="C133" s="28"/>
      <c r="D133" s="28"/>
      <c r="E133" s="28"/>
      <c r="F133" s="28"/>
      <c r="G133" s="28"/>
      <c r="H133" s="28">
        <v>40</v>
      </c>
      <c r="I133" s="28"/>
      <c r="J133" s="28">
        <v>0</v>
      </c>
      <c r="K133" s="28"/>
      <c r="L133" s="71">
        <f>J133+H133</f>
        <v>40</v>
      </c>
      <c r="M133" s="28"/>
      <c r="N133" s="145"/>
    </row>
    <row r="134" spans="1:14" ht="15.75">
      <c r="A134" s="27"/>
      <c r="B134" s="28" t="s">
        <v>96</v>
      </c>
      <c r="C134" s="28"/>
      <c r="D134" s="28"/>
      <c r="E134" s="28"/>
      <c r="F134" s="28"/>
      <c r="G134" s="28"/>
      <c r="H134" s="71">
        <f>H132+H133</f>
        <v>843</v>
      </c>
      <c r="I134" s="28"/>
      <c r="J134" s="71">
        <f>J133+J132</f>
        <v>26</v>
      </c>
      <c r="K134" s="28"/>
      <c r="L134" s="71">
        <f>J134+H134</f>
        <v>869</v>
      </c>
      <c r="M134" s="28"/>
      <c r="N134" s="145"/>
    </row>
    <row r="135" spans="1:14" ht="15.75">
      <c r="A135" s="27"/>
      <c r="B135" s="28" t="s">
        <v>97</v>
      </c>
      <c r="C135" s="28"/>
      <c r="D135" s="28"/>
      <c r="E135" s="28"/>
      <c r="F135" s="28"/>
      <c r="G135" s="28"/>
      <c r="H135" s="71">
        <f>H131-H134</f>
        <v>19157</v>
      </c>
      <c r="I135" s="28"/>
      <c r="J135" s="56" t="s">
        <v>171</v>
      </c>
      <c r="K135" s="28"/>
      <c r="L135" s="71"/>
      <c r="M135" s="28"/>
      <c r="N135" s="145"/>
    </row>
    <row r="136" spans="1:14" ht="7.5" customHeight="1">
      <c r="A136" s="27"/>
      <c r="B136" s="28"/>
      <c r="C136" s="28"/>
      <c r="D136" s="28"/>
      <c r="E136" s="28"/>
      <c r="F136" s="28"/>
      <c r="G136" s="28"/>
      <c r="H136" s="28"/>
      <c r="I136" s="28"/>
      <c r="J136" s="28"/>
      <c r="K136" s="28"/>
      <c r="L136" s="85"/>
      <c r="M136" s="28"/>
      <c r="N136" s="145"/>
    </row>
    <row r="137" spans="1:14" ht="9" customHeight="1">
      <c r="A137" s="2"/>
      <c r="B137" s="5"/>
      <c r="C137" s="5"/>
      <c r="D137" s="5"/>
      <c r="E137" s="5"/>
      <c r="F137" s="5"/>
      <c r="G137" s="5"/>
      <c r="H137" s="5"/>
      <c r="I137" s="5"/>
      <c r="J137" s="5"/>
      <c r="K137" s="5"/>
      <c r="L137" s="64"/>
      <c r="M137" s="5"/>
      <c r="N137" s="145"/>
    </row>
    <row r="138" spans="1:14" ht="15.75">
      <c r="A138" s="8"/>
      <c r="B138" s="84" t="s">
        <v>98</v>
      </c>
      <c r="C138" s="16"/>
      <c r="D138" s="10"/>
      <c r="E138" s="10"/>
      <c r="F138" s="10"/>
      <c r="G138" s="10"/>
      <c r="H138" s="10"/>
      <c r="I138" s="10"/>
      <c r="J138" s="10"/>
      <c r="K138" s="10"/>
      <c r="L138" s="94"/>
      <c r="M138" s="10"/>
      <c r="N138" s="145"/>
    </row>
    <row r="139" spans="1:14" ht="15.75">
      <c r="A139" s="27"/>
      <c r="B139" s="28" t="s">
        <v>99</v>
      </c>
      <c r="C139" s="28"/>
      <c r="D139" s="28"/>
      <c r="E139" s="28"/>
      <c r="F139" s="28"/>
      <c r="G139" s="28"/>
      <c r="H139" s="28"/>
      <c r="I139" s="28"/>
      <c r="J139" s="28"/>
      <c r="K139" s="28"/>
      <c r="L139" s="81">
        <f>(L75+SUM(L77:L80))/-L81</f>
        <v>2.0033333333333334</v>
      </c>
      <c r="M139" s="28" t="s">
        <v>185</v>
      </c>
      <c r="N139" s="145"/>
    </row>
    <row r="140" spans="1:14" ht="15.75">
      <c r="A140" s="27"/>
      <c r="B140" s="28" t="s">
        <v>100</v>
      </c>
      <c r="C140" s="28"/>
      <c r="D140" s="28"/>
      <c r="E140" s="28"/>
      <c r="F140" s="28"/>
      <c r="G140" s="28"/>
      <c r="H140" s="28"/>
      <c r="I140" s="28"/>
      <c r="J140" s="28"/>
      <c r="K140" s="28"/>
      <c r="L140" s="95">
        <v>1.66</v>
      </c>
      <c r="M140" s="28" t="s">
        <v>185</v>
      </c>
      <c r="N140" s="145"/>
    </row>
    <row r="141" spans="1:14" ht="15.75">
      <c r="A141" s="27"/>
      <c r="B141" s="28" t="s">
        <v>101</v>
      </c>
      <c r="C141" s="28"/>
      <c r="D141" s="28"/>
      <c r="E141" s="28"/>
      <c r="F141" s="28"/>
      <c r="G141" s="28"/>
      <c r="H141" s="28"/>
      <c r="I141" s="28"/>
      <c r="J141" s="28"/>
      <c r="K141" s="28"/>
      <c r="L141" s="81">
        <f>(L75+SUM(L77:L82))/-L83</f>
        <v>4.6796875</v>
      </c>
      <c r="M141" s="28" t="s">
        <v>185</v>
      </c>
      <c r="N141" s="145"/>
    </row>
    <row r="142" spans="1:14" ht="15.75">
      <c r="A142" s="27"/>
      <c r="B142" s="28" t="s">
        <v>102</v>
      </c>
      <c r="C142" s="28"/>
      <c r="D142" s="28"/>
      <c r="E142" s="28"/>
      <c r="F142" s="28"/>
      <c r="G142" s="28"/>
      <c r="H142" s="28"/>
      <c r="I142" s="28"/>
      <c r="J142" s="28"/>
      <c r="K142" s="28"/>
      <c r="L142" s="96">
        <v>4.47</v>
      </c>
      <c r="M142" s="28" t="s">
        <v>185</v>
      </c>
      <c r="N142" s="145"/>
    </row>
    <row r="143" spans="1:14" ht="7.5" customHeight="1">
      <c r="A143" s="27"/>
      <c r="B143" s="28"/>
      <c r="C143" s="28"/>
      <c r="D143" s="28"/>
      <c r="E143" s="28"/>
      <c r="F143" s="28"/>
      <c r="G143" s="28"/>
      <c r="H143" s="28"/>
      <c r="I143" s="28"/>
      <c r="J143" s="28"/>
      <c r="K143" s="28"/>
      <c r="L143" s="28"/>
      <c r="M143" s="28"/>
      <c r="N143" s="145"/>
    </row>
    <row r="144" spans="1:14" ht="15.75">
      <c r="A144" s="8"/>
      <c r="B144" s="15"/>
      <c r="C144" s="15"/>
      <c r="D144" s="15"/>
      <c r="E144" s="15"/>
      <c r="F144" s="15"/>
      <c r="G144" s="15"/>
      <c r="H144" s="15"/>
      <c r="I144" s="15"/>
      <c r="J144" s="15"/>
      <c r="K144" s="15"/>
      <c r="L144" s="15"/>
      <c r="M144" s="15"/>
      <c r="N144" s="145"/>
    </row>
    <row r="145" spans="1:14" ht="15.75">
      <c r="A145" s="97"/>
      <c r="B145" s="82" t="s">
        <v>103</v>
      </c>
      <c r="C145" s="98"/>
      <c r="D145" s="98"/>
      <c r="E145" s="98"/>
      <c r="F145" s="98"/>
      <c r="G145" s="99"/>
      <c r="H145" s="99"/>
      <c r="I145" s="99"/>
      <c r="J145" s="99">
        <v>36738</v>
      </c>
      <c r="K145" s="100"/>
      <c r="L145" s="5"/>
      <c r="M145" s="5"/>
      <c r="N145" s="145"/>
    </row>
    <row r="146" spans="1:14" ht="15.75">
      <c r="A146" s="102"/>
      <c r="B146" s="103"/>
      <c r="C146" s="104"/>
      <c r="D146" s="104"/>
      <c r="E146" s="104"/>
      <c r="F146" s="104"/>
      <c r="G146" s="105"/>
      <c r="H146" s="105"/>
      <c r="I146" s="105"/>
      <c r="J146" s="105"/>
      <c r="K146" s="10"/>
      <c r="L146" s="10"/>
      <c r="M146" s="10"/>
      <c r="N146" s="145"/>
    </row>
    <row r="147" spans="1:14" ht="15.75">
      <c r="A147" s="107"/>
      <c r="B147" s="108" t="s">
        <v>104</v>
      </c>
      <c r="C147" s="109"/>
      <c r="D147" s="109"/>
      <c r="E147" s="109"/>
      <c r="F147" s="109"/>
      <c r="G147" s="89"/>
      <c r="H147" s="89"/>
      <c r="I147" s="89"/>
      <c r="J147" s="55">
        <v>0.09449</v>
      </c>
      <c r="K147" s="28"/>
      <c r="L147" s="28"/>
      <c r="M147" s="28"/>
      <c r="N147" s="145"/>
    </row>
    <row r="148" spans="1:14" ht="15.75">
      <c r="A148" s="107"/>
      <c r="B148" s="108" t="s">
        <v>105</v>
      </c>
      <c r="C148" s="109"/>
      <c r="D148" s="109"/>
      <c r="E148" s="109"/>
      <c r="F148" s="109"/>
      <c r="G148" s="89"/>
      <c r="H148" s="89"/>
      <c r="I148" s="89"/>
      <c r="J148" s="55">
        <v>0.0668</v>
      </c>
      <c r="K148" s="28"/>
      <c r="L148" s="28"/>
      <c r="M148" s="28"/>
      <c r="N148" s="145"/>
    </row>
    <row r="149" spans="1:14" ht="15.75">
      <c r="A149" s="107"/>
      <c r="B149" s="108" t="s">
        <v>106</v>
      </c>
      <c r="C149" s="109"/>
      <c r="D149" s="109"/>
      <c r="E149" s="109"/>
      <c r="F149" s="109"/>
      <c r="G149" s="89"/>
      <c r="H149" s="89"/>
      <c r="I149" s="89"/>
      <c r="J149" s="110">
        <f>J147-J148</f>
        <v>0.027690000000000006</v>
      </c>
      <c r="K149" s="28"/>
      <c r="L149" s="28"/>
      <c r="M149" s="28"/>
      <c r="N149" s="145"/>
    </row>
    <row r="150" spans="1:14" ht="15.75">
      <c r="A150" s="107"/>
      <c r="B150" s="108" t="s">
        <v>107</v>
      </c>
      <c r="C150" s="109"/>
      <c r="D150" s="109"/>
      <c r="E150" s="109"/>
      <c r="F150" s="109"/>
      <c r="G150" s="89"/>
      <c r="H150" s="89"/>
      <c r="I150" s="89"/>
      <c r="J150" s="55">
        <v>0.09383</v>
      </c>
      <c r="K150" s="28"/>
      <c r="L150" s="28"/>
      <c r="M150" s="28"/>
      <c r="N150" s="145"/>
    </row>
    <row r="151" spans="1:14" ht="15.75">
      <c r="A151" s="107"/>
      <c r="B151" s="108" t="s">
        <v>108</v>
      </c>
      <c r="C151" s="109"/>
      <c r="D151" s="109"/>
      <c r="E151" s="109"/>
      <c r="F151" s="109"/>
      <c r="G151" s="89"/>
      <c r="H151" s="89"/>
      <c r="I151" s="89"/>
      <c r="J151" s="110">
        <f>L29</f>
        <v>0.06646137015589887</v>
      </c>
      <c r="K151" s="28"/>
      <c r="L151" s="28"/>
      <c r="M151" s="28"/>
      <c r="N151" s="145"/>
    </row>
    <row r="152" spans="1:14" ht="15.75">
      <c r="A152" s="107"/>
      <c r="B152" s="108" t="s">
        <v>109</v>
      </c>
      <c r="C152" s="109"/>
      <c r="D152" s="109"/>
      <c r="E152" s="109"/>
      <c r="F152" s="109"/>
      <c r="G152" s="89"/>
      <c r="H152" s="89"/>
      <c r="I152" s="89"/>
      <c r="J152" s="110">
        <f>J150-J151</f>
        <v>0.027368629844101128</v>
      </c>
      <c r="K152" s="28"/>
      <c r="L152" s="28"/>
      <c r="M152" s="28"/>
      <c r="N152" s="145"/>
    </row>
    <row r="153" spans="1:14" ht="15.75">
      <c r="A153" s="107"/>
      <c r="B153" s="108" t="s">
        <v>110</v>
      </c>
      <c r="C153" s="109"/>
      <c r="D153" s="109"/>
      <c r="E153" s="109"/>
      <c r="F153" s="109"/>
      <c r="G153" s="89"/>
      <c r="H153" s="89"/>
      <c r="I153" s="89"/>
      <c r="J153" s="111" t="s">
        <v>172</v>
      </c>
      <c r="K153" s="28"/>
      <c r="L153" s="28"/>
      <c r="M153" s="28"/>
      <c r="N153" s="145"/>
    </row>
    <row r="154" spans="1:14" ht="15.75">
      <c r="A154" s="107"/>
      <c r="B154" s="108" t="s">
        <v>111</v>
      </c>
      <c r="C154" s="109"/>
      <c r="D154" s="109"/>
      <c r="E154" s="109"/>
      <c r="F154" s="109"/>
      <c r="G154" s="89"/>
      <c r="H154" s="89"/>
      <c r="I154" s="89"/>
      <c r="J154" s="112">
        <v>17.7</v>
      </c>
      <c r="K154" s="28" t="s">
        <v>176</v>
      </c>
      <c r="L154" s="28"/>
      <c r="M154" s="28"/>
      <c r="N154" s="145"/>
    </row>
    <row r="155" spans="1:14" ht="15.75">
      <c r="A155" s="107"/>
      <c r="B155" s="108" t="s">
        <v>112</v>
      </c>
      <c r="C155" s="109"/>
      <c r="D155" s="109"/>
      <c r="E155" s="109"/>
      <c r="F155" s="109"/>
      <c r="G155" s="89"/>
      <c r="H155" s="89"/>
      <c r="I155" s="89"/>
      <c r="J155" s="112">
        <v>13.185</v>
      </c>
      <c r="K155" s="28" t="s">
        <v>176</v>
      </c>
      <c r="L155" s="28"/>
      <c r="M155" s="28"/>
      <c r="N155" s="145"/>
    </row>
    <row r="156" spans="1:14" ht="15.75">
      <c r="A156" s="107"/>
      <c r="B156" s="108" t="s">
        <v>113</v>
      </c>
      <c r="C156" s="109"/>
      <c r="D156" s="109"/>
      <c r="E156" s="109"/>
      <c r="F156" s="109"/>
      <c r="G156" s="89"/>
      <c r="H156" s="89"/>
      <c r="I156" s="89"/>
      <c r="J156" s="110">
        <f>F53/D53*4</f>
        <v>0.2713150289017341</v>
      </c>
      <c r="K156" s="28"/>
      <c r="L156" s="28"/>
      <c r="M156" s="28"/>
      <c r="N156" s="145"/>
    </row>
    <row r="157" spans="1:14" ht="15.75">
      <c r="A157" s="107"/>
      <c r="B157" s="108"/>
      <c r="C157" s="108"/>
      <c r="D157" s="108"/>
      <c r="E157" s="108"/>
      <c r="F157" s="108"/>
      <c r="G157" s="28"/>
      <c r="H157" s="28"/>
      <c r="I157" s="28"/>
      <c r="J157" s="85"/>
      <c r="K157" s="28"/>
      <c r="L157" s="113"/>
      <c r="M157" s="28"/>
      <c r="N157" s="145"/>
    </row>
    <row r="158" spans="1:14" ht="15.75">
      <c r="A158" s="114"/>
      <c r="B158" s="17" t="s">
        <v>114</v>
      </c>
      <c r="C158" s="20"/>
      <c r="D158" s="115"/>
      <c r="E158" s="20"/>
      <c r="F158" s="115"/>
      <c r="G158" s="20"/>
      <c r="H158" s="115"/>
      <c r="I158" s="20" t="s">
        <v>165</v>
      </c>
      <c r="J158" s="115" t="s">
        <v>173</v>
      </c>
      <c r="K158" s="18"/>
      <c r="L158" s="18"/>
      <c r="M158" s="18"/>
      <c r="N158" s="145"/>
    </row>
    <row r="159" spans="1:14" ht="15.75">
      <c r="A159" s="116"/>
      <c r="B159" s="108" t="s">
        <v>115</v>
      </c>
      <c r="C159" s="72"/>
      <c r="D159" s="72"/>
      <c r="E159" s="72"/>
      <c r="F159" s="28"/>
      <c r="G159" s="28"/>
      <c r="H159" s="28"/>
      <c r="I159" s="34">
        <v>33</v>
      </c>
      <c r="J159" s="117">
        <v>1611</v>
      </c>
      <c r="K159" s="28"/>
      <c r="L159" s="113"/>
      <c r="M159" s="118"/>
      <c r="N159" s="145"/>
    </row>
    <row r="160" spans="1:14" ht="15.75">
      <c r="A160" s="116"/>
      <c r="B160" s="108" t="s">
        <v>116</v>
      </c>
      <c r="C160" s="72"/>
      <c r="D160" s="72"/>
      <c r="E160" s="72"/>
      <c r="F160" s="28"/>
      <c r="G160" s="28"/>
      <c r="H160" s="28"/>
      <c r="I160" s="34">
        <v>5</v>
      </c>
      <c r="J160" s="117">
        <v>255</v>
      </c>
      <c r="K160" s="28"/>
      <c r="L160" s="113"/>
      <c r="M160" s="118"/>
      <c r="N160" s="145"/>
    </row>
    <row r="161" spans="1:14" ht="15.75">
      <c r="A161" s="116"/>
      <c r="B161" s="119" t="s">
        <v>117</v>
      </c>
      <c r="C161" s="72"/>
      <c r="D161" s="72"/>
      <c r="E161" s="72"/>
      <c r="F161" s="28"/>
      <c r="G161" s="28"/>
      <c r="H161" s="28"/>
      <c r="I161" s="28"/>
      <c r="J161" s="117">
        <v>0</v>
      </c>
      <c r="K161" s="28"/>
      <c r="L161" s="113"/>
      <c r="M161" s="118"/>
      <c r="N161" s="145"/>
    </row>
    <row r="162" spans="1:14" ht="15.75">
      <c r="A162" s="116"/>
      <c r="B162" s="119" t="s">
        <v>118</v>
      </c>
      <c r="C162" s="72"/>
      <c r="D162" s="72"/>
      <c r="E162" s="72"/>
      <c r="F162" s="28"/>
      <c r="G162" s="28"/>
      <c r="H162" s="28"/>
      <c r="I162" s="28"/>
      <c r="J162" s="87" t="s">
        <v>171</v>
      </c>
      <c r="K162" s="28"/>
      <c r="L162" s="113"/>
      <c r="M162" s="118"/>
      <c r="N162" s="145"/>
    </row>
    <row r="163" spans="1:14" ht="15.75">
      <c r="A163" s="120"/>
      <c r="B163" s="119" t="s">
        <v>119</v>
      </c>
      <c r="C163" s="72"/>
      <c r="D163" s="108"/>
      <c r="E163" s="108"/>
      <c r="F163" s="108"/>
      <c r="G163" s="28"/>
      <c r="H163" s="28"/>
      <c r="I163" s="28"/>
      <c r="J163" s="117"/>
      <c r="K163" s="28"/>
      <c r="L163" s="113"/>
      <c r="M163" s="121"/>
      <c r="N163" s="145"/>
    </row>
    <row r="164" spans="1:14" ht="15.75">
      <c r="A164" s="116"/>
      <c r="B164" s="108" t="s">
        <v>120</v>
      </c>
      <c r="C164" s="72"/>
      <c r="D164" s="72"/>
      <c r="E164" s="72"/>
      <c r="F164" s="72"/>
      <c r="G164" s="28"/>
      <c r="H164" s="28"/>
      <c r="I164" s="28">
        <v>4</v>
      </c>
      <c r="J164" s="117">
        <v>13</v>
      </c>
      <c r="K164" s="28"/>
      <c r="L164" s="113"/>
      <c r="M164" s="121"/>
      <c r="N164" s="145"/>
    </row>
    <row r="165" spans="1:14" ht="15.75">
      <c r="A165" s="116"/>
      <c r="B165" s="108" t="s">
        <v>121</v>
      </c>
      <c r="C165" s="72"/>
      <c r="D165" s="72"/>
      <c r="E165" s="72"/>
      <c r="F165" s="72"/>
      <c r="G165" s="28"/>
      <c r="H165" s="28"/>
      <c r="I165" s="28">
        <v>119</v>
      </c>
      <c r="J165" s="117">
        <v>1380</v>
      </c>
      <c r="K165" s="28"/>
      <c r="L165" s="113"/>
      <c r="M165" s="121"/>
      <c r="N165" s="145"/>
    </row>
    <row r="166" spans="1:14" ht="15.75">
      <c r="A166" s="120"/>
      <c r="B166" s="119" t="s">
        <v>122</v>
      </c>
      <c r="C166" s="72"/>
      <c r="D166" s="108"/>
      <c r="E166" s="108"/>
      <c r="F166" s="108"/>
      <c r="G166" s="28"/>
      <c r="H166" s="28"/>
      <c r="I166" s="28"/>
      <c r="J166" s="117"/>
      <c r="K166" s="28"/>
      <c r="L166" s="113"/>
      <c r="M166" s="121"/>
      <c r="N166" s="145"/>
    </row>
    <row r="167" spans="1:14" ht="15.75">
      <c r="A167" s="120"/>
      <c r="B167" s="108" t="s">
        <v>123</v>
      </c>
      <c r="C167" s="72"/>
      <c r="D167" s="108"/>
      <c r="E167" s="108"/>
      <c r="F167" s="108"/>
      <c r="G167" s="28"/>
      <c r="H167" s="28"/>
      <c r="I167" s="28">
        <v>5</v>
      </c>
      <c r="J167" s="117">
        <v>184</v>
      </c>
      <c r="K167" s="28"/>
      <c r="L167" s="113"/>
      <c r="M167" s="121"/>
      <c r="N167" s="145"/>
    </row>
    <row r="168" spans="1:14" ht="15.75">
      <c r="A168" s="116"/>
      <c r="B168" s="108" t="s">
        <v>124</v>
      </c>
      <c r="C168" s="72"/>
      <c r="D168" s="122"/>
      <c r="E168" s="122"/>
      <c r="F168" s="123"/>
      <c r="G168" s="28"/>
      <c r="H168" s="28"/>
      <c r="I168" s="28"/>
      <c r="J168" s="117">
        <v>17</v>
      </c>
      <c r="K168" s="28"/>
      <c r="L168" s="113"/>
      <c r="M168" s="121"/>
      <c r="N168" s="145"/>
    </row>
    <row r="169" spans="1:14" ht="15.75">
      <c r="A169" s="116"/>
      <c r="B169" s="108" t="s">
        <v>125</v>
      </c>
      <c r="C169" s="72"/>
      <c r="D169" s="122"/>
      <c r="E169" s="122"/>
      <c r="F169" s="123"/>
      <c r="G169" s="28"/>
      <c r="H169" s="28"/>
      <c r="I169" s="28"/>
      <c r="J169" s="117">
        <v>6</v>
      </c>
      <c r="K169" s="28"/>
      <c r="L169" s="113"/>
      <c r="M169" s="121"/>
      <c r="N169" s="145"/>
    </row>
    <row r="170" spans="1:14" ht="15.75">
      <c r="A170" s="116"/>
      <c r="B170" s="108" t="s">
        <v>126</v>
      </c>
      <c r="C170" s="72"/>
      <c r="D170" s="124"/>
      <c r="E170" s="122"/>
      <c r="F170" s="123"/>
      <c r="G170" s="28"/>
      <c r="H170" s="28"/>
      <c r="I170" s="28"/>
      <c r="J170" s="125">
        <v>0.8119</v>
      </c>
      <c r="K170" s="28"/>
      <c r="L170" s="113"/>
      <c r="M170" s="121"/>
      <c r="N170" s="145"/>
    </row>
    <row r="171" spans="1:14" ht="15.75">
      <c r="A171" s="116"/>
      <c r="B171" s="108"/>
      <c r="C171" s="72"/>
      <c r="D171" s="124"/>
      <c r="E171" s="122"/>
      <c r="F171" s="123"/>
      <c r="G171" s="28"/>
      <c r="H171" s="28"/>
      <c r="I171" s="28"/>
      <c r="J171" s="125"/>
      <c r="K171" s="28"/>
      <c r="L171" s="113"/>
      <c r="M171" s="121"/>
      <c r="N171" s="145"/>
    </row>
    <row r="172" spans="1:14" ht="15.75">
      <c r="A172" s="8"/>
      <c r="B172" s="17" t="s">
        <v>127</v>
      </c>
      <c r="C172" s="20"/>
      <c r="D172" s="115"/>
      <c r="E172" s="20"/>
      <c r="F172" s="115"/>
      <c r="G172" s="20"/>
      <c r="H172" s="115" t="s">
        <v>165</v>
      </c>
      <c r="I172" s="20" t="s">
        <v>166</v>
      </c>
      <c r="J172" s="115" t="s">
        <v>174</v>
      </c>
      <c r="K172" s="20" t="s">
        <v>166</v>
      </c>
      <c r="L172" s="18"/>
      <c r="M172" s="17"/>
      <c r="N172" s="145"/>
    </row>
    <row r="173" spans="1:14" ht="15.75">
      <c r="A173" s="27"/>
      <c r="B173" s="72" t="s">
        <v>128</v>
      </c>
      <c r="C173" s="127"/>
      <c r="D173" s="72"/>
      <c r="E173" s="127"/>
      <c r="F173" s="28"/>
      <c r="G173" s="127"/>
      <c r="H173" s="72">
        <f>554+429</f>
        <v>983</v>
      </c>
      <c r="I173" s="127">
        <f>H173/H179</f>
        <v>0.8239731768650461</v>
      </c>
      <c r="J173" s="71">
        <f>18116+16761</f>
        <v>34877</v>
      </c>
      <c r="K173" s="128">
        <f>J173/J179</f>
        <v>0.8439889652502178</v>
      </c>
      <c r="L173" s="113"/>
      <c r="M173" s="121"/>
      <c r="N173" s="145"/>
    </row>
    <row r="174" spans="1:14" ht="15.75">
      <c r="A174" s="27"/>
      <c r="B174" s="72" t="s">
        <v>129</v>
      </c>
      <c r="C174" s="127"/>
      <c r="D174" s="72"/>
      <c r="E174" s="127"/>
      <c r="F174" s="28"/>
      <c r="G174" s="129"/>
      <c r="H174" s="72">
        <f>37+6</f>
        <v>43</v>
      </c>
      <c r="I174" s="127">
        <f>H174/H179</f>
        <v>0.03604358759430008</v>
      </c>
      <c r="J174" s="71">
        <f>1299+171</f>
        <v>1470</v>
      </c>
      <c r="K174" s="128">
        <f>J174/J179</f>
        <v>0.03557254864001549</v>
      </c>
      <c r="L174" s="113"/>
      <c r="M174" s="121"/>
      <c r="N174" s="145"/>
    </row>
    <row r="175" spans="1:14" ht="15.75">
      <c r="A175" s="27"/>
      <c r="B175" s="72" t="s">
        <v>130</v>
      </c>
      <c r="C175" s="127"/>
      <c r="D175" s="72"/>
      <c r="E175" s="127"/>
      <c r="F175" s="28"/>
      <c r="G175" s="129"/>
      <c r="H175" s="72">
        <f>27+5</f>
        <v>32</v>
      </c>
      <c r="I175" s="127">
        <f>H175/H179</f>
        <v>0.026823134953897737</v>
      </c>
      <c r="J175" s="71">
        <f>1036+163</f>
        <v>1199</v>
      </c>
      <c r="K175" s="128">
        <f>J175/J179</f>
        <v>0.029014616203658892</v>
      </c>
      <c r="L175" s="113"/>
      <c r="M175" s="121"/>
      <c r="N175" s="145"/>
    </row>
    <row r="176" spans="1:14" ht="15.75">
      <c r="A176" s="27"/>
      <c r="B176" s="72" t="s">
        <v>131</v>
      </c>
      <c r="C176" s="127"/>
      <c r="D176" s="72"/>
      <c r="E176" s="127"/>
      <c r="F176" s="28"/>
      <c r="G176" s="129"/>
      <c r="H176" s="72">
        <f>14+119+2</f>
        <v>135</v>
      </c>
      <c r="I176" s="127">
        <f>H176/H179</f>
        <v>0.11316010058675607</v>
      </c>
      <c r="J176" s="71">
        <f>481+4605+64+20+72-1464</f>
        <v>3778</v>
      </c>
      <c r="K176" s="128">
        <f>J176/J179</f>
        <v>0.09142386990610783</v>
      </c>
      <c r="L176" s="113"/>
      <c r="M176" s="121"/>
      <c r="N176" s="145"/>
    </row>
    <row r="177" spans="1:14" ht="15.75">
      <c r="A177" s="27"/>
      <c r="B177" s="31"/>
      <c r="C177" s="127"/>
      <c r="D177" s="72"/>
      <c r="E177" s="127"/>
      <c r="F177" s="28"/>
      <c r="G177" s="129"/>
      <c r="H177" s="72"/>
      <c r="I177" s="127"/>
      <c r="J177" s="71"/>
      <c r="K177" s="128"/>
      <c r="L177" s="113"/>
      <c r="M177" s="121"/>
      <c r="N177" s="145"/>
    </row>
    <row r="178" spans="1:14" ht="15.75">
      <c r="A178" s="27"/>
      <c r="B178" s="72" t="s">
        <v>132</v>
      </c>
      <c r="C178" s="130"/>
      <c r="D178" s="118"/>
      <c r="E178" s="130"/>
      <c r="F178" s="28"/>
      <c r="G178" s="130"/>
      <c r="H178" s="118"/>
      <c r="I178" s="130"/>
      <c r="J178" s="71"/>
      <c r="K178" s="128"/>
      <c r="L178" s="113"/>
      <c r="M178" s="121"/>
      <c r="N178" s="145"/>
    </row>
    <row r="179" spans="1:14" ht="15.75">
      <c r="A179" s="27"/>
      <c r="B179" s="28"/>
      <c r="C179" s="28"/>
      <c r="D179" s="28"/>
      <c r="E179" s="28"/>
      <c r="F179" s="28"/>
      <c r="G179" s="28"/>
      <c r="H179" s="70">
        <f>SUM(H173:H177)</f>
        <v>1193</v>
      </c>
      <c r="I179" s="131">
        <f>SUM(I173:I178)</f>
        <v>1</v>
      </c>
      <c r="J179" s="71">
        <f>SUM(J173:J178)</f>
        <v>41324</v>
      </c>
      <c r="K179" s="131">
        <f>SUM(K173:K178)</f>
        <v>1</v>
      </c>
      <c r="L179" s="28"/>
      <c r="M179" s="28"/>
      <c r="N179" s="145"/>
    </row>
    <row r="180" spans="1:14" ht="15.75">
      <c r="A180" s="27"/>
      <c r="B180" s="28"/>
      <c r="C180" s="28"/>
      <c r="D180" s="28"/>
      <c r="E180" s="28"/>
      <c r="F180" s="28"/>
      <c r="G180" s="28"/>
      <c r="H180" s="70"/>
      <c r="I180" s="131"/>
      <c r="J180" s="71"/>
      <c r="K180" s="131"/>
      <c r="L180" s="28"/>
      <c r="M180" s="28"/>
      <c r="N180" s="145"/>
    </row>
    <row r="181" spans="1:14" ht="15.75">
      <c r="A181" s="8"/>
      <c r="B181" s="10"/>
      <c r="C181" s="10"/>
      <c r="D181" s="10"/>
      <c r="E181" s="10"/>
      <c r="F181" s="10"/>
      <c r="G181" s="10"/>
      <c r="H181" s="73"/>
      <c r="I181" s="134"/>
      <c r="J181" s="135"/>
      <c r="K181" s="134"/>
      <c r="L181" s="10"/>
      <c r="M181" s="10"/>
      <c r="N181" s="145"/>
    </row>
    <row r="182" spans="1:14" ht="15.75">
      <c r="A182" s="136"/>
      <c r="B182" s="17" t="s">
        <v>133</v>
      </c>
      <c r="C182" s="137"/>
      <c r="D182" s="20" t="s">
        <v>142</v>
      </c>
      <c r="E182" s="18"/>
      <c r="F182" s="17" t="s">
        <v>153</v>
      </c>
      <c r="G182" s="138"/>
      <c r="H182" s="138"/>
      <c r="I182" s="15"/>
      <c r="J182" s="15"/>
      <c r="K182" s="15"/>
      <c r="L182" s="15"/>
      <c r="M182" s="15"/>
      <c r="N182" s="145"/>
    </row>
    <row r="183" spans="1:14" ht="15.75">
      <c r="A183" s="136"/>
      <c r="B183" s="15"/>
      <c r="C183" s="15"/>
      <c r="D183" s="10"/>
      <c r="E183" s="10"/>
      <c r="F183" s="10"/>
      <c r="G183" s="15"/>
      <c r="H183" s="15"/>
      <c r="I183" s="15"/>
      <c r="J183" s="15"/>
      <c r="K183" s="15"/>
      <c r="L183" s="15"/>
      <c r="M183" s="15"/>
      <c r="N183" s="145"/>
    </row>
    <row r="184" spans="1:14" ht="15.75">
      <c r="A184" s="136"/>
      <c r="B184" s="16" t="s">
        <v>134</v>
      </c>
      <c r="C184" s="139"/>
      <c r="D184" s="140" t="s">
        <v>143</v>
      </c>
      <c r="E184" s="16"/>
      <c r="F184" s="16" t="s">
        <v>154</v>
      </c>
      <c r="G184" s="139"/>
      <c r="H184" s="15"/>
      <c r="I184" s="15"/>
      <c r="J184" s="15"/>
      <c r="K184" s="15"/>
      <c r="L184" s="15"/>
      <c r="M184" s="15"/>
      <c r="N184" s="145"/>
    </row>
    <row r="185" spans="1:14" ht="15.75">
      <c r="A185" s="136"/>
      <c r="B185" s="16" t="s">
        <v>135</v>
      </c>
      <c r="C185" s="139"/>
      <c r="D185" s="140" t="s">
        <v>144</v>
      </c>
      <c r="E185" s="16"/>
      <c r="F185" s="16" t="s">
        <v>155</v>
      </c>
      <c r="G185" s="139"/>
      <c r="H185" s="15"/>
      <c r="I185" s="15"/>
      <c r="J185" s="15"/>
      <c r="K185" s="15"/>
      <c r="L185" s="15"/>
      <c r="M185" s="15"/>
      <c r="N185" s="145"/>
    </row>
    <row r="186" spans="1:13" ht="15">
      <c r="A186" s="146"/>
      <c r="B186" s="146"/>
      <c r="C186" s="146"/>
      <c r="D186" s="146"/>
      <c r="E186" s="146"/>
      <c r="F186" s="146"/>
      <c r="G186" s="146"/>
      <c r="H186" s="146"/>
      <c r="I186" s="146"/>
      <c r="J186" s="146"/>
      <c r="K186" s="146"/>
      <c r="L186" s="146"/>
      <c r="M186" s="146"/>
    </row>
  </sheetData>
  <printOptions/>
  <pageMargins left="0.5" right="0.5" top="0.3034722222222222" bottom="0.30277777777777776" header="0" footer="0"/>
  <pageSetup orientation="landscape" paperSize="9" scale="62"/>
  <headerFooter alignWithMargins="0">
    <oddFooter>&amp;LHL1 INVESTOR REPORT QTR END</oddFooter>
  </headerFooter>
  <rowBreaks count="3" manualBreakCount="3">
    <brk id="45" min="95" max="144" man="1"/>
    <brk id="186" max="0" man="1"/>
    <brk id="0" min="8" max="25947" man="1"/>
  </rowBreaks>
</worksheet>
</file>

<file path=xl/worksheets/sheet3.xml><?xml version="1.0" encoding="utf-8"?>
<worksheet xmlns="http://schemas.openxmlformats.org/spreadsheetml/2006/main" xmlns:r="http://schemas.openxmlformats.org/officeDocument/2006/relationships">
  <dimension ref="A1:N186"/>
  <sheetViews>
    <sheetView showOutlineSymbols="0" zoomScale="70" zoomScaleNormal="70" workbookViewId="0" topLeftCell="D1">
      <selection activeCell="O15" sqref="O15"/>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3.6640625" style="1" customWidth="1"/>
    <col min="13" max="13" width="20.99609375" style="1" customWidth="1"/>
    <col min="14" max="16384" width="9.6640625" style="1" customWidth="1"/>
  </cols>
  <sheetData>
    <row r="1" spans="1:14" ht="20.25">
      <c r="A1" s="2"/>
      <c r="B1" s="3" t="s">
        <v>0</v>
      </c>
      <c r="C1" s="4"/>
      <c r="D1" s="5"/>
      <c r="E1" s="5"/>
      <c r="F1" s="5"/>
      <c r="G1" s="5"/>
      <c r="H1" s="5"/>
      <c r="I1" s="5"/>
      <c r="J1" s="5"/>
      <c r="K1" s="5"/>
      <c r="L1" s="5"/>
      <c r="M1" s="5"/>
      <c r="N1" s="145"/>
    </row>
    <row r="2" spans="1:14" ht="15.75">
      <c r="A2" s="8"/>
      <c r="B2" s="9"/>
      <c r="C2" s="9"/>
      <c r="D2" s="10"/>
      <c r="E2" s="10"/>
      <c r="F2" s="10"/>
      <c r="G2" s="10"/>
      <c r="H2" s="10"/>
      <c r="I2" s="10"/>
      <c r="J2" s="10"/>
      <c r="K2" s="10"/>
      <c r="L2" s="10"/>
      <c r="M2" s="10"/>
      <c r="N2" s="145"/>
    </row>
    <row r="3" spans="1:14" ht="15.75">
      <c r="A3" s="11"/>
      <c r="B3" s="12" t="s">
        <v>1</v>
      </c>
      <c r="C3" s="10"/>
      <c r="D3" s="10"/>
      <c r="E3" s="10"/>
      <c r="F3" s="10"/>
      <c r="G3" s="10"/>
      <c r="H3" s="10"/>
      <c r="I3" s="10"/>
      <c r="J3" s="10"/>
      <c r="K3" s="10"/>
      <c r="L3" s="10"/>
      <c r="M3" s="10"/>
      <c r="N3" s="145"/>
    </row>
    <row r="4" spans="1:14" ht="15.75">
      <c r="A4" s="8"/>
      <c r="B4" s="9"/>
      <c r="C4" s="9"/>
      <c r="D4" s="10"/>
      <c r="E4" s="10"/>
      <c r="F4" s="10"/>
      <c r="G4" s="10"/>
      <c r="H4" s="10"/>
      <c r="I4" s="10"/>
      <c r="J4" s="10"/>
      <c r="K4" s="10"/>
      <c r="L4" s="10"/>
      <c r="M4" s="10"/>
      <c r="N4" s="145"/>
    </row>
    <row r="5" spans="1:14" ht="12" customHeight="1">
      <c r="A5" s="8"/>
      <c r="B5" s="13" t="s">
        <v>2</v>
      </c>
      <c r="C5" s="14"/>
      <c r="D5" s="10"/>
      <c r="E5" s="10"/>
      <c r="F5" s="10"/>
      <c r="G5" s="10"/>
      <c r="H5" s="10"/>
      <c r="I5" s="10"/>
      <c r="J5" s="10"/>
      <c r="K5" s="10"/>
      <c r="L5" s="10"/>
      <c r="M5" s="10"/>
      <c r="N5" s="145"/>
    </row>
    <row r="6" spans="1:14" ht="12" customHeight="1">
      <c r="A6" s="8"/>
      <c r="B6" s="13" t="s">
        <v>3</v>
      </c>
      <c r="C6" s="14"/>
      <c r="D6" s="10"/>
      <c r="E6" s="10"/>
      <c r="F6" s="10"/>
      <c r="G6" s="10"/>
      <c r="H6" s="10"/>
      <c r="I6" s="10"/>
      <c r="J6" s="10"/>
      <c r="K6" s="10"/>
      <c r="L6" s="10"/>
      <c r="M6" s="10"/>
      <c r="N6" s="145"/>
    </row>
    <row r="7" spans="1:14" ht="12" customHeight="1">
      <c r="A7" s="8"/>
      <c r="B7" s="13" t="s">
        <v>4</v>
      </c>
      <c r="C7" s="14"/>
      <c r="D7" s="10"/>
      <c r="E7" s="10"/>
      <c r="F7" s="10"/>
      <c r="G7" s="10"/>
      <c r="H7" s="10"/>
      <c r="I7" s="10"/>
      <c r="J7" s="10"/>
      <c r="K7" s="10"/>
      <c r="L7" s="10"/>
      <c r="M7" s="10"/>
      <c r="N7" s="145"/>
    </row>
    <row r="8" spans="1:14" ht="12" customHeight="1">
      <c r="A8" s="8"/>
      <c r="B8" s="13" t="s">
        <v>5</v>
      </c>
      <c r="C8" s="14"/>
      <c r="D8" s="10"/>
      <c r="E8" s="10"/>
      <c r="F8" s="10"/>
      <c r="G8" s="10"/>
      <c r="H8" s="10"/>
      <c r="I8" s="10"/>
      <c r="J8" s="10"/>
      <c r="K8" s="10"/>
      <c r="L8" s="10"/>
      <c r="M8" s="10"/>
      <c r="N8" s="145"/>
    </row>
    <row r="9" spans="1:14" ht="12" customHeight="1">
      <c r="A9" s="8"/>
      <c r="B9" s="15"/>
      <c r="C9" s="14"/>
      <c r="D9" s="10"/>
      <c r="E9" s="10"/>
      <c r="F9" s="10"/>
      <c r="G9" s="10"/>
      <c r="H9" s="10"/>
      <c r="I9" s="10"/>
      <c r="J9" s="10"/>
      <c r="K9" s="10"/>
      <c r="L9" s="10"/>
      <c r="M9" s="10"/>
      <c r="N9" s="145"/>
    </row>
    <row r="10" spans="1:14" ht="15.75">
      <c r="A10" s="8"/>
      <c r="B10" s="13"/>
      <c r="C10" s="14"/>
      <c r="D10" s="16"/>
      <c r="E10" s="16"/>
      <c r="F10" s="10"/>
      <c r="G10" s="10"/>
      <c r="H10" s="10"/>
      <c r="I10" s="10"/>
      <c r="J10" s="10"/>
      <c r="K10" s="10"/>
      <c r="L10" s="10"/>
      <c r="M10" s="10"/>
      <c r="N10" s="145"/>
    </row>
    <row r="11" spans="1:14" ht="15.75">
      <c r="A11" s="8"/>
      <c r="B11" s="16" t="s">
        <v>6</v>
      </c>
      <c r="C11" s="16"/>
      <c r="D11" s="10"/>
      <c r="E11" s="10"/>
      <c r="F11" s="10"/>
      <c r="G11" s="10"/>
      <c r="H11" s="10"/>
      <c r="I11" s="10"/>
      <c r="J11" s="10"/>
      <c r="K11" s="10"/>
      <c r="L11" s="10"/>
      <c r="M11" s="10"/>
      <c r="N11" s="145"/>
    </row>
    <row r="12" spans="1:14" ht="15.75">
      <c r="A12" s="8"/>
      <c r="B12" s="16"/>
      <c r="C12" s="16"/>
      <c r="D12" s="10"/>
      <c r="E12" s="10"/>
      <c r="F12" s="10"/>
      <c r="G12" s="10"/>
      <c r="H12" s="10"/>
      <c r="I12" s="10"/>
      <c r="J12" s="10"/>
      <c r="K12" s="10"/>
      <c r="L12" s="10"/>
      <c r="M12" s="10"/>
      <c r="N12" s="145"/>
    </row>
    <row r="13" spans="1:14" ht="15.75">
      <c r="A13" s="2"/>
      <c r="B13" s="5"/>
      <c r="C13" s="5"/>
      <c r="D13" s="5"/>
      <c r="E13" s="5"/>
      <c r="F13" s="5"/>
      <c r="G13" s="5"/>
      <c r="H13" s="5"/>
      <c r="I13" s="5"/>
      <c r="J13" s="5"/>
      <c r="K13" s="5"/>
      <c r="L13" s="5"/>
      <c r="M13" s="5"/>
      <c r="N13" s="145"/>
    </row>
    <row r="14" spans="1:14" ht="15.75">
      <c r="A14" s="8"/>
      <c r="B14" s="17" t="s">
        <v>7</v>
      </c>
      <c r="C14" s="17"/>
      <c r="D14" s="18"/>
      <c r="E14" s="18"/>
      <c r="F14" s="18"/>
      <c r="G14" s="18"/>
      <c r="H14" s="18"/>
      <c r="I14" s="18"/>
      <c r="J14" s="18"/>
      <c r="K14" s="18"/>
      <c r="L14" s="19" t="s">
        <v>177</v>
      </c>
      <c r="M14" s="18"/>
      <c r="N14" s="145"/>
    </row>
    <row r="15" spans="1:14" ht="15.75">
      <c r="A15" s="8"/>
      <c r="B15" s="17" t="s">
        <v>8</v>
      </c>
      <c r="C15" s="17"/>
      <c r="D15" s="18"/>
      <c r="E15" s="18"/>
      <c r="F15" s="18"/>
      <c r="G15" s="18"/>
      <c r="H15" s="18"/>
      <c r="I15" s="18"/>
      <c r="J15" s="18"/>
      <c r="K15" s="18"/>
      <c r="L15" s="20" t="s">
        <v>178</v>
      </c>
      <c r="M15" s="18"/>
      <c r="N15" s="145"/>
    </row>
    <row r="16" spans="1:14" ht="15.75">
      <c r="A16" s="8"/>
      <c r="B16" s="17" t="s">
        <v>9</v>
      </c>
      <c r="C16" s="17"/>
      <c r="D16" s="18"/>
      <c r="E16" s="18"/>
      <c r="F16" s="18"/>
      <c r="G16" s="18"/>
      <c r="H16" s="18"/>
      <c r="I16" s="18"/>
      <c r="J16" s="18"/>
      <c r="K16" s="18"/>
      <c r="L16" s="20" t="s">
        <v>192</v>
      </c>
      <c r="M16" s="18"/>
      <c r="N16" s="145"/>
    </row>
    <row r="17" spans="1:14" ht="15.75">
      <c r="A17" s="8"/>
      <c r="B17" s="10"/>
      <c r="C17" s="10"/>
      <c r="D17" s="10"/>
      <c r="E17" s="10"/>
      <c r="F17" s="10"/>
      <c r="G17" s="10"/>
      <c r="H17" s="10"/>
      <c r="I17" s="10"/>
      <c r="J17" s="10"/>
      <c r="K17" s="10"/>
      <c r="L17" s="21"/>
      <c r="M17" s="10"/>
      <c r="N17" s="145"/>
    </row>
    <row r="18" spans="1:14" ht="15.75">
      <c r="A18" s="8"/>
      <c r="B18" s="22" t="s">
        <v>10</v>
      </c>
      <c r="C18" s="10"/>
      <c r="D18" s="10"/>
      <c r="E18" s="10"/>
      <c r="F18" s="10"/>
      <c r="G18" s="10"/>
      <c r="H18" s="21" t="s">
        <v>156</v>
      </c>
      <c r="I18" s="10"/>
      <c r="J18" s="21"/>
      <c r="K18" s="10"/>
      <c r="L18" s="15"/>
      <c r="M18" s="10"/>
      <c r="N18" s="145"/>
    </row>
    <row r="19" spans="1:14" ht="15.75">
      <c r="A19" s="8"/>
      <c r="B19" s="10"/>
      <c r="C19" s="10"/>
      <c r="D19" s="10"/>
      <c r="E19" s="10"/>
      <c r="F19" s="10"/>
      <c r="G19" s="10"/>
      <c r="H19" s="10"/>
      <c r="I19" s="10"/>
      <c r="J19" s="10"/>
      <c r="K19" s="10"/>
      <c r="L19" s="23"/>
      <c r="M19" s="10"/>
      <c r="N19" s="145"/>
    </row>
    <row r="20" spans="1:14" ht="15.75">
      <c r="A20" s="8"/>
      <c r="B20" s="10"/>
      <c r="C20" s="24" t="s">
        <v>136</v>
      </c>
      <c r="D20" s="25" t="s">
        <v>140</v>
      </c>
      <c r="E20" s="26"/>
      <c r="F20" s="25" t="s">
        <v>145</v>
      </c>
      <c r="G20" s="25"/>
      <c r="H20" s="25" t="s">
        <v>157</v>
      </c>
      <c r="I20" s="26"/>
      <c r="J20" s="26"/>
      <c r="K20" s="15"/>
      <c r="L20" s="15"/>
      <c r="M20" s="10"/>
      <c r="N20" s="145"/>
    </row>
    <row r="21" spans="1:14" ht="15.75">
      <c r="A21" s="27"/>
      <c r="B21" s="28" t="s">
        <v>11</v>
      </c>
      <c r="C21" s="29" t="s">
        <v>137</v>
      </c>
      <c r="D21" s="29" t="s">
        <v>137</v>
      </c>
      <c r="E21" s="30"/>
      <c r="F21" s="30" t="s">
        <v>146</v>
      </c>
      <c r="G21" s="30"/>
      <c r="H21" s="30" t="s">
        <v>158</v>
      </c>
      <c r="I21" s="30"/>
      <c r="J21" s="30"/>
      <c r="K21" s="31"/>
      <c r="L21" s="31"/>
      <c r="M21" s="28"/>
      <c r="N21" s="145"/>
    </row>
    <row r="22" spans="1:14" ht="15.75">
      <c r="A22" s="27"/>
      <c r="B22" s="32" t="s">
        <v>12</v>
      </c>
      <c r="C22" s="32"/>
      <c r="D22" s="33"/>
      <c r="E22" s="33"/>
      <c r="F22" s="33" t="s">
        <v>146</v>
      </c>
      <c r="G22" s="33"/>
      <c r="H22" s="33" t="s">
        <v>159</v>
      </c>
      <c r="I22" s="30"/>
      <c r="J22" s="30"/>
      <c r="K22" s="31"/>
      <c r="L22" s="31"/>
      <c r="M22" s="28"/>
      <c r="N22" s="145"/>
    </row>
    <row r="23" spans="1:14" ht="15.75">
      <c r="A23" s="27"/>
      <c r="B23" s="28" t="s">
        <v>13</v>
      </c>
      <c r="C23" s="28"/>
      <c r="D23" s="34"/>
      <c r="E23" s="30"/>
      <c r="F23" s="34" t="s">
        <v>147</v>
      </c>
      <c r="G23" s="30"/>
      <c r="H23" s="34" t="s">
        <v>160</v>
      </c>
      <c r="I23" s="30"/>
      <c r="J23" s="34"/>
      <c r="K23" s="31"/>
      <c r="L23" s="31"/>
      <c r="M23" s="28"/>
      <c r="N23" s="145"/>
    </row>
    <row r="24" spans="1:14" ht="15.75">
      <c r="A24" s="27"/>
      <c r="B24" s="28"/>
      <c r="C24" s="28"/>
      <c r="D24" s="28"/>
      <c r="E24" s="30"/>
      <c r="F24" s="30"/>
      <c r="G24" s="30"/>
      <c r="H24" s="30"/>
      <c r="I24" s="30"/>
      <c r="J24" s="30"/>
      <c r="K24" s="31"/>
      <c r="L24" s="31"/>
      <c r="M24" s="28"/>
      <c r="N24" s="145"/>
    </row>
    <row r="25" spans="1:14" ht="13.5" customHeight="1">
      <c r="A25" s="35"/>
      <c r="B25" s="36" t="s">
        <v>14</v>
      </c>
      <c r="C25" s="36"/>
      <c r="D25" s="37"/>
      <c r="E25" s="38"/>
      <c r="F25" s="37">
        <v>112500</v>
      </c>
      <c r="G25" s="37"/>
      <c r="H25" s="37">
        <v>10000</v>
      </c>
      <c r="I25" s="37"/>
      <c r="J25" s="37"/>
      <c r="K25" s="39"/>
      <c r="L25" s="37">
        <f>SUM(D25:J25)</f>
        <v>122500</v>
      </c>
      <c r="M25" s="40"/>
      <c r="N25" s="145"/>
    </row>
    <row r="26" spans="1:14" ht="13.5" customHeight="1">
      <c r="A26" s="35"/>
      <c r="B26" s="36" t="s">
        <v>15</v>
      </c>
      <c r="C26" s="46">
        <v>0.306163</v>
      </c>
      <c r="D26" s="47">
        <v>0.64833</v>
      </c>
      <c r="E26" s="38"/>
      <c r="F26" s="37">
        <f>108500*C26</f>
        <v>33218.6855</v>
      </c>
      <c r="G26" s="37"/>
      <c r="H26" s="37">
        <f>10000*D26</f>
        <v>6483.299999999999</v>
      </c>
      <c r="I26" s="37"/>
      <c r="J26" s="37"/>
      <c r="K26" s="39"/>
      <c r="L26" s="37">
        <f>SUM(D26:J26)</f>
        <v>39702.633830000006</v>
      </c>
      <c r="M26" s="40"/>
      <c r="N26" s="145"/>
    </row>
    <row r="27" spans="1:14" ht="13.5" customHeight="1">
      <c r="A27" s="44"/>
      <c r="B27" s="45" t="s">
        <v>16</v>
      </c>
      <c r="C27" s="46">
        <v>0.27346</v>
      </c>
      <c r="D27" s="47">
        <v>0.579077</v>
      </c>
      <c r="E27" s="48"/>
      <c r="F27" s="49">
        <f>108500*C27</f>
        <v>29670.409999999996</v>
      </c>
      <c r="G27" s="49"/>
      <c r="H27" s="49">
        <f>10000*D27</f>
        <v>5790.7699999999995</v>
      </c>
      <c r="I27" s="49"/>
      <c r="J27" s="49"/>
      <c r="K27" s="50"/>
      <c r="L27" s="49">
        <f>SUM(D27:J27)</f>
        <v>35461.759076999995</v>
      </c>
      <c r="M27" s="51"/>
      <c r="N27" s="145"/>
    </row>
    <row r="28" spans="1:14" ht="13.5" customHeight="1">
      <c r="A28" s="35"/>
      <c r="B28" s="36" t="s">
        <v>17</v>
      </c>
      <c r="C28" s="36"/>
      <c r="D28" s="52"/>
      <c r="E28" s="36"/>
      <c r="F28" s="52" t="s">
        <v>148</v>
      </c>
      <c r="G28" s="52"/>
      <c r="H28" s="52" t="s">
        <v>161</v>
      </c>
      <c r="I28" s="52"/>
      <c r="J28" s="52"/>
      <c r="K28" s="53"/>
      <c r="L28" s="53"/>
      <c r="M28" s="36"/>
      <c r="N28" s="145"/>
    </row>
    <row r="29" spans="1:14" ht="15.75">
      <c r="A29" s="27"/>
      <c r="B29" s="28" t="s">
        <v>18</v>
      </c>
      <c r="C29" s="28"/>
      <c r="D29" s="54"/>
      <c r="E29" s="28"/>
      <c r="F29" s="54">
        <v>0.0640625</v>
      </c>
      <c r="G29" s="55"/>
      <c r="H29" s="54">
        <v>0.0702625</v>
      </c>
      <c r="I29" s="55"/>
      <c r="J29" s="54"/>
      <c r="K29" s="31"/>
      <c r="L29" s="55">
        <f>SUMPRODUCT(D29:J29,D26:J26)/L26</f>
        <v>0.06507389200314294</v>
      </c>
      <c r="M29" s="28"/>
      <c r="N29" s="145"/>
    </row>
    <row r="30" spans="1:14" ht="15.75">
      <c r="A30" s="27"/>
      <c r="B30" s="28" t="s">
        <v>19</v>
      </c>
      <c r="C30" s="28"/>
      <c r="D30" s="54"/>
      <c r="E30" s="28"/>
      <c r="F30" s="54">
        <f>(6.545)/100</f>
        <v>0.06545</v>
      </c>
      <c r="G30" s="55"/>
      <c r="H30" s="54">
        <f>(7.165)/100</f>
        <v>0.07165</v>
      </c>
      <c r="I30" s="55"/>
      <c r="J30" s="54"/>
      <c r="K30" s="31"/>
      <c r="L30" s="31"/>
      <c r="M30" s="28"/>
      <c r="N30" s="145"/>
    </row>
    <row r="31" spans="1:14" ht="15.75">
      <c r="A31" s="27"/>
      <c r="B31" s="28" t="s">
        <v>20</v>
      </c>
      <c r="C31" s="28"/>
      <c r="D31" s="34"/>
      <c r="E31" s="28"/>
      <c r="F31" s="34" t="s">
        <v>149</v>
      </c>
      <c r="G31" s="34"/>
      <c r="H31" s="34" t="s">
        <v>149</v>
      </c>
      <c r="I31" s="34"/>
      <c r="J31" s="34"/>
      <c r="K31" s="31"/>
      <c r="L31" s="31"/>
      <c r="M31" s="28"/>
      <c r="N31" s="145"/>
    </row>
    <row r="32" spans="1:14" ht="15.75">
      <c r="A32" s="27"/>
      <c r="B32" s="28" t="s">
        <v>21</v>
      </c>
      <c r="C32" s="28"/>
      <c r="D32" s="34"/>
      <c r="E32" s="28"/>
      <c r="F32" s="34" t="s">
        <v>150</v>
      </c>
      <c r="G32" s="34"/>
      <c r="H32" s="34" t="s">
        <v>150</v>
      </c>
      <c r="I32" s="34"/>
      <c r="J32" s="34"/>
      <c r="K32" s="31"/>
      <c r="L32" s="31"/>
      <c r="M32" s="28"/>
      <c r="N32" s="145"/>
    </row>
    <row r="33" spans="1:14" ht="15.75">
      <c r="A33" s="27"/>
      <c r="B33" s="28" t="s">
        <v>22</v>
      </c>
      <c r="C33" s="28"/>
      <c r="D33" s="34"/>
      <c r="E33" s="28"/>
      <c r="F33" s="34" t="s">
        <v>151</v>
      </c>
      <c r="G33" s="34"/>
      <c r="H33" s="34" t="s">
        <v>162</v>
      </c>
      <c r="I33" s="34"/>
      <c r="J33" s="34"/>
      <c r="K33" s="31"/>
      <c r="L33" s="31"/>
      <c r="M33" s="28"/>
      <c r="N33" s="145"/>
    </row>
    <row r="34" spans="1:14" ht="15.75">
      <c r="A34" s="27"/>
      <c r="B34" s="28"/>
      <c r="C34" s="28"/>
      <c r="D34" s="56"/>
      <c r="E34" s="56"/>
      <c r="F34" s="28"/>
      <c r="G34" s="56"/>
      <c r="H34" s="56"/>
      <c r="I34" s="56"/>
      <c r="J34" s="56"/>
      <c r="K34" s="56"/>
      <c r="L34" s="56"/>
      <c r="M34" s="28"/>
      <c r="N34" s="145"/>
    </row>
    <row r="35" spans="1:14" ht="15.75">
      <c r="A35" s="27"/>
      <c r="B35" s="28" t="s">
        <v>23</v>
      </c>
      <c r="C35" s="28"/>
      <c r="D35" s="28"/>
      <c r="E35" s="28"/>
      <c r="F35" s="28"/>
      <c r="G35" s="28"/>
      <c r="H35" s="28"/>
      <c r="I35" s="28"/>
      <c r="J35" s="28"/>
      <c r="K35" s="28"/>
      <c r="L35" s="55">
        <f>H25/F25</f>
        <v>0.08888888888888889</v>
      </c>
      <c r="M35" s="28"/>
      <c r="N35" s="145"/>
    </row>
    <row r="36" spans="1:14" ht="15.75">
      <c r="A36" s="27"/>
      <c r="B36" s="28" t="s">
        <v>24</v>
      </c>
      <c r="C36" s="28"/>
      <c r="D36" s="28"/>
      <c r="E36" s="28"/>
      <c r="F36" s="28"/>
      <c r="G36" s="28"/>
      <c r="H36" s="28"/>
      <c r="I36" s="28"/>
      <c r="J36" s="28"/>
      <c r="K36" s="28"/>
      <c r="L36" s="55">
        <f>H27/F27</f>
        <v>0.19516986789195026</v>
      </c>
      <c r="M36" s="28"/>
      <c r="N36" s="145"/>
    </row>
    <row r="37" spans="1:14" ht="15.75">
      <c r="A37" s="27"/>
      <c r="B37" s="28" t="s">
        <v>25</v>
      </c>
      <c r="C37" s="28"/>
      <c r="D37" s="28"/>
      <c r="E37" s="28"/>
      <c r="F37" s="28"/>
      <c r="G37" s="28"/>
      <c r="H37" s="28"/>
      <c r="I37" s="28"/>
      <c r="J37" s="34" t="s">
        <v>167</v>
      </c>
      <c r="K37" s="34" t="s">
        <v>175</v>
      </c>
      <c r="L37" s="57">
        <v>51237</v>
      </c>
      <c r="M37" s="28"/>
      <c r="N37" s="145"/>
    </row>
    <row r="38" spans="1:14" ht="15.75">
      <c r="A38" s="27"/>
      <c r="B38" s="28"/>
      <c r="C38" s="28"/>
      <c r="D38" s="28"/>
      <c r="E38" s="28"/>
      <c r="F38" s="28"/>
      <c r="G38" s="28"/>
      <c r="H38" s="28"/>
      <c r="I38" s="28"/>
      <c r="J38" s="28"/>
      <c r="K38" s="28"/>
      <c r="L38" s="58"/>
      <c r="M38" s="28"/>
      <c r="N38" s="145"/>
    </row>
    <row r="39" spans="1:14" ht="15.75">
      <c r="A39" s="27"/>
      <c r="B39" s="28" t="s">
        <v>26</v>
      </c>
      <c r="C39" s="28"/>
      <c r="D39" s="28"/>
      <c r="E39" s="28"/>
      <c r="F39" s="28"/>
      <c r="G39" s="28"/>
      <c r="H39" s="28"/>
      <c r="I39" s="28"/>
      <c r="J39" s="34"/>
      <c r="K39" s="34"/>
      <c r="L39" s="34" t="s">
        <v>180</v>
      </c>
      <c r="M39" s="28"/>
      <c r="N39" s="145"/>
    </row>
    <row r="40" spans="1:14" ht="15.75">
      <c r="A40" s="27"/>
      <c r="B40" s="32" t="s">
        <v>27</v>
      </c>
      <c r="C40" s="32"/>
      <c r="D40" s="32"/>
      <c r="E40" s="32"/>
      <c r="F40" s="32"/>
      <c r="G40" s="32"/>
      <c r="H40" s="32"/>
      <c r="I40" s="32"/>
      <c r="J40" s="59"/>
      <c r="K40" s="59"/>
      <c r="L40" s="60">
        <v>36830</v>
      </c>
      <c r="M40" s="28"/>
      <c r="N40" s="145"/>
    </row>
    <row r="41" spans="1:14" ht="15.75">
      <c r="A41" s="27"/>
      <c r="B41" s="28" t="s">
        <v>28</v>
      </c>
      <c r="C41" s="28"/>
      <c r="D41" s="28"/>
      <c r="E41" s="28"/>
      <c r="F41" s="28"/>
      <c r="G41" s="28"/>
      <c r="H41" s="28"/>
      <c r="I41" s="28">
        <f>L41-J41+1</f>
        <v>94</v>
      </c>
      <c r="J41" s="61">
        <v>36644</v>
      </c>
      <c r="K41" s="62"/>
      <c r="L41" s="61">
        <v>36737</v>
      </c>
      <c r="M41" s="28"/>
      <c r="N41" s="145"/>
    </row>
    <row r="42" spans="1:14" ht="15.75">
      <c r="A42" s="27"/>
      <c r="B42" s="28" t="s">
        <v>29</v>
      </c>
      <c r="C42" s="28"/>
      <c r="D42" s="28"/>
      <c r="E42" s="28"/>
      <c r="F42" s="28"/>
      <c r="G42" s="28"/>
      <c r="H42" s="28"/>
      <c r="I42" s="28">
        <f>L42-J42+1</f>
        <v>92</v>
      </c>
      <c r="J42" s="61">
        <v>36738</v>
      </c>
      <c r="K42" s="62"/>
      <c r="L42" s="61">
        <v>36829</v>
      </c>
      <c r="M42" s="28"/>
      <c r="N42" s="145"/>
    </row>
    <row r="43" spans="1:14" ht="15.75">
      <c r="A43" s="27"/>
      <c r="B43" s="28" t="s">
        <v>30</v>
      </c>
      <c r="C43" s="28"/>
      <c r="D43" s="28"/>
      <c r="E43" s="28"/>
      <c r="F43" s="28"/>
      <c r="G43" s="28"/>
      <c r="H43" s="28"/>
      <c r="I43" s="28"/>
      <c r="J43" s="61"/>
      <c r="K43" s="62"/>
      <c r="L43" s="61" t="s">
        <v>181</v>
      </c>
      <c r="M43" s="28"/>
      <c r="N43" s="145"/>
    </row>
    <row r="44" spans="1:14" ht="15.75">
      <c r="A44" s="27"/>
      <c r="B44" s="28" t="s">
        <v>31</v>
      </c>
      <c r="C44" s="28"/>
      <c r="D44" s="28"/>
      <c r="E44" s="28"/>
      <c r="F44" s="28"/>
      <c r="G44" s="28"/>
      <c r="H44" s="28"/>
      <c r="I44" s="28"/>
      <c r="J44" s="61"/>
      <c r="K44" s="62"/>
      <c r="L44" s="61">
        <v>36822</v>
      </c>
      <c r="M44" s="28"/>
      <c r="N44" s="145"/>
    </row>
    <row r="45" spans="1:14" ht="15.75">
      <c r="A45" s="27"/>
      <c r="B45" s="28"/>
      <c r="C45" s="28"/>
      <c r="D45" s="28"/>
      <c r="E45" s="28"/>
      <c r="F45" s="28"/>
      <c r="G45" s="28"/>
      <c r="H45" s="28"/>
      <c r="I45" s="28"/>
      <c r="J45" s="28"/>
      <c r="K45" s="28"/>
      <c r="L45" s="63"/>
      <c r="M45" s="28"/>
      <c r="N45" s="145"/>
    </row>
    <row r="46" spans="1:14" ht="15.75">
      <c r="A46" s="2"/>
      <c r="B46" s="5"/>
      <c r="C46" s="5"/>
      <c r="D46" s="5"/>
      <c r="E46" s="5"/>
      <c r="F46" s="5"/>
      <c r="G46" s="5"/>
      <c r="H46" s="5"/>
      <c r="I46" s="5"/>
      <c r="J46" s="5"/>
      <c r="K46" s="5"/>
      <c r="L46" s="64"/>
      <c r="M46" s="5"/>
      <c r="N46" s="145"/>
    </row>
    <row r="47" spans="1:14" ht="15.75">
      <c r="A47" s="8"/>
      <c r="B47" s="65" t="s">
        <v>32</v>
      </c>
      <c r="C47" s="16"/>
      <c r="D47" s="10"/>
      <c r="E47" s="10"/>
      <c r="F47" s="10"/>
      <c r="G47" s="10"/>
      <c r="H47" s="10"/>
      <c r="I47" s="10"/>
      <c r="J47" s="10"/>
      <c r="K47" s="10"/>
      <c r="L47" s="66"/>
      <c r="M47" s="10"/>
      <c r="N47" s="145"/>
    </row>
    <row r="48" spans="1:14" ht="15.75">
      <c r="A48" s="8"/>
      <c r="B48" s="16"/>
      <c r="C48" s="16"/>
      <c r="D48" s="10"/>
      <c r="E48" s="10"/>
      <c r="F48" s="10"/>
      <c r="G48" s="10"/>
      <c r="H48" s="10"/>
      <c r="I48" s="10"/>
      <c r="J48" s="10"/>
      <c r="K48" s="10"/>
      <c r="L48" s="66"/>
      <c r="M48" s="10"/>
      <c r="N48" s="145"/>
    </row>
    <row r="49" spans="1:14" ht="63">
      <c r="A49" s="8"/>
      <c r="B49" s="67" t="s">
        <v>33</v>
      </c>
      <c r="C49" s="68" t="s">
        <v>138</v>
      </c>
      <c r="D49" s="68" t="s">
        <v>141</v>
      </c>
      <c r="E49" s="68"/>
      <c r="F49" s="68" t="s">
        <v>152</v>
      </c>
      <c r="G49" s="68"/>
      <c r="H49" s="68" t="s">
        <v>163</v>
      </c>
      <c r="I49" s="68"/>
      <c r="J49" s="68" t="s">
        <v>168</v>
      </c>
      <c r="K49" s="68"/>
      <c r="L49" s="69" t="s">
        <v>182</v>
      </c>
      <c r="M49" s="12"/>
      <c r="N49" s="145"/>
    </row>
    <row r="50" spans="1:14" ht="15.75">
      <c r="A50" s="27"/>
      <c r="B50" s="28" t="s">
        <v>34</v>
      </c>
      <c r="C50" s="70">
        <v>125369</v>
      </c>
      <c r="D50" s="71">
        <v>41324</v>
      </c>
      <c r="E50" s="70"/>
      <c r="F50" s="70">
        <f>4228+80</f>
        <v>4308</v>
      </c>
      <c r="G50" s="70"/>
      <c r="H50" s="70">
        <v>0</v>
      </c>
      <c r="I50" s="70"/>
      <c r="J50" s="70">
        <v>0</v>
      </c>
      <c r="K50" s="70"/>
      <c r="L50" s="71">
        <f>D50-F50+H50-J50</f>
        <v>37016</v>
      </c>
      <c r="M50" s="28"/>
      <c r="N50" s="145"/>
    </row>
    <row r="51" spans="1:14" ht="15.75">
      <c r="A51" s="27"/>
      <c r="B51" s="28" t="s">
        <v>35</v>
      </c>
      <c r="C51" s="70"/>
      <c r="D51" s="70">
        <v>0</v>
      </c>
      <c r="E51" s="70"/>
      <c r="F51" s="70">
        <v>0</v>
      </c>
      <c r="G51" s="70"/>
      <c r="H51" s="70">
        <v>0</v>
      </c>
      <c r="I51" s="70"/>
      <c r="J51" s="70">
        <v>0</v>
      </c>
      <c r="K51" s="70"/>
      <c r="L51" s="71">
        <f>D51-F51</f>
        <v>0</v>
      </c>
      <c r="M51" s="28"/>
      <c r="N51" s="145"/>
    </row>
    <row r="52" spans="1:14" ht="15.75">
      <c r="A52" s="27"/>
      <c r="B52" s="28"/>
      <c r="C52" s="70"/>
      <c r="D52" s="70"/>
      <c r="E52" s="70"/>
      <c r="F52" s="70"/>
      <c r="G52" s="70"/>
      <c r="H52" s="70"/>
      <c r="I52" s="70"/>
      <c r="J52" s="70"/>
      <c r="K52" s="70"/>
      <c r="L52" s="71"/>
      <c r="M52" s="28"/>
      <c r="N52" s="145"/>
    </row>
    <row r="53" spans="1:14" ht="15.75">
      <c r="A53" s="27"/>
      <c r="B53" s="28" t="s">
        <v>36</v>
      </c>
      <c r="C53" s="70">
        <f>SUM(C50:C52)</f>
        <v>125369</v>
      </c>
      <c r="D53" s="70">
        <f>SUM(D50:D52)</f>
        <v>41324</v>
      </c>
      <c r="E53" s="70"/>
      <c r="F53" s="70">
        <f>SUM(F50:F52)</f>
        <v>4308</v>
      </c>
      <c r="G53" s="70"/>
      <c r="H53" s="70">
        <f>SUM(H50:H52)</f>
        <v>0</v>
      </c>
      <c r="I53" s="70"/>
      <c r="J53" s="70">
        <f>SUM(J50:J52)</f>
        <v>0</v>
      </c>
      <c r="K53" s="70"/>
      <c r="L53" s="72">
        <f>SUM(L50:L52)</f>
        <v>37016</v>
      </c>
      <c r="M53" s="28"/>
      <c r="N53" s="145"/>
    </row>
    <row r="54" spans="1:14" ht="15.75">
      <c r="A54" s="27"/>
      <c r="B54" s="28"/>
      <c r="C54" s="70"/>
      <c r="D54" s="70"/>
      <c r="E54" s="70"/>
      <c r="F54" s="70"/>
      <c r="G54" s="70"/>
      <c r="H54" s="70"/>
      <c r="I54" s="70"/>
      <c r="J54" s="70"/>
      <c r="K54" s="70"/>
      <c r="L54" s="72"/>
      <c r="M54" s="28"/>
      <c r="N54" s="145"/>
    </row>
    <row r="55" spans="1:14" ht="15.75">
      <c r="A55" s="8"/>
      <c r="B55" s="12" t="s">
        <v>37</v>
      </c>
      <c r="C55" s="73"/>
      <c r="D55" s="73"/>
      <c r="E55" s="73"/>
      <c r="F55" s="73"/>
      <c r="G55" s="73"/>
      <c r="H55" s="73"/>
      <c r="I55" s="73"/>
      <c r="J55" s="73"/>
      <c r="K55" s="73"/>
      <c r="L55" s="74"/>
      <c r="M55" s="10"/>
      <c r="N55" s="145"/>
    </row>
    <row r="56" spans="1:14" ht="15.75">
      <c r="A56" s="8"/>
      <c r="B56" s="10"/>
      <c r="C56" s="73"/>
      <c r="D56" s="73"/>
      <c r="E56" s="73"/>
      <c r="F56" s="73"/>
      <c r="G56" s="73"/>
      <c r="H56" s="73"/>
      <c r="I56" s="73"/>
      <c r="J56" s="73"/>
      <c r="K56" s="73"/>
      <c r="L56" s="74"/>
      <c r="M56" s="10"/>
      <c r="N56" s="145"/>
    </row>
    <row r="57" spans="1:14" ht="15.75">
      <c r="A57" s="27"/>
      <c r="B57" s="28" t="s">
        <v>34</v>
      </c>
      <c r="C57" s="70"/>
      <c r="D57" s="70"/>
      <c r="E57" s="70"/>
      <c r="F57" s="70"/>
      <c r="G57" s="70"/>
      <c r="H57" s="70"/>
      <c r="I57" s="70"/>
      <c r="J57" s="70"/>
      <c r="K57" s="70"/>
      <c r="L57" s="72"/>
      <c r="M57" s="28"/>
      <c r="N57" s="145"/>
    </row>
    <row r="58" spans="1:14" ht="15.75">
      <c r="A58" s="27"/>
      <c r="B58" s="28" t="s">
        <v>35</v>
      </c>
      <c r="C58" s="70"/>
      <c r="D58" s="70"/>
      <c r="E58" s="70"/>
      <c r="F58" s="70"/>
      <c r="G58" s="70"/>
      <c r="H58" s="70"/>
      <c r="I58" s="70"/>
      <c r="J58" s="70"/>
      <c r="K58" s="70"/>
      <c r="L58" s="72"/>
      <c r="M58" s="28"/>
      <c r="N58" s="145"/>
    </row>
    <row r="59" spans="1:14" ht="15.75">
      <c r="A59" s="27"/>
      <c r="B59" s="28"/>
      <c r="C59" s="70"/>
      <c r="D59" s="70"/>
      <c r="E59" s="70"/>
      <c r="F59" s="70"/>
      <c r="G59" s="70"/>
      <c r="H59" s="70"/>
      <c r="I59" s="70"/>
      <c r="J59" s="70"/>
      <c r="K59" s="70"/>
      <c r="L59" s="72"/>
      <c r="M59" s="28"/>
      <c r="N59" s="145"/>
    </row>
    <row r="60" spans="1:14" ht="15.75">
      <c r="A60" s="27"/>
      <c r="B60" s="28" t="s">
        <v>36</v>
      </c>
      <c r="C60" s="70"/>
      <c r="D60" s="70"/>
      <c r="E60" s="70"/>
      <c r="F60" s="70"/>
      <c r="G60" s="70"/>
      <c r="H60" s="70"/>
      <c r="I60" s="70"/>
      <c r="J60" s="70"/>
      <c r="K60" s="70"/>
      <c r="L60" s="70"/>
      <c r="M60" s="28"/>
      <c r="N60" s="145"/>
    </row>
    <row r="61" spans="1:14" ht="15.75">
      <c r="A61" s="27"/>
      <c r="B61" s="28"/>
      <c r="C61" s="70"/>
      <c r="D61" s="70"/>
      <c r="E61" s="70"/>
      <c r="F61" s="70"/>
      <c r="G61" s="70"/>
      <c r="H61" s="70"/>
      <c r="I61" s="70"/>
      <c r="J61" s="70"/>
      <c r="K61" s="70"/>
      <c r="L61" s="70"/>
      <c r="M61" s="28"/>
      <c r="N61" s="145"/>
    </row>
    <row r="62" spans="1:14" ht="15.75">
      <c r="A62" s="27"/>
      <c r="B62" s="28" t="s">
        <v>38</v>
      </c>
      <c r="C62" s="70">
        <v>-2250</v>
      </c>
      <c r="D62" s="70">
        <v>-2250</v>
      </c>
      <c r="E62" s="70"/>
      <c r="F62" s="70"/>
      <c r="G62" s="70"/>
      <c r="H62" s="70"/>
      <c r="I62" s="70"/>
      <c r="J62" s="70"/>
      <c r="K62" s="70"/>
      <c r="L62" s="71">
        <f>D62-F62+H62-J62</f>
        <v>-2250</v>
      </c>
      <c r="M62" s="28"/>
      <c r="N62" s="145"/>
    </row>
    <row r="63" spans="1:14" ht="15.75">
      <c r="A63" s="27"/>
      <c r="B63" s="28" t="s">
        <v>39</v>
      </c>
      <c r="C63" s="70">
        <v>-619</v>
      </c>
      <c r="D63" s="70">
        <v>0</v>
      </c>
      <c r="E63" s="70"/>
      <c r="F63" s="70"/>
      <c r="G63" s="70"/>
      <c r="H63" s="70"/>
      <c r="I63" s="70"/>
      <c r="J63" s="70"/>
      <c r="K63" s="70"/>
      <c r="L63" s="72">
        <v>0</v>
      </c>
      <c r="M63" s="28"/>
      <c r="N63" s="145"/>
    </row>
    <row r="64" spans="1:14" ht="15.75">
      <c r="A64" s="27"/>
      <c r="B64" s="28" t="s">
        <v>40</v>
      </c>
      <c r="C64" s="70">
        <v>0</v>
      </c>
      <c r="D64" s="70">
        <v>629</v>
      </c>
      <c r="E64" s="70"/>
      <c r="F64" s="70"/>
      <c r="G64" s="70"/>
      <c r="H64" s="70"/>
      <c r="I64" s="70"/>
      <c r="J64" s="70"/>
      <c r="K64" s="70"/>
      <c r="L64" s="72">
        <v>696</v>
      </c>
      <c r="M64" s="28"/>
      <c r="N64" s="145"/>
    </row>
    <row r="65" spans="1:14" ht="15.75">
      <c r="A65" s="27"/>
      <c r="B65" s="28" t="s">
        <v>41</v>
      </c>
      <c r="C65" s="72">
        <f>SUM(C53:C64)</f>
        <v>122500</v>
      </c>
      <c r="D65" s="72">
        <f>SUM(D53:D64)</f>
        <v>39703</v>
      </c>
      <c r="E65" s="70"/>
      <c r="F65" s="72"/>
      <c r="G65" s="70"/>
      <c r="H65" s="72"/>
      <c r="I65" s="70"/>
      <c r="J65" s="72"/>
      <c r="K65" s="70"/>
      <c r="L65" s="72">
        <f>SUM(L53:L64)</f>
        <v>35462</v>
      </c>
      <c r="M65" s="28"/>
      <c r="N65" s="145"/>
    </row>
    <row r="66" spans="1:14" ht="15.75">
      <c r="A66" s="27"/>
      <c r="B66" s="28"/>
      <c r="C66" s="70"/>
      <c r="D66" s="70"/>
      <c r="E66" s="70"/>
      <c r="F66" s="70"/>
      <c r="G66" s="70"/>
      <c r="H66" s="70"/>
      <c r="I66" s="70"/>
      <c r="J66" s="70"/>
      <c r="K66" s="70"/>
      <c r="L66" s="72"/>
      <c r="M66" s="28"/>
      <c r="N66" s="145"/>
    </row>
    <row r="67" spans="1:14" ht="15.75">
      <c r="A67" s="8"/>
      <c r="B67" s="10"/>
      <c r="C67" s="10"/>
      <c r="D67" s="10"/>
      <c r="E67" s="10"/>
      <c r="F67" s="10"/>
      <c r="G67" s="10"/>
      <c r="H67" s="10"/>
      <c r="I67" s="10"/>
      <c r="J67" s="10"/>
      <c r="K67" s="10"/>
      <c r="L67" s="10"/>
      <c r="M67" s="10"/>
      <c r="N67" s="145"/>
    </row>
    <row r="68" spans="1:14" ht="15.75">
      <c r="A68" s="77"/>
      <c r="B68" s="65" t="s">
        <v>42</v>
      </c>
      <c r="C68" s="17"/>
      <c r="D68" s="17"/>
      <c r="E68" s="17"/>
      <c r="F68" s="17"/>
      <c r="G68" s="17"/>
      <c r="H68" s="17"/>
      <c r="I68" s="20"/>
      <c r="J68" s="20" t="s">
        <v>169</v>
      </c>
      <c r="K68" s="20"/>
      <c r="L68" s="20" t="s">
        <v>183</v>
      </c>
      <c r="M68" s="10"/>
      <c r="N68" s="145"/>
    </row>
    <row r="69" spans="1:14" ht="15.75">
      <c r="A69" s="27"/>
      <c r="B69" s="28" t="s">
        <v>43</v>
      </c>
      <c r="C69" s="28"/>
      <c r="D69" s="28"/>
      <c r="E69" s="28"/>
      <c r="F69" s="28"/>
      <c r="G69" s="28"/>
      <c r="H69" s="28"/>
      <c r="I69" s="28"/>
      <c r="J69" s="70">
        <v>0</v>
      </c>
      <c r="K69" s="28"/>
      <c r="L69" s="71">
        <v>0</v>
      </c>
      <c r="M69" s="28"/>
      <c r="N69" s="145"/>
    </row>
    <row r="70" spans="1:14" ht="15.75">
      <c r="A70" s="27"/>
      <c r="B70" s="28" t="s">
        <v>44</v>
      </c>
      <c r="C70" s="56" t="s">
        <v>139</v>
      </c>
      <c r="D70" s="78">
        <f>L44</f>
        <v>36822</v>
      </c>
      <c r="E70" s="28"/>
      <c r="F70" s="28"/>
      <c r="G70" s="28"/>
      <c r="H70" s="28"/>
      <c r="I70" s="28"/>
      <c r="J70" s="70">
        <v>4241</v>
      </c>
      <c r="K70" s="28"/>
      <c r="L70" s="71"/>
      <c r="M70" s="28"/>
      <c r="N70" s="145"/>
    </row>
    <row r="71" spans="1:14" ht="15.75">
      <c r="A71" s="27"/>
      <c r="B71" s="28" t="s">
        <v>45</v>
      </c>
      <c r="C71" s="28"/>
      <c r="D71" s="28"/>
      <c r="E71" s="28"/>
      <c r="F71" s="28"/>
      <c r="G71" s="28"/>
      <c r="H71" s="28"/>
      <c r="I71" s="28"/>
      <c r="J71" s="70"/>
      <c r="K71" s="28"/>
      <c r="L71" s="71">
        <f>905-13+399+48+38-299+37</f>
        <v>1115</v>
      </c>
      <c r="M71" s="28"/>
      <c r="N71" s="145"/>
    </row>
    <row r="72" spans="1:14" ht="15.75">
      <c r="A72" s="27"/>
      <c r="B72" s="28" t="s">
        <v>46</v>
      </c>
      <c r="C72" s="28"/>
      <c r="D72" s="28"/>
      <c r="E72" s="28"/>
      <c r="F72" s="28"/>
      <c r="G72" s="28"/>
      <c r="H72" s="28"/>
      <c r="I72" s="28"/>
      <c r="J72" s="70"/>
      <c r="K72" s="28"/>
      <c r="L72" s="71">
        <v>0</v>
      </c>
      <c r="M72" s="28"/>
      <c r="N72" s="145"/>
    </row>
    <row r="73" spans="1:14" ht="15.75">
      <c r="A73" s="27"/>
      <c r="B73" s="28" t="s">
        <v>47</v>
      </c>
      <c r="C73" s="28"/>
      <c r="D73" s="28"/>
      <c r="E73" s="28"/>
      <c r="F73" s="28"/>
      <c r="G73" s="28"/>
      <c r="H73" s="28"/>
      <c r="I73" s="28"/>
      <c r="J73" s="70">
        <f>SUM(J69:J72)</f>
        <v>4241</v>
      </c>
      <c r="K73" s="28"/>
      <c r="L73" s="72">
        <f>SUM(L69:L72)</f>
        <v>1115</v>
      </c>
      <c r="M73" s="28"/>
      <c r="N73" s="145"/>
    </row>
    <row r="74" spans="1:14" ht="15.75">
      <c r="A74" s="27"/>
      <c r="B74" s="28" t="s">
        <v>48</v>
      </c>
      <c r="C74" s="28"/>
      <c r="D74" s="28"/>
      <c r="E74" s="28"/>
      <c r="F74" s="28"/>
      <c r="G74" s="28"/>
      <c r="H74" s="28"/>
      <c r="I74" s="28"/>
      <c r="J74" s="70">
        <v>0</v>
      </c>
      <c r="K74" s="28"/>
      <c r="L74" s="71">
        <v>0</v>
      </c>
      <c r="M74" s="28"/>
      <c r="N74" s="145"/>
    </row>
    <row r="75" spans="1:14" ht="15.75">
      <c r="A75" s="27"/>
      <c r="B75" s="28" t="s">
        <v>49</v>
      </c>
      <c r="C75" s="28"/>
      <c r="D75" s="28"/>
      <c r="E75" s="28"/>
      <c r="F75" s="28"/>
      <c r="G75" s="28"/>
      <c r="H75" s="28"/>
      <c r="I75" s="28"/>
      <c r="J75" s="70">
        <f>J73+J74</f>
        <v>4241</v>
      </c>
      <c r="K75" s="28"/>
      <c r="L75" s="72">
        <f>L73+L74</f>
        <v>1115</v>
      </c>
      <c r="M75" s="28"/>
      <c r="N75" s="145"/>
    </row>
    <row r="76" spans="1:14" ht="15.75">
      <c r="A76" s="27"/>
      <c r="B76" s="79" t="s">
        <v>50</v>
      </c>
      <c r="C76" s="80"/>
      <c r="D76" s="28"/>
      <c r="E76" s="28"/>
      <c r="F76" s="28"/>
      <c r="G76" s="28"/>
      <c r="H76" s="28"/>
      <c r="I76" s="28"/>
      <c r="J76" s="70"/>
      <c r="K76" s="28"/>
      <c r="L76" s="71"/>
      <c r="M76" s="28"/>
      <c r="N76" s="145"/>
    </row>
    <row r="77" spans="1:14" ht="15.75">
      <c r="A77" s="27">
        <v>1</v>
      </c>
      <c r="B77" s="28" t="s">
        <v>51</v>
      </c>
      <c r="C77" s="28"/>
      <c r="D77" s="28"/>
      <c r="E77" s="28"/>
      <c r="F77" s="28"/>
      <c r="G77" s="28"/>
      <c r="H77" s="28"/>
      <c r="I77" s="28"/>
      <c r="J77" s="28"/>
      <c r="K77" s="28"/>
      <c r="L77" s="71">
        <v>0</v>
      </c>
      <c r="M77" s="28"/>
      <c r="N77" s="145"/>
    </row>
    <row r="78" spans="1:14" ht="15.75">
      <c r="A78" s="27">
        <v>2</v>
      </c>
      <c r="B78" s="28" t="s">
        <v>52</v>
      </c>
      <c r="C78" s="28"/>
      <c r="D78" s="28"/>
      <c r="E78" s="28"/>
      <c r="F78" s="28"/>
      <c r="G78" s="28"/>
      <c r="H78" s="28"/>
      <c r="I78" s="28"/>
      <c r="J78" s="28"/>
      <c r="K78" s="28"/>
      <c r="L78" s="71">
        <v>-4</v>
      </c>
      <c r="M78" s="28"/>
      <c r="N78" s="145"/>
    </row>
    <row r="79" spans="1:14" ht="15.75">
      <c r="A79" s="27">
        <v>3</v>
      </c>
      <c r="B79" s="28" t="s">
        <v>53</v>
      </c>
      <c r="C79" s="28"/>
      <c r="D79" s="28"/>
      <c r="E79" s="28"/>
      <c r="F79" s="28"/>
      <c r="G79" s="28"/>
      <c r="H79" s="28"/>
      <c r="I79" s="28"/>
      <c r="J79" s="28"/>
      <c r="K79" s="28"/>
      <c r="L79" s="71">
        <v>-44</v>
      </c>
      <c r="M79" s="28"/>
      <c r="N79" s="145"/>
    </row>
    <row r="80" spans="1:14" ht="15.75">
      <c r="A80" s="27">
        <v>4</v>
      </c>
      <c r="B80" s="28" t="s">
        <v>54</v>
      </c>
      <c r="C80" s="28"/>
      <c r="D80" s="28"/>
      <c r="E80" s="28"/>
      <c r="F80" s="28"/>
      <c r="G80" s="28"/>
      <c r="H80" s="28"/>
      <c r="I80" s="28"/>
      <c r="J80" s="28"/>
      <c r="K80" s="28"/>
      <c r="L80" s="71">
        <v>0</v>
      </c>
      <c r="M80" s="28"/>
      <c r="N80" s="145"/>
    </row>
    <row r="81" spans="1:14" ht="15.75">
      <c r="A81" s="27">
        <v>5</v>
      </c>
      <c r="B81" s="28" t="s">
        <v>55</v>
      </c>
      <c r="C81" s="28"/>
      <c r="D81" s="28"/>
      <c r="E81" s="28"/>
      <c r="F81" s="28"/>
      <c r="G81" s="28"/>
      <c r="H81" s="28"/>
      <c r="I81" s="28"/>
      <c r="J81" s="28"/>
      <c r="K81" s="28"/>
      <c r="L81" s="71">
        <v>-535</v>
      </c>
      <c r="M81" s="28"/>
      <c r="N81" s="145"/>
    </row>
    <row r="82" spans="1:14" ht="15.75">
      <c r="A82" s="27">
        <v>6</v>
      </c>
      <c r="B82" s="28" t="s">
        <v>56</v>
      </c>
      <c r="C82" s="28"/>
      <c r="D82" s="28"/>
      <c r="E82" s="28"/>
      <c r="F82" s="28"/>
      <c r="G82" s="28"/>
      <c r="H82" s="28"/>
      <c r="I82" s="28"/>
      <c r="J82" s="28"/>
      <c r="K82" s="28"/>
      <c r="L82" s="71">
        <v>-3</v>
      </c>
      <c r="M82" s="28"/>
      <c r="N82" s="145"/>
    </row>
    <row r="83" spans="1:14" ht="15.75">
      <c r="A83" s="27">
        <v>7</v>
      </c>
      <c r="B83" s="28" t="s">
        <v>57</v>
      </c>
      <c r="C83" s="28"/>
      <c r="D83" s="28"/>
      <c r="E83" s="28"/>
      <c r="F83" s="28"/>
      <c r="G83" s="28"/>
      <c r="H83" s="28"/>
      <c r="I83" s="28"/>
      <c r="J83" s="28"/>
      <c r="K83" s="28"/>
      <c r="L83" s="71">
        <v>-115</v>
      </c>
      <c r="M83" s="28"/>
      <c r="N83" s="145"/>
    </row>
    <row r="84" spans="1:14" ht="15.75">
      <c r="A84" s="27">
        <v>8</v>
      </c>
      <c r="B84" s="28" t="s">
        <v>58</v>
      </c>
      <c r="C84" s="28"/>
      <c r="D84" s="28"/>
      <c r="E84" s="28"/>
      <c r="F84" s="28"/>
      <c r="G84" s="28"/>
      <c r="H84" s="28"/>
      <c r="I84" s="28"/>
      <c r="J84" s="28"/>
      <c r="K84" s="28"/>
      <c r="L84" s="71">
        <v>0</v>
      </c>
      <c r="M84" s="28"/>
      <c r="N84" s="145"/>
    </row>
    <row r="85" spans="1:14" ht="15.75">
      <c r="A85" s="27">
        <v>9</v>
      </c>
      <c r="B85" s="28" t="s">
        <v>59</v>
      </c>
      <c r="C85" s="28"/>
      <c r="D85" s="28"/>
      <c r="E85" s="28"/>
      <c r="F85" s="28"/>
      <c r="G85" s="28"/>
      <c r="H85" s="28"/>
      <c r="I85" s="28"/>
      <c r="J85" s="28"/>
      <c r="K85" s="28"/>
      <c r="L85" s="71">
        <v>-80</v>
      </c>
      <c r="M85" s="28"/>
      <c r="N85" s="145"/>
    </row>
    <row r="86" spans="1:14" ht="15.75">
      <c r="A86" s="27">
        <v>10</v>
      </c>
      <c r="B86" s="28" t="s">
        <v>60</v>
      </c>
      <c r="C86" s="28"/>
      <c r="D86" s="28"/>
      <c r="E86" s="28"/>
      <c r="F86" s="28"/>
      <c r="G86" s="28"/>
      <c r="H86" s="28"/>
      <c r="I86" s="28"/>
      <c r="J86" s="28"/>
      <c r="K86" s="28"/>
      <c r="L86" s="71">
        <v>0</v>
      </c>
      <c r="M86" s="28"/>
      <c r="N86" s="145"/>
    </row>
    <row r="87" spans="1:14" ht="15.75">
      <c r="A87" s="27">
        <v>11</v>
      </c>
      <c r="B87" s="28" t="s">
        <v>61</v>
      </c>
      <c r="C87" s="28"/>
      <c r="D87" s="28"/>
      <c r="E87" s="28"/>
      <c r="F87" s="28"/>
      <c r="G87" s="28"/>
      <c r="H87" s="28"/>
      <c r="I87" s="28"/>
      <c r="J87" s="28"/>
      <c r="K87" s="28"/>
      <c r="L87" s="71">
        <f>-L75-SUM(L77:L86)</f>
        <v>-334</v>
      </c>
      <c r="M87" s="28"/>
      <c r="N87" s="145"/>
    </row>
    <row r="88" spans="1:14" ht="15.75">
      <c r="A88" s="27"/>
      <c r="B88" s="79" t="s">
        <v>62</v>
      </c>
      <c r="C88" s="80"/>
      <c r="D88" s="28"/>
      <c r="E88" s="28"/>
      <c r="F88" s="28"/>
      <c r="G88" s="28"/>
      <c r="H88" s="28"/>
      <c r="I88" s="28"/>
      <c r="J88" s="28"/>
      <c r="K88" s="28"/>
      <c r="L88" s="81"/>
      <c r="M88" s="28"/>
      <c r="N88" s="145"/>
    </row>
    <row r="89" spans="1:14" ht="15.75">
      <c r="A89" s="27"/>
      <c r="B89" s="28" t="s">
        <v>63</v>
      </c>
      <c r="C89" s="80"/>
      <c r="D89" s="28"/>
      <c r="E89" s="28"/>
      <c r="F89" s="28"/>
      <c r="G89" s="28"/>
      <c r="H89" s="28"/>
      <c r="I89" s="28"/>
      <c r="J89" s="70">
        <v>0</v>
      </c>
      <c r="K89" s="70"/>
      <c r="L89" s="71"/>
      <c r="M89" s="28"/>
      <c r="N89" s="145"/>
    </row>
    <row r="90" spans="1:14" ht="15.75">
      <c r="A90" s="27"/>
      <c r="B90" s="28" t="s">
        <v>64</v>
      </c>
      <c r="C90" s="28"/>
      <c r="D90" s="28"/>
      <c r="E90" s="28"/>
      <c r="F90" s="28"/>
      <c r="G90" s="28"/>
      <c r="H90" s="28"/>
      <c r="I90" s="28"/>
      <c r="J90" s="70">
        <v>0</v>
      </c>
      <c r="K90" s="70"/>
      <c r="L90" s="71"/>
      <c r="M90" s="28"/>
      <c r="N90" s="145"/>
    </row>
    <row r="91" spans="1:14" ht="15.75">
      <c r="A91" s="27"/>
      <c r="B91" s="28" t="s">
        <v>65</v>
      </c>
      <c r="C91" s="28"/>
      <c r="D91" s="28"/>
      <c r="E91" s="28"/>
      <c r="F91" s="28"/>
      <c r="G91" s="28"/>
      <c r="H91" s="28"/>
      <c r="I91" s="28"/>
      <c r="J91" s="70">
        <v>-4241</v>
      </c>
      <c r="K91" s="70"/>
      <c r="L91" s="71"/>
      <c r="M91" s="28"/>
      <c r="N91" s="145"/>
    </row>
    <row r="92" spans="1:14" ht="15.75">
      <c r="A92" s="27"/>
      <c r="B92" s="28" t="s">
        <v>66</v>
      </c>
      <c r="C92" s="28"/>
      <c r="D92" s="28"/>
      <c r="E92" s="28"/>
      <c r="F92" s="28"/>
      <c r="G92" s="28"/>
      <c r="H92" s="28"/>
      <c r="I92" s="28"/>
      <c r="J92" s="70">
        <v>0</v>
      </c>
      <c r="K92" s="70"/>
      <c r="L92" s="71"/>
      <c r="M92" s="28"/>
      <c r="N92" s="145"/>
    </row>
    <row r="93" spans="1:14" ht="15.75">
      <c r="A93" s="27"/>
      <c r="B93" s="28" t="s">
        <v>67</v>
      </c>
      <c r="C93" s="28"/>
      <c r="D93" s="28"/>
      <c r="E93" s="28"/>
      <c r="F93" s="28"/>
      <c r="G93" s="28"/>
      <c r="H93" s="28"/>
      <c r="I93" s="28"/>
      <c r="J93" s="70">
        <f>SUM(J76:J92)</f>
        <v>-4241</v>
      </c>
      <c r="K93" s="70"/>
      <c r="L93" s="70">
        <f>SUM(L76:L92)</f>
        <v>-1115</v>
      </c>
      <c r="M93" s="28"/>
      <c r="N93" s="145"/>
    </row>
    <row r="94" spans="1:14" ht="15.75">
      <c r="A94" s="27"/>
      <c r="B94" s="28" t="s">
        <v>68</v>
      </c>
      <c r="C94" s="28"/>
      <c r="D94" s="28"/>
      <c r="E94" s="28"/>
      <c r="F94" s="28"/>
      <c r="G94" s="28"/>
      <c r="H94" s="28"/>
      <c r="I94" s="28"/>
      <c r="J94" s="70">
        <f>J75+J93</f>
        <v>0</v>
      </c>
      <c r="K94" s="70"/>
      <c r="L94" s="70">
        <f>L75+L93</f>
        <v>0</v>
      </c>
      <c r="M94" s="28"/>
      <c r="N94" s="145"/>
    </row>
    <row r="95" spans="1:14" ht="15.75">
      <c r="A95" s="27"/>
      <c r="B95" s="28"/>
      <c r="C95" s="28"/>
      <c r="D95" s="28"/>
      <c r="E95" s="28"/>
      <c r="F95" s="28"/>
      <c r="G95" s="28"/>
      <c r="H95" s="28"/>
      <c r="I95" s="28"/>
      <c r="J95" s="70"/>
      <c r="K95" s="70"/>
      <c r="L95" s="70"/>
      <c r="M95" s="28"/>
      <c r="N95" s="145"/>
    </row>
    <row r="96" spans="1:14" ht="12" customHeight="1">
      <c r="A96" s="5"/>
      <c r="B96" s="5"/>
      <c r="C96" s="5"/>
      <c r="D96" s="5"/>
      <c r="E96" s="5"/>
      <c r="F96" s="5"/>
      <c r="G96" s="5"/>
      <c r="H96" s="5"/>
      <c r="I96" s="5"/>
      <c r="J96" s="5"/>
      <c r="K96" s="5"/>
      <c r="L96" s="64"/>
      <c r="M96" s="5"/>
      <c r="N96" s="145"/>
    </row>
    <row r="97" spans="1:14" ht="12" customHeight="1">
      <c r="A97" s="10"/>
      <c r="B97" s="10"/>
      <c r="C97" s="10"/>
      <c r="D97" s="10"/>
      <c r="E97" s="10"/>
      <c r="F97" s="10"/>
      <c r="G97" s="10"/>
      <c r="H97" s="10"/>
      <c r="I97" s="10"/>
      <c r="J97" s="10"/>
      <c r="K97" s="10"/>
      <c r="L97" s="66"/>
      <c r="M97" s="10"/>
      <c r="N97" s="145"/>
    </row>
    <row r="98" spans="1:14" ht="15.75">
      <c r="A98" s="2"/>
      <c r="B98" s="82" t="s">
        <v>69</v>
      </c>
      <c r="C98" s="83"/>
      <c r="D98" s="5"/>
      <c r="E98" s="5"/>
      <c r="F98" s="5"/>
      <c r="G98" s="5"/>
      <c r="H98" s="5"/>
      <c r="I98" s="5"/>
      <c r="J98" s="5"/>
      <c r="K98" s="5"/>
      <c r="L98" s="64"/>
      <c r="M98" s="5"/>
      <c r="N98" s="145"/>
    </row>
    <row r="99" spans="1:14" ht="15.75">
      <c r="A99" s="8"/>
      <c r="B99" s="22"/>
      <c r="C99" s="16"/>
      <c r="D99" s="10"/>
      <c r="E99" s="10"/>
      <c r="F99" s="10"/>
      <c r="G99" s="10"/>
      <c r="H99" s="10"/>
      <c r="I99" s="10"/>
      <c r="J99" s="10"/>
      <c r="K99" s="10"/>
      <c r="L99" s="66"/>
      <c r="M99" s="10"/>
      <c r="N99" s="145"/>
    </row>
    <row r="100" spans="1:14" ht="15.75">
      <c r="A100" s="8"/>
      <c r="B100" s="84" t="s">
        <v>70</v>
      </c>
      <c r="C100" s="16"/>
      <c r="D100" s="10"/>
      <c r="E100" s="10"/>
      <c r="F100" s="10"/>
      <c r="G100" s="10"/>
      <c r="H100" s="10"/>
      <c r="I100" s="10"/>
      <c r="J100" s="10"/>
      <c r="K100" s="10"/>
      <c r="L100" s="66"/>
      <c r="M100" s="10"/>
      <c r="N100" s="145"/>
    </row>
    <row r="101" spans="1:14" ht="15.75">
      <c r="A101" s="27"/>
      <c r="B101" s="28" t="s">
        <v>71</v>
      </c>
      <c r="C101" s="28"/>
      <c r="D101" s="28"/>
      <c r="E101" s="28"/>
      <c r="F101" s="28"/>
      <c r="G101" s="28"/>
      <c r="H101" s="28"/>
      <c r="I101" s="28"/>
      <c r="J101" s="28"/>
      <c r="K101" s="28"/>
      <c r="L101" s="71">
        <v>2000</v>
      </c>
      <c r="M101" s="28"/>
      <c r="N101" s="145"/>
    </row>
    <row r="102" spans="1:14" ht="15.75">
      <c r="A102" s="27"/>
      <c r="B102" s="28" t="s">
        <v>72</v>
      </c>
      <c r="C102" s="28"/>
      <c r="D102" s="28"/>
      <c r="E102" s="28"/>
      <c r="F102" s="28"/>
      <c r="G102" s="28"/>
      <c r="H102" s="28"/>
      <c r="I102" s="28"/>
      <c r="J102" s="28"/>
      <c r="K102" s="28"/>
      <c r="L102" s="71">
        <v>3000</v>
      </c>
      <c r="M102" s="28"/>
      <c r="N102" s="145"/>
    </row>
    <row r="103" spans="1:14" ht="15.75">
      <c r="A103" s="27"/>
      <c r="B103" s="28" t="s">
        <v>73</v>
      </c>
      <c r="C103" s="28"/>
      <c r="D103" s="28"/>
      <c r="E103" s="28"/>
      <c r="F103" s="28"/>
      <c r="G103" s="28"/>
      <c r="H103" s="28"/>
      <c r="I103" s="28"/>
      <c r="J103" s="28"/>
      <c r="K103" s="28"/>
      <c r="L103" s="71">
        <v>0</v>
      </c>
      <c r="M103" s="28"/>
      <c r="N103" s="145"/>
    </row>
    <row r="104" spans="1:14" ht="15.75">
      <c r="A104" s="27"/>
      <c r="B104" s="28" t="s">
        <v>74</v>
      </c>
      <c r="C104" s="28"/>
      <c r="D104" s="28"/>
      <c r="E104" s="28"/>
      <c r="F104" s="28"/>
      <c r="G104" s="28"/>
      <c r="H104" s="28"/>
      <c r="I104" s="28"/>
      <c r="J104" s="28"/>
      <c r="K104" s="28"/>
      <c r="L104" s="71">
        <v>0</v>
      </c>
      <c r="M104" s="28"/>
      <c r="N104" s="145"/>
    </row>
    <row r="105" spans="1:14" ht="15.75">
      <c r="A105" s="27"/>
      <c r="B105" s="28" t="s">
        <v>75</v>
      </c>
      <c r="C105" s="28"/>
      <c r="D105" s="28"/>
      <c r="E105" s="28"/>
      <c r="F105" s="28"/>
      <c r="G105" s="28"/>
      <c r="H105" s="28"/>
      <c r="I105" s="28"/>
      <c r="J105" s="28"/>
      <c r="K105" s="28"/>
      <c r="L105" s="71">
        <v>0</v>
      </c>
      <c r="M105" s="28"/>
      <c r="N105" s="145"/>
    </row>
    <row r="106" spans="1:14" ht="15.75">
      <c r="A106" s="27"/>
      <c r="B106" s="28" t="s">
        <v>55</v>
      </c>
      <c r="C106" s="28"/>
      <c r="D106" s="28"/>
      <c r="E106" s="28"/>
      <c r="F106" s="28"/>
      <c r="G106" s="28"/>
      <c r="H106" s="28"/>
      <c r="I106" s="28"/>
      <c r="J106" s="28"/>
      <c r="K106" s="28"/>
      <c r="L106" s="71">
        <v>0</v>
      </c>
      <c r="M106" s="28"/>
      <c r="N106" s="145"/>
    </row>
    <row r="107" spans="1:14" ht="15.75">
      <c r="A107" s="27"/>
      <c r="B107" s="28" t="s">
        <v>76</v>
      </c>
      <c r="C107" s="28"/>
      <c r="D107" s="28"/>
      <c r="E107" s="28"/>
      <c r="F107" s="28"/>
      <c r="G107" s="28"/>
      <c r="H107" s="28"/>
      <c r="I107" s="28"/>
      <c r="J107" s="28"/>
      <c r="K107" s="28"/>
      <c r="L107" s="71">
        <v>0</v>
      </c>
      <c r="M107" s="28"/>
      <c r="N107" s="145"/>
    </row>
    <row r="108" spans="1:14" ht="15.75">
      <c r="A108" s="27"/>
      <c r="B108" s="28" t="s">
        <v>77</v>
      </c>
      <c r="C108" s="28"/>
      <c r="D108" s="28"/>
      <c r="E108" s="28"/>
      <c r="F108" s="28"/>
      <c r="G108" s="28"/>
      <c r="H108" s="28"/>
      <c r="I108" s="28"/>
      <c r="J108" s="28"/>
      <c r="K108" s="28"/>
      <c r="L108" s="71">
        <f>SUM(L102:L106)</f>
        <v>3000</v>
      </c>
      <c r="M108" s="28"/>
      <c r="N108" s="145"/>
    </row>
    <row r="109" spans="1:14" ht="15.75">
      <c r="A109" s="27"/>
      <c r="B109" s="28"/>
      <c r="C109" s="28"/>
      <c r="D109" s="28"/>
      <c r="E109" s="28"/>
      <c r="F109" s="28"/>
      <c r="G109" s="28"/>
      <c r="H109" s="28"/>
      <c r="I109" s="28"/>
      <c r="J109" s="28"/>
      <c r="K109" s="28"/>
      <c r="L109" s="85"/>
      <c r="M109" s="28"/>
      <c r="N109" s="145"/>
    </row>
    <row r="110" spans="1:14" ht="15.75">
      <c r="A110" s="8"/>
      <c r="B110" s="84" t="s">
        <v>78</v>
      </c>
      <c r="C110" s="10"/>
      <c r="D110" s="10"/>
      <c r="E110" s="10"/>
      <c r="F110" s="10"/>
      <c r="G110" s="10"/>
      <c r="H110" s="10"/>
      <c r="I110" s="10"/>
      <c r="J110" s="10"/>
      <c r="K110" s="10"/>
      <c r="L110" s="66"/>
      <c r="M110" s="10"/>
      <c r="N110" s="145"/>
    </row>
    <row r="111" spans="1:14" ht="15.75">
      <c r="A111" s="27"/>
      <c r="B111" s="28" t="s">
        <v>79</v>
      </c>
      <c r="C111" s="28"/>
      <c r="D111" s="86"/>
      <c r="E111" s="28"/>
      <c r="F111" s="28"/>
      <c r="G111" s="28"/>
      <c r="H111" s="28"/>
      <c r="I111" s="28"/>
      <c r="J111" s="28"/>
      <c r="K111" s="28"/>
      <c r="L111" s="87" t="s">
        <v>171</v>
      </c>
      <c r="M111" s="28"/>
      <c r="N111" s="145"/>
    </row>
    <row r="112" spans="1:14" ht="15.75">
      <c r="A112" s="27"/>
      <c r="B112" s="28" t="s">
        <v>80</v>
      </c>
      <c r="C112" s="31"/>
      <c r="D112" s="31"/>
      <c r="E112" s="31"/>
      <c r="F112" s="31"/>
      <c r="G112" s="31"/>
      <c r="H112" s="31"/>
      <c r="I112" s="31"/>
      <c r="J112" s="31"/>
      <c r="K112" s="31"/>
      <c r="L112" s="87" t="s">
        <v>171</v>
      </c>
      <c r="M112" s="28"/>
      <c r="N112" s="145"/>
    </row>
    <row r="113" spans="1:14" ht="15.75">
      <c r="A113" s="27"/>
      <c r="B113" s="28" t="s">
        <v>81</v>
      </c>
      <c r="C113" s="28"/>
      <c r="D113" s="28"/>
      <c r="E113" s="28"/>
      <c r="F113" s="28"/>
      <c r="G113" s="28"/>
      <c r="H113" s="28"/>
      <c r="I113" s="28"/>
      <c r="J113" s="28"/>
      <c r="K113" s="28"/>
      <c r="L113" s="87" t="s">
        <v>171</v>
      </c>
      <c r="M113" s="28"/>
      <c r="N113" s="145"/>
    </row>
    <row r="114" spans="1:14" ht="15.75">
      <c r="A114" s="27"/>
      <c r="B114" s="28" t="s">
        <v>82</v>
      </c>
      <c r="C114" s="28"/>
      <c r="D114" s="28"/>
      <c r="E114" s="28"/>
      <c r="F114" s="28"/>
      <c r="G114" s="28"/>
      <c r="H114" s="28"/>
      <c r="I114" s="28"/>
      <c r="J114" s="28"/>
      <c r="K114" s="28"/>
      <c r="L114" s="87" t="s">
        <v>171</v>
      </c>
      <c r="M114" s="28"/>
      <c r="N114" s="145"/>
    </row>
    <row r="115" spans="1:14" ht="15.75">
      <c r="A115" s="27"/>
      <c r="B115" s="28"/>
      <c r="C115" s="28"/>
      <c r="D115" s="28"/>
      <c r="E115" s="28"/>
      <c r="F115" s="28"/>
      <c r="G115" s="28"/>
      <c r="H115" s="28"/>
      <c r="I115" s="28"/>
      <c r="J115" s="28"/>
      <c r="K115" s="28"/>
      <c r="L115" s="85"/>
      <c r="M115" s="28"/>
      <c r="N115" s="145"/>
    </row>
    <row r="116" spans="1:14" ht="15.75">
      <c r="A116" s="8"/>
      <c r="B116" s="84" t="s">
        <v>83</v>
      </c>
      <c r="C116" s="16"/>
      <c r="D116" s="10"/>
      <c r="E116" s="10"/>
      <c r="F116" s="10"/>
      <c r="G116" s="10"/>
      <c r="H116" s="10"/>
      <c r="I116" s="10"/>
      <c r="J116" s="10"/>
      <c r="K116" s="10"/>
      <c r="L116" s="88"/>
      <c r="M116" s="10"/>
      <c r="N116" s="145"/>
    </row>
    <row r="117" spans="1:14" ht="15.75">
      <c r="A117" s="27"/>
      <c r="B117" s="28" t="s">
        <v>84</v>
      </c>
      <c r="C117" s="28"/>
      <c r="D117" s="28"/>
      <c r="E117" s="28"/>
      <c r="F117" s="28"/>
      <c r="G117" s="28"/>
      <c r="H117" s="28"/>
      <c r="I117" s="28"/>
      <c r="J117" s="28"/>
      <c r="K117" s="28"/>
      <c r="L117" s="71">
        <v>0</v>
      </c>
      <c r="M117" s="28"/>
      <c r="N117" s="145"/>
    </row>
    <row r="118" spans="1:14" ht="15.75">
      <c r="A118" s="27"/>
      <c r="B118" s="28" t="s">
        <v>85</v>
      </c>
      <c r="C118" s="28"/>
      <c r="D118" s="28"/>
      <c r="E118" s="28"/>
      <c r="F118" s="28"/>
      <c r="G118" s="28"/>
      <c r="H118" s="28"/>
      <c r="I118" s="28"/>
      <c r="J118" s="28"/>
      <c r="K118" s="28"/>
      <c r="L118" s="71">
        <v>80</v>
      </c>
      <c r="M118" s="28"/>
      <c r="N118" s="145"/>
    </row>
    <row r="119" spans="1:14" ht="15.75">
      <c r="A119" s="27"/>
      <c r="B119" s="28" t="s">
        <v>86</v>
      </c>
      <c r="C119" s="28"/>
      <c r="D119" s="28"/>
      <c r="E119" s="28"/>
      <c r="F119" s="28"/>
      <c r="G119" s="28"/>
      <c r="H119" s="28"/>
      <c r="I119" s="28"/>
      <c r="J119" s="28"/>
      <c r="K119" s="28"/>
      <c r="L119" s="71">
        <v>80</v>
      </c>
      <c r="M119" s="28"/>
      <c r="N119" s="145"/>
    </row>
    <row r="120" spans="1:14" ht="15.75">
      <c r="A120" s="27"/>
      <c r="B120" s="28" t="s">
        <v>87</v>
      </c>
      <c r="C120" s="28"/>
      <c r="D120" s="28"/>
      <c r="E120" s="28"/>
      <c r="F120" s="28"/>
      <c r="G120" s="28"/>
      <c r="H120" s="89"/>
      <c r="I120" s="28"/>
      <c r="J120" s="28"/>
      <c r="K120" s="28"/>
      <c r="L120" s="71">
        <v>-80</v>
      </c>
      <c r="M120" s="28"/>
      <c r="N120" s="145"/>
    </row>
    <row r="121" spans="1:14" ht="15.75">
      <c r="A121" s="27"/>
      <c r="B121" s="28" t="s">
        <v>88</v>
      </c>
      <c r="C121" s="28"/>
      <c r="D121" s="28"/>
      <c r="E121" s="28"/>
      <c r="F121" s="28"/>
      <c r="G121" s="28"/>
      <c r="H121" s="28"/>
      <c r="I121" s="28"/>
      <c r="J121" s="28"/>
      <c r="K121" s="28"/>
      <c r="L121" s="71">
        <f>SUM(L119:L120)</f>
        <v>0</v>
      </c>
      <c r="M121" s="28"/>
      <c r="N121" s="145"/>
    </row>
    <row r="122" spans="1:14" ht="7.5" customHeight="1">
      <c r="A122" s="27"/>
      <c r="B122" s="28"/>
      <c r="C122" s="28"/>
      <c r="D122" s="28"/>
      <c r="E122" s="28"/>
      <c r="F122" s="28"/>
      <c r="G122" s="28"/>
      <c r="H122" s="28"/>
      <c r="I122" s="28"/>
      <c r="J122" s="28"/>
      <c r="K122" s="28"/>
      <c r="L122" s="85"/>
      <c r="M122" s="28"/>
      <c r="N122" s="145"/>
    </row>
    <row r="123" spans="1:14" ht="6" customHeight="1">
      <c r="A123" s="2"/>
      <c r="B123" s="5"/>
      <c r="C123" s="5"/>
      <c r="D123" s="5"/>
      <c r="E123" s="5"/>
      <c r="F123" s="5"/>
      <c r="G123" s="5"/>
      <c r="H123" s="5"/>
      <c r="I123" s="5"/>
      <c r="J123" s="5"/>
      <c r="K123" s="5"/>
      <c r="L123" s="64"/>
      <c r="M123" s="5"/>
      <c r="N123" s="145"/>
    </row>
    <row r="124" spans="1:14" ht="15.75">
      <c r="A124" s="8"/>
      <c r="B124" s="84" t="s">
        <v>89</v>
      </c>
      <c r="C124" s="16"/>
      <c r="D124" s="10"/>
      <c r="E124" s="10"/>
      <c r="F124" s="10"/>
      <c r="G124" s="10"/>
      <c r="H124" s="10"/>
      <c r="I124" s="10"/>
      <c r="J124" s="10"/>
      <c r="K124" s="10"/>
      <c r="L124" s="66"/>
      <c r="M124" s="10"/>
      <c r="N124" s="145"/>
    </row>
    <row r="125" spans="1:14" ht="15.75">
      <c r="A125" s="8"/>
      <c r="B125" s="22"/>
      <c r="C125" s="16"/>
      <c r="D125" s="10"/>
      <c r="E125" s="10"/>
      <c r="F125" s="10"/>
      <c r="G125" s="10"/>
      <c r="H125" s="10"/>
      <c r="I125" s="10"/>
      <c r="J125" s="10"/>
      <c r="K125" s="10"/>
      <c r="L125" s="66"/>
      <c r="M125" s="10"/>
      <c r="N125" s="145"/>
    </row>
    <row r="126" spans="1:14" ht="15.75">
      <c r="A126" s="27"/>
      <c r="B126" s="28" t="s">
        <v>90</v>
      </c>
      <c r="C126" s="90"/>
      <c r="D126" s="28"/>
      <c r="E126" s="28"/>
      <c r="F126" s="28"/>
      <c r="G126" s="28"/>
      <c r="H126" s="28"/>
      <c r="I126" s="28"/>
      <c r="J126" s="28"/>
      <c r="K126" s="28"/>
      <c r="L126" s="71">
        <f>L53</f>
        <v>37016</v>
      </c>
      <c r="M126" s="28"/>
      <c r="N126" s="145"/>
    </row>
    <row r="127" spans="1:14" ht="15.75">
      <c r="A127" s="27"/>
      <c r="B127" s="28" t="s">
        <v>91</v>
      </c>
      <c r="C127" s="90"/>
      <c r="D127" s="28"/>
      <c r="E127" s="28"/>
      <c r="F127" s="28"/>
      <c r="G127" s="28"/>
      <c r="H127" s="28"/>
      <c r="I127" s="28"/>
      <c r="J127" s="28"/>
      <c r="K127" s="28"/>
      <c r="L127" s="71">
        <f>L65</f>
        <v>35462</v>
      </c>
      <c r="M127" s="28"/>
      <c r="N127" s="145"/>
    </row>
    <row r="128" spans="1:14" ht="7.5" customHeight="1">
      <c r="A128" s="27"/>
      <c r="B128" s="28"/>
      <c r="C128" s="28"/>
      <c r="D128" s="28"/>
      <c r="E128" s="28"/>
      <c r="F128" s="28"/>
      <c r="G128" s="28"/>
      <c r="H128" s="28"/>
      <c r="I128" s="28"/>
      <c r="J128" s="28"/>
      <c r="K128" s="28"/>
      <c r="L128" s="85"/>
      <c r="M128" s="28"/>
      <c r="N128" s="145"/>
    </row>
    <row r="129" spans="1:14" ht="15.75">
      <c r="A129" s="2"/>
      <c r="B129" s="5"/>
      <c r="C129" s="5"/>
      <c r="D129" s="5"/>
      <c r="E129" s="5"/>
      <c r="F129" s="5"/>
      <c r="G129" s="5"/>
      <c r="H129" s="5"/>
      <c r="I129" s="5"/>
      <c r="J129" s="5"/>
      <c r="K129" s="5"/>
      <c r="L129" s="64"/>
      <c r="M129" s="5"/>
      <c r="N129" s="145"/>
    </row>
    <row r="130" spans="1:14" ht="15.75">
      <c r="A130" s="8"/>
      <c r="B130" s="84" t="s">
        <v>92</v>
      </c>
      <c r="C130" s="12"/>
      <c r="D130" s="12"/>
      <c r="E130" s="12"/>
      <c r="F130" s="12"/>
      <c r="G130" s="12"/>
      <c r="H130" s="91" t="s">
        <v>164</v>
      </c>
      <c r="I130" s="91"/>
      <c r="J130" s="91" t="s">
        <v>170</v>
      </c>
      <c r="K130" s="12"/>
      <c r="L130" s="92" t="s">
        <v>184</v>
      </c>
      <c r="M130" s="12"/>
      <c r="N130" s="145"/>
    </row>
    <row r="131" spans="1:14" ht="15.75">
      <c r="A131" s="27"/>
      <c r="B131" s="28" t="s">
        <v>93</v>
      </c>
      <c r="C131" s="28"/>
      <c r="D131" s="28"/>
      <c r="E131" s="28"/>
      <c r="F131" s="28"/>
      <c r="G131" s="28"/>
      <c r="H131" s="71">
        <v>20000</v>
      </c>
      <c r="I131" s="28"/>
      <c r="J131" s="56" t="s">
        <v>171</v>
      </c>
      <c r="K131" s="28"/>
      <c r="L131" s="71"/>
      <c r="M131" s="28"/>
      <c r="N131" s="145"/>
    </row>
    <row r="132" spans="1:14" ht="15.75">
      <c r="A132" s="27"/>
      <c r="B132" s="28" t="s">
        <v>94</v>
      </c>
      <c r="C132" s="28"/>
      <c r="D132" s="28"/>
      <c r="E132" s="28"/>
      <c r="F132" s="28"/>
      <c r="G132" s="28"/>
      <c r="H132" s="71">
        <v>843</v>
      </c>
      <c r="I132" s="28"/>
      <c r="J132" s="71">
        <v>26</v>
      </c>
      <c r="K132" s="28"/>
      <c r="L132" s="71">
        <f>J132+H132</f>
        <v>869</v>
      </c>
      <c r="M132" s="28"/>
      <c r="N132" s="145"/>
    </row>
    <row r="133" spans="1:14" ht="15.75">
      <c r="A133" s="27"/>
      <c r="B133" s="28" t="s">
        <v>95</v>
      </c>
      <c r="C133" s="28"/>
      <c r="D133" s="28"/>
      <c r="E133" s="28"/>
      <c r="F133" s="28"/>
      <c r="G133" s="28"/>
      <c r="H133" s="28">
        <v>0</v>
      </c>
      <c r="I133" s="28"/>
      <c r="J133" s="28">
        <v>0</v>
      </c>
      <c r="K133" s="28"/>
      <c r="L133" s="71">
        <f>J133+H133</f>
        <v>0</v>
      </c>
      <c r="M133" s="28"/>
      <c r="N133" s="145"/>
    </row>
    <row r="134" spans="1:14" ht="15.75">
      <c r="A134" s="27"/>
      <c r="B134" s="28" t="s">
        <v>96</v>
      </c>
      <c r="C134" s="28"/>
      <c r="D134" s="28"/>
      <c r="E134" s="28"/>
      <c r="F134" s="28"/>
      <c r="G134" s="28"/>
      <c r="H134" s="71">
        <f>H132+H133</f>
        <v>843</v>
      </c>
      <c r="I134" s="28"/>
      <c r="J134" s="71">
        <f>J133+J132</f>
        <v>26</v>
      </c>
      <c r="K134" s="28"/>
      <c r="L134" s="71">
        <f>J134+H134</f>
        <v>869</v>
      </c>
      <c r="M134" s="28"/>
      <c r="N134" s="145"/>
    </row>
    <row r="135" spans="1:14" ht="15.75">
      <c r="A135" s="27"/>
      <c r="B135" s="28" t="s">
        <v>97</v>
      </c>
      <c r="C135" s="28"/>
      <c r="D135" s="28"/>
      <c r="E135" s="28"/>
      <c r="F135" s="28"/>
      <c r="G135" s="28"/>
      <c r="H135" s="71">
        <f>H131-H134</f>
        <v>19157</v>
      </c>
      <c r="I135" s="28"/>
      <c r="J135" s="56" t="s">
        <v>171</v>
      </c>
      <c r="K135" s="28"/>
      <c r="L135" s="71"/>
      <c r="M135" s="28"/>
      <c r="N135" s="145"/>
    </row>
    <row r="136" spans="1:14" ht="7.5" customHeight="1">
      <c r="A136" s="27"/>
      <c r="B136" s="28"/>
      <c r="C136" s="28"/>
      <c r="D136" s="28"/>
      <c r="E136" s="28"/>
      <c r="F136" s="28"/>
      <c r="G136" s="28"/>
      <c r="H136" s="28"/>
      <c r="I136" s="28"/>
      <c r="J136" s="28"/>
      <c r="K136" s="28"/>
      <c r="L136" s="85"/>
      <c r="M136" s="28"/>
      <c r="N136" s="145"/>
    </row>
    <row r="137" spans="1:14" ht="9" customHeight="1">
      <c r="A137" s="2"/>
      <c r="B137" s="5"/>
      <c r="C137" s="5"/>
      <c r="D137" s="5"/>
      <c r="E137" s="5"/>
      <c r="F137" s="5"/>
      <c r="G137" s="5"/>
      <c r="H137" s="5"/>
      <c r="I137" s="5"/>
      <c r="J137" s="5"/>
      <c r="K137" s="5"/>
      <c r="L137" s="64"/>
      <c r="M137" s="5"/>
      <c r="N137" s="145"/>
    </row>
    <row r="138" spans="1:14" ht="15.75">
      <c r="A138" s="8"/>
      <c r="B138" s="84" t="s">
        <v>98</v>
      </c>
      <c r="C138" s="16"/>
      <c r="D138" s="10"/>
      <c r="E138" s="10"/>
      <c r="F138" s="10"/>
      <c r="G138" s="10"/>
      <c r="H138" s="10"/>
      <c r="I138" s="10"/>
      <c r="J138" s="10"/>
      <c r="K138" s="10"/>
      <c r="L138" s="94"/>
      <c r="M138" s="10"/>
      <c r="N138" s="145"/>
    </row>
    <row r="139" spans="1:14" ht="15.75">
      <c r="A139" s="27"/>
      <c r="B139" s="28" t="s">
        <v>99</v>
      </c>
      <c r="C139" s="28"/>
      <c r="D139" s="28"/>
      <c r="E139" s="28"/>
      <c r="F139" s="28"/>
      <c r="G139" s="28"/>
      <c r="H139" s="28"/>
      <c r="I139" s="28"/>
      <c r="J139" s="28"/>
      <c r="K139" s="28"/>
      <c r="L139" s="81">
        <f>(L75+SUM(L77:L80))/-L81</f>
        <v>1.994392523364486</v>
      </c>
      <c r="M139" s="28" t="s">
        <v>185</v>
      </c>
      <c r="N139" s="145"/>
    </row>
    <row r="140" spans="1:14" ht="15.75">
      <c r="A140" s="27"/>
      <c r="B140" s="28" t="s">
        <v>100</v>
      </c>
      <c r="C140" s="28"/>
      <c r="D140" s="28"/>
      <c r="E140" s="28"/>
      <c r="F140" s="28"/>
      <c r="G140" s="28"/>
      <c r="H140" s="28"/>
      <c r="I140" s="28"/>
      <c r="J140" s="28"/>
      <c r="K140" s="28"/>
      <c r="L140" s="95">
        <v>1.67</v>
      </c>
      <c r="M140" s="28" t="s">
        <v>185</v>
      </c>
      <c r="N140" s="145"/>
    </row>
    <row r="141" spans="1:14" ht="15.75">
      <c r="A141" s="27"/>
      <c r="B141" s="28" t="s">
        <v>101</v>
      </c>
      <c r="C141" s="28"/>
      <c r="D141" s="28"/>
      <c r="E141" s="28"/>
      <c r="F141" s="28"/>
      <c r="G141" s="28"/>
      <c r="H141" s="28"/>
      <c r="I141" s="28"/>
      <c r="J141" s="28"/>
      <c r="K141" s="28"/>
      <c r="L141" s="81">
        <f>(L75+SUM(L77:L82))/-L83</f>
        <v>4.6</v>
      </c>
      <c r="M141" s="28" t="s">
        <v>185</v>
      </c>
      <c r="N141" s="145"/>
    </row>
    <row r="142" spans="1:14" ht="15.75">
      <c r="A142" s="27"/>
      <c r="B142" s="28" t="s">
        <v>102</v>
      </c>
      <c r="C142" s="28"/>
      <c r="D142" s="28"/>
      <c r="E142" s="28"/>
      <c r="F142" s="28"/>
      <c r="G142" s="28"/>
      <c r="H142" s="28"/>
      <c r="I142" s="28"/>
      <c r="J142" s="28"/>
      <c r="K142" s="28"/>
      <c r="L142" s="96">
        <v>4.47</v>
      </c>
      <c r="M142" s="28" t="s">
        <v>185</v>
      </c>
      <c r="N142" s="145"/>
    </row>
    <row r="143" spans="1:14" ht="7.5" customHeight="1">
      <c r="A143" s="27"/>
      <c r="B143" s="28"/>
      <c r="C143" s="28"/>
      <c r="D143" s="28"/>
      <c r="E143" s="28"/>
      <c r="F143" s="28"/>
      <c r="G143" s="28"/>
      <c r="H143" s="28"/>
      <c r="I143" s="28"/>
      <c r="J143" s="28"/>
      <c r="K143" s="28"/>
      <c r="L143" s="28"/>
      <c r="M143" s="28"/>
      <c r="N143" s="145"/>
    </row>
    <row r="144" spans="1:14" ht="15.75">
      <c r="A144" s="8"/>
      <c r="B144" s="15"/>
      <c r="C144" s="15"/>
      <c r="D144" s="15"/>
      <c r="E144" s="15"/>
      <c r="F144" s="15"/>
      <c r="G144" s="15"/>
      <c r="H144" s="15"/>
      <c r="I144" s="15"/>
      <c r="J144" s="15"/>
      <c r="K144" s="15"/>
      <c r="L144" s="15"/>
      <c r="M144" s="15"/>
      <c r="N144" s="145"/>
    </row>
    <row r="145" spans="1:14" ht="15.75">
      <c r="A145" s="97"/>
      <c r="B145" s="82" t="s">
        <v>103</v>
      </c>
      <c r="C145" s="98"/>
      <c r="D145" s="98"/>
      <c r="E145" s="98"/>
      <c r="F145" s="98"/>
      <c r="G145" s="99"/>
      <c r="H145" s="99"/>
      <c r="I145" s="99"/>
      <c r="J145" s="99">
        <v>36830</v>
      </c>
      <c r="K145" s="100"/>
      <c r="L145" s="5"/>
      <c r="M145" s="5"/>
      <c r="N145" s="145"/>
    </row>
    <row r="146" spans="1:14" ht="15.75">
      <c r="A146" s="102"/>
      <c r="B146" s="103"/>
      <c r="C146" s="104"/>
      <c r="D146" s="104"/>
      <c r="E146" s="104"/>
      <c r="F146" s="104"/>
      <c r="G146" s="105"/>
      <c r="H146" s="105"/>
      <c r="I146" s="105"/>
      <c r="J146" s="105"/>
      <c r="K146" s="10"/>
      <c r="L146" s="10"/>
      <c r="M146" s="10"/>
      <c r="N146" s="145"/>
    </row>
    <row r="147" spans="1:14" ht="15.75">
      <c r="A147" s="107"/>
      <c r="B147" s="108" t="s">
        <v>104</v>
      </c>
      <c r="C147" s="109"/>
      <c r="D147" s="109"/>
      <c r="E147" s="109"/>
      <c r="F147" s="109"/>
      <c r="G147" s="89"/>
      <c r="H147" s="89"/>
      <c r="I147" s="89"/>
      <c r="J147" s="55">
        <v>0.09449</v>
      </c>
      <c r="K147" s="28"/>
      <c r="L147" s="28"/>
      <c r="M147" s="28"/>
      <c r="N147" s="145"/>
    </row>
    <row r="148" spans="1:14" ht="15.75">
      <c r="A148" s="107"/>
      <c r="B148" s="108" t="s">
        <v>105</v>
      </c>
      <c r="C148" s="109"/>
      <c r="D148" s="109"/>
      <c r="E148" s="109"/>
      <c r="F148" s="109"/>
      <c r="G148" s="89"/>
      <c r="H148" s="89"/>
      <c r="I148" s="89"/>
      <c r="J148" s="55">
        <v>0.0668</v>
      </c>
      <c r="K148" s="28"/>
      <c r="L148" s="28"/>
      <c r="M148" s="28"/>
      <c r="N148" s="145"/>
    </row>
    <row r="149" spans="1:14" ht="15.75">
      <c r="A149" s="107"/>
      <c r="B149" s="108" t="s">
        <v>106</v>
      </c>
      <c r="C149" s="109"/>
      <c r="D149" s="109"/>
      <c r="E149" s="109"/>
      <c r="F149" s="109"/>
      <c r="G149" s="89"/>
      <c r="H149" s="89"/>
      <c r="I149" s="89"/>
      <c r="J149" s="110">
        <f>J147-J148</f>
        <v>0.027690000000000006</v>
      </c>
      <c r="K149" s="28"/>
      <c r="L149" s="28"/>
      <c r="M149" s="28"/>
      <c r="N149" s="145"/>
    </row>
    <row r="150" spans="1:14" ht="15.75">
      <c r="A150" s="107"/>
      <c r="B150" s="108" t="s">
        <v>107</v>
      </c>
      <c r="C150" s="109"/>
      <c r="D150" s="109"/>
      <c r="E150" s="109"/>
      <c r="F150" s="109"/>
      <c r="G150" s="89"/>
      <c r="H150" s="89"/>
      <c r="I150" s="89"/>
      <c r="J150" s="55">
        <v>0.09379</v>
      </c>
      <c r="K150" s="28"/>
      <c r="L150" s="28"/>
      <c r="M150" s="28"/>
      <c r="N150" s="145"/>
    </row>
    <row r="151" spans="1:14" ht="15.75">
      <c r="A151" s="107"/>
      <c r="B151" s="108" t="s">
        <v>108</v>
      </c>
      <c r="C151" s="109"/>
      <c r="D151" s="109"/>
      <c r="E151" s="109"/>
      <c r="F151" s="109"/>
      <c r="G151" s="89"/>
      <c r="H151" s="89"/>
      <c r="I151" s="89"/>
      <c r="J151" s="110">
        <f>L29</f>
        <v>0.06507389200314294</v>
      </c>
      <c r="K151" s="28"/>
      <c r="L151" s="28"/>
      <c r="M151" s="28"/>
      <c r="N151" s="145"/>
    </row>
    <row r="152" spans="1:14" ht="15.75">
      <c r="A152" s="107"/>
      <c r="B152" s="108" t="s">
        <v>109</v>
      </c>
      <c r="C152" s="109"/>
      <c r="D152" s="109"/>
      <c r="E152" s="109"/>
      <c r="F152" s="109"/>
      <c r="G152" s="89"/>
      <c r="H152" s="89"/>
      <c r="I152" s="89"/>
      <c r="J152" s="110">
        <f>J150-J151</f>
        <v>0.02871610799685706</v>
      </c>
      <c r="K152" s="28"/>
      <c r="L152" s="28"/>
      <c r="M152" s="28"/>
      <c r="N152" s="145"/>
    </row>
    <row r="153" spans="1:14" ht="15.75">
      <c r="A153" s="107"/>
      <c r="B153" s="108" t="s">
        <v>110</v>
      </c>
      <c r="C153" s="109"/>
      <c r="D153" s="109"/>
      <c r="E153" s="109"/>
      <c r="F153" s="109"/>
      <c r="G153" s="89"/>
      <c r="H153" s="89"/>
      <c r="I153" s="89"/>
      <c r="J153" s="111" t="s">
        <v>172</v>
      </c>
      <c r="K153" s="28"/>
      <c r="L153" s="28"/>
      <c r="M153" s="28"/>
      <c r="N153" s="145"/>
    </row>
    <row r="154" spans="1:14" ht="15.75">
      <c r="A154" s="107"/>
      <c r="B154" s="108" t="s">
        <v>111</v>
      </c>
      <c r="C154" s="109"/>
      <c r="D154" s="109"/>
      <c r="E154" s="109"/>
      <c r="F154" s="109"/>
      <c r="G154" s="89"/>
      <c r="H154" s="89"/>
      <c r="I154" s="89"/>
      <c r="J154" s="112">
        <v>17.7</v>
      </c>
      <c r="K154" s="28" t="s">
        <v>176</v>
      </c>
      <c r="L154" s="28"/>
      <c r="M154" s="28"/>
      <c r="N154" s="145"/>
    </row>
    <row r="155" spans="1:14" ht="15.75">
      <c r="A155" s="107"/>
      <c r="B155" s="108" t="s">
        <v>112</v>
      </c>
      <c r="C155" s="109"/>
      <c r="D155" s="109"/>
      <c r="E155" s="109"/>
      <c r="F155" s="109"/>
      <c r="G155" s="89"/>
      <c r="H155" s="89"/>
      <c r="I155" s="89"/>
      <c r="J155" s="112">
        <v>12.928</v>
      </c>
      <c r="K155" s="28" t="s">
        <v>176</v>
      </c>
      <c r="L155" s="28"/>
      <c r="M155" s="28"/>
      <c r="N155" s="145"/>
    </row>
    <row r="156" spans="1:14" ht="15.75">
      <c r="A156" s="107"/>
      <c r="B156" s="108" t="s">
        <v>113</v>
      </c>
      <c r="C156" s="109"/>
      <c r="D156" s="109"/>
      <c r="E156" s="109"/>
      <c r="F156" s="109"/>
      <c r="G156" s="89"/>
      <c r="H156" s="89"/>
      <c r="I156" s="89"/>
      <c r="J156" s="110">
        <f>F53/D53*4</f>
        <v>0.41699738650663054</v>
      </c>
      <c r="K156" s="28"/>
      <c r="L156" s="28"/>
      <c r="M156" s="28"/>
      <c r="N156" s="145"/>
    </row>
    <row r="157" spans="1:14" ht="15.75">
      <c r="A157" s="107"/>
      <c r="B157" s="108"/>
      <c r="C157" s="108"/>
      <c r="D157" s="108"/>
      <c r="E157" s="108"/>
      <c r="F157" s="108"/>
      <c r="G157" s="28"/>
      <c r="H157" s="28"/>
      <c r="I157" s="28"/>
      <c r="J157" s="85"/>
      <c r="K157" s="28"/>
      <c r="L157" s="113"/>
      <c r="M157" s="28"/>
      <c r="N157" s="145"/>
    </row>
    <row r="158" spans="1:14" ht="15.75">
      <c r="A158" s="114"/>
      <c r="B158" s="17" t="s">
        <v>114</v>
      </c>
      <c r="C158" s="20"/>
      <c r="D158" s="115"/>
      <c r="E158" s="20"/>
      <c r="F158" s="115"/>
      <c r="G158" s="20"/>
      <c r="H158" s="115"/>
      <c r="I158" s="20" t="s">
        <v>165</v>
      </c>
      <c r="J158" s="115" t="s">
        <v>173</v>
      </c>
      <c r="K158" s="18"/>
      <c r="L158" s="18"/>
      <c r="M158" s="18"/>
      <c r="N158" s="145"/>
    </row>
    <row r="159" spans="1:14" ht="15.75">
      <c r="A159" s="116"/>
      <c r="B159" s="108" t="s">
        <v>115</v>
      </c>
      <c r="C159" s="72"/>
      <c r="D159" s="72"/>
      <c r="E159" s="72"/>
      <c r="F159" s="28"/>
      <c r="G159" s="28"/>
      <c r="H159" s="28"/>
      <c r="I159" s="34">
        <v>37</v>
      </c>
      <c r="J159" s="117">
        <v>1662</v>
      </c>
      <c r="K159" s="28"/>
      <c r="L159" s="113"/>
      <c r="M159" s="118"/>
      <c r="N159" s="145"/>
    </row>
    <row r="160" spans="1:14" ht="15.75">
      <c r="A160" s="116"/>
      <c r="B160" s="108" t="s">
        <v>116</v>
      </c>
      <c r="C160" s="72"/>
      <c r="D160" s="72"/>
      <c r="E160" s="72"/>
      <c r="F160" s="28"/>
      <c r="G160" s="28"/>
      <c r="H160" s="28"/>
      <c r="I160" s="34">
        <v>4</v>
      </c>
      <c r="J160" s="117">
        <v>228</v>
      </c>
      <c r="K160" s="28"/>
      <c r="L160" s="113"/>
      <c r="M160" s="118"/>
      <c r="N160" s="145"/>
    </row>
    <row r="161" spans="1:14" ht="15.75">
      <c r="A161" s="116"/>
      <c r="B161" s="119" t="s">
        <v>117</v>
      </c>
      <c r="C161" s="72"/>
      <c r="D161" s="72"/>
      <c r="E161" s="72"/>
      <c r="F161" s="28"/>
      <c r="G161" s="28"/>
      <c r="H161" s="28"/>
      <c r="I161" s="28"/>
      <c r="J161" s="117">
        <v>0</v>
      </c>
      <c r="K161" s="28"/>
      <c r="L161" s="113"/>
      <c r="M161" s="118"/>
      <c r="N161" s="145"/>
    </row>
    <row r="162" spans="1:14" ht="15.75">
      <c r="A162" s="116"/>
      <c r="B162" s="119" t="s">
        <v>118</v>
      </c>
      <c r="C162" s="72"/>
      <c r="D162" s="72"/>
      <c r="E162" s="72"/>
      <c r="F162" s="28"/>
      <c r="G162" s="28"/>
      <c r="H162" s="28"/>
      <c r="I162" s="28"/>
      <c r="J162" s="87" t="s">
        <v>171</v>
      </c>
      <c r="K162" s="28"/>
      <c r="L162" s="113"/>
      <c r="M162" s="118"/>
      <c r="N162" s="145"/>
    </row>
    <row r="163" spans="1:14" ht="15.75">
      <c r="A163" s="120"/>
      <c r="B163" s="119" t="s">
        <v>119</v>
      </c>
      <c r="C163" s="72"/>
      <c r="D163" s="108"/>
      <c r="E163" s="108"/>
      <c r="F163" s="108"/>
      <c r="G163" s="28"/>
      <c r="H163" s="28"/>
      <c r="I163" s="28"/>
      <c r="J163" s="117"/>
      <c r="K163" s="28"/>
      <c r="L163" s="113"/>
      <c r="M163" s="121"/>
      <c r="N163" s="145"/>
    </row>
    <row r="164" spans="1:14" ht="15.75">
      <c r="A164" s="116"/>
      <c r="B164" s="108" t="s">
        <v>120</v>
      </c>
      <c r="C164" s="72"/>
      <c r="D164" s="72"/>
      <c r="E164" s="72"/>
      <c r="F164" s="72"/>
      <c r="G164" s="28"/>
      <c r="H164" s="28"/>
      <c r="I164" s="28">
        <v>4</v>
      </c>
      <c r="J164" s="117">
        <v>80</v>
      </c>
      <c r="K164" s="28"/>
      <c r="L164" s="113"/>
      <c r="M164" s="121"/>
      <c r="N164" s="145"/>
    </row>
    <row r="165" spans="1:14" ht="15.75">
      <c r="A165" s="116"/>
      <c r="B165" s="108" t="s">
        <v>121</v>
      </c>
      <c r="C165" s="72"/>
      <c r="D165" s="72"/>
      <c r="E165" s="72"/>
      <c r="F165" s="72"/>
      <c r="G165" s="28"/>
      <c r="H165" s="28"/>
      <c r="I165" s="28">
        <v>123</v>
      </c>
      <c r="J165" s="117">
        <v>1459</v>
      </c>
      <c r="K165" s="28"/>
      <c r="L165" s="113"/>
      <c r="M165" s="121"/>
      <c r="N165" s="145"/>
    </row>
    <row r="166" spans="1:14" ht="15.75">
      <c r="A166" s="120"/>
      <c r="B166" s="119" t="s">
        <v>122</v>
      </c>
      <c r="C166" s="72"/>
      <c r="D166" s="108"/>
      <c r="E166" s="108"/>
      <c r="F166" s="108"/>
      <c r="G166" s="28"/>
      <c r="H166" s="28"/>
      <c r="I166" s="28"/>
      <c r="J166" s="117"/>
      <c r="K166" s="28"/>
      <c r="L166" s="113"/>
      <c r="M166" s="121"/>
      <c r="N166" s="145"/>
    </row>
    <row r="167" spans="1:14" ht="15.75">
      <c r="A167" s="120"/>
      <c r="B167" s="108" t="s">
        <v>123</v>
      </c>
      <c r="C167" s="72"/>
      <c r="D167" s="108"/>
      <c r="E167" s="108"/>
      <c r="F167" s="108"/>
      <c r="G167" s="28"/>
      <c r="H167" s="28"/>
      <c r="I167" s="28">
        <v>1</v>
      </c>
      <c r="J167" s="117">
        <v>25</v>
      </c>
      <c r="K167" s="28"/>
      <c r="L167" s="113"/>
      <c r="M167" s="121"/>
      <c r="N167" s="145"/>
    </row>
    <row r="168" spans="1:14" ht="15.75">
      <c r="A168" s="116"/>
      <c r="B168" s="108" t="s">
        <v>124</v>
      </c>
      <c r="C168" s="72"/>
      <c r="D168" s="122"/>
      <c r="E168" s="122"/>
      <c r="F168" s="123"/>
      <c r="G168" s="28"/>
      <c r="H168" s="28"/>
      <c r="I168" s="28"/>
      <c r="J168" s="117">
        <v>18</v>
      </c>
      <c r="K168" s="28"/>
      <c r="L168" s="113"/>
      <c r="M168" s="121"/>
      <c r="N168" s="145"/>
    </row>
    <row r="169" spans="1:14" ht="15.75">
      <c r="A169" s="116"/>
      <c r="B169" s="108" t="s">
        <v>125</v>
      </c>
      <c r="C169" s="72"/>
      <c r="D169" s="122"/>
      <c r="E169" s="122"/>
      <c r="F169" s="123"/>
      <c r="G169" s="28"/>
      <c r="H169" s="28"/>
      <c r="I169" s="28"/>
      <c r="J169" s="117">
        <v>14</v>
      </c>
      <c r="K169" s="28"/>
      <c r="L169" s="113"/>
      <c r="M169" s="121"/>
      <c r="N169" s="145"/>
    </row>
    <row r="170" spans="1:14" ht="15.75">
      <c r="A170" s="116"/>
      <c r="B170" s="108" t="s">
        <v>126</v>
      </c>
      <c r="C170" s="72"/>
      <c r="D170" s="124"/>
      <c r="E170" s="122"/>
      <c r="F170" s="123"/>
      <c r="G170" s="28"/>
      <c r="H170" s="28"/>
      <c r="I170" s="28"/>
      <c r="J170" s="125">
        <v>0.6944</v>
      </c>
      <c r="K170" s="28"/>
      <c r="L170" s="113"/>
      <c r="M170" s="121"/>
      <c r="N170" s="145"/>
    </row>
    <row r="171" spans="1:14" ht="15.75">
      <c r="A171" s="116"/>
      <c r="B171" s="108"/>
      <c r="C171" s="72"/>
      <c r="D171" s="124"/>
      <c r="E171" s="122"/>
      <c r="F171" s="123"/>
      <c r="G171" s="28"/>
      <c r="H171" s="28"/>
      <c r="I171" s="28"/>
      <c r="J171" s="125"/>
      <c r="K171" s="28"/>
      <c r="L171" s="113"/>
      <c r="M171" s="121"/>
      <c r="N171" s="145"/>
    </row>
    <row r="172" spans="1:14" ht="15.75">
      <c r="A172" s="8"/>
      <c r="B172" s="17" t="s">
        <v>127</v>
      </c>
      <c r="C172" s="20"/>
      <c r="D172" s="115"/>
      <c r="E172" s="20"/>
      <c r="F172" s="115"/>
      <c r="G172" s="20"/>
      <c r="H172" s="115" t="s">
        <v>165</v>
      </c>
      <c r="I172" s="20" t="s">
        <v>166</v>
      </c>
      <c r="J172" s="115" t="s">
        <v>174</v>
      </c>
      <c r="K172" s="20" t="s">
        <v>166</v>
      </c>
      <c r="L172" s="18"/>
      <c r="M172" s="17"/>
      <c r="N172" s="145"/>
    </row>
    <row r="173" spans="1:14" ht="15.75">
      <c r="A173" s="27"/>
      <c r="B173" s="72" t="s">
        <v>128</v>
      </c>
      <c r="C173" s="127"/>
      <c r="D173" s="72"/>
      <c r="E173" s="127"/>
      <c r="F173" s="28"/>
      <c r="G173" s="127"/>
      <c r="H173" s="72">
        <f>521+387</f>
        <v>908</v>
      </c>
      <c r="I173" s="127">
        <f>H173/H179</f>
        <v>0.8269581056466302</v>
      </c>
      <c r="J173" s="71">
        <f>16869+14671+38</f>
        <v>31578</v>
      </c>
      <c r="K173" s="128">
        <f>J173/J179</f>
        <v>0.8530905554354874</v>
      </c>
      <c r="L173" s="113"/>
      <c r="M173" s="121"/>
      <c r="N173" s="145"/>
    </row>
    <row r="174" spans="1:14" ht="15.75">
      <c r="A174" s="27"/>
      <c r="B174" s="72" t="s">
        <v>129</v>
      </c>
      <c r="C174" s="127"/>
      <c r="D174" s="72"/>
      <c r="E174" s="127"/>
      <c r="F174" s="28"/>
      <c r="G174" s="129"/>
      <c r="H174" s="72">
        <f>38+4</f>
        <v>42</v>
      </c>
      <c r="I174" s="127">
        <f>H174/H179</f>
        <v>0.03825136612021858</v>
      </c>
      <c r="J174" s="71">
        <f>1254+98</f>
        <v>1352</v>
      </c>
      <c r="K174" s="128">
        <f>J174/J179</f>
        <v>0.03652474605575967</v>
      </c>
      <c r="L174" s="113"/>
      <c r="M174" s="121"/>
      <c r="N174" s="145"/>
    </row>
    <row r="175" spans="1:14" ht="15.75">
      <c r="A175" s="27"/>
      <c r="B175" s="72" t="s">
        <v>130</v>
      </c>
      <c r="C175" s="127"/>
      <c r="D175" s="72"/>
      <c r="E175" s="127"/>
      <c r="F175" s="28"/>
      <c r="G175" s="129"/>
      <c r="H175" s="72">
        <f>19+3</f>
        <v>22</v>
      </c>
      <c r="I175" s="127">
        <f>H175/H179</f>
        <v>0.020036429872495445</v>
      </c>
      <c r="J175" s="71">
        <f>503+73</f>
        <v>576</v>
      </c>
      <c r="K175" s="128">
        <f>J175/J179</f>
        <v>0.015560838556299979</v>
      </c>
      <c r="L175" s="113"/>
      <c r="M175" s="121"/>
      <c r="N175" s="145"/>
    </row>
    <row r="176" spans="1:14" ht="15.75">
      <c r="A176" s="27"/>
      <c r="B176" s="72" t="s">
        <v>131</v>
      </c>
      <c r="C176" s="127"/>
      <c r="D176" s="72"/>
      <c r="E176" s="127"/>
      <c r="F176" s="28"/>
      <c r="G176" s="129"/>
      <c r="H176" s="72">
        <f>11+112+3</f>
        <v>126</v>
      </c>
      <c r="I176" s="127">
        <f>H176/H179</f>
        <v>0.11475409836065574</v>
      </c>
      <c r="J176" s="71">
        <f>347+4569+5-1464+53</f>
        <v>3510</v>
      </c>
      <c r="K176" s="128">
        <f>J176/J179</f>
        <v>0.09482385995245299</v>
      </c>
      <c r="L176" s="113"/>
      <c r="M176" s="121"/>
      <c r="N176" s="145"/>
    </row>
    <row r="177" spans="1:14" ht="15.75">
      <c r="A177" s="27"/>
      <c r="B177" s="31"/>
      <c r="C177" s="127"/>
      <c r="D177" s="72"/>
      <c r="E177" s="127"/>
      <c r="F177" s="28"/>
      <c r="G177" s="129"/>
      <c r="H177" s="72"/>
      <c r="I177" s="127"/>
      <c r="J177" s="71"/>
      <c r="K177" s="128"/>
      <c r="L177" s="113"/>
      <c r="M177" s="121"/>
      <c r="N177" s="145"/>
    </row>
    <row r="178" spans="1:14" ht="15.75">
      <c r="A178" s="27"/>
      <c r="B178" s="72" t="s">
        <v>132</v>
      </c>
      <c r="C178" s="130"/>
      <c r="D178" s="118"/>
      <c r="E178" s="130"/>
      <c r="F178" s="28"/>
      <c r="G178" s="130"/>
      <c r="H178" s="118"/>
      <c r="I178" s="130"/>
      <c r="J178" s="71"/>
      <c r="K178" s="128"/>
      <c r="L178" s="113"/>
      <c r="M178" s="121"/>
      <c r="N178" s="145"/>
    </row>
    <row r="179" spans="1:14" ht="15.75">
      <c r="A179" s="27"/>
      <c r="B179" s="28"/>
      <c r="C179" s="28"/>
      <c r="D179" s="28"/>
      <c r="E179" s="28"/>
      <c r="F179" s="28"/>
      <c r="G179" s="28"/>
      <c r="H179" s="70">
        <f>SUM(H173:H177)</f>
        <v>1098</v>
      </c>
      <c r="I179" s="131">
        <f>SUM(I173:I178)</f>
        <v>1</v>
      </c>
      <c r="J179" s="71">
        <f>SUM(J173:J178)</f>
        <v>37016</v>
      </c>
      <c r="K179" s="131">
        <f>SUM(K173:K178)</f>
        <v>1</v>
      </c>
      <c r="L179" s="28"/>
      <c r="M179" s="28"/>
      <c r="N179" s="145"/>
    </row>
    <row r="180" spans="1:14" ht="15.75">
      <c r="A180" s="27"/>
      <c r="B180" s="28"/>
      <c r="C180" s="28"/>
      <c r="D180" s="28"/>
      <c r="E180" s="28"/>
      <c r="F180" s="28"/>
      <c r="G180" s="28"/>
      <c r="H180" s="70"/>
      <c r="I180" s="131"/>
      <c r="J180" s="71"/>
      <c r="K180" s="131"/>
      <c r="L180" s="28"/>
      <c r="M180" s="28"/>
      <c r="N180" s="145"/>
    </row>
    <row r="181" spans="1:14" ht="15.75">
      <c r="A181" s="8"/>
      <c r="B181" s="10"/>
      <c r="C181" s="10"/>
      <c r="D181" s="10"/>
      <c r="E181" s="10"/>
      <c r="F181" s="10"/>
      <c r="G181" s="10"/>
      <c r="H181" s="73"/>
      <c r="I181" s="134"/>
      <c r="J181" s="135"/>
      <c r="K181" s="134"/>
      <c r="L181" s="10"/>
      <c r="M181" s="10"/>
      <c r="N181" s="145"/>
    </row>
    <row r="182" spans="1:14" ht="15.75">
      <c r="A182" s="136"/>
      <c r="B182" s="17" t="s">
        <v>133</v>
      </c>
      <c r="C182" s="137"/>
      <c r="D182" s="20" t="s">
        <v>142</v>
      </c>
      <c r="E182" s="18"/>
      <c r="F182" s="17" t="s">
        <v>153</v>
      </c>
      <c r="G182" s="138"/>
      <c r="H182" s="138"/>
      <c r="I182" s="15"/>
      <c r="J182" s="15"/>
      <c r="K182" s="15"/>
      <c r="L182" s="15"/>
      <c r="M182" s="15"/>
      <c r="N182" s="145"/>
    </row>
    <row r="183" spans="1:14" ht="15.75">
      <c r="A183" s="136"/>
      <c r="B183" s="15"/>
      <c r="C183" s="15"/>
      <c r="D183" s="10"/>
      <c r="E183" s="10"/>
      <c r="F183" s="10"/>
      <c r="G183" s="15"/>
      <c r="H183" s="15"/>
      <c r="I183" s="15"/>
      <c r="J183" s="15"/>
      <c r="K183" s="15"/>
      <c r="L183" s="15"/>
      <c r="M183" s="15"/>
      <c r="N183" s="145"/>
    </row>
    <row r="184" spans="1:14" ht="15.75">
      <c r="A184" s="136"/>
      <c r="B184" s="16" t="s">
        <v>134</v>
      </c>
      <c r="C184" s="139"/>
      <c r="D184" s="140" t="s">
        <v>143</v>
      </c>
      <c r="E184" s="16"/>
      <c r="F184" s="16" t="s">
        <v>154</v>
      </c>
      <c r="G184" s="139"/>
      <c r="H184" s="15"/>
      <c r="I184" s="15"/>
      <c r="J184" s="15"/>
      <c r="K184" s="15"/>
      <c r="L184" s="15"/>
      <c r="M184" s="15"/>
      <c r="N184" s="145"/>
    </row>
    <row r="185" spans="1:14" ht="15.75">
      <c r="A185" s="136"/>
      <c r="B185" s="16" t="s">
        <v>135</v>
      </c>
      <c r="C185" s="139"/>
      <c r="D185" s="140" t="s">
        <v>144</v>
      </c>
      <c r="E185" s="16"/>
      <c r="F185" s="16" t="s">
        <v>155</v>
      </c>
      <c r="G185" s="139"/>
      <c r="H185" s="15"/>
      <c r="I185" s="15"/>
      <c r="J185" s="15"/>
      <c r="K185" s="15"/>
      <c r="L185" s="15"/>
      <c r="M185" s="15"/>
      <c r="N185" s="145"/>
    </row>
    <row r="186" spans="1:13" ht="15">
      <c r="A186" s="146"/>
      <c r="B186" s="146"/>
      <c r="C186" s="146"/>
      <c r="D186" s="146"/>
      <c r="E186" s="146"/>
      <c r="F186" s="146"/>
      <c r="G186" s="146"/>
      <c r="H186" s="146"/>
      <c r="I186" s="146"/>
      <c r="J186" s="146"/>
      <c r="K186" s="146"/>
      <c r="L186" s="146"/>
      <c r="M186" s="146"/>
    </row>
  </sheetData>
  <printOptions/>
  <pageMargins left="0.5" right="0.5" top="0.3034722222222222" bottom="0.30277777777777776" header="0" footer="0"/>
  <pageSetup orientation="landscape" paperSize="9" scale="62"/>
  <headerFooter alignWithMargins="0">
    <oddFooter>&amp;LHL1 INVESTOR REPORT QTR END</oddFooter>
  </headerFooter>
  <rowBreaks count="3" manualBreakCount="3">
    <brk id="45" min="95" max="144" man="1"/>
    <brk id="186" max="0" man="1"/>
    <brk id="0" min="8" max="61460" man="1"/>
  </rowBreaks>
</worksheet>
</file>

<file path=xl/worksheets/sheet4.xml><?xml version="1.0" encoding="utf-8"?>
<worksheet xmlns="http://schemas.openxmlformats.org/spreadsheetml/2006/main" xmlns:r="http://schemas.openxmlformats.org/officeDocument/2006/relationships">
  <dimension ref="A1:N186"/>
  <sheetViews>
    <sheetView showOutlineSymbols="0" zoomScale="70" zoomScaleNormal="70" workbookViewId="0" topLeftCell="C1">
      <selection activeCell="N2" sqref="N2"/>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7.6640625" style="1" customWidth="1"/>
    <col min="13" max="13" width="16.5546875" style="1" customWidth="1"/>
    <col min="14" max="16384" width="9.6640625" style="1" customWidth="1"/>
  </cols>
  <sheetData>
    <row r="1" spans="1:14" ht="20.25">
      <c r="A1" s="2"/>
      <c r="B1" s="3" t="s">
        <v>0</v>
      </c>
      <c r="C1" s="4"/>
      <c r="D1" s="5"/>
      <c r="E1" s="5"/>
      <c r="F1" s="5"/>
      <c r="G1" s="5"/>
      <c r="H1" s="5"/>
      <c r="I1" s="5"/>
      <c r="J1" s="5"/>
      <c r="K1" s="5"/>
      <c r="L1" s="5"/>
      <c r="M1" s="5"/>
      <c r="N1" s="145"/>
    </row>
    <row r="2" spans="1:14" ht="15.75">
      <c r="A2" s="8"/>
      <c r="B2" s="9"/>
      <c r="C2" s="9"/>
      <c r="D2" s="10"/>
      <c r="E2" s="10"/>
      <c r="F2" s="10"/>
      <c r="G2" s="10"/>
      <c r="H2" s="10"/>
      <c r="I2" s="10"/>
      <c r="J2" s="10"/>
      <c r="K2" s="10"/>
      <c r="L2" s="10"/>
      <c r="M2" s="10"/>
      <c r="N2" s="145"/>
    </row>
    <row r="3" spans="1:14" ht="15.75">
      <c r="A3" s="11"/>
      <c r="B3" s="12" t="s">
        <v>1</v>
      </c>
      <c r="C3" s="10"/>
      <c r="D3" s="10"/>
      <c r="E3" s="10"/>
      <c r="F3" s="10"/>
      <c r="G3" s="10"/>
      <c r="H3" s="10"/>
      <c r="I3" s="10"/>
      <c r="J3" s="10"/>
      <c r="K3" s="10"/>
      <c r="L3" s="10"/>
      <c r="M3" s="10"/>
      <c r="N3" s="145"/>
    </row>
    <row r="4" spans="1:14" ht="15.75">
      <c r="A4" s="8"/>
      <c r="B4" s="9"/>
      <c r="C4" s="9"/>
      <c r="D4" s="10"/>
      <c r="E4" s="10"/>
      <c r="F4" s="10"/>
      <c r="G4" s="10"/>
      <c r="H4" s="10"/>
      <c r="I4" s="10"/>
      <c r="J4" s="10"/>
      <c r="K4" s="10"/>
      <c r="L4" s="10"/>
      <c r="M4" s="10"/>
      <c r="N4" s="145"/>
    </row>
    <row r="5" spans="1:14" ht="12" customHeight="1">
      <c r="A5" s="8"/>
      <c r="B5" s="13" t="s">
        <v>2</v>
      </c>
      <c r="C5" s="14"/>
      <c r="D5" s="10"/>
      <c r="E5" s="10"/>
      <c r="F5" s="10"/>
      <c r="G5" s="10"/>
      <c r="H5" s="10"/>
      <c r="I5" s="10"/>
      <c r="J5" s="10"/>
      <c r="K5" s="10"/>
      <c r="L5" s="10"/>
      <c r="M5" s="10"/>
      <c r="N5" s="145"/>
    </row>
    <row r="6" spans="1:14" ht="12" customHeight="1">
      <c r="A6" s="8"/>
      <c r="B6" s="13" t="s">
        <v>3</v>
      </c>
      <c r="C6" s="14"/>
      <c r="D6" s="10"/>
      <c r="E6" s="10"/>
      <c r="F6" s="10"/>
      <c r="G6" s="10"/>
      <c r="H6" s="10"/>
      <c r="I6" s="10"/>
      <c r="J6" s="10"/>
      <c r="K6" s="10"/>
      <c r="L6" s="10"/>
      <c r="M6" s="10"/>
      <c r="N6" s="145"/>
    </row>
    <row r="7" spans="1:14" ht="12" customHeight="1">
      <c r="A7" s="8"/>
      <c r="B7" s="13" t="s">
        <v>4</v>
      </c>
      <c r="C7" s="14"/>
      <c r="D7" s="10"/>
      <c r="E7" s="10"/>
      <c r="F7" s="10"/>
      <c r="G7" s="10"/>
      <c r="H7" s="10"/>
      <c r="I7" s="10"/>
      <c r="J7" s="10"/>
      <c r="K7" s="10"/>
      <c r="L7" s="10"/>
      <c r="M7" s="10"/>
      <c r="N7" s="145"/>
    </row>
    <row r="8" spans="1:14" ht="12" customHeight="1">
      <c r="A8" s="8"/>
      <c r="B8" s="13" t="s">
        <v>5</v>
      </c>
      <c r="C8" s="14"/>
      <c r="D8" s="10"/>
      <c r="E8" s="10"/>
      <c r="F8" s="10"/>
      <c r="G8" s="10"/>
      <c r="H8" s="10"/>
      <c r="I8" s="10"/>
      <c r="J8" s="10"/>
      <c r="K8" s="10"/>
      <c r="L8" s="10"/>
      <c r="M8" s="10"/>
      <c r="N8" s="145"/>
    </row>
    <row r="9" spans="1:14" ht="12" customHeight="1">
      <c r="A9" s="8"/>
      <c r="B9" s="15"/>
      <c r="C9" s="14"/>
      <c r="D9" s="10"/>
      <c r="E9" s="10"/>
      <c r="F9" s="10"/>
      <c r="G9" s="10"/>
      <c r="H9" s="10"/>
      <c r="I9" s="10"/>
      <c r="J9" s="10"/>
      <c r="K9" s="10"/>
      <c r="L9" s="10"/>
      <c r="M9" s="10"/>
      <c r="N9" s="145"/>
    </row>
    <row r="10" spans="1:14" ht="15.75">
      <c r="A10" s="8"/>
      <c r="B10" s="13"/>
      <c r="C10" s="14"/>
      <c r="D10" s="16"/>
      <c r="E10" s="16"/>
      <c r="F10" s="10"/>
      <c r="G10" s="10"/>
      <c r="H10" s="10"/>
      <c r="I10" s="10"/>
      <c r="J10" s="10"/>
      <c r="K10" s="10"/>
      <c r="L10" s="10"/>
      <c r="M10" s="10"/>
      <c r="N10" s="145"/>
    </row>
    <row r="11" spans="1:14" ht="15.75">
      <c r="A11" s="8"/>
      <c r="B11" s="16" t="s">
        <v>6</v>
      </c>
      <c r="C11" s="16"/>
      <c r="D11" s="10"/>
      <c r="E11" s="10"/>
      <c r="F11" s="10"/>
      <c r="G11" s="10"/>
      <c r="H11" s="10"/>
      <c r="I11" s="10"/>
      <c r="J11" s="10"/>
      <c r="K11" s="10"/>
      <c r="L11" s="10"/>
      <c r="M11" s="10"/>
      <c r="N11" s="145"/>
    </row>
    <row r="12" spans="1:14" ht="15.75">
      <c r="A12" s="8"/>
      <c r="B12" s="16"/>
      <c r="C12" s="16"/>
      <c r="D12" s="10"/>
      <c r="E12" s="10"/>
      <c r="F12" s="10"/>
      <c r="G12" s="10"/>
      <c r="H12" s="10"/>
      <c r="I12" s="10"/>
      <c r="J12" s="10"/>
      <c r="K12" s="10"/>
      <c r="L12" s="10"/>
      <c r="M12" s="10"/>
      <c r="N12" s="145"/>
    </row>
    <row r="13" spans="1:14" ht="15.75">
      <c r="A13" s="2"/>
      <c r="B13" s="5"/>
      <c r="C13" s="5"/>
      <c r="D13" s="5"/>
      <c r="E13" s="5"/>
      <c r="F13" s="5"/>
      <c r="G13" s="5"/>
      <c r="H13" s="5"/>
      <c r="I13" s="5"/>
      <c r="J13" s="5"/>
      <c r="K13" s="5"/>
      <c r="L13" s="5"/>
      <c r="M13" s="5"/>
      <c r="N13" s="145"/>
    </row>
    <row r="14" spans="1:14" ht="15.75">
      <c r="A14" s="8"/>
      <c r="B14" s="17" t="s">
        <v>7</v>
      </c>
      <c r="C14" s="17"/>
      <c r="D14" s="18"/>
      <c r="E14" s="18"/>
      <c r="F14" s="18"/>
      <c r="G14" s="18"/>
      <c r="H14" s="18"/>
      <c r="I14" s="18"/>
      <c r="J14" s="18"/>
      <c r="K14" s="18"/>
      <c r="L14" s="19" t="s">
        <v>177</v>
      </c>
      <c r="M14" s="18"/>
      <c r="N14" s="145"/>
    </row>
    <row r="15" spans="1:14" ht="15.75">
      <c r="A15" s="8"/>
      <c r="B15" s="17" t="s">
        <v>193</v>
      </c>
      <c r="C15" s="17"/>
      <c r="D15" s="18"/>
      <c r="E15" s="18"/>
      <c r="F15" s="18"/>
      <c r="G15" s="18"/>
      <c r="H15" s="20" t="s">
        <v>196</v>
      </c>
      <c r="I15" s="147">
        <v>0.74</v>
      </c>
      <c r="J15" s="20" t="s">
        <v>197</v>
      </c>
      <c r="K15" s="147">
        <v>0.26</v>
      </c>
      <c r="L15" s="25"/>
      <c r="M15" s="18"/>
      <c r="N15" s="145"/>
    </row>
    <row r="16" spans="1:14" ht="15.75">
      <c r="A16" s="8"/>
      <c r="B16" s="17" t="s">
        <v>194</v>
      </c>
      <c r="C16" s="17"/>
      <c r="D16" s="18"/>
      <c r="E16" s="18"/>
      <c r="F16" s="18"/>
      <c r="G16" s="18"/>
      <c r="H16" s="20" t="s">
        <v>196</v>
      </c>
      <c r="I16" s="147">
        <v>0.63</v>
      </c>
      <c r="J16" s="20" t="s">
        <v>197</v>
      </c>
      <c r="K16" s="147">
        <v>0.37</v>
      </c>
      <c r="L16" s="25"/>
      <c r="M16" s="18"/>
      <c r="N16" s="145"/>
    </row>
    <row r="17" spans="1:14" ht="15.75">
      <c r="A17" s="8"/>
      <c r="B17" s="17" t="s">
        <v>8</v>
      </c>
      <c r="C17" s="17"/>
      <c r="D17" s="18"/>
      <c r="E17" s="18"/>
      <c r="F17" s="18"/>
      <c r="G17" s="18"/>
      <c r="H17" s="18"/>
      <c r="I17" s="18"/>
      <c r="J17" s="18"/>
      <c r="K17" s="18"/>
      <c r="L17" s="20" t="s">
        <v>178</v>
      </c>
      <c r="M17" s="18"/>
      <c r="N17" s="145"/>
    </row>
    <row r="18" spans="1:14" ht="15.75">
      <c r="A18" s="8"/>
      <c r="B18" s="17" t="s">
        <v>9</v>
      </c>
      <c r="C18" s="17"/>
      <c r="D18" s="18"/>
      <c r="E18" s="18"/>
      <c r="F18" s="18"/>
      <c r="G18" s="18"/>
      <c r="H18" s="18"/>
      <c r="I18" s="18"/>
      <c r="J18" s="18"/>
      <c r="K18" s="18"/>
      <c r="L18" s="20" t="s">
        <v>198</v>
      </c>
      <c r="M18" s="18"/>
      <c r="N18" s="145"/>
    </row>
    <row r="19" spans="1:14" ht="15.75">
      <c r="A19" s="8"/>
      <c r="B19" s="10"/>
      <c r="C19" s="10"/>
      <c r="D19" s="10"/>
      <c r="E19" s="10"/>
      <c r="F19" s="10"/>
      <c r="G19" s="10"/>
      <c r="H19" s="10"/>
      <c r="I19" s="10"/>
      <c r="J19" s="10"/>
      <c r="K19" s="10"/>
      <c r="L19" s="21"/>
      <c r="M19" s="10"/>
      <c r="N19" s="145"/>
    </row>
    <row r="20" spans="1:14" ht="15.75">
      <c r="A20" s="8"/>
      <c r="B20" s="22" t="s">
        <v>10</v>
      </c>
      <c r="C20" s="10"/>
      <c r="D20" s="10"/>
      <c r="E20" s="10"/>
      <c r="F20" s="10"/>
      <c r="G20" s="10"/>
      <c r="H20" s="21" t="s">
        <v>156</v>
      </c>
      <c r="I20" s="10"/>
      <c r="J20" s="21"/>
      <c r="K20" s="10"/>
      <c r="L20" s="15"/>
      <c r="M20" s="10"/>
      <c r="N20" s="145"/>
    </row>
    <row r="21" spans="1:14" ht="15.75">
      <c r="A21" s="8"/>
      <c r="B21" s="10"/>
      <c r="C21" s="10"/>
      <c r="D21" s="10"/>
      <c r="E21" s="10"/>
      <c r="F21" s="10"/>
      <c r="G21" s="10"/>
      <c r="H21" s="10"/>
      <c r="I21" s="10"/>
      <c r="J21" s="10"/>
      <c r="K21" s="10"/>
      <c r="L21" s="23"/>
      <c r="M21" s="10"/>
      <c r="N21" s="145"/>
    </row>
    <row r="22" spans="1:14" ht="15.75">
      <c r="A22" s="8"/>
      <c r="B22" s="10"/>
      <c r="C22" s="24" t="s">
        <v>136</v>
      </c>
      <c r="D22" s="25" t="s">
        <v>140</v>
      </c>
      <c r="E22" s="26"/>
      <c r="F22" s="25" t="s">
        <v>145</v>
      </c>
      <c r="G22" s="25"/>
      <c r="H22" s="25" t="s">
        <v>157</v>
      </c>
      <c r="I22" s="26"/>
      <c r="J22" s="26"/>
      <c r="K22" s="15"/>
      <c r="L22" s="15"/>
      <c r="M22" s="10"/>
      <c r="N22" s="145"/>
    </row>
    <row r="23" spans="1:14" ht="15.75">
      <c r="A23" s="27"/>
      <c r="B23" s="28" t="s">
        <v>11</v>
      </c>
      <c r="C23" s="29" t="s">
        <v>137</v>
      </c>
      <c r="D23" s="29" t="s">
        <v>137</v>
      </c>
      <c r="E23" s="30"/>
      <c r="F23" s="30" t="s">
        <v>146</v>
      </c>
      <c r="G23" s="30"/>
      <c r="H23" s="30" t="s">
        <v>158</v>
      </c>
      <c r="I23" s="30"/>
      <c r="J23" s="30"/>
      <c r="K23" s="31"/>
      <c r="L23" s="31"/>
      <c r="M23" s="28"/>
      <c r="N23" s="145"/>
    </row>
    <row r="24" spans="1:14" ht="15.75">
      <c r="A24" s="27"/>
      <c r="B24" s="32" t="s">
        <v>12</v>
      </c>
      <c r="C24" s="32"/>
      <c r="D24" s="33"/>
      <c r="E24" s="33"/>
      <c r="F24" s="33" t="s">
        <v>146</v>
      </c>
      <c r="G24" s="33"/>
      <c r="H24" s="33" t="s">
        <v>159</v>
      </c>
      <c r="I24" s="30"/>
      <c r="J24" s="30"/>
      <c r="K24" s="31"/>
      <c r="L24" s="31"/>
      <c r="M24" s="28"/>
      <c r="N24" s="145"/>
    </row>
    <row r="25" spans="1:14" ht="15.75">
      <c r="A25" s="27"/>
      <c r="B25" s="28" t="s">
        <v>13</v>
      </c>
      <c r="C25" s="28"/>
      <c r="D25" s="34"/>
      <c r="E25" s="30"/>
      <c r="F25" s="34" t="s">
        <v>147</v>
      </c>
      <c r="G25" s="30"/>
      <c r="H25" s="34" t="s">
        <v>160</v>
      </c>
      <c r="I25" s="30"/>
      <c r="J25" s="34"/>
      <c r="K25" s="31"/>
      <c r="L25" s="31"/>
      <c r="M25" s="28"/>
      <c r="N25" s="145"/>
    </row>
    <row r="26" spans="1:14" ht="15.75">
      <c r="A26" s="27"/>
      <c r="B26" s="28"/>
      <c r="C26" s="28"/>
      <c r="D26" s="28"/>
      <c r="E26" s="30"/>
      <c r="F26" s="30"/>
      <c r="G26" s="30"/>
      <c r="H26" s="30"/>
      <c r="I26" s="30"/>
      <c r="J26" s="30"/>
      <c r="K26" s="31"/>
      <c r="L26" s="31"/>
      <c r="M26" s="28"/>
      <c r="N26" s="145"/>
    </row>
    <row r="27" spans="1:14" ht="13.5" customHeight="1">
      <c r="A27" s="35"/>
      <c r="B27" s="36" t="s">
        <v>14</v>
      </c>
      <c r="C27" s="36"/>
      <c r="D27" s="37"/>
      <c r="E27" s="38"/>
      <c r="F27" s="37">
        <v>112500</v>
      </c>
      <c r="G27" s="37"/>
      <c r="H27" s="37">
        <v>10000</v>
      </c>
      <c r="I27" s="37"/>
      <c r="J27" s="37"/>
      <c r="K27" s="39"/>
      <c r="L27" s="37">
        <f>SUM(D27:J27)</f>
        <v>122500</v>
      </c>
      <c r="M27" s="40"/>
      <c r="N27" s="145"/>
    </row>
    <row r="28" spans="1:14" ht="13.5" customHeight="1">
      <c r="A28" s="35"/>
      <c r="B28" s="36" t="s">
        <v>15</v>
      </c>
      <c r="C28" s="46">
        <v>0.27346</v>
      </c>
      <c r="D28" s="47">
        <v>0.579077</v>
      </c>
      <c r="E28" s="38"/>
      <c r="F28" s="37">
        <f>108500*C28</f>
        <v>29670.409999999996</v>
      </c>
      <c r="G28" s="37"/>
      <c r="H28" s="37">
        <f>10000*D28</f>
        <v>5790.7699999999995</v>
      </c>
      <c r="I28" s="37"/>
      <c r="J28" s="37"/>
      <c r="K28" s="39"/>
      <c r="L28" s="37">
        <f>SUM(D28:J28)</f>
        <v>35461.759076999995</v>
      </c>
      <c r="M28" s="40"/>
      <c r="N28" s="145"/>
    </row>
    <row r="29" spans="1:14" ht="13.5" customHeight="1">
      <c r="A29" s="44"/>
      <c r="B29" s="45" t="s">
        <v>16</v>
      </c>
      <c r="C29" s="46">
        <v>0.240339</v>
      </c>
      <c r="D29" s="47">
        <v>0.508939</v>
      </c>
      <c r="E29" s="48"/>
      <c r="F29" s="49">
        <f>108500*C29</f>
        <v>26076.7815</v>
      </c>
      <c r="G29" s="49"/>
      <c r="H29" s="49">
        <f>10000*D29</f>
        <v>5089.39</v>
      </c>
      <c r="I29" s="49"/>
      <c r="J29" s="49"/>
      <c r="K29" s="50"/>
      <c r="L29" s="49">
        <f>SUM(D29:J29)</f>
        <v>31166.680439</v>
      </c>
      <c r="M29" s="51"/>
      <c r="N29" s="145"/>
    </row>
    <row r="30" spans="1:14" ht="13.5" customHeight="1">
      <c r="A30" s="35"/>
      <c r="B30" s="36" t="s">
        <v>17</v>
      </c>
      <c r="C30" s="36"/>
      <c r="D30" s="52"/>
      <c r="E30" s="36"/>
      <c r="F30" s="52" t="s">
        <v>148</v>
      </c>
      <c r="G30" s="52"/>
      <c r="H30" s="52" t="s">
        <v>161</v>
      </c>
      <c r="I30" s="52"/>
      <c r="J30" s="52"/>
      <c r="K30" s="53"/>
      <c r="L30" s="53"/>
      <c r="M30" s="36"/>
      <c r="N30" s="145"/>
    </row>
    <row r="31" spans="1:14" ht="15.75">
      <c r="A31" s="27"/>
      <c r="B31" s="28" t="s">
        <v>18</v>
      </c>
      <c r="C31" s="28"/>
      <c r="D31" s="54"/>
      <c r="E31" s="28"/>
      <c r="F31" s="54">
        <v>0.0632563</v>
      </c>
      <c r="G31" s="55"/>
      <c r="H31" s="54">
        <v>0.0694563</v>
      </c>
      <c r="I31" s="55"/>
      <c r="J31" s="54"/>
      <c r="K31" s="31"/>
      <c r="L31" s="55">
        <f>SUMPRODUCT(D31:J31,D28:J28)/L28</f>
        <v>0.06426770340087717</v>
      </c>
      <c r="M31" s="28"/>
      <c r="N31" s="145"/>
    </row>
    <row r="32" spans="1:14" ht="15.75">
      <c r="A32" s="27"/>
      <c r="B32" s="28" t="s">
        <v>19</v>
      </c>
      <c r="C32" s="28"/>
      <c r="D32" s="54"/>
      <c r="E32" s="28"/>
      <c r="F32" s="54">
        <v>0.0640625</v>
      </c>
      <c r="G32" s="55"/>
      <c r="H32" s="54">
        <v>0.0702625</v>
      </c>
      <c r="I32" s="55"/>
      <c r="J32" s="54"/>
      <c r="K32" s="31"/>
      <c r="L32" s="31"/>
      <c r="M32" s="28"/>
      <c r="N32" s="145"/>
    </row>
    <row r="33" spans="1:14" ht="15.75">
      <c r="A33" s="27"/>
      <c r="B33" s="28" t="s">
        <v>20</v>
      </c>
      <c r="C33" s="28"/>
      <c r="D33" s="34"/>
      <c r="E33" s="28"/>
      <c r="F33" s="34" t="s">
        <v>149</v>
      </c>
      <c r="G33" s="34"/>
      <c r="H33" s="34" t="s">
        <v>149</v>
      </c>
      <c r="I33" s="34"/>
      <c r="J33" s="34"/>
      <c r="K33" s="31"/>
      <c r="L33" s="31"/>
      <c r="M33" s="28"/>
      <c r="N33" s="145"/>
    </row>
    <row r="34" spans="1:14" ht="15.75">
      <c r="A34" s="27"/>
      <c r="B34" s="28" t="s">
        <v>21</v>
      </c>
      <c r="C34" s="28"/>
      <c r="D34" s="34"/>
      <c r="E34" s="28"/>
      <c r="F34" s="34" t="s">
        <v>150</v>
      </c>
      <c r="G34" s="34"/>
      <c r="H34" s="34" t="s">
        <v>150</v>
      </c>
      <c r="I34" s="34"/>
      <c r="J34" s="34"/>
      <c r="K34" s="31"/>
      <c r="L34" s="31"/>
      <c r="M34" s="28"/>
      <c r="N34" s="145"/>
    </row>
    <row r="35" spans="1:14" ht="15.75">
      <c r="A35" s="27"/>
      <c r="B35" s="28" t="s">
        <v>22</v>
      </c>
      <c r="C35" s="28"/>
      <c r="D35" s="34"/>
      <c r="E35" s="28"/>
      <c r="F35" s="34" t="s">
        <v>151</v>
      </c>
      <c r="G35" s="34"/>
      <c r="H35" s="34" t="s">
        <v>162</v>
      </c>
      <c r="I35" s="34"/>
      <c r="J35" s="34"/>
      <c r="K35" s="31"/>
      <c r="L35" s="31"/>
      <c r="M35" s="28"/>
      <c r="N35" s="145"/>
    </row>
    <row r="36" spans="1:14" ht="15.75">
      <c r="A36" s="27"/>
      <c r="B36" s="28"/>
      <c r="C36" s="28"/>
      <c r="D36" s="56"/>
      <c r="E36" s="56"/>
      <c r="F36" s="28"/>
      <c r="G36" s="56"/>
      <c r="H36" s="56"/>
      <c r="I36" s="56"/>
      <c r="J36" s="56"/>
      <c r="K36" s="56"/>
      <c r="L36" s="56"/>
      <c r="M36" s="28"/>
      <c r="N36" s="145"/>
    </row>
    <row r="37" spans="1:14" ht="15.75">
      <c r="A37" s="27"/>
      <c r="B37" s="28" t="s">
        <v>23</v>
      </c>
      <c r="C37" s="28"/>
      <c r="D37" s="28"/>
      <c r="E37" s="28"/>
      <c r="F37" s="28"/>
      <c r="G37" s="28"/>
      <c r="H37" s="28"/>
      <c r="I37" s="28"/>
      <c r="J37" s="28"/>
      <c r="K37" s="28"/>
      <c r="L37" s="55">
        <f>H27/F27</f>
        <v>0.08888888888888889</v>
      </c>
      <c r="M37" s="28"/>
      <c r="N37" s="145"/>
    </row>
    <row r="38" spans="1:14" ht="15.75">
      <c r="A38" s="27"/>
      <c r="B38" s="28" t="s">
        <v>24</v>
      </c>
      <c r="C38" s="28"/>
      <c r="D38" s="28"/>
      <c r="E38" s="28"/>
      <c r="F38" s="28"/>
      <c r="G38" s="28"/>
      <c r="H38" s="28"/>
      <c r="I38" s="28"/>
      <c r="J38" s="28"/>
      <c r="K38" s="28"/>
      <c r="L38" s="55">
        <f>H29/F29</f>
        <v>0.195169407697035</v>
      </c>
      <c r="M38" s="28"/>
      <c r="N38" s="145"/>
    </row>
    <row r="39" spans="1:14" ht="15.75">
      <c r="A39" s="27"/>
      <c r="B39" s="28" t="s">
        <v>25</v>
      </c>
      <c r="C39" s="28"/>
      <c r="D39" s="28"/>
      <c r="E39" s="28"/>
      <c r="F39" s="28"/>
      <c r="G39" s="28"/>
      <c r="H39" s="28"/>
      <c r="I39" s="28"/>
      <c r="J39" s="34" t="s">
        <v>167</v>
      </c>
      <c r="K39" s="34" t="s">
        <v>175</v>
      </c>
      <c r="L39" s="57">
        <v>51237</v>
      </c>
      <c r="M39" s="28"/>
      <c r="N39" s="145"/>
    </row>
    <row r="40" spans="1:14" ht="15.75">
      <c r="A40" s="27"/>
      <c r="B40" s="28"/>
      <c r="C40" s="28"/>
      <c r="D40" s="28"/>
      <c r="E40" s="28"/>
      <c r="F40" s="28"/>
      <c r="G40" s="28"/>
      <c r="H40" s="28"/>
      <c r="I40" s="28"/>
      <c r="J40" s="28"/>
      <c r="K40" s="28"/>
      <c r="L40" s="58"/>
      <c r="M40" s="28"/>
      <c r="N40" s="145"/>
    </row>
    <row r="41" spans="1:14" ht="15.75">
      <c r="A41" s="27"/>
      <c r="B41" s="28" t="s">
        <v>26</v>
      </c>
      <c r="C41" s="28"/>
      <c r="D41" s="28"/>
      <c r="E41" s="28"/>
      <c r="F41" s="28"/>
      <c r="G41" s="28"/>
      <c r="H41" s="28"/>
      <c r="I41" s="28"/>
      <c r="J41" s="34"/>
      <c r="K41" s="34"/>
      <c r="L41" s="34" t="s">
        <v>180</v>
      </c>
      <c r="M41" s="28"/>
      <c r="N41" s="145"/>
    </row>
    <row r="42" spans="1:14" ht="15.75">
      <c r="A42" s="27"/>
      <c r="B42" s="32" t="s">
        <v>27</v>
      </c>
      <c r="C42" s="32"/>
      <c r="D42" s="32"/>
      <c r="E42" s="32"/>
      <c r="F42" s="32"/>
      <c r="G42" s="32"/>
      <c r="H42" s="32"/>
      <c r="I42" s="32"/>
      <c r="J42" s="59"/>
      <c r="K42" s="59"/>
      <c r="L42" s="60">
        <v>36922</v>
      </c>
      <c r="M42" s="28"/>
      <c r="N42" s="145"/>
    </row>
    <row r="43" spans="1:14" ht="15.75">
      <c r="A43" s="27"/>
      <c r="B43" s="28" t="s">
        <v>28</v>
      </c>
      <c r="C43" s="28"/>
      <c r="D43" s="28"/>
      <c r="E43" s="28"/>
      <c r="F43" s="28"/>
      <c r="G43" s="28"/>
      <c r="H43" s="28"/>
      <c r="I43" s="28">
        <f>L43-J43+1</f>
        <v>92</v>
      </c>
      <c r="J43" s="61">
        <v>36738</v>
      </c>
      <c r="K43" s="62"/>
      <c r="L43" s="61">
        <v>36829</v>
      </c>
      <c r="M43" s="28"/>
      <c r="N43" s="145"/>
    </row>
    <row r="44" spans="1:14" ht="15.75">
      <c r="A44" s="27"/>
      <c r="B44" s="28" t="s">
        <v>29</v>
      </c>
      <c r="C44" s="28"/>
      <c r="D44" s="28"/>
      <c r="E44" s="28"/>
      <c r="F44" s="28"/>
      <c r="G44" s="28"/>
      <c r="H44" s="28"/>
      <c r="I44" s="28">
        <f>L44-J44+1</f>
        <v>92</v>
      </c>
      <c r="J44" s="61">
        <v>36830</v>
      </c>
      <c r="K44" s="62"/>
      <c r="L44" s="61">
        <v>36921</v>
      </c>
      <c r="M44" s="28"/>
      <c r="N44" s="145"/>
    </row>
    <row r="45" spans="1:14" ht="15.75">
      <c r="A45" s="27"/>
      <c r="B45" s="28" t="s">
        <v>30</v>
      </c>
      <c r="C45" s="28"/>
      <c r="D45" s="28"/>
      <c r="E45" s="28"/>
      <c r="F45" s="28"/>
      <c r="G45" s="28"/>
      <c r="H45" s="28"/>
      <c r="I45" s="28"/>
      <c r="J45" s="61"/>
      <c r="K45" s="62"/>
      <c r="L45" s="61" t="s">
        <v>199</v>
      </c>
      <c r="M45" s="28"/>
      <c r="N45" s="145"/>
    </row>
    <row r="46" spans="1:14" ht="15.75">
      <c r="A46" s="27"/>
      <c r="B46" s="28" t="s">
        <v>31</v>
      </c>
      <c r="C46" s="28"/>
      <c r="D46" s="28"/>
      <c r="E46" s="28"/>
      <c r="F46" s="28"/>
      <c r="G46" s="28"/>
      <c r="H46" s="28"/>
      <c r="I46" s="28"/>
      <c r="J46" s="61"/>
      <c r="K46" s="62"/>
      <c r="L46" s="61">
        <v>36913</v>
      </c>
      <c r="M46" s="28"/>
      <c r="N46" s="145"/>
    </row>
    <row r="47" spans="1:14" ht="15.75">
      <c r="A47" s="27"/>
      <c r="B47" s="28"/>
      <c r="C47" s="28"/>
      <c r="D47" s="28"/>
      <c r="E47" s="28"/>
      <c r="F47" s="28"/>
      <c r="G47" s="28"/>
      <c r="H47" s="28"/>
      <c r="I47" s="28"/>
      <c r="J47" s="28"/>
      <c r="K47" s="28"/>
      <c r="L47" s="63"/>
      <c r="M47" s="28"/>
      <c r="N47" s="145"/>
    </row>
    <row r="48" spans="1:14" ht="15.75">
      <c r="A48" s="2"/>
      <c r="B48" s="5"/>
      <c r="C48" s="5"/>
      <c r="D48" s="5"/>
      <c r="E48" s="5"/>
      <c r="F48" s="5"/>
      <c r="G48" s="5"/>
      <c r="H48" s="5"/>
      <c r="I48" s="5"/>
      <c r="J48" s="5"/>
      <c r="K48" s="5"/>
      <c r="L48" s="64"/>
      <c r="M48" s="5"/>
      <c r="N48" s="145"/>
    </row>
    <row r="49" spans="1:14" ht="15.75">
      <c r="A49" s="8"/>
      <c r="B49" s="65" t="s">
        <v>32</v>
      </c>
      <c r="C49" s="16"/>
      <c r="D49" s="10"/>
      <c r="E49" s="10"/>
      <c r="F49" s="10"/>
      <c r="G49" s="10"/>
      <c r="H49" s="10"/>
      <c r="I49" s="10"/>
      <c r="J49" s="10"/>
      <c r="K49" s="10"/>
      <c r="L49" s="66"/>
      <c r="M49" s="10"/>
      <c r="N49" s="145"/>
    </row>
    <row r="50" spans="1:14" ht="15.75">
      <c r="A50" s="8"/>
      <c r="B50" s="16"/>
      <c r="C50" s="16"/>
      <c r="D50" s="10"/>
      <c r="E50" s="10"/>
      <c r="F50" s="10"/>
      <c r="G50" s="10"/>
      <c r="H50" s="10"/>
      <c r="I50" s="10"/>
      <c r="J50" s="10"/>
      <c r="K50" s="10"/>
      <c r="L50" s="66"/>
      <c r="M50" s="10"/>
      <c r="N50" s="145"/>
    </row>
    <row r="51" spans="1:14" ht="63">
      <c r="A51" s="8"/>
      <c r="B51" s="67" t="s">
        <v>33</v>
      </c>
      <c r="C51" s="68" t="s">
        <v>138</v>
      </c>
      <c r="D51" s="68" t="s">
        <v>141</v>
      </c>
      <c r="E51" s="68"/>
      <c r="F51" s="68" t="s">
        <v>152</v>
      </c>
      <c r="G51" s="68"/>
      <c r="H51" s="68" t="s">
        <v>163</v>
      </c>
      <c r="I51" s="68"/>
      <c r="J51" s="68" t="s">
        <v>168</v>
      </c>
      <c r="K51" s="68"/>
      <c r="L51" s="69" t="s">
        <v>182</v>
      </c>
      <c r="M51" s="12"/>
      <c r="N51" s="145"/>
    </row>
    <row r="52" spans="1:14" ht="15.75">
      <c r="A52" s="27"/>
      <c r="B52" s="28" t="s">
        <v>34</v>
      </c>
      <c r="C52" s="70">
        <v>125369</v>
      </c>
      <c r="D52" s="71">
        <v>37016</v>
      </c>
      <c r="E52" s="70"/>
      <c r="F52" s="70">
        <v>4215</v>
      </c>
      <c r="G52" s="70"/>
      <c r="H52" s="70">
        <v>0</v>
      </c>
      <c r="I52" s="70"/>
      <c r="J52" s="70">
        <v>0</v>
      </c>
      <c r="K52" s="70"/>
      <c r="L52" s="71">
        <f>D52-F52+H52-J52</f>
        <v>32801</v>
      </c>
      <c r="M52" s="28"/>
      <c r="N52" s="145"/>
    </row>
    <row r="53" spans="1:14" ht="15.75">
      <c r="A53" s="27"/>
      <c r="B53" s="28" t="s">
        <v>35</v>
      </c>
      <c r="C53" s="70"/>
      <c r="D53" s="70">
        <v>0</v>
      </c>
      <c r="E53" s="70"/>
      <c r="F53" s="70">
        <v>0</v>
      </c>
      <c r="G53" s="70"/>
      <c r="H53" s="70">
        <v>0</v>
      </c>
      <c r="I53" s="70"/>
      <c r="J53" s="70">
        <v>0</v>
      </c>
      <c r="K53" s="70"/>
      <c r="L53" s="71">
        <f>D53-F53</f>
        <v>0</v>
      </c>
      <c r="M53" s="28"/>
      <c r="N53" s="145"/>
    </row>
    <row r="54" spans="1:14" ht="15.75">
      <c r="A54" s="27"/>
      <c r="B54" s="28"/>
      <c r="C54" s="70"/>
      <c r="D54" s="70"/>
      <c r="E54" s="70"/>
      <c r="F54" s="70"/>
      <c r="G54" s="70"/>
      <c r="H54" s="70"/>
      <c r="I54" s="70"/>
      <c r="J54" s="70"/>
      <c r="K54" s="70"/>
      <c r="L54" s="71"/>
      <c r="M54" s="28"/>
      <c r="N54" s="145"/>
    </row>
    <row r="55" spans="1:14" ht="15.75">
      <c r="A55" s="27"/>
      <c r="B55" s="28" t="s">
        <v>36</v>
      </c>
      <c r="C55" s="70">
        <f>SUM(C52:C54)</f>
        <v>125369</v>
      </c>
      <c r="D55" s="70">
        <f>SUM(D52:D54)</f>
        <v>37016</v>
      </c>
      <c r="E55" s="70"/>
      <c r="F55" s="70">
        <f>SUM(F52:F54)</f>
        <v>4215</v>
      </c>
      <c r="G55" s="70"/>
      <c r="H55" s="70">
        <f>SUM(H52:H54)</f>
        <v>0</v>
      </c>
      <c r="I55" s="70"/>
      <c r="J55" s="70">
        <f>SUM(J52:J54)</f>
        <v>0</v>
      </c>
      <c r="K55" s="70"/>
      <c r="L55" s="72">
        <f>SUM(L52:L54)</f>
        <v>32801</v>
      </c>
      <c r="M55" s="28"/>
      <c r="N55" s="145"/>
    </row>
    <row r="56" spans="1:14" ht="15.75">
      <c r="A56" s="27"/>
      <c r="B56" s="28"/>
      <c r="C56" s="70"/>
      <c r="D56" s="70"/>
      <c r="E56" s="70"/>
      <c r="F56" s="70"/>
      <c r="G56" s="70"/>
      <c r="H56" s="70"/>
      <c r="I56" s="70"/>
      <c r="J56" s="70"/>
      <c r="K56" s="70"/>
      <c r="L56" s="72"/>
      <c r="M56" s="28"/>
      <c r="N56" s="145"/>
    </row>
    <row r="57" spans="1:14" ht="15.75">
      <c r="A57" s="8"/>
      <c r="B57" s="12" t="s">
        <v>37</v>
      </c>
      <c r="C57" s="73"/>
      <c r="D57" s="73"/>
      <c r="E57" s="73"/>
      <c r="F57" s="73"/>
      <c r="G57" s="73"/>
      <c r="H57" s="73"/>
      <c r="I57" s="73"/>
      <c r="J57" s="73"/>
      <c r="K57" s="73"/>
      <c r="L57" s="74"/>
      <c r="M57" s="10"/>
      <c r="N57" s="145"/>
    </row>
    <row r="58" spans="1:14" ht="15.75">
      <c r="A58" s="8"/>
      <c r="B58" s="10"/>
      <c r="C58" s="73"/>
      <c r="D58" s="73"/>
      <c r="E58" s="73"/>
      <c r="F58" s="73"/>
      <c r="G58" s="73"/>
      <c r="H58" s="73"/>
      <c r="I58" s="73"/>
      <c r="J58" s="73"/>
      <c r="K58" s="73"/>
      <c r="L58" s="74"/>
      <c r="M58" s="10"/>
      <c r="N58" s="145"/>
    </row>
    <row r="59" spans="1:14" ht="15.75">
      <c r="A59" s="27"/>
      <c r="B59" s="28" t="s">
        <v>34</v>
      </c>
      <c r="C59" s="70"/>
      <c r="D59" s="70"/>
      <c r="E59" s="70"/>
      <c r="F59" s="70"/>
      <c r="G59" s="70"/>
      <c r="H59" s="70"/>
      <c r="I59" s="70"/>
      <c r="J59" s="70"/>
      <c r="K59" s="70"/>
      <c r="L59" s="72"/>
      <c r="M59" s="28"/>
      <c r="N59" s="145"/>
    </row>
    <row r="60" spans="1:14" ht="15.75">
      <c r="A60" s="27"/>
      <c r="B60" s="28" t="s">
        <v>35</v>
      </c>
      <c r="C60" s="70"/>
      <c r="D60" s="70"/>
      <c r="E60" s="70"/>
      <c r="F60" s="70"/>
      <c r="G60" s="70"/>
      <c r="H60" s="70"/>
      <c r="I60" s="70"/>
      <c r="J60" s="70"/>
      <c r="K60" s="70"/>
      <c r="L60" s="72"/>
      <c r="M60" s="28"/>
      <c r="N60" s="145"/>
    </row>
    <row r="61" spans="1:14" ht="15.75">
      <c r="A61" s="27"/>
      <c r="B61" s="28"/>
      <c r="C61" s="70"/>
      <c r="D61" s="70"/>
      <c r="E61" s="70"/>
      <c r="F61" s="70"/>
      <c r="G61" s="70"/>
      <c r="H61" s="70"/>
      <c r="I61" s="70"/>
      <c r="J61" s="70"/>
      <c r="K61" s="70"/>
      <c r="L61" s="72"/>
      <c r="M61" s="28"/>
      <c r="N61" s="145"/>
    </row>
    <row r="62" spans="1:14" ht="15.75">
      <c r="A62" s="27"/>
      <c r="B62" s="28" t="s">
        <v>36</v>
      </c>
      <c r="C62" s="70"/>
      <c r="D62" s="70"/>
      <c r="E62" s="70"/>
      <c r="F62" s="70"/>
      <c r="G62" s="70"/>
      <c r="H62" s="70"/>
      <c r="I62" s="70"/>
      <c r="J62" s="70"/>
      <c r="K62" s="70"/>
      <c r="L62" s="70"/>
      <c r="M62" s="28"/>
      <c r="N62" s="145"/>
    </row>
    <row r="63" spans="1:14" ht="15.75">
      <c r="A63" s="27"/>
      <c r="B63" s="28"/>
      <c r="C63" s="70"/>
      <c r="D63" s="70"/>
      <c r="E63" s="70"/>
      <c r="F63" s="70"/>
      <c r="G63" s="70"/>
      <c r="H63" s="70"/>
      <c r="I63" s="70"/>
      <c r="J63" s="70"/>
      <c r="K63" s="70"/>
      <c r="L63" s="70"/>
      <c r="M63" s="28"/>
      <c r="N63" s="145"/>
    </row>
    <row r="64" spans="1:14" ht="15.75">
      <c r="A64" s="27"/>
      <c r="B64" s="28" t="s">
        <v>38</v>
      </c>
      <c r="C64" s="70">
        <v>-2250</v>
      </c>
      <c r="D64" s="70">
        <v>-2250</v>
      </c>
      <c r="E64" s="70"/>
      <c r="F64" s="70"/>
      <c r="G64" s="70"/>
      <c r="H64" s="70"/>
      <c r="I64" s="70"/>
      <c r="J64" s="70"/>
      <c r="K64" s="70"/>
      <c r="L64" s="71">
        <f>D64-F64+H64-J64</f>
        <v>-2250</v>
      </c>
      <c r="M64" s="28"/>
      <c r="N64" s="145"/>
    </row>
    <row r="65" spans="1:14" ht="15.75">
      <c r="A65" s="27"/>
      <c r="B65" s="28" t="s">
        <v>39</v>
      </c>
      <c r="C65" s="70">
        <v>-619</v>
      </c>
      <c r="D65" s="70">
        <v>0</v>
      </c>
      <c r="E65" s="70"/>
      <c r="F65" s="70"/>
      <c r="G65" s="70"/>
      <c r="H65" s="70"/>
      <c r="I65" s="70"/>
      <c r="J65" s="70"/>
      <c r="K65" s="70"/>
      <c r="L65" s="72">
        <v>0</v>
      </c>
      <c r="M65" s="28"/>
      <c r="N65" s="145"/>
    </row>
    <row r="66" spans="1:14" ht="15.75">
      <c r="A66" s="27"/>
      <c r="B66" s="28" t="s">
        <v>40</v>
      </c>
      <c r="C66" s="70">
        <v>0</v>
      </c>
      <c r="D66" s="70">
        <v>696</v>
      </c>
      <c r="E66" s="70"/>
      <c r="F66" s="70"/>
      <c r="G66" s="70"/>
      <c r="H66" s="70"/>
      <c r="I66" s="70"/>
      <c r="J66" s="70"/>
      <c r="K66" s="70"/>
      <c r="L66" s="72">
        <v>616</v>
      </c>
      <c r="M66" s="28"/>
      <c r="N66" s="145"/>
    </row>
    <row r="67" spans="1:14" ht="15.75">
      <c r="A67" s="27"/>
      <c r="B67" s="28" t="s">
        <v>41</v>
      </c>
      <c r="C67" s="72">
        <f>SUM(C55:C66)</f>
        <v>122500</v>
      </c>
      <c r="D67" s="72">
        <f>SUM(D55:D66)</f>
        <v>35462</v>
      </c>
      <c r="E67" s="70"/>
      <c r="F67" s="72"/>
      <c r="G67" s="70"/>
      <c r="H67" s="72"/>
      <c r="I67" s="70"/>
      <c r="J67" s="72"/>
      <c r="K67" s="70"/>
      <c r="L67" s="72">
        <f>SUM(L55:L66)</f>
        <v>31167</v>
      </c>
      <c r="M67" s="28"/>
      <c r="N67" s="145"/>
    </row>
    <row r="68" spans="1:14" ht="15.75">
      <c r="A68" s="27"/>
      <c r="B68" s="28"/>
      <c r="C68" s="70"/>
      <c r="D68" s="70"/>
      <c r="E68" s="70"/>
      <c r="F68" s="70"/>
      <c r="G68" s="70"/>
      <c r="H68" s="70"/>
      <c r="I68" s="70"/>
      <c r="J68" s="70"/>
      <c r="K68" s="70"/>
      <c r="L68" s="72"/>
      <c r="M68" s="28"/>
      <c r="N68" s="145"/>
    </row>
    <row r="69" spans="1:14" ht="15.75">
      <c r="A69" s="8"/>
      <c r="B69" s="10"/>
      <c r="C69" s="10"/>
      <c r="D69" s="10"/>
      <c r="E69" s="10"/>
      <c r="F69" s="10"/>
      <c r="G69" s="10"/>
      <c r="H69" s="10"/>
      <c r="I69" s="10"/>
      <c r="J69" s="10"/>
      <c r="K69" s="10"/>
      <c r="L69" s="10"/>
      <c r="M69" s="10"/>
      <c r="N69" s="145"/>
    </row>
    <row r="70" spans="1:14" ht="15.75">
      <c r="A70" s="77"/>
      <c r="B70" s="65" t="s">
        <v>42</v>
      </c>
      <c r="C70" s="17"/>
      <c r="D70" s="17"/>
      <c r="E70" s="17"/>
      <c r="F70" s="17"/>
      <c r="G70" s="17"/>
      <c r="H70" s="17"/>
      <c r="I70" s="20"/>
      <c r="J70" s="20" t="s">
        <v>169</v>
      </c>
      <c r="K70" s="20"/>
      <c r="L70" s="20" t="s">
        <v>183</v>
      </c>
      <c r="M70" s="10"/>
      <c r="N70" s="145"/>
    </row>
    <row r="71" spans="1:14" ht="15.75">
      <c r="A71" s="27"/>
      <c r="B71" s="28" t="s">
        <v>43</v>
      </c>
      <c r="C71" s="28"/>
      <c r="D71" s="28"/>
      <c r="E71" s="28"/>
      <c r="F71" s="28"/>
      <c r="G71" s="28"/>
      <c r="H71" s="28"/>
      <c r="I71" s="28"/>
      <c r="J71" s="70">
        <v>0</v>
      </c>
      <c r="K71" s="28"/>
      <c r="L71" s="71">
        <v>0</v>
      </c>
      <c r="M71" s="28"/>
      <c r="N71" s="145"/>
    </row>
    <row r="72" spans="1:14" ht="15.75">
      <c r="A72" s="27"/>
      <c r="B72" s="28" t="s">
        <v>44</v>
      </c>
      <c r="C72" s="56" t="s">
        <v>139</v>
      </c>
      <c r="D72" s="78">
        <f>L46</f>
        <v>36913</v>
      </c>
      <c r="E72" s="28"/>
      <c r="F72" s="28"/>
      <c r="G72" s="28"/>
      <c r="H72" s="28"/>
      <c r="I72" s="28"/>
      <c r="J72" s="70">
        <v>4295</v>
      </c>
      <c r="K72" s="28"/>
      <c r="L72" s="71"/>
      <c r="M72" s="28"/>
      <c r="N72" s="145"/>
    </row>
    <row r="73" spans="1:14" ht="15.75">
      <c r="A73" s="27"/>
      <c r="B73" s="28" t="s">
        <v>45</v>
      </c>
      <c r="C73" s="28"/>
      <c r="D73" s="28"/>
      <c r="E73" s="28"/>
      <c r="F73" s="28"/>
      <c r="G73" s="28"/>
      <c r="H73" s="28"/>
      <c r="I73" s="28"/>
      <c r="J73" s="70"/>
      <c r="K73" s="28"/>
      <c r="L73" s="71">
        <f>836-13+68+67-272-1+4+369</f>
        <v>1058</v>
      </c>
      <c r="M73" s="28"/>
      <c r="N73" s="145"/>
    </row>
    <row r="74" spans="1:14" ht="15.75">
      <c r="A74" s="27"/>
      <c r="B74" s="28" t="s">
        <v>46</v>
      </c>
      <c r="C74" s="28"/>
      <c r="D74" s="28"/>
      <c r="E74" s="28"/>
      <c r="F74" s="28"/>
      <c r="G74" s="28"/>
      <c r="H74" s="28"/>
      <c r="I74" s="28"/>
      <c r="J74" s="70"/>
      <c r="K74" s="28"/>
      <c r="L74" s="71">
        <v>0</v>
      </c>
      <c r="M74" s="28"/>
      <c r="N74" s="145"/>
    </row>
    <row r="75" spans="1:14" ht="15.75">
      <c r="A75" s="27"/>
      <c r="B75" s="28" t="s">
        <v>47</v>
      </c>
      <c r="C75" s="28"/>
      <c r="D75" s="28"/>
      <c r="E75" s="28"/>
      <c r="F75" s="28"/>
      <c r="G75" s="28"/>
      <c r="H75" s="28"/>
      <c r="I75" s="28"/>
      <c r="J75" s="70">
        <f>SUM(J71:J74)</f>
        <v>4295</v>
      </c>
      <c r="K75" s="28"/>
      <c r="L75" s="72">
        <f>SUM(L71:L74)</f>
        <v>1058</v>
      </c>
      <c r="M75" s="28"/>
      <c r="N75" s="145"/>
    </row>
    <row r="76" spans="1:14" ht="15.75">
      <c r="A76" s="27"/>
      <c r="B76" s="28" t="s">
        <v>48</v>
      </c>
      <c r="C76" s="28"/>
      <c r="D76" s="28"/>
      <c r="E76" s="28"/>
      <c r="F76" s="28"/>
      <c r="G76" s="28"/>
      <c r="H76" s="28"/>
      <c r="I76" s="28"/>
      <c r="J76" s="70">
        <v>0</v>
      </c>
      <c r="K76" s="28"/>
      <c r="L76" s="71">
        <v>0</v>
      </c>
      <c r="M76" s="28"/>
      <c r="N76" s="145"/>
    </row>
    <row r="77" spans="1:14" ht="15.75">
      <c r="A77" s="27"/>
      <c r="B77" s="28" t="s">
        <v>49</v>
      </c>
      <c r="C77" s="28"/>
      <c r="D77" s="28"/>
      <c r="E77" s="28"/>
      <c r="F77" s="28"/>
      <c r="G77" s="28"/>
      <c r="H77" s="28"/>
      <c r="I77" s="28"/>
      <c r="J77" s="70">
        <f>J75+J76</f>
        <v>4295</v>
      </c>
      <c r="K77" s="28"/>
      <c r="L77" s="72">
        <f>L75+L76</f>
        <v>1058</v>
      </c>
      <c r="M77" s="28"/>
      <c r="N77" s="145"/>
    </row>
    <row r="78" spans="1:14" ht="15.75">
      <c r="A78" s="27"/>
      <c r="B78" s="79" t="s">
        <v>50</v>
      </c>
      <c r="C78" s="80"/>
      <c r="D78" s="28"/>
      <c r="E78" s="28"/>
      <c r="F78" s="28"/>
      <c r="G78" s="28"/>
      <c r="H78" s="28"/>
      <c r="I78" s="28"/>
      <c r="J78" s="70"/>
      <c r="K78" s="28"/>
      <c r="L78" s="71"/>
      <c r="M78" s="28"/>
      <c r="N78" s="145"/>
    </row>
    <row r="79" spans="1:14" ht="15.75">
      <c r="A79" s="27">
        <v>1</v>
      </c>
      <c r="B79" s="28" t="s">
        <v>51</v>
      </c>
      <c r="C79" s="28"/>
      <c r="D79" s="28"/>
      <c r="E79" s="28"/>
      <c r="F79" s="28"/>
      <c r="G79" s="28"/>
      <c r="H79" s="28"/>
      <c r="I79" s="28"/>
      <c r="J79" s="28"/>
      <c r="K79" s="28"/>
      <c r="L79" s="71">
        <v>0</v>
      </c>
      <c r="M79" s="28"/>
      <c r="N79" s="145"/>
    </row>
    <row r="80" spans="1:14" ht="15.75">
      <c r="A80" s="27">
        <v>2</v>
      </c>
      <c r="B80" s="28" t="s">
        <v>52</v>
      </c>
      <c r="C80" s="28"/>
      <c r="D80" s="28"/>
      <c r="E80" s="28"/>
      <c r="F80" s="28"/>
      <c r="G80" s="28"/>
      <c r="H80" s="28"/>
      <c r="I80" s="28"/>
      <c r="J80" s="28"/>
      <c r="K80" s="28"/>
      <c r="L80" s="71">
        <v>-4</v>
      </c>
      <c r="M80" s="28"/>
      <c r="N80" s="145"/>
    </row>
    <row r="81" spans="1:14" ht="15.75">
      <c r="A81" s="27">
        <v>3</v>
      </c>
      <c r="B81" s="28" t="s">
        <v>53</v>
      </c>
      <c r="C81" s="28"/>
      <c r="D81" s="28"/>
      <c r="E81" s="28"/>
      <c r="F81" s="28"/>
      <c r="G81" s="28"/>
      <c r="H81" s="28"/>
      <c r="I81" s="28"/>
      <c r="J81" s="28"/>
      <c r="K81" s="28"/>
      <c r="L81" s="71">
        <v>-40</v>
      </c>
      <c r="M81" s="28"/>
      <c r="N81" s="145"/>
    </row>
    <row r="82" spans="1:14" ht="15.75">
      <c r="A82" s="27">
        <v>4</v>
      </c>
      <c r="B82" s="28" t="s">
        <v>54</v>
      </c>
      <c r="C82" s="28"/>
      <c r="D82" s="28"/>
      <c r="E82" s="28"/>
      <c r="F82" s="28"/>
      <c r="G82" s="28"/>
      <c r="H82" s="28"/>
      <c r="I82" s="28"/>
      <c r="J82" s="28"/>
      <c r="K82" s="28"/>
      <c r="L82" s="71">
        <v>0</v>
      </c>
      <c r="M82" s="28"/>
      <c r="N82" s="145"/>
    </row>
    <row r="83" spans="1:14" ht="15.75">
      <c r="A83" s="27">
        <v>5</v>
      </c>
      <c r="B83" s="28" t="s">
        <v>55</v>
      </c>
      <c r="C83" s="28"/>
      <c r="D83" s="28"/>
      <c r="E83" s="28"/>
      <c r="F83" s="28"/>
      <c r="G83" s="28"/>
      <c r="H83" s="28"/>
      <c r="I83" s="28"/>
      <c r="J83" s="28"/>
      <c r="K83" s="28"/>
      <c r="L83" s="71">
        <v>-473</v>
      </c>
      <c r="M83" s="28"/>
      <c r="N83" s="145"/>
    </row>
    <row r="84" spans="1:14" ht="15.75">
      <c r="A84" s="27">
        <v>6</v>
      </c>
      <c r="B84" s="28" t="s">
        <v>56</v>
      </c>
      <c r="C84" s="28"/>
      <c r="D84" s="28"/>
      <c r="E84" s="28"/>
      <c r="F84" s="28"/>
      <c r="G84" s="28"/>
      <c r="H84" s="28"/>
      <c r="I84" s="28"/>
      <c r="J84" s="28"/>
      <c r="K84" s="28"/>
      <c r="L84" s="71">
        <v>-3</v>
      </c>
      <c r="M84" s="28"/>
      <c r="N84" s="145"/>
    </row>
    <row r="85" spans="1:14" ht="15.75">
      <c r="A85" s="27">
        <v>7</v>
      </c>
      <c r="B85" s="28" t="s">
        <v>57</v>
      </c>
      <c r="C85" s="28"/>
      <c r="D85" s="28"/>
      <c r="E85" s="28"/>
      <c r="F85" s="28"/>
      <c r="G85" s="28"/>
      <c r="H85" s="28"/>
      <c r="I85" s="28"/>
      <c r="J85" s="28"/>
      <c r="K85" s="28"/>
      <c r="L85" s="71">
        <v>-101</v>
      </c>
      <c r="M85" s="28"/>
      <c r="N85" s="145"/>
    </row>
    <row r="86" spans="1:14" ht="15.75">
      <c r="A86" s="27">
        <v>8</v>
      </c>
      <c r="B86" s="28" t="s">
        <v>58</v>
      </c>
      <c r="C86" s="28"/>
      <c r="D86" s="28"/>
      <c r="E86" s="28"/>
      <c r="F86" s="28"/>
      <c r="G86" s="28"/>
      <c r="H86" s="28"/>
      <c r="I86" s="28"/>
      <c r="J86" s="28"/>
      <c r="K86" s="28"/>
      <c r="L86" s="71">
        <v>0</v>
      </c>
      <c r="M86" s="28"/>
      <c r="N86" s="145"/>
    </row>
    <row r="87" spans="1:14" ht="15.75">
      <c r="A87" s="27">
        <v>9</v>
      </c>
      <c r="B87" s="28" t="s">
        <v>59</v>
      </c>
      <c r="C87" s="28"/>
      <c r="D87" s="28"/>
      <c r="E87" s="28"/>
      <c r="F87" s="28"/>
      <c r="G87" s="28"/>
      <c r="H87" s="28"/>
      <c r="I87" s="28"/>
      <c r="J87" s="28"/>
      <c r="K87" s="28"/>
      <c r="L87" s="71">
        <v>0</v>
      </c>
      <c r="M87" s="28"/>
      <c r="N87" s="145"/>
    </row>
    <row r="88" spans="1:14" ht="15.75">
      <c r="A88" s="27">
        <v>10</v>
      </c>
      <c r="B88" s="28" t="s">
        <v>60</v>
      </c>
      <c r="C88" s="28"/>
      <c r="D88" s="28"/>
      <c r="E88" s="28"/>
      <c r="F88" s="28"/>
      <c r="G88" s="28"/>
      <c r="H88" s="28"/>
      <c r="I88" s="28"/>
      <c r="J88" s="28"/>
      <c r="K88" s="28"/>
      <c r="L88" s="71">
        <v>0</v>
      </c>
      <c r="M88" s="28"/>
      <c r="N88" s="145"/>
    </row>
    <row r="89" spans="1:14" ht="15.75">
      <c r="A89" s="27">
        <v>11</v>
      </c>
      <c r="B89" s="28" t="s">
        <v>61</v>
      </c>
      <c r="C89" s="28"/>
      <c r="D89" s="28"/>
      <c r="E89" s="28"/>
      <c r="F89" s="28"/>
      <c r="G89" s="28"/>
      <c r="H89" s="28"/>
      <c r="I89" s="28"/>
      <c r="J89" s="28"/>
      <c r="K89" s="28"/>
      <c r="L89" s="71">
        <f>-L77-SUM(L79:L88)</f>
        <v>-437</v>
      </c>
      <c r="M89" s="28"/>
      <c r="N89" s="145"/>
    </row>
    <row r="90" spans="1:14" ht="15.75">
      <c r="A90" s="27"/>
      <c r="B90" s="79" t="s">
        <v>62</v>
      </c>
      <c r="C90" s="80"/>
      <c r="D90" s="28"/>
      <c r="E90" s="28"/>
      <c r="F90" s="28"/>
      <c r="G90" s="28"/>
      <c r="H90" s="28"/>
      <c r="I90" s="28"/>
      <c r="J90" s="28"/>
      <c r="K90" s="28"/>
      <c r="L90" s="81"/>
      <c r="M90" s="28"/>
      <c r="N90" s="145"/>
    </row>
    <row r="91" spans="1:14" ht="15.75">
      <c r="A91" s="27"/>
      <c r="B91" s="28" t="s">
        <v>63</v>
      </c>
      <c r="C91" s="80"/>
      <c r="D91" s="28"/>
      <c r="E91" s="28"/>
      <c r="F91" s="28"/>
      <c r="G91" s="28"/>
      <c r="H91" s="28"/>
      <c r="I91" s="28"/>
      <c r="J91" s="70">
        <v>0</v>
      </c>
      <c r="K91" s="70"/>
      <c r="L91" s="71"/>
      <c r="M91" s="28"/>
      <c r="N91" s="145"/>
    </row>
    <row r="92" spans="1:14" ht="15.75">
      <c r="A92" s="27"/>
      <c r="B92" s="28" t="s">
        <v>64</v>
      </c>
      <c r="C92" s="28"/>
      <c r="D92" s="28"/>
      <c r="E92" s="28"/>
      <c r="F92" s="28"/>
      <c r="G92" s="28"/>
      <c r="H92" s="28"/>
      <c r="I92" s="28"/>
      <c r="J92" s="70">
        <v>0</v>
      </c>
      <c r="K92" s="70"/>
      <c r="L92" s="71"/>
      <c r="M92" s="28"/>
      <c r="N92" s="145"/>
    </row>
    <row r="93" spans="1:14" ht="15.75">
      <c r="A93" s="27"/>
      <c r="B93" s="28" t="s">
        <v>65</v>
      </c>
      <c r="C93" s="28"/>
      <c r="D93" s="28"/>
      <c r="E93" s="28"/>
      <c r="F93" s="28"/>
      <c r="G93" s="28"/>
      <c r="H93" s="28"/>
      <c r="I93" s="28"/>
      <c r="J93" s="70">
        <v>-4295</v>
      </c>
      <c r="K93" s="70"/>
      <c r="L93" s="71"/>
      <c r="M93" s="28"/>
      <c r="N93" s="145"/>
    </row>
    <row r="94" spans="1:14" ht="15.75">
      <c r="A94" s="27"/>
      <c r="B94" s="28" t="s">
        <v>66</v>
      </c>
      <c r="C94" s="28"/>
      <c r="D94" s="28"/>
      <c r="E94" s="28"/>
      <c r="F94" s="28"/>
      <c r="G94" s="28"/>
      <c r="H94" s="28"/>
      <c r="I94" s="28"/>
      <c r="J94" s="70">
        <v>0</v>
      </c>
      <c r="K94" s="70"/>
      <c r="L94" s="71"/>
      <c r="M94" s="28"/>
      <c r="N94" s="145"/>
    </row>
    <row r="95" spans="1:14" ht="15.75">
      <c r="A95" s="27"/>
      <c r="B95" s="28" t="s">
        <v>67</v>
      </c>
      <c r="C95" s="28"/>
      <c r="D95" s="28"/>
      <c r="E95" s="28"/>
      <c r="F95" s="28"/>
      <c r="G95" s="28"/>
      <c r="H95" s="28"/>
      <c r="I95" s="28"/>
      <c r="J95" s="70">
        <f>SUM(J78:J94)</f>
        <v>-4295</v>
      </c>
      <c r="K95" s="70"/>
      <c r="L95" s="70">
        <f>SUM(L78:L94)</f>
        <v>-1058</v>
      </c>
      <c r="M95" s="28"/>
      <c r="N95" s="145"/>
    </row>
    <row r="96" spans="1:14" ht="15.75">
      <c r="A96" s="27"/>
      <c r="B96" s="28" t="s">
        <v>68</v>
      </c>
      <c r="C96" s="28"/>
      <c r="D96" s="28"/>
      <c r="E96" s="28"/>
      <c r="F96" s="28"/>
      <c r="G96" s="28"/>
      <c r="H96" s="28"/>
      <c r="I96" s="28"/>
      <c r="J96" s="70">
        <f>J77+J95</f>
        <v>0</v>
      </c>
      <c r="K96" s="70"/>
      <c r="L96" s="70">
        <f>L77+L95</f>
        <v>0</v>
      </c>
      <c r="M96" s="28"/>
      <c r="N96" s="145"/>
    </row>
    <row r="97" spans="1:14" ht="15.75">
      <c r="A97" s="27"/>
      <c r="B97" s="28"/>
      <c r="C97" s="28"/>
      <c r="D97" s="28"/>
      <c r="E97" s="28"/>
      <c r="F97" s="28"/>
      <c r="G97" s="28"/>
      <c r="H97" s="28"/>
      <c r="I97" s="28"/>
      <c r="J97" s="70"/>
      <c r="K97" s="70"/>
      <c r="L97" s="70"/>
      <c r="M97" s="28"/>
      <c r="N97" s="145"/>
    </row>
    <row r="98" spans="1:14" ht="15.75">
      <c r="A98" s="2"/>
      <c r="B98" s="82" t="s">
        <v>69</v>
      </c>
      <c r="C98" s="83"/>
      <c r="D98" s="5"/>
      <c r="E98" s="5"/>
      <c r="F98" s="5"/>
      <c r="G98" s="5"/>
      <c r="H98" s="5"/>
      <c r="I98" s="5"/>
      <c r="J98" s="5"/>
      <c r="K98" s="5"/>
      <c r="L98" s="64"/>
      <c r="M98" s="5"/>
      <c r="N98" s="145"/>
    </row>
    <row r="99" spans="1:14" ht="15.75">
      <c r="A99" s="8"/>
      <c r="B99" s="22"/>
      <c r="C99" s="16"/>
      <c r="D99" s="10"/>
      <c r="E99" s="10"/>
      <c r="F99" s="10"/>
      <c r="G99" s="10"/>
      <c r="H99" s="10"/>
      <c r="I99" s="10"/>
      <c r="J99" s="10"/>
      <c r="K99" s="10"/>
      <c r="L99" s="66"/>
      <c r="M99" s="10"/>
      <c r="N99" s="145"/>
    </row>
    <row r="100" spans="1:14" ht="15.75">
      <c r="A100" s="8"/>
      <c r="B100" s="84" t="s">
        <v>70</v>
      </c>
      <c r="C100" s="16"/>
      <c r="D100" s="10"/>
      <c r="E100" s="10"/>
      <c r="F100" s="10"/>
      <c r="G100" s="10"/>
      <c r="H100" s="10"/>
      <c r="I100" s="10"/>
      <c r="J100" s="10"/>
      <c r="K100" s="10"/>
      <c r="L100" s="66"/>
      <c r="M100" s="10"/>
      <c r="N100" s="145"/>
    </row>
    <row r="101" spans="1:14" ht="15.75">
      <c r="A101" s="27"/>
      <c r="B101" s="28" t="s">
        <v>71</v>
      </c>
      <c r="C101" s="28"/>
      <c r="D101" s="28"/>
      <c r="E101" s="28"/>
      <c r="F101" s="28"/>
      <c r="G101" s="28"/>
      <c r="H101" s="28"/>
      <c r="I101" s="28"/>
      <c r="J101" s="28"/>
      <c r="K101" s="28"/>
      <c r="L101" s="71">
        <v>2000</v>
      </c>
      <c r="M101" s="28"/>
      <c r="N101" s="145"/>
    </row>
    <row r="102" spans="1:14" ht="15.75">
      <c r="A102" s="27"/>
      <c r="B102" s="28" t="s">
        <v>72</v>
      </c>
      <c r="C102" s="28"/>
      <c r="D102" s="28"/>
      <c r="E102" s="28"/>
      <c r="F102" s="28"/>
      <c r="G102" s="28"/>
      <c r="H102" s="28"/>
      <c r="I102" s="28"/>
      <c r="J102" s="28"/>
      <c r="K102" s="28"/>
      <c r="L102" s="71">
        <v>3000</v>
      </c>
      <c r="M102" s="28"/>
      <c r="N102" s="145"/>
    </row>
    <row r="103" spans="1:14" ht="15.75">
      <c r="A103" s="27"/>
      <c r="B103" s="28" t="s">
        <v>73</v>
      </c>
      <c r="C103" s="28"/>
      <c r="D103" s="28"/>
      <c r="E103" s="28"/>
      <c r="F103" s="28"/>
      <c r="G103" s="28"/>
      <c r="H103" s="28"/>
      <c r="I103" s="28"/>
      <c r="J103" s="28"/>
      <c r="K103" s="28"/>
      <c r="L103" s="71">
        <v>0</v>
      </c>
      <c r="M103" s="28"/>
      <c r="N103" s="145"/>
    </row>
    <row r="104" spans="1:14" ht="15.75">
      <c r="A104" s="27"/>
      <c r="B104" s="28" t="s">
        <v>74</v>
      </c>
      <c r="C104" s="28"/>
      <c r="D104" s="28"/>
      <c r="E104" s="28"/>
      <c r="F104" s="28"/>
      <c r="G104" s="28"/>
      <c r="H104" s="28"/>
      <c r="I104" s="28"/>
      <c r="J104" s="28"/>
      <c r="K104" s="28"/>
      <c r="L104" s="71">
        <v>0</v>
      </c>
      <c r="M104" s="28"/>
      <c r="N104" s="145"/>
    </row>
    <row r="105" spans="1:14" ht="15.75">
      <c r="A105" s="27"/>
      <c r="B105" s="28" t="s">
        <v>75</v>
      </c>
      <c r="C105" s="28"/>
      <c r="D105" s="28"/>
      <c r="E105" s="28"/>
      <c r="F105" s="28"/>
      <c r="G105" s="28"/>
      <c r="H105" s="28"/>
      <c r="I105" s="28"/>
      <c r="J105" s="28"/>
      <c r="K105" s="28"/>
      <c r="L105" s="71">
        <v>0</v>
      </c>
      <c r="M105" s="28"/>
      <c r="N105" s="145"/>
    </row>
    <row r="106" spans="1:14" ht="15.75">
      <c r="A106" s="27"/>
      <c r="B106" s="28" t="s">
        <v>55</v>
      </c>
      <c r="C106" s="28"/>
      <c r="D106" s="28"/>
      <c r="E106" s="28"/>
      <c r="F106" s="28"/>
      <c r="G106" s="28"/>
      <c r="H106" s="28"/>
      <c r="I106" s="28"/>
      <c r="J106" s="28"/>
      <c r="K106" s="28"/>
      <c r="L106" s="71">
        <v>0</v>
      </c>
      <c r="M106" s="28"/>
      <c r="N106" s="145"/>
    </row>
    <row r="107" spans="1:14" ht="15.75">
      <c r="A107" s="27"/>
      <c r="B107" s="28" t="s">
        <v>76</v>
      </c>
      <c r="C107" s="28"/>
      <c r="D107" s="28"/>
      <c r="E107" s="28"/>
      <c r="F107" s="28"/>
      <c r="G107" s="28"/>
      <c r="H107" s="28"/>
      <c r="I107" s="28"/>
      <c r="J107" s="28"/>
      <c r="K107" s="28"/>
      <c r="L107" s="71">
        <v>0</v>
      </c>
      <c r="M107" s="28"/>
      <c r="N107" s="145"/>
    </row>
    <row r="108" spans="1:14" ht="15.75">
      <c r="A108" s="27"/>
      <c r="B108" s="28" t="s">
        <v>77</v>
      </c>
      <c r="C108" s="28"/>
      <c r="D108" s="28"/>
      <c r="E108" s="28"/>
      <c r="F108" s="28"/>
      <c r="G108" s="28"/>
      <c r="H108" s="28"/>
      <c r="I108" s="28"/>
      <c r="J108" s="28"/>
      <c r="K108" s="28"/>
      <c r="L108" s="71">
        <f>SUM(L102:L106)</f>
        <v>3000</v>
      </c>
      <c r="M108" s="28"/>
      <c r="N108" s="145"/>
    </row>
    <row r="109" spans="1:14" ht="15.75">
      <c r="A109" s="27"/>
      <c r="B109" s="28"/>
      <c r="C109" s="28"/>
      <c r="D109" s="28"/>
      <c r="E109" s="28"/>
      <c r="F109" s="28"/>
      <c r="G109" s="28"/>
      <c r="H109" s="28"/>
      <c r="I109" s="28"/>
      <c r="J109" s="28"/>
      <c r="K109" s="28"/>
      <c r="L109" s="85"/>
      <c r="M109" s="28"/>
      <c r="N109" s="145"/>
    </row>
    <row r="110" spans="1:14" ht="15.75">
      <c r="A110" s="8"/>
      <c r="B110" s="84" t="s">
        <v>78</v>
      </c>
      <c r="C110" s="10"/>
      <c r="D110" s="10"/>
      <c r="E110" s="10"/>
      <c r="F110" s="10"/>
      <c r="G110" s="10"/>
      <c r="H110" s="10"/>
      <c r="I110" s="10"/>
      <c r="J110" s="10"/>
      <c r="K110" s="10"/>
      <c r="L110" s="66"/>
      <c r="M110" s="10"/>
      <c r="N110" s="145"/>
    </row>
    <row r="111" spans="1:14" ht="15.75">
      <c r="A111" s="27"/>
      <c r="B111" s="28" t="s">
        <v>79</v>
      </c>
      <c r="C111" s="28"/>
      <c r="D111" s="86"/>
      <c r="E111" s="28"/>
      <c r="F111" s="28"/>
      <c r="G111" s="28"/>
      <c r="H111" s="28"/>
      <c r="I111" s="28"/>
      <c r="J111" s="28"/>
      <c r="K111" s="28"/>
      <c r="L111" s="87" t="s">
        <v>171</v>
      </c>
      <c r="M111" s="28"/>
      <c r="N111" s="145"/>
    </row>
    <row r="112" spans="1:14" ht="15.75">
      <c r="A112" s="27"/>
      <c r="B112" s="28" t="s">
        <v>80</v>
      </c>
      <c r="C112" s="31"/>
      <c r="D112" s="31"/>
      <c r="E112" s="31"/>
      <c r="F112" s="31"/>
      <c r="G112" s="31"/>
      <c r="H112" s="31"/>
      <c r="I112" s="31"/>
      <c r="J112" s="31"/>
      <c r="K112" s="31"/>
      <c r="L112" s="87" t="s">
        <v>171</v>
      </c>
      <c r="M112" s="28"/>
      <c r="N112" s="145"/>
    </row>
    <row r="113" spans="1:14" ht="15.75">
      <c r="A113" s="27"/>
      <c r="B113" s="28" t="s">
        <v>81</v>
      </c>
      <c r="C113" s="28"/>
      <c r="D113" s="28"/>
      <c r="E113" s="28"/>
      <c r="F113" s="28"/>
      <c r="G113" s="28"/>
      <c r="H113" s="28"/>
      <c r="I113" s="28"/>
      <c r="J113" s="28"/>
      <c r="K113" s="28"/>
      <c r="L113" s="87" t="s">
        <v>171</v>
      </c>
      <c r="M113" s="28"/>
      <c r="N113" s="145"/>
    </row>
    <row r="114" spans="1:14" ht="15.75">
      <c r="A114" s="27"/>
      <c r="B114" s="28" t="s">
        <v>82</v>
      </c>
      <c r="C114" s="28"/>
      <c r="D114" s="28"/>
      <c r="E114" s="28"/>
      <c r="F114" s="28"/>
      <c r="G114" s="28"/>
      <c r="H114" s="28"/>
      <c r="I114" s="28"/>
      <c r="J114" s="28"/>
      <c r="K114" s="28"/>
      <c r="L114" s="87" t="s">
        <v>171</v>
      </c>
      <c r="M114" s="28"/>
      <c r="N114" s="145"/>
    </row>
    <row r="115" spans="1:14" ht="15.75">
      <c r="A115" s="27"/>
      <c r="B115" s="28"/>
      <c r="C115" s="28"/>
      <c r="D115" s="28"/>
      <c r="E115" s="28"/>
      <c r="F115" s="28"/>
      <c r="G115" s="28"/>
      <c r="H115" s="28"/>
      <c r="I115" s="28"/>
      <c r="J115" s="28"/>
      <c r="K115" s="28"/>
      <c r="L115" s="85"/>
      <c r="M115" s="28"/>
      <c r="N115" s="145"/>
    </row>
    <row r="116" spans="1:14" ht="15.75">
      <c r="A116" s="8"/>
      <c r="B116" s="84" t="s">
        <v>83</v>
      </c>
      <c r="C116" s="16"/>
      <c r="D116" s="10"/>
      <c r="E116" s="10"/>
      <c r="F116" s="10"/>
      <c r="G116" s="10"/>
      <c r="H116" s="10"/>
      <c r="I116" s="10"/>
      <c r="J116" s="10"/>
      <c r="K116" s="10"/>
      <c r="L116" s="88"/>
      <c r="M116" s="10"/>
      <c r="N116" s="145"/>
    </row>
    <row r="117" spans="1:14" ht="15.75">
      <c r="A117" s="27"/>
      <c r="B117" s="28" t="s">
        <v>84</v>
      </c>
      <c r="C117" s="28"/>
      <c r="D117" s="28"/>
      <c r="E117" s="28"/>
      <c r="F117" s="28"/>
      <c r="G117" s="28"/>
      <c r="H117" s="28"/>
      <c r="I117" s="28"/>
      <c r="J117" s="28"/>
      <c r="K117" s="28"/>
      <c r="L117" s="71">
        <v>0</v>
      </c>
      <c r="M117" s="28"/>
      <c r="N117" s="145"/>
    </row>
    <row r="118" spans="1:14" ht="15.75">
      <c r="A118" s="27"/>
      <c r="B118" s="28" t="s">
        <v>85</v>
      </c>
      <c r="C118" s="28"/>
      <c r="D118" s="28"/>
      <c r="E118" s="28"/>
      <c r="F118" s="28"/>
      <c r="G118" s="28"/>
      <c r="H118" s="28"/>
      <c r="I118" s="28"/>
      <c r="J118" s="28"/>
      <c r="K118" s="28"/>
      <c r="L118" s="71">
        <v>0</v>
      </c>
      <c r="M118" s="28"/>
      <c r="N118" s="145"/>
    </row>
    <row r="119" spans="1:14" ht="15.75">
      <c r="A119" s="27"/>
      <c r="B119" s="28" t="s">
        <v>86</v>
      </c>
      <c r="C119" s="28"/>
      <c r="D119" s="28"/>
      <c r="E119" s="28"/>
      <c r="F119" s="28"/>
      <c r="G119" s="28"/>
      <c r="H119" s="28"/>
      <c r="I119" s="28"/>
      <c r="J119" s="28"/>
      <c r="K119" s="28"/>
      <c r="L119" s="71">
        <v>0</v>
      </c>
      <c r="M119" s="28"/>
      <c r="N119" s="145"/>
    </row>
    <row r="120" spans="1:14" ht="15.75">
      <c r="A120" s="27"/>
      <c r="B120" s="28" t="s">
        <v>87</v>
      </c>
      <c r="C120" s="28"/>
      <c r="D120" s="28"/>
      <c r="E120" s="28"/>
      <c r="F120" s="28"/>
      <c r="G120" s="28"/>
      <c r="H120" s="89"/>
      <c r="I120" s="28"/>
      <c r="J120" s="28"/>
      <c r="K120" s="28"/>
      <c r="L120" s="71">
        <v>0</v>
      </c>
      <c r="M120" s="28"/>
      <c r="N120" s="145"/>
    </row>
    <row r="121" spans="1:14" ht="15.75">
      <c r="A121" s="27"/>
      <c r="B121" s="28" t="s">
        <v>88</v>
      </c>
      <c r="C121" s="28"/>
      <c r="D121" s="28"/>
      <c r="E121" s="28"/>
      <c r="F121" s="28"/>
      <c r="G121" s="28"/>
      <c r="H121" s="28"/>
      <c r="I121" s="28"/>
      <c r="J121" s="28"/>
      <c r="K121" s="28"/>
      <c r="L121" s="71">
        <f>SUM(L119:L120)</f>
        <v>0</v>
      </c>
      <c r="M121" s="28"/>
      <c r="N121" s="145"/>
    </row>
    <row r="122" spans="1:14" ht="7.5" customHeight="1">
      <c r="A122" s="27"/>
      <c r="B122" s="28"/>
      <c r="C122" s="28"/>
      <c r="D122" s="28"/>
      <c r="E122" s="28"/>
      <c r="F122" s="28"/>
      <c r="G122" s="28"/>
      <c r="H122" s="28"/>
      <c r="I122" s="28"/>
      <c r="J122" s="28"/>
      <c r="K122" s="28"/>
      <c r="L122" s="85"/>
      <c r="M122" s="28"/>
      <c r="N122" s="145"/>
    </row>
    <row r="123" spans="1:14" ht="6" customHeight="1">
      <c r="A123" s="2"/>
      <c r="B123" s="5"/>
      <c r="C123" s="5"/>
      <c r="D123" s="5"/>
      <c r="E123" s="5"/>
      <c r="F123" s="5"/>
      <c r="G123" s="5"/>
      <c r="H123" s="5"/>
      <c r="I123" s="5"/>
      <c r="J123" s="5"/>
      <c r="K123" s="5"/>
      <c r="L123" s="64"/>
      <c r="M123" s="5"/>
      <c r="N123" s="145"/>
    </row>
    <row r="124" spans="1:14" ht="15.75">
      <c r="A124" s="8"/>
      <c r="B124" s="84" t="s">
        <v>89</v>
      </c>
      <c r="C124" s="16"/>
      <c r="D124" s="10"/>
      <c r="E124" s="10"/>
      <c r="F124" s="10"/>
      <c r="G124" s="10"/>
      <c r="H124" s="10"/>
      <c r="I124" s="10"/>
      <c r="J124" s="10"/>
      <c r="K124" s="10"/>
      <c r="L124" s="66"/>
      <c r="M124" s="10"/>
      <c r="N124" s="145"/>
    </row>
    <row r="125" spans="1:14" ht="15.75">
      <c r="A125" s="8"/>
      <c r="B125" s="22"/>
      <c r="C125" s="16"/>
      <c r="D125" s="10"/>
      <c r="E125" s="10"/>
      <c r="F125" s="10"/>
      <c r="G125" s="10"/>
      <c r="H125" s="10"/>
      <c r="I125" s="10"/>
      <c r="J125" s="10"/>
      <c r="K125" s="10"/>
      <c r="L125" s="66"/>
      <c r="M125" s="10"/>
      <c r="N125" s="145"/>
    </row>
    <row r="126" spans="1:14" ht="15.75">
      <c r="A126" s="27"/>
      <c r="B126" s="28" t="s">
        <v>90</v>
      </c>
      <c r="C126" s="90"/>
      <c r="D126" s="28"/>
      <c r="E126" s="28"/>
      <c r="F126" s="28"/>
      <c r="G126" s="28"/>
      <c r="H126" s="28"/>
      <c r="I126" s="28"/>
      <c r="J126" s="28"/>
      <c r="K126" s="28"/>
      <c r="L126" s="71">
        <f>L55</f>
        <v>32801</v>
      </c>
      <c r="M126" s="28"/>
      <c r="N126" s="145"/>
    </row>
    <row r="127" spans="1:14" ht="15.75">
      <c r="A127" s="27"/>
      <c r="B127" s="28" t="s">
        <v>91</v>
      </c>
      <c r="C127" s="90"/>
      <c r="D127" s="28"/>
      <c r="E127" s="28"/>
      <c r="F127" s="28"/>
      <c r="G127" s="28"/>
      <c r="H127" s="28"/>
      <c r="I127" s="28"/>
      <c r="J127" s="28"/>
      <c r="K127" s="28"/>
      <c r="L127" s="71">
        <f>L67</f>
        <v>31167</v>
      </c>
      <c r="M127" s="28"/>
      <c r="N127" s="145"/>
    </row>
    <row r="128" spans="1:14" ht="7.5" customHeight="1">
      <c r="A128" s="27"/>
      <c r="B128" s="28"/>
      <c r="C128" s="28"/>
      <c r="D128" s="28"/>
      <c r="E128" s="28"/>
      <c r="F128" s="28"/>
      <c r="G128" s="28"/>
      <c r="H128" s="28"/>
      <c r="I128" s="28"/>
      <c r="J128" s="28"/>
      <c r="K128" s="28"/>
      <c r="L128" s="85"/>
      <c r="M128" s="28"/>
      <c r="N128" s="145"/>
    </row>
    <row r="129" spans="1:14" ht="15.75">
      <c r="A129" s="2"/>
      <c r="B129" s="5"/>
      <c r="C129" s="5"/>
      <c r="D129" s="5"/>
      <c r="E129" s="5"/>
      <c r="F129" s="5"/>
      <c r="G129" s="5"/>
      <c r="H129" s="5"/>
      <c r="I129" s="5"/>
      <c r="J129" s="5"/>
      <c r="K129" s="5"/>
      <c r="L129" s="64"/>
      <c r="M129" s="5"/>
      <c r="N129" s="145"/>
    </row>
    <row r="130" spans="1:14" ht="15.75">
      <c r="A130" s="8"/>
      <c r="B130" s="84" t="s">
        <v>92</v>
      </c>
      <c r="C130" s="12"/>
      <c r="D130" s="12"/>
      <c r="E130" s="12"/>
      <c r="F130" s="12"/>
      <c r="G130" s="12"/>
      <c r="H130" s="91" t="s">
        <v>164</v>
      </c>
      <c r="I130" s="91"/>
      <c r="J130" s="91" t="s">
        <v>170</v>
      </c>
      <c r="K130" s="12"/>
      <c r="L130" s="92" t="s">
        <v>184</v>
      </c>
      <c r="M130" s="12"/>
      <c r="N130" s="145"/>
    </row>
    <row r="131" spans="1:14" ht="15.75">
      <c r="A131" s="27"/>
      <c r="B131" s="28" t="s">
        <v>93</v>
      </c>
      <c r="C131" s="28"/>
      <c r="D131" s="28"/>
      <c r="E131" s="28"/>
      <c r="F131" s="28"/>
      <c r="G131" s="28"/>
      <c r="H131" s="71">
        <v>20000</v>
      </c>
      <c r="I131" s="28"/>
      <c r="J131" s="56" t="s">
        <v>171</v>
      </c>
      <c r="K131" s="28"/>
      <c r="L131" s="71"/>
      <c r="M131" s="28"/>
      <c r="N131" s="145"/>
    </row>
    <row r="132" spans="1:14" ht="15.75">
      <c r="A132" s="27"/>
      <c r="B132" s="28" t="s">
        <v>94</v>
      </c>
      <c r="C132" s="28"/>
      <c r="D132" s="28"/>
      <c r="E132" s="28"/>
      <c r="F132" s="28"/>
      <c r="G132" s="28"/>
      <c r="H132" s="71">
        <v>843</v>
      </c>
      <c r="I132" s="28"/>
      <c r="J132" s="71">
        <v>26</v>
      </c>
      <c r="K132" s="28"/>
      <c r="L132" s="71">
        <f>J132+H132</f>
        <v>869</v>
      </c>
      <c r="M132" s="28"/>
      <c r="N132" s="145"/>
    </row>
    <row r="133" spans="1:14" ht="15.75">
      <c r="A133" s="27"/>
      <c r="B133" s="28" t="s">
        <v>95</v>
      </c>
      <c r="C133" s="28"/>
      <c r="D133" s="28"/>
      <c r="E133" s="28"/>
      <c r="F133" s="28"/>
      <c r="G133" s="28"/>
      <c r="H133" s="28">
        <v>0</v>
      </c>
      <c r="I133" s="28"/>
      <c r="J133" s="28">
        <v>0</v>
      </c>
      <c r="K133" s="28"/>
      <c r="L133" s="71">
        <f>J133+H133</f>
        <v>0</v>
      </c>
      <c r="M133" s="28"/>
      <c r="N133" s="145"/>
    </row>
    <row r="134" spans="1:14" ht="15.75">
      <c r="A134" s="27"/>
      <c r="B134" s="28" t="s">
        <v>96</v>
      </c>
      <c r="C134" s="28"/>
      <c r="D134" s="28"/>
      <c r="E134" s="28"/>
      <c r="F134" s="28"/>
      <c r="G134" s="28"/>
      <c r="H134" s="71">
        <f>H132+H133</f>
        <v>843</v>
      </c>
      <c r="I134" s="28"/>
      <c r="J134" s="71">
        <f>J133+J132</f>
        <v>26</v>
      </c>
      <c r="K134" s="28"/>
      <c r="L134" s="71">
        <f>J134+H134</f>
        <v>869</v>
      </c>
      <c r="M134" s="28"/>
      <c r="N134" s="145"/>
    </row>
    <row r="135" spans="1:14" ht="15.75">
      <c r="A135" s="27"/>
      <c r="B135" s="28" t="s">
        <v>97</v>
      </c>
      <c r="C135" s="28"/>
      <c r="D135" s="28"/>
      <c r="E135" s="28"/>
      <c r="F135" s="28"/>
      <c r="G135" s="28"/>
      <c r="H135" s="71">
        <f>H131-H134</f>
        <v>19157</v>
      </c>
      <c r="I135" s="28"/>
      <c r="J135" s="56" t="s">
        <v>171</v>
      </c>
      <c r="K135" s="28"/>
      <c r="L135" s="71"/>
      <c r="M135" s="28"/>
      <c r="N135" s="145"/>
    </row>
    <row r="136" spans="1:14" ht="7.5" customHeight="1">
      <c r="A136" s="27"/>
      <c r="B136" s="28"/>
      <c r="C136" s="28"/>
      <c r="D136" s="28"/>
      <c r="E136" s="28"/>
      <c r="F136" s="28"/>
      <c r="G136" s="28"/>
      <c r="H136" s="28"/>
      <c r="I136" s="28"/>
      <c r="J136" s="28"/>
      <c r="K136" s="28"/>
      <c r="L136" s="85"/>
      <c r="M136" s="28"/>
      <c r="N136" s="145"/>
    </row>
    <row r="137" spans="1:14" ht="9" customHeight="1">
      <c r="A137" s="2"/>
      <c r="B137" s="5"/>
      <c r="C137" s="5"/>
      <c r="D137" s="5"/>
      <c r="E137" s="5"/>
      <c r="F137" s="5"/>
      <c r="G137" s="5"/>
      <c r="H137" s="5"/>
      <c r="I137" s="5"/>
      <c r="J137" s="5"/>
      <c r="K137" s="5"/>
      <c r="L137" s="64"/>
      <c r="M137" s="5"/>
      <c r="N137" s="145"/>
    </row>
    <row r="138" spans="1:14" ht="15.75">
      <c r="A138" s="8"/>
      <c r="B138" s="84" t="s">
        <v>98</v>
      </c>
      <c r="C138" s="16"/>
      <c r="D138" s="10"/>
      <c r="E138" s="10"/>
      <c r="F138" s="10"/>
      <c r="G138" s="10"/>
      <c r="H138" s="10"/>
      <c r="I138" s="10"/>
      <c r="J138" s="10"/>
      <c r="K138" s="10"/>
      <c r="L138" s="94"/>
      <c r="M138" s="10"/>
      <c r="N138" s="145"/>
    </row>
    <row r="139" spans="1:14" ht="15.75">
      <c r="A139" s="27"/>
      <c r="B139" s="28" t="s">
        <v>99</v>
      </c>
      <c r="C139" s="28"/>
      <c r="D139" s="28"/>
      <c r="E139" s="28"/>
      <c r="F139" s="28"/>
      <c r="G139" s="28"/>
      <c r="H139" s="28"/>
      <c r="I139" s="28"/>
      <c r="J139" s="28"/>
      <c r="K139" s="28"/>
      <c r="L139" s="81">
        <f>(L77+SUM(L79:L82))/-L83</f>
        <v>2.1437632135306552</v>
      </c>
      <c r="M139" s="28" t="s">
        <v>185</v>
      </c>
      <c r="N139" s="145"/>
    </row>
    <row r="140" spans="1:14" ht="15.75">
      <c r="A140" s="27"/>
      <c r="B140" s="28" t="s">
        <v>100</v>
      </c>
      <c r="C140" s="28"/>
      <c r="D140" s="28"/>
      <c r="E140" s="28"/>
      <c r="F140" s="28"/>
      <c r="G140" s="28"/>
      <c r="H140" s="28"/>
      <c r="I140" s="28"/>
      <c r="J140" s="28"/>
      <c r="K140" s="28"/>
      <c r="L140" s="95">
        <v>1.68</v>
      </c>
      <c r="M140" s="28" t="s">
        <v>185</v>
      </c>
      <c r="N140" s="145"/>
    </row>
    <row r="141" spans="1:14" ht="15.75">
      <c r="A141" s="27"/>
      <c r="B141" s="28" t="s">
        <v>101</v>
      </c>
      <c r="C141" s="28"/>
      <c r="D141" s="28"/>
      <c r="E141" s="28"/>
      <c r="F141" s="28"/>
      <c r="G141" s="28"/>
      <c r="H141" s="28"/>
      <c r="I141" s="28"/>
      <c r="J141" s="28"/>
      <c r="K141" s="28"/>
      <c r="L141" s="81">
        <f>(L77+SUM(L79:L84))/-L85</f>
        <v>5.326732673267327</v>
      </c>
      <c r="M141" s="28" t="s">
        <v>185</v>
      </c>
      <c r="N141" s="145"/>
    </row>
    <row r="142" spans="1:14" ht="15.75">
      <c r="A142" s="27"/>
      <c r="B142" s="28" t="s">
        <v>102</v>
      </c>
      <c r="C142" s="28"/>
      <c r="D142" s="28"/>
      <c r="E142" s="28"/>
      <c r="F142" s="28"/>
      <c r="G142" s="28"/>
      <c r="H142" s="28"/>
      <c r="I142" s="28"/>
      <c r="J142" s="28"/>
      <c r="K142" s="28"/>
      <c r="L142" s="96">
        <v>4.49</v>
      </c>
      <c r="M142" s="28" t="s">
        <v>185</v>
      </c>
      <c r="N142" s="145"/>
    </row>
    <row r="143" spans="1:14" ht="7.5" customHeight="1">
      <c r="A143" s="27"/>
      <c r="B143" s="28"/>
      <c r="C143" s="28"/>
      <c r="D143" s="28"/>
      <c r="E143" s="28"/>
      <c r="F143" s="28"/>
      <c r="G143" s="28"/>
      <c r="H143" s="28"/>
      <c r="I143" s="28"/>
      <c r="J143" s="28"/>
      <c r="K143" s="28"/>
      <c r="L143" s="28"/>
      <c r="M143" s="28"/>
      <c r="N143" s="145"/>
    </row>
    <row r="144" spans="1:14" ht="15.75">
      <c r="A144" s="8"/>
      <c r="B144" s="15"/>
      <c r="C144" s="15"/>
      <c r="D144" s="15"/>
      <c r="E144" s="15"/>
      <c r="F144" s="15"/>
      <c r="G144" s="15"/>
      <c r="H144" s="15"/>
      <c r="I144" s="15"/>
      <c r="J144" s="15"/>
      <c r="K144" s="15"/>
      <c r="L144" s="15"/>
      <c r="M144" s="15"/>
      <c r="N144" s="145"/>
    </row>
    <row r="145" spans="1:14" ht="15.75">
      <c r="A145" s="97"/>
      <c r="B145" s="82" t="s">
        <v>103</v>
      </c>
      <c r="C145" s="98"/>
      <c r="D145" s="98"/>
      <c r="E145" s="98"/>
      <c r="F145" s="98"/>
      <c r="G145" s="99"/>
      <c r="H145" s="99"/>
      <c r="I145" s="99"/>
      <c r="J145" s="99">
        <v>36922</v>
      </c>
      <c r="K145" s="100"/>
      <c r="L145" s="5"/>
      <c r="M145" s="5"/>
      <c r="N145" s="145"/>
    </row>
    <row r="146" spans="1:14" ht="15.75">
      <c r="A146" s="102"/>
      <c r="B146" s="103"/>
      <c r="C146" s="104"/>
      <c r="D146" s="104"/>
      <c r="E146" s="104"/>
      <c r="F146" s="104"/>
      <c r="G146" s="105"/>
      <c r="H146" s="105"/>
      <c r="I146" s="105"/>
      <c r="J146" s="105"/>
      <c r="K146" s="10"/>
      <c r="L146" s="10"/>
      <c r="M146" s="10"/>
      <c r="N146" s="145"/>
    </row>
    <row r="147" spans="1:14" ht="15.75">
      <c r="A147" s="107"/>
      <c r="B147" s="108" t="s">
        <v>104</v>
      </c>
      <c r="C147" s="109"/>
      <c r="D147" s="109"/>
      <c r="E147" s="109"/>
      <c r="F147" s="109"/>
      <c r="G147" s="89"/>
      <c r="H147" s="89"/>
      <c r="I147" s="89"/>
      <c r="J147" s="55">
        <v>0.09449</v>
      </c>
      <c r="K147" s="28"/>
      <c r="L147" s="28"/>
      <c r="M147" s="28"/>
      <c r="N147" s="145"/>
    </row>
    <row r="148" spans="1:14" ht="15.75">
      <c r="A148" s="107"/>
      <c r="B148" s="108" t="s">
        <v>105</v>
      </c>
      <c r="C148" s="109"/>
      <c r="D148" s="109"/>
      <c r="E148" s="109"/>
      <c r="F148" s="109"/>
      <c r="G148" s="89"/>
      <c r="H148" s="89"/>
      <c r="I148" s="89"/>
      <c r="J148" s="55">
        <v>0.0668</v>
      </c>
      <c r="K148" s="28"/>
      <c r="L148" s="28"/>
      <c r="M148" s="28"/>
      <c r="N148" s="145"/>
    </row>
    <row r="149" spans="1:14" ht="15.75">
      <c r="A149" s="107"/>
      <c r="B149" s="108" t="s">
        <v>106</v>
      </c>
      <c r="C149" s="109"/>
      <c r="D149" s="109"/>
      <c r="E149" s="109"/>
      <c r="F149" s="109"/>
      <c r="G149" s="89"/>
      <c r="H149" s="89"/>
      <c r="I149" s="89"/>
      <c r="J149" s="110">
        <f>J147-J148</f>
        <v>0.027690000000000006</v>
      </c>
      <c r="K149" s="28"/>
      <c r="L149" s="28"/>
      <c r="M149" s="28"/>
      <c r="N149" s="145"/>
    </row>
    <row r="150" spans="1:14" ht="15.75">
      <c r="A150" s="107"/>
      <c r="B150" s="108" t="s">
        <v>107</v>
      </c>
      <c r="C150" s="109"/>
      <c r="D150" s="109"/>
      <c r="E150" s="109"/>
      <c r="F150" s="109"/>
      <c r="G150" s="89"/>
      <c r="H150" s="89"/>
      <c r="I150" s="89"/>
      <c r="J150" s="55">
        <v>0.09372</v>
      </c>
      <c r="K150" s="28"/>
      <c r="L150" s="28"/>
      <c r="M150" s="28"/>
      <c r="N150" s="145"/>
    </row>
    <row r="151" spans="1:14" ht="15.75">
      <c r="A151" s="107"/>
      <c r="B151" s="108" t="s">
        <v>108</v>
      </c>
      <c r="C151" s="109"/>
      <c r="D151" s="109"/>
      <c r="E151" s="109"/>
      <c r="F151" s="109"/>
      <c r="G151" s="89"/>
      <c r="H151" s="89"/>
      <c r="I151" s="89"/>
      <c r="J151" s="110">
        <f>L31</f>
        <v>0.06426770340087717</v>
      </c>
      <c r="K151" s="28"/>
      <c r="L151" s="28"/>
      <c r="M151" s="28"/>
      <c r="N151" s="145"/>
    </row>
    <row r="152" spans="1:14" ht="15.75">
      <c r="A152" s="107"/>
      <c r="B152" s="108" t="s">
        <v>109</v>
      </c>
      <c r="C152" s="109"/>
      <c r="D152" s="109"/>
      <c r="E152" s="109"/>
      <c r="F152" s="109"/>
      <c r="G152" s="89"/>
      <c r="H152" s="89"/>
      <c r="I152" s="89"/>
      <c r="J152" s="110">
        <f>J150-J151</f>
        <v>0.029452296599122824</v>
      </c>
      <c r="K152" s="28"/>
      <c r="L152" s="28"/>
      <c r="M152" s="28"/>
      <c r="N152" s="145"/>
    </row>
    <row r="153" spans="1:14" ht="15.75">
      <c r="A153" s="107"/>
      <c r="B153" s="108" t="s">
        <v>110</v>
      </c>
      <c r="C153" s="109"/>
      <c r="D153" s="109"/>
      <c r="E153" s="109"/>
      <c r="F153" s="109"/>
      <c r="G153" s="89"/>
      <c r="H153" s="89"/>
      <c r="I153" s="89"/>
      <c r="J153" s="111" t="s">
        <v>172</v>
      </c>
      <c r="K153" s="28"/>
      <c r="L153" s="28"/>
      <c r="M153" s="28"/>
      <c r="N153" s="145"/>
    </row>
    <row r="154" spans="1:14" ht="15.75">
      <c r="A154" s="107"/>
      <c r="B154" s="108" t="s">
        <v>111</v>
      </c>
      <c r="C154" s="109"/>
      <c r="D154" s="109"/>
      <c r="E154" s="109"/>
      <c r="F154" s="109"/>
      <c r="G154" s="89"/>
      <c r="H154" s="89"/>
      <c r="I154" s="89"/>
      <c r="J154" s="112">
        <v>17.7</v>
      </c>
      <c r="K154" s="28" t="s">
        <v>176</v>
      </c>
      <c r="L154" s="28"/>
      <c r="M154" s="28"/>
      <c r="N154" s="145"/>
    </row>
    <row r="155" spans="1:14" ht="15.75">
      <c r="A155" s="107"/>
      <c r="B155" s="108" t="s">
        <v>112</v>
      </c>
      <c r="C155" s="109"/>
      <c r="D155" s="109"/>
      <c r="E155" s="109"/>
      <c r="F155" s="109"/>
      <c r="G155" s="89"/>
      <c r="H155" s="89"/>
      <c r="I155" s="89"/>
      <c r="J155" s="112">
        <v>12.589</v>
      </c>
      <c r="K155" s="28" t="s">
        <v>176</v>
      </c>
      <c r="L155" s="28"/>
      <c r="M155" s="28"/>
      <c r="N155" s="145"/>
    </row>
    <row r="156" spans="1:14" ht="15.75">
      <c r="A156" s="107"/>
      <c r="B156" s="108" t="s">
        <v>113</v>
      </c>
      <c r="C156" s="109"/>
      <c r="D156" s="109"/>
      <c r="E156" s="109"/>
      <c r="F156" s="109"/>
      <c r="G156" s="89"/>
      <c r="H156" s="89"/>
      <c r="I156" s="89"/>
      <c r="J156" s="110">
        <f>F55/D55*4</f>
        <v>0.455478711908364</v>
      </c>
      <c r="K156" s="28"/>
      <c r="L156" s="28"/>
      <c r="M156" s="28"/>
      <c r="N156" s="145"/>
    </row>
    <row r="157" spans="1:14" ht="15.75">
      <c r="A157" s="107"/>
      <c r="B157" s="108"/>
      <c r="C157" s="108"/>
      <c r="D157" s="108"/>
      <c r="E157" s="108"/>
      <c r="F157" s="108"/>
      <c r="G157" s="28"/>
      <c r="H157" s="28"/>
      <c r="I157" s="28"/>
      <c r="J157" s="85"/>
      <c r="K157" s="28"/>
      <c r="L157" s="113"/>
      <c r="M157" s="28"/>
      <c r="N157" s="145"/>
    </row>
    <row r="158" spans="1:14" ht="15.75">
      <c r="A158" s="114"/>
      <c r="B158" s="17" t="s">
        <v>114</v>
      </c>
      <c r="C158" s="20"/>
      <c r="D158" s="115"/>
      <c r="E158" s="20"/>
      <c r="F158" s="115"/>
      <c r="G158" s="20"/>
      <c r="H158" s="115"/>
      <c r="I158" s="20" t="s">
        <v>165</v>
      </c>
      <c r="J158" s="115" t="s">
        <v>173</v>
      </c>
      <c r="K158" s="18"/>
      <c r="L158" s="18"/>
      <c r="M158" s="18"/>
      <c r="N158" s="145"/>
    </row>
    <row r="159" spans="1:14" ht="15.75">
      <c r="A159" s="116"/>
      <c r="B159" s="108" t="s">
        <v>115</v>
      </c>
      <c r="C159" s="72"/>
      <c r="D159" s="72"/>
      <c r="E159" s="72"/>
      <c r="F159" s="28"/>
      <c r="G159" s="28"/>
      <c r="H159" s="28"/>
      <c r="I159" s="34">
        <v>38</v>
      </c>
      <c r="J159" s="117">
        <v>1712</v>
      </c>
      <c r="K159" s="28"/>
      <c r="L159" s="113"/>
      <c r="M159" s="118"/>
      <c r="N159" s="145"/>
    </row>
    <row r="160" spans="1:14" ht="15.75">
      <c r="A160" s="116"/>
      <c r="B160" s="108" t="s">
        <v>116</v>
      </c>
      <c r="C160" s="72"/>
      <c r="D160" s="72"/>
      <c r="E160" s="72"/>
      <c r="F160" s="28"/>
      <c r="G160" s="28"/>
      <c r="H160" s="28"/>
      <c r="I160" s="34">
        <v>1</v>
      </c>
      <c r="J160" s="117">
        <v>43</v>
      </c>
      <c r="K160" s="28"/>
      <c r="L160" s="113"/>
      <c r="M160" s="118"/>
      <c r="N160" s="145"/>
    </row>
    <row r="161" spans="1:14" ht="15.75">
      <c r="A161" s="116"/>
      <c r="B161" s="119" t="s">
        <v>117</v>
      </c>
      <c r="C161" s="72"/>
      <c r="D161" s="72"/>
      <c r="E161" s="72"/>
      <c r="F161" s="28"/>
      <c r="G161" s="28"/>
      <c r="H161" s="28"/>
      <c r="I161" s="28"/>
      <c r="J161" s="117">
        <v>0</v>
      </c>
      <c r="K161" s="28"/>
      <c r="L161" s="113"/>
      <c r="M161" s="118"/>
      <c r="N161" s="145"/>
    </row>
    <row r="162" spans="1:14" ht="15.75">
      <c r="A162" s="116"/>
      <c r="B162" s="119" t="s">
        <v>118</v>
      </c>
      <c r="C162" s="72"/>
      <c r="D162" s="72"/>
      <c r="E162" s="72"/>
      <c r="F162" s="28"/>
      <c r="G162" s="28"/>
      <c r="H162" s="28"/>
      <c r="I162" s="28"/>
      <c r="J162" s="87" t="s">
        <v>171</v>
      </c>
      <c r="K162" s="28"/>
      <c r="L162" s="113"/>
      <c r="M162" s="118"/>
      <c r="N162" s="145"/>
    </row>
    <row r="163" spans="1:14" ht="15.75">
      <c r="A163" s="120"/>
      <c r="B163" s="119" t="s">
        <v>119</v>
      </c>
      <c r="C163" s="72"/>
      <c r="D163" s="108"/>
      <c r="E163" s="108"/>
      <c r="F163" s="108"/>
      <c r="G163" s="28"/>
      <c r="H163" s="28"/>
      <c r="I163" s="28"/>
      <c r="J163" s="117"/>
      <c r="K163" s="28"/>
      <c r="L163" s="113"/>
      <c r="M163" s="121"/>
      <c r="N163" s="145"/>
    </row>
    <row r="164" spans="1:14" ht="15.75">
      <c r="A164" s="116"/>
      <c r="B164" s="108" t="s">
        <v>120</v>
      </c>
      <c r="C164" s="72"/>
      <c r="D164" s="72"/>
      <c r="E164" s="72"/>
      <c r="F164" s="72"/>
      <c r="G164" s="28"/>
      <c r="H164" s="28"/>
      <c r="I164" s="28">
        <v>0</v>
      </c>
      <c r="J164" s="117">
        <v>0</v>
      </c>
      <c r="K164" s="28"/>
      <c r="L164" s="113"/>
      <c r="M164" s="121"/>
      <c r="N164" s="145"/>
    </row>
    <row r="165" spans="1:14" ht="15.75">
      <c r="A165" s="116"/>
      <c r="B165" s="108" t="s">
        <v>121</v>
      </c>
      <c r="C165" s="72"/>
      <c r="D165" s="72"/>
      <c r="E165" s="72"/>
      <c r="F165" s="72"/>
      <c r="G165" s="28"/>
      <c r="H165" s="28"/>
      <c r="I165" s="28">
        <v>123</v>
      </c>
      <c r="J165" s="117">
        <v>1459</v>
      </c>
      <c r="K165" s="28"/>
      <c r="L165" s="113"/>
      <c r="M165" s="121"/>
      <c r="N165" s="145"/>
    </row>
    <row r="166" spans="1:14" ht="15.75">
      <c r="A166" s="116"/>
      <c r="B166" s="108" t="s">
        <v>195</v>
      </c>
      <c r="C166" s="72"/>
      <c r="D166" s="72"/>
      <c r="E166" s="72"/>
      <c r="F166" s="72"/>
      <c r="G166" s="28"/>
      <c r="H166" s="28"/>
      <c r="I166" s="28"/>
      <c r="J166" s="117">
        <v>144</v>
      </c>
      <c r="K166" s="28"/>
      <c r="L166" s="113"/>
      <c r="M166" s="121"/>
      <c r="N166" s="145"/>
    </row>
    <row r="167" spans="1:14" ht="15.75">
      <c r="A167" s="120"/>
      <c r="B167" s="119" t="s">
        <v>122</v>
      </c>
      <c r="C167" s="72"/>
      <c r="D167" s="108"/>
      <c r="E167" s="108"/>
      <c r="F167" s="108"/>
      <c r="G167" s="28"/>
      <c r="H167" s="28"/>
      <c r="I167" s="28"/>
      <c r="J167" s="117"/>
      <c r="K167" s="28"/>
      <c r="L167" s="113"/>
      <c r="M167" s="121"/>
      <c r="N167" s="145"/>
    </row>
    <row r="168" spans="1:14" ht="15.75">
      <c r="A168" s="120"/>
      <c r="B168" s="108" t="s">
        <v>123</v>
      </c>
      <c r="C168" s="72"/>
      <c r="D168" s="108"/>
      <c r="E168" s="108"/>
      <c r="F168" s="108"/>
      <c r="G168" s="28"/>
      <c r="H168" s="28"/>
      <c r="I168" s="28">
        <v>3</v>
      </c>
      <c r="J168" s="117">
        <v>126</v>
      </c>
      <c r="K168" s="28"/>
      <c r="L168" s="113"/>
      <c r="M168" s="121"/>
      <c r="N168" s="145"/>
    </row>
    <row r="169" spans="1:14" ht="15.75">
      <c r="A169" s="116"/>
      <c r="B169" s="108" t="s">
        <v>124</v>
      </c>
      <c r="C169" s="72"/>
      <c r="D169" s="122"/>
      <c r="E169" s="122"/>
      <c r="F169" s="123"/>
      <c r="G169" s="28"/>
      <c r="H169" s="28"/>
      <c r="I169" s="28"/>
      <c r="J169" s="117">
        <v>29</v>
      </c>
      <c r="K169" s="28"/>
      <c r="L169" s="113"/>
      <c r="M169" s="121"/>
      <c r="N169" s="145"/>
    </row>
    <row r="170" spans="1:14" ht="15.75">
      <c r="A170" s="116"/>
      <c r="B170" s="108" t="s">
        <v>125</v>
      </c>
      <c r="C170" s="72"/>
      <c r="D170" s="122"/>
      <c r="E170" s="122"/>
      <c r="F170" s="123"/>
      <c r="G170" s="28"/>
      <c r="H170" s="28"/>
      <c r="I170" s="28"/>
      <c r="J170" s="117">
        <v>7</v>
      </c>
      <c r="K170" s="28"/>
      <c r="L170" s="113"/>
      <c r="M170" s="121"/>
      <c r="N170" s="145"/>
    </row>
    <row r="171" spans="1:14" ht="15.75">
      <c r="A171" s="116"/>
      <c r="B171" s="108" t="s">
        <v>126</v>
      </c>
      <c r="C171" s="72"/>
      <c r="D171" s="124"/>
      <c r="E171" s="122"/>
      <c r="F171" s="123"/>
      <c r="G171" s="28"/>
      <c r="H171" s="28"/>
      <c r="I171" s="28"/>
      <c r="J171" s="125">
        <v>0.7758</v>
      </c>
      <c r="K171" s="28"/>
      <c r="L171" s="113"/>
      <c r="M171" s="121"/>
      <c r="N171" s="145"/>
    </row>
    <row r="172" spans="1:14" ht="15.75">
      <c r="A172" s="116"/>
      <c r="B172" s="108"/>
      <c r="C172" s="72"/>
      <c r="D172" s="124"/>
      <c r="E172" s="122"/>
      <c r="F172" s="123"/>
      <c r="G172" s="28"/>
      <c r="H172" s="28"/>
      <c r="I172" s="28"/>
      <c r="J172" s="125"/>
      <c r="K172" s="28"/>
      <c r="L172" s="113"/>
      <c r="M172" s="121"/>
      <c r="N172" s="145"/>
    </row>
    <row r="173" spans="1:14" ht="15.75">
      <c r="A173" s="8"/>
      <c r="B173" s="17" t="s">
        <v>127</v>
      </c>
      <c r="C173" s="20"/>
      <c r="D173" s="115"/>
      <c r="E173" s="20"/>
      <c r="F173" s="115"/>
      <c r="G173" s="20"/>
      <c r="H173" s="115" t="s">
        <v>165</v>
      </c>
      <c r="I173" s="20" t="s">
        <v>166</v>
      </c>
      <c r="J173" s="115" t="s">
        <v>174</v>
      </c>
      <c r="K173" s="20" t="s">
        <v>166</v>
      </c>
      <c r="L173" s="18"/>
      <c r="M173" s="17"/>
      <c r="N173" s="145"/>
    </row>
    <row r="174" spans="1:14" ht="15.75">
      <c r="A174" s="27"/>
      <c r="B174" s="72" t="s">
        <v>128</v>
      </c>
      <c r="C174" s="127"/>
      <c r="D174" s="72"/>
      <c r="E174" s="127"/>
      <c r="F174" s="28"/>
      <c r="G174" s="127"/>
      <c r="H174" s="72">
        <f>483+319</f>
        <v>802</v>
      </c>
      <c r="I174" s="127">
        <f>H174/H179</f>
        <v>0.8125633232016211</v>
      </c>
      <c r="J174" s="71">
        <f>15483+11788</f>
        <v>27271</v>
      </c>
      <c r="K174" s="128">
        <f>J174/J179</f>
        <v>0.8314075790372245</v>
      </c>
      <c r="L174" s="113"/>
      <c r="M174" s="121"/>
      <c r="N174" s="145"/>
    </row>
    <row r="175" spans="1:14" ht="15.75">
      <c r="A175" s="27"/>
      <c r="B175" s="72" t="s">
        <v>129</v>
      </c>
      <c r="C175" s="127"/>
      <c r="D175" s="72"/>
      <c r="E175" s="127"/>
      <c r="F175" s="28"/>
      <c r="G175" s="129"/>
      <c r="H175" s="72">
        <f>43+5</f>
        <v>48</v>
      </c>
      <c r="I175" s="127">
        <f>H175/H179</f>
        <v>0.0486322188449848</v>
      </c>
      <c r="J175" s="71">
        <f>1547+164</f>
        <v>1711</v>
      </c>
      <c r="K175" s="128">
        <f>J175/J179</f>
        <v>0.05216304380963995</v>
      </c>
      <c r="L175" s="113"/>
      <c r="M175" s="121"/>
      <c r="N175" s="145"/>
    </row>
    <row r="176" spans="1:14" ht="15.75">
      <c r="A176" s="27"/>
      <c r="B176" s="72" t="s">
        <v>130</v>
      </c>
      <c r="C176" s="127"/>
      <c r="D176" s="72"/>
      <c r="E176" s="127"/>
      <c r="F176" s="28"/>
      <c r="G176" s="129"/>
      <c r="H176" s="72">
        <f>13+5</f>
        <v>18</v>
      </c>
      <c r="I176" s="127">
        <f>H176/H179</f>
        <v>0.0182370820668693</v>
      </c>
      <c r="J176" s="71">
        <f>373+162</f>
        <v>535</v>
      </c>
      <c r="K176" s="128">
        <f>J176/J179</f>
        <v>0.016310478339075028</v>
      </c>
      <c r="L176" s="113"/>
      <c r="M176" s="121"/>
      <c r="N176" s="145"/>
    </row>
    <row r="177" spans="1:14" ht="15.75">
      <c r="A177" s="27"/>
      <c r="B177" s="72" t="s">
        <v>131</v>
      </c>
      <c r="C177" s="127"/>
      <c r="D177" s="72"/>
      <c r="E177" s="127"/>
      <c r="F177" s="28"/>
      <c r="G177" s="129"/>
      <c r="H177" s="72">
        <f>14+103+1+1</f>
        <v>119</v>
      </c>
      <c r="I177" s="127">
        <f>H177/H179</f>
        <v>0.12056737588652482</v>
      </c>
      <c r="J177" s="71">
        <f>432+4173+5-1464+14+31+55+38</f>
        <v>3284</v>
      </c>
      <c r="K177" s="128">
        <f>J177/J179</f>
        <v>0.10011889881406055</v>
      </c>
      <c r="L177" s="113"/>
      <c r="M177" s="121"/>
      <c r="N177" s="145"/>
    </row>
    <row r="178" spans="1:14" ht="15.75">
      <c r="A178" s="27"/>
      <c r="B178" s="31"/>
      <c r="C178" s="127"/>
      <c r="D178" s="72"/>
      <c r="E178" s="127"/>
      <c r="F178" s="28"/>
      <c r="G178" s="129"/>
      <c r="H178" s="72"/>
      <c r="I178" s="127"/>
      <c r="J178" s="71"/>
      <c r="K178" s="128"/>
      <c r="L178" s="113"/>
      <c r="M178" s="121"/>
      <c r="N178" s="145"/>
    </row>
    <row r="179" spans="1:14" ht="15.75">
      <c r="A179" s="27"/>
      <c r="B179" s="28"/>
      <c r="C179" s="28"/>
      <c r="D179" s="28"/>
      <c r="E179" s="28"/>
      <c r="F179" s="28"/>
      <c r="G179" s="28"/>
      <c r="H179" s="70">
        <f>SUM(H174:H178)</f>
        <v>987</v>
      </c>
      <c r="I179" s="131">
        <f>SUM(I174:I178)</f>
        <v>0.9999999999999999</v>
      </c>
      <c r="J179" s="71">
        <f>SUM(J174:J178)</f>
        <v>32801</v>
      </c>
      <c r="K179" s="131">
        <f>SUM(K174:K178)</f>
        <v>1</v>
      </c>
      <c r="L179" s="28"/>
      <c r="M179" s="28"/>
      <c r="N179" s="145"/>
    </row>
    <row r="180" spans="1:14" ht="15.75">
      <c r="A180" s="27"/>
      <c r="B180" s="28"/>
      <c r="C180" s="28"/>
      <c r="D180" s="28"/>
      <c r="E180" s="28"/>
      <c r="F180" s="28"/>
      <c r="G180" s="28"/>
      <c r="H180" s="70"/>
      <c r="I180" s="131"/>
      <c r="J180" s="71"/>
      <c r="K180" s="131"/>
      <c r="L180" s="28"/>
      <c r="M180" s="28"/>
      <c r="N180" s="145"/>
    </row>
    <row r="181" spans="1:14" ht="15.75">
      <c r="A181" s="8"/>
      <c r="B181" s="10"/>
      <c r="C181" s="10"/>
      <c r="D181" s="10"/>
      <c r="E181" s="10"/>
      <c r="F181" s="10"/>
      <c r="G181" s="10"/>
      <c r="H181" s="73"/>
      <c r="I181" s="134"/>
      <c r="J181" s="135"/>
      <c r="K181" s="134"/>
      <c r="L181" s="10"/>
      <c r="M181" s="10"/>
      <c r="N181" s="145"/>
    </row>
    <row r="182" spans="1:14" ht="15.75">
      <c r="A182" s="136"/>
      <c r="B182" s="17" t="s">
        <v>133</v>
      </c>
      <c r="C182" s="137"/>
      <c r="D182" s="20" t="s">
        <v>142</v>
      </c>
      <c r="E182" s="18"/>
      <c r="F182" s="17" t="s">
        <v>153</v>
      </c>
      <c r="G182" s="138"/>
      <c r="H182" s="138"/>
      <c r="I182" s="15"/>
      <c r="J182" s="15"/>
      <c r="K182" s="15"/>
      <c r="L182" s="15"/>
      <c r="M182" s="15"/>
      <c r="N182" s="145"/>
    </row>
    <row r="183" spans="1:14" ht="15.75">
      <c r="A183" s="136"/>
      <c r="B183" s="15"/>
      <c r="C183" s="15"/>
      <c r="D183" s="10"/>
      <c r="E183" s="10"/>
      <c r="F183" s="10"/>
      <c r="G183" s="15"/>
      <c r="H183" s="15"/>
      <c r="I183" s="15"/>
      <c r="J183" s="15"/>
      <c r="K183" s="15"/>
      <c r="L183" s="15"/>
      <c r="M183" s="15"/>
      <c r="N183" s="145"/>
    </row>
    <row r="184" spans="1:14" ht="15.75">
      <c r="A184" s="136"/>
      <c r="B184" s="16" t="s">
        <v>134</v>
      </c>
      <c r="C184" s="139"/>
      <c r="D184" s="140" t="s">
        <v>143</v>
      </c>
      <c r="E184" s="16"/>
      <c r="F184" s="16" t="s">
        <v>154</v>
      </c>
      <c r="G184" s="139"/>
      <c r="H184" s="15"/>
      <c r="I184" s="15"/>
      <c r="J184" s="15"/>
      <c r="K184" s="15"/>
      <c r="L184" s="15"/>
      <c r="M184" s="15"/>
      <c r="N184" s="145"/>
    </row>
    <row r="185" spans="1:14" ht="15.75">
      <c r="A185" s="136"/>
      <c r="B185" s="16" t="s">
        <v>135</v>
      </c>
      <c r="C185" s="139"/>
      <c r="D185" s="140" t="s">
        <v>144</v>
      </c>
      <c r="E185" s="16"/>
      <c r="F185" s="16" t="s">
        <v>155</v>
      </c>
      <c r="G185" s="139"/>
      <c r="H185" s="15"/>
      <c r="I185" s="15"/>
      <c r="J185" s="15"/>
      <c r="K185" s="15"/>
      <c r="L185" s="15"/>
      <c r="M185" s="15"/>
      <c r="N185" s="145"/>
    </row>
    <row r="186" spans="1:13" ht="15">
      <c r="A186" s="146"/>
      <c r="B186" s="146"/>
      <c r="C186" s="146"/>
      <c r="D186" s="146"/>
      <c r="E186" s="146"/>
      <c r="F186" s="146"/>
      <c r="G186" s="146"/>
      <c r="H186" s="146"/>
      <c r="I186" s="146"/>
      <c r="J186" s="146"/>
      <c r="K186" s="146"/>
      <c r="L186" s="146"/>
      <c r="M186" s="146"/>
    </row>
  </sheetData>
  <printOptions/>
  <pageMargins left="0.5" right="0.5" top="0.3034722222222222" bottom="0.30277777777777776" header="0" footer="0"/>
  <pageSetup orientation="landscape" paperSize="9" scale="62"/>
  <headerFooter alignWithMargins="0">
    <oddFooter>&amp;LHL1 INVESTOR REPORT QTR END</oddFooter>
  </headerFooter>
  <rowBreaks count="2" manualBreakCount="2">
    <brk id="47" max="144" man="1"/>
    <brk id="186" max="0" man="1"/>
  </rowBreaks>
</worksheet>
</file>

<file path=xl/worksheets/sheet5.xml><?xml version="1.0" encoding="utf-8"?>
<worksheet xmlns="http://schemas.openxmlformats.org/spreadsheetml/2006/main" xmlns:r="http://schemas.openxmlformats.org/officeDocument/2006/relationships">
  <dimension ref="A1:N186"/>
  <sheetViews>
    <sheetView showOutlineSymbols="0" zoomScale="70" zoomScaleNormal="70" workbookViewId="0" topLeftCell="C1">
      <selection activeCell="M10" sqref="M10"/>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7.6640625" style="1" customWidth="1"/>
    <col min="13" max="13" width="16.21484375" style="1" customWidth="1"/>
    <col min="14" max="16384" width="9.6640625" style="1" customWidth="1"/>
  </cols>
  <sheetData>
    <row r="1" spans="1:14" ht="20.25">
      <c r="A1" s="2"/>
      <c r="B1" s="3" t="s">
        <v>0</v>
      </c>
      <c r="C1" s="4"/>
      <c r="D1" s="5"/>
      <c r="E1" s="5"/>
      <c r="F1" s="5"/>
      <c r="G1" s="5"/>
      <c r="H1" s="5"/>
      <c r="I1" s="5"/>
      <c r="J1" s="5"/>
      <c r="K1" s="5"/>
      <c r="L1" s="5"/>
      <c r="M1" s="5"/>
      <c r="N1" s="145"/>
    </row>
    <row r="2" spans="1:14" ht="15.75">
      <c r="A2" s="8"/>
      <c r="B2" s="9"/>
      <c r="C2" s="9"/>
      <c r="D2" s="10"/>
      <c r="E2" s="10"/>
      <c r="F2" s="10"/>
      <c r="G2" s="10"/>
      <c r="H2" s="10"/>
      <c r="I2" s="10"/>
      <c r="J2" s="10"/>
      <c r="K2" s="10"/>
      <c r="L2" s="10"/>
      <c r="M2" s="10"/>
      <c r="N2" s="145"/>
    </row>
    <row r="3" spans="1:14" ht="15.75">
      <c r="A3" s="11"/>
      <c r="B3" s="12" t="s">
        <v>1</v>
      </c>
      <c r="C3" s="10"/>
      <c r="D3" s="10"/>
      <c r="E3" s="10"/>
      <c r="F3" s="10"/>
      <c r="G3" s="10"/>
      <c r="H3" s="10"/>
      <c r="I3" s="10"/>
      <c r="J3" s="10"/>
      <c r="K3" s="10"/>
      <c r="L3" s="10"/>
      <c r="M3" s="10"/>
      <c r="N3" s="145"/>
    </row>
    <row r="4" spans="1:14" ht="15.75">
      <c r="A4" s="8"/>
      <c r="B4" s="9"/>
      <c r="C4" s="9"/>
      <c r="D4" s="10"/>
      <c r="E4" s="10"/>
      <c r="F4" s="10"/>
      <c r="G4" s="10"/>
      <c r="H4" s="10"/>
      <c r="I4" s="10"/>
      <c r="J4" s="10"/>
      <c r="K4" s="10"/>
      <c r="L4" s="10"/>
      <c r="M4" s="10"/>
      <c r="N4" s="145"/>
    </row>
    <row r="5" spans="1:14" ht="12" customHeight="1">
      <c r="A5" s="8"/>
      <c r="B5" s="13" t="s">
        <v>2</v>
      </c>
      <c r="C5" s="14"/>
      <c r="D5" s="10"/>
      <c r="E5" s="10"/>
      <c r="F5" s="10"/>
      <c r="G5" s="10"/>
      <c r="H5" s="10"/>
      <c r="I5" s="10"/>
      <c r="J5" s="10"/>
      <c r="K5" s="10"/>
      <c r="L5" s="10"/>
      <c r="M5" s="10"/>
      <c r="N5" s="145"/>
    </row>
    <row r="6" spans="1:14" ht="12" customHeight="1">
      <c r="A6" s="8"/>
      <c r="B6" s="13" t="s">
        <v>3</v>
      </c>
      <c r="C6" s="14"/>
      <c r="D6" s="10"/>
      <c r="E6" s="10"/>
      <c r="F6" s="10"/>
      <c r="G6" s="10"/>
      <c r="H6" s="10"/>
      <c r="I6" s="10"/>
      <c r="J6" s="10"/>
      <c r="K6" s="10"/>
      <c r="L6" s="10"/>
      <c r="M6" s="10"/>
      <c r="N6" s="145"/>
    </row>
    <row r="7" spans="1:14" ht="12" customHeight="1">
      <c r="A7" s="8"/>
      <c r="B7" s="13" t="s">
        <v>4</v>
      </c>
      <c r="C7" s="14"/>
      <c r="D7" s="10"/>
      <c r="E7" s="10"/>
      <c r="F7" s="10"/>
      <c r="G7" s="10"/>
      <c r="H7" s="10"/>
      <c r="I7" s="10"/>
      <c r="J7" s="10"/>
      <c r="K7" s="10"/>
      <c r="L7" s="10"/>
      <c r="M7" s="10"/>
      <c r="N7" s="145"/>
    </row>
    <row r="8" spans="1:14" ht="12" customHeight="1">
      <c r="A8" s="8"/>
      <c r="B8" s="13" t="s">
        <v>5</v>
      </c>
      <c r="C8" s="14"/>
      <c r="D8" s="10"/>
      <c r="E8" s="10"/>
      <c r="F8" s="10"/>
      <c r="G8" s="10"/>
      <c r="H8" s="10"/>
      <c r="I8" s="10"/>
      <c r="J8" s="10"/>
      <c r="K8" s="10"/>
      <c r="L8" s="10"/>
      <c r="M8" s="10"/>
      <c r="N8" s="145"/>
    </row>
    <row r="9" spans="1:14" ht="12" customHeight="1">
      <c r="A9" s="8"/>
      <c r="B9" s="15"/>
      <c r="C9" s="14"/>
      <c r="D9" s="10"/>
      <c r="E9" s="10"/>
      <c r="F9" s="10"/>
      <c r="G9" s="10"/>
      <c r="H9" s="10"/>
      <c r="I9" s="10"/>
      <c r="J9" s="10"/>
      <c r="K9" s="10"/>
      <c r="L9" s="10"/>
      <c r="M9" s="10"/>
      <c r="N9" s="145"/>
    </row>
    <row r="10" spans="1:14" ht="15.75">
      <c r="A10" s="8"/>
      <c r="B10" s="13"/>
      <c r="C10" s="14"/>
      <c r="D10" s="16"/>
      <c r="E10" s="16"/>
      <c r="F10" s="10"/>
      <c r="G10" s="10"/>
      <c r="H10" s="10"/>
      <c r="I10" s="10"/>
      <c r="J10" s="10"/>
      <c r="K10" s="10"/>
      <c r="L10" s="10"/>
      <c r="M10" s="10"/>
      <c r="N10" s="145"/>
    </row>
    <row r="11" spans="1:14" ht="15.75">
      <c r="A11" s="8"/>
      <c r="B11" s="16" t="s">
        <v>6</v>
      </c>
      <c r="C11" s="16"/>
      <c r="D11" s="10"/>
      <c r="E11" s="10"/>
      <c r="F11" s="10"/>
      <c r="G11" s="10"/>
      <c r="H11" s="10"/>
      <c r="I11" s="10"/>
      <c r="J11" s="10"/>
      <c r="K11" s="10"/>
      <c r="L11" s="10"/>
      <c r="M11" s="10"/>
      <c r="N11" s="145"/>
    </row>
    <row r="12" spans="1:14" ht="15.75">
      <c r="A12" s="8"/>
      <c r="B12" s="16"/>
      <c r="C12" s="16"/>
      <c r="D12" s="10"/>
      <c r="E12" s="10"/>
      <c r="F12" s="10"/>
      <c r="G12" s="10"/>
      <c r="H12" s="10"/>
      <c r="I12" s="10"/>
      <c r="J12" s="10"/>
      <c r="K12" s="10"/>
      <c r="L12" s="10"/>
      <c r="M12" s="10"/>
      <c r="N12" s="145"/>
    </row>
    <row r="13" spans="1:14" ht="15.75">
      <c r="A13" s="2"/>
      <c r="B13" s="5"/>
      <c r="C13" s="5"/>
      <c r="D13" s="5"/>
      <c r="E13" s="5"/>
      <c r="F13" s="5"/>
      <c r="G13" s="5"/>
      <c r="H13" s="5"/>
      <c r="I13" s="5"/>
      <c r="J13" s="5"/>
      <c r="K13" s="5"/>
      <c r="L13" s="5"/>
      <c r="M13" s="5"/>
      <c r="N13" s="145"/>
    </row>
    <row r="14" spans="1:14" ht="15.75">
      <c r="A14" s="8"/>
      <c r="B14" s="17" t="s">
        <v>7</v>
      </c>
      <c r="C14" s="17"/>
      <c r="D14" s="18"/>
      <c r="E14" s="18"/>
      <c r="F14" s="18"/>
      <c r="G14" s="18"/>
      <c r="H14" s="18"/>
      <c r="I14" s="18"/>
      <c r="J14" s="18"/>
      <c r="K14" s="18"/>
      <c r="L14" s="19" t="s">
        <v>177</v>
      </c>
      <c r="M14" s="18"/>
      <c r="N14" s="145"/>
    </row>
    <row r="15" spans="1:14" ht="15.75">
      <c r="A15" s="8"/>
      <c r="B15" s="17" t="s">
        <v>193</v>
      </c>
      <c r="C15" s="17"/>
      <c r="D15" s="18"/>
      <c r="E15" s="18"/>
      <c r="F15" s="18"/>
      <c r="G15" s="18"/>
      <c r="H15" s="20" t="s">
        <v>196</v>
      </c>
      <c r="I15" s="147">
        <v>0.74</v>
      </c>
      <c r="J15" s="20" t="s">
        <v>197</v>
      </c>
      <c r="K15" s="147">
        <v>0.26</v>
      </c>
      <c r="L15" s="25"/>
      <c r="M15" s="18"/>
      <c r="N15" s="145"/>
    </row>
    <row r="16" spans="1:14" ht="15.75">
      <c r="A16" s="8"/>
      <c r="B16" s="17" t="s">
        <v>194</v>
      </c>
      <c r="C16" s="17"/>
      <c r="D16" s="18"/>
      <c r="E16" s="18"/>
      <c r="F16" s="18"/>
      <c r="G16" s="18"/>
      <c r="H16" s="20" t="s">
        <v>196</v>
      </c>
      <c r="I16" s="147">
        <v>0.64</v>
      </c>
      <c r="J16" s="20" t="s">
        <v>197</v>
      </c>
      <c r="K16" s="147">
        <v>0.36</v>
      </c>
      <c r="L16" s="25"/>
      <c r="M16" s="18"/>
      <c r="N16" s="145"/>
    </row>
    <row r="17" spans="1:14" ht="15.75">
      <c r="A17" s="8"/>
      <c r="B17" s="17" t="s">
        <v>8</v>
      </c>
      <c r="C17" s="17"/>
      <c r="D17" s="18"/>
      <c r="E17" s="18"/>
      <c r="F17" s="18"/>
      <c r="G17" s="18"/>
      <c r="H17" s="18"/>
      <c r="I17" s="18"/>
      <c r="J17" s="18"/>
      <c r="K17" s="18"/>
      <c r="L17" s="20" t="s">
        <v>178</v>
      </c>
      <c r="M17" s="18"/>
      <c r="N17" s="145"/>
    </row>
    <row r="18" spans="1:14" ht="15.75">
      <c r="A18" s="8"/>
      <c r="B18" s="17" t="s">
        <v>9</v>
      </c>
      <c r="C18" s="17"/>
      <c r="D18" s="18"/>
      <c r="E18" s="18"/>
      <c r="F18" s="18"/>
      <c r="G18" s="18"/>
      <c r="H18" s="18"/>
      <c r="I18" s="18"/>
      <c r="J18" s="18"/>
      <c r="K18" s="18"/>
      <c r="L18" s="20" t="s">
        <v>200</v>
      </c>
      <c r="M18" s="18"/>
      <c r="N18" s="145"/>
    </row>
    <row r="19" spans="1:14" ht="15.75">
      <c r="A19" s="8"/>
      <c r="B19" s="10"/>
      <c r="C19" s="10"/>
      <c r="D19" s="10"/>
      <c r="E19" s="10"/>
      <c r="F19" s="10"/>
      <c r="G19" s="10"/>
      <c r="H19" s="10"/>
      <c r="I19" s="10"/>
      <c r="J19" s="10"/>
      <c r="K19" s="10"/>
      <c r="L19" s="21"/>
      <c r="M19" s="10"/>
      <c r="N19" s="145"/>
    </row>
    <row r="20" spans="1:14" ht="15.75">
      <c r="A20" s="8"/>
      <c r="B20" s="22" t="s">
        <v>10</v>
      </c>
      <c r="C20" s="10"/>
      <c r="D20" s="10"/>
      <c r="E20" s="10"/>
      <c r="F20" s="10"/>
      <c r="G20" s="10"/>
      <c r="H20" s="21" t="s">
        <v>156</v>
      </c>
      <c r="I20" s="10"/>
      <c r="J20" s="21"/>
      <c r="K20" s="10"/>
      <c r="L20" s="15"/>
      <c r="M20" s="10"/>
      <c r="N20" s="145"/>
    </row>
    <row r="21" spans="1:14" ht="15.75">
      <c r="A21" s="8"/>
      <c r="B21" s="10"/>
      <c r="C21" s="10"/>
      <c r="D21" s="10"/>
      <c r="E21" s="10"/>
      <c r="F21" s="10"/>
      <c r="G21" s="10"/>
      <c r="H21" s="10"/>
      <c r="I21" s="10"/>
      <c r="J21" s="10"/>
      <c r="K21" s="10"/>
      <c r="L21" s="23"/>
      <c r="M21" s="10"/>
      <c r="N21" s="145"/>
    </row>
    <row r="22" spans="1:14" ht="15.75">
      <c r="A22" s="8"/>
      <c r="B22" s="10"/>
      <c r="C22" s="24" t="s">
        <v>136</v>
      </c>
      <c r="D22" s="25" t="s">
        <v>140</v>
      </c>
      <c r="E22" s="26"/>
      <c r="F22" s="25" t="s">
        <v>145</v>
      </c>
      <c r="G22" s="25"/>
      <c r="H22" s="25" t="s">
        <v>157</v>
      </c>
      <c r="I22" s="26"/>
      <c r="J22" s="26"/>
      <c r="K22" s="15"/>
      <c r="L22" s="15"/>
      <c r="M22" s="10"/>
      <c r="N22" s="145"/>
    </row>
    <row r="23" spans="1:14" ht="15.75">
      <c r="A23" s="27"/>
      <c r="B23" s="28" t="s">
        <v>11</v>
      </c>
      <c r="C23" s="29" t="s">
        <v>137</v>
      </c>
      <c r="D23" s="29" t="s">
        <v>137</v>
      </c>
      <c r="E23" s="30"/>
      <c r="F23" s="30" t="s">
        <v>146</v>
      </c>
      <c r="G23" s="30"/>
      <c r="H23" s="30" t="s">
        <v>158</v>
      </c>
      <c r="I23" s="30"/>
      <c r="J23" s="30"/>
      <c r="K23" s="31"/>
      <c r="L23" s="31"/>
      <c r="M23" s="28"/>
      <c r="N23" s="145"/>
    </row>
    <row r="24" spans="1:14" ht="15.75">
      <c r="A24" s="27"/>
      <c r="B24" s="32" t="s">
        <v>12</v>
      </c>
      <c r="C24" s="32"/>
      <c r="D24" s="33"/>
      <c r="E24" s="33"/>
      <c r="F24" s="33" t="s">
        <v>146</v>
      </c>
      <c r="G24" s="33"/>
      <c r="H24" s="33" t="s">
        <v>159</v>
      </c>
      <c r="I24" s="30"/>
      <c r="J24" s="30"/>
      <c r="K24" s="31"/>
      <c r="L24" s="31"/>
      <c r="M24" s="28"/>
      <c r="N24" s="145"/>
    </row>
    <row r="25" spans="1:14" ht="15.75">
      <c r="A25" s="27"/>
      <c r="B25" s="28" t="s">
        <v>13</v>
      </c>
      <c r="C25" s="28"/>
      <c r="D25" s="34"/>
      <c r="E25" s="30"/>
      <c r="F25" s="34" t="s">
        <v>147</v>
      </c>
      <c r="G25" s="30"/>
      <c r="H25" s="34" t="s">
        <v>160</v>
      </c>
      <c r="I25" s="30"/>
      <c r="J25" s="34"/>
      <c r="K25" s="31"/>
      <c r="L25" s="31"/>
      <c r="M25" s="28"/>
      <c r="N25" s="145"/>
    </row>
    <row r="26" spans="1:14" ht="15.75">
      <c r="A26" s="27"/>
      <c r="B26" s="28"/>
      <c r="C26" s="28"/>
      <c r="D26" s="28"/>
      <c r="E26" s="30"/>
      <c r="F26" s="30"/>
      <c r="G26" s="30"/>
      <c r="H26" s="30"/>
      <c r="I26" s="30"/>
      <c r="J26" s="30"/>
      <c r="K26" s="31"/>
      <c r="L26" s="31"/>
      <c r="M26" s="28"/>
      <c r="N26" s="145"/>
    </row>
    <row r="27" spans="1:14" ht="13.5" customHeight="1">
      <c r="A27" s="35"/>
      <c r="B27" s="36" t="s">
        <v>14</v>
      </c>
      <c r="C27" s="36"/>
      <c r="D27" s="37"/>
      <c r="E27" s="38"/>
      <c r="F27" s="37">
        <v>112500</v>
      </c>
      <c r="G27" s="37"/>
      <c r="H27" s="37">
        <v>10000</v>
      </c>
      <c r="I27" s="37"/>
      <c r="J27" s="37"/>
      <c r="K27" s="39"/>
      <c r="L27" s="37">
        <f>SUM(D27:J27)</f>
        <v>122500</v>
      </c>
      <c r="M27" s="40"/>
      <c r="N27" s="145"/>
    </row>
    <row r="28" spans="1:14" ht="13.5" customHeight="1">
      <c r="A28" s="35"/>
      <c r="B28" s="36" t="s">
        <v>15</v>
      </c>
      <c r="C28" s="46">
        <v>0.240339</v>
      </c>
      <c r="D28" s="47">
        <v>0.508939</v>
      </c>
      <c r="E28" s="38"/>
      <c r="F28" s="37">
        <f>108500*C28</f>
        <v>26076.7815</v>
      </c>
      <c r="G28" s="37"/>
      <c r="H28" s="37">
        <f>10000*D28</f>
        <v>5089.39</v>
      </c>
      <c r="I28" s="37"/>
      <c r="J28" s="37"/>
      <c r="K28" s="39"/>
      <c r="L28" s="37">
        <f>SUM(D28:J28)</f>
        <v>31166.680439</v>
      </c>
      <c r="M28" s="40"/>
      <c r="N28" s="145"/>
    </row>
    <row r="29" spans="1:14" ht="13.5" customHeight="1">
      <c r="A29" s="44"/>
      <c r="B29" s="45" t="s">
        <v>16</v>
      </c>
      <c r="C29" s="46">
        <v>0.21777</v>
      </c>
      <c r="D29" s="47">
        <v>0.461146</v>
      </c>
      <c r="E29" s="48"/>
      <c r="F29" s="49">
        <f>108500*C29</f>
        <v>23628.045</v>
      </c>
      <c r="G29" s="49"/>
      <c r="H29" s="49">
        <f>10000*D29</f>
        <v>4611.46</v>
      </c>
      <c r="I29" s="49"/>
      <c r="J29" s="49"/>
      <c r="K29" s="50"/>
      <c r="L29" s="49">
        <f>SUM(D29:J29)</f>
        <v>28239.966146</v>
      </c>
      <c r="M29" s="51"/>
      <c r="N29" s="145"/>
    </row>
    <row r="30" spans="1:14" ht="13.5" customHeight="1">
      <c r="A30" s="35"/>
      <c r="B30" s="36" t="s">
        <v>17</v>
      </c>
      <c r="C30" s="36"/>
      <c r="D30" s="52"/>
      <c r="E30" s="36"/>
      <c r="F30" s="52" t="s">
        <v>148</v>
      </c>
      <c r="G30" s="52"/>
      <c r="H30" s="52" t="s">
        <v>161</v>
      </c>
      <c r="I30" s="52"/>
      <c r="J30" s="52"/>
      <c r="K30" s="53"/>
      <c r="L30" s="53"/>
      <c r="M30" s="36"/>
      <c r="N30" s="145"/>
    </row>
    <row r="31" spans="1:14" ht="15.75">
      <c r="A31" s="27"/>
      <c r="B31" s="28" t="s">
        <v>18</v>
      </c>
      <c r="C31" s="28"/>
      <c r="D31" s="54"/>
      <c r="E31" s="28"/>
      <c r="F31" s="54">
        <v>0.0567406</v>
      </c>
      <c r="G31" s="55"/>
      <c r="H31" s="54">
        <v>0.0659406</v>
      </c>
      <c r="I31" s="55"/>
      <c r="J31" s="54"/>
      <c r="K31" s="31"/>
      <c r="L31" s="55">
        <f>SUMPRODUCT(D31:J31,D28:J28)/L28</f>
        <v>0.05824199539523183</v>
      </c>
      <c r="M31" s="28"/>
      <c r="N31" s="145"/>
    </row>
    <row r="32" spans="1:14" ht="15.75">
      <c r="A32" s="27"/>
      <c r="B32" s="28" t="s">
        <v>19</v>
      </c>
      <c r="C32" s="28"/>
      <c r="D32" s="54"/>
      <c r="E32" s="28"/>
      <c r="F32" s="54">
        <v>0.0632563</v>
      </c>
      <c r="G32" s="55"/>
      <c r="H32" s="54">
        <v>0.0694563</v>
      </c>
      <c r="I32" s="55"/>
      <c r="J32" s="54"/>
      <c r="K32" s="31"/>
      <c r="L32" s="31"/>
      <c r="M32" s="28"/>
      <c r="N32" s="145"/>
    </row>
    <row r="33" spans="1:14" ht="15.75">
      <c r="A33" s="27"/>
      <c r="B33" s="28" t="s">
        <v>20</v>
      </c>
      <c r="C33" s="28"/>
      <c r="D33" s="34"/>
      <c r="E33" s="28"/>
      <c r="F33" s="34" t="s">
        <v>149</v>
      </c>
      <c r="G33" s="34"/>
      <c r="H33" s="34" t="s">
        <v>149</v>
      </c>
      <c r="I33" s="34"/>
      <c r="J33" s="34"/>
      <c r="K33" s="31"/>
      <c r="L33" s="31"/>
      <c r="M33" s="28"/>
      <c r="N33" s="145"/>
    </row>
    <row r="34" spans="1:14" ht="15.75">
      <c r="A34" s="27"/>
      <c r="B34" s="28" t="s">
        <v>21</v>
      </c>
      <c r="C34" s="28"/>
      <c r="D34" s="34"/>
      <c r="E34" s="28"/>
      <c r="F34" s="34" t="s">
        <v>150</v>
      </c>
      <c r="G34" s="34"/>
      <c r="H34" s="34" t="s">
        <v>150</v>
      </c>
      <c r="I34" s="34"/>
      <c r="J34" s="34"/>
      <c r="K34" s="31"/>
      <c r="L34" s="31"/>
      <c r="M34" s="28"/>
      <c r="N34" s="145"/>
    </row>
    <row r="35" spans="1:14" ht="15.75">
      <c r="A35" s="27"/>
      <c r="B35" s="28" t="s">
        <v>22</v>
      </c>
      <c r="C35" s="28"/>
      <c r="D35" s="34"/>
      <c r="E35" s="28"/>
      <c r="F35" s="34" t="s">
        <v>151</v>
      </c>
      <c r="G35" s="34"/>
      <c r="H35" s="34" t="s">
        <v>162</v>
      </c>
      <c r="I35" s="34"/>
      <c r="J35" s="34"/>
      <c r="K35" s="31"/>
      <c r="L35" s="31"/>
      <c r="M35" s="28"/>
      <c r="N35" s="145"/>
    </row>
    <row r="36" spans="1:14" ht="15.75">
      <c r="A36" s="27"/>
      <c r="B36" s="28"/>
      <c r="C36" s="28"/>
      <c r="D36" s="56"/>
      <c r="E36" s="56"/>
      <c r="F36" s="28"/>
      <c r="G36" s="56"/>
      <c r="H36" s="56"/>
      <c r="I36" s="56"/>
      <c r="J36" s="56"/>
      <c r="K36" s="56"/>
      <c r="L36" s="56"/>
      <c r="M36" s="28"/>
      <c r="N36" s="145"/>
    </row>
    <row r="37" spans="1:14" ht="15.75">
      <c r="A37" s="27"/>
      <c r="B37" s="28" t="s">
        <v>23</v>
      </c>
      <c r="C37" s="28"/>
      <c r="D37" s="28"/>
      <c r="E37" s="28"/>
      <c r="F37" s="28"/>
      <c r="G37" s="28"/>
      <c r="H37" s="28"/>
      <c r="I37" s="28"/>
      <c r="J37" s="28"/>
      <c r="K37" s="28"/>
      <c r="L37" s="55">
        <f>H27/F27</f>
        <v>0.08888888888888889</v>
      </c>
      <c r="M37" s="28"/>
      <c r="N37" s="145"/>
    </row>
    <row r="38" spans="1:14" ht="15.75">
      <c r="A38" s="27"/>
      <c r="B38" s="28" t="s">
        <v>24</v>
      </c>
      <c r="C38" s="28"/>
      <c r="D38" s="28"/>
      <c r="E38" s="28"/>
      <c r="F38" s="28"/>
      <c r="G38" s="28"/>
      <c r="H38" s="28"/>
      <c r="I38" s="28"/>
      <c r="J38" s="28"/>
      <c r="K38" s="28"/>
      <c r="L38" s="55">
        <f>H29/F29</f>
        <v>0.19516891896896255</v>
      </c>
      <c r="M38" s="28"/>
      <c r="N38" s="145"/>
    </row>
    <row r="39" spans="1:14" ht="15.75">
      <c r="A39" s="27"/>
      <c r="B39" s="28" t="s">
        <v>25</v>
      </c>
      <c r="C39" s="28"/>
      <c r="D39" s="28"/>
      <c r="E39" s="28"/>
      <c r="F39" s="28"/>
      <c r="G39" s="28"/>
      <c r="H39" s="28"/>
      <c r="I39" s="28"/>
      <c r="J39" s="34" t="s">
        <v>167</v>
      </c>
      <c r="K39" s="34" t="s">
        <v>175</v>
      </c>
      <c r="L39" s="57">
        <v>51237</v>
      </c>
      <c r="M39" s="28"/>
      <c r="N39" s="145"/>
    </row>
    <row r="40" spans="1:14" ht="15.75">
      <c r="A40" s="27"/>
      <c r="B40" s="28"/>
      <c r="C40" s="28"/>
      <c r="D40" s="28"/>
      <c r="E40" s="28"/>
      <c r="F40" s="28"/>
      <c r="G40" s="28"/>
      <c r="H40" s="28"/>
      <c r="I40" s="28"/>
      <c r="J40" s="28"/>
      <c r="K40" s="28"/>
      <c r="L40" s="58"/>
      <c r="M40" s="28"/>
      <c r="N40" s="145"/>
    </row>
    <row r="41" spans="1:14" ht="15.75">
      <c r="A41" s="27"/>
      <c r="B41" s="28" t="s">
        <v>26</v>
      </c>
      <c r="C41" s="28"/>
      <c r="D41" s="28"/>
      <c r="E41" s="28"/>
      <c r="F41" s="28"/>
      <c r="G41" s="28"/>
      <c r="H41" s="28"/>
      <c r="I41" s="28"/>
      <c r="J41" s="34"/>
      <c r="K41" s="34"/>
      <c r="L41" s="34" t="s">
        <v>180</v>
      </c>
      <c r="M41" s="28"/>
      <c r="N41" s="145"/>
    </row>
    <row r="42" spans="1:14" ht="15.75">
      <c r="A42" s="27"/>
      <c r="B42" s="32" t="s">
        <v>27</v>
      </c>
      <c r="C42" s="32"/>
      <c r="D42" s="32"/>
      <c r="E42" s="32"/>
      <c r="F42" s="32"/>
      <c r="G42" s="32"/>
      <c r="H42" s="32"/>
      <c r="I42" s="32"/>
      <c r="J42" s="59"/>
      <c r="K42" s="59"/>
      <c r="L42" s="60">
        <v>37011</v>
      </c>
      <c r="M42" s="28"/>
      <c r="N42" s="145"/>
    </row>
    <row r="43" spans="1:14" ht="15.75">
      <c r="A43" s="27"/>
      <c r="B43" s="28" t="s">
        <v>28</v>
      </c>
      <c r="C43" s="28"/>
      <c r="D43" s="28"/>
      <c r="E43" s="28"/>
      <c r="F43" s="28"/>
      <c r="G43" s="28"/>
      <c r="H43" s="28"/>
      <c r="I43" s="28">
        <f>L43-J43+1</f>
        <v>92</v>
      </c>
      <c r="J43" s="61">
        <v>36830</v>
      </c>
      <c r="K43" s="62"/>
      <c r="L43" s="61">
        <v>36921</v>
      </c>
      <c r="M43" s="28"/>
      <c r="N43" s="145"/>
    </row>
    <row r="44" spans="1:14" ht="15.75">
      <c r="A44" s="27"/>
      <c r="B44" s="28" t="s">
        <v>29</v>
      </c>
      <c r="C44" s="28"/>
      <c r="D44" s="28"/>
      <c r="E44" s="28"/>
      <c r="F44" s="28"/>
      <c r="G44" s="28"/>
      <c r="H44" s="28"/>
      <c r="I44" s="28">
        <f>L44-J44+1</f>
        <v>89</v>
      </c>
      <c r="J44" s="61">
        <v>36922</v>
      </c>
      <c r="K44" s="62"/>
      <c r="L44" s="61">
        <v>37010</v>
      </c>
      <c r="M44" s="28"/>
      <c r="N44" s="145"/>
    </row>
    <row r="45" spans="1:14" ht="15.75">
      <c r="A45" s="27"/>
      <c r="B45" s="28" t="s">
        <v>30</v>
      </c>
      <c r="C45" s="28"/>
      <c r="D45" s="28"/>
      <c r="E45" s="28"/>
      <c r="F45" s="28"/>
      <c r="G45" s="28"/>
      <c r="H45" s="28"/>
      <c r="I45" s="28"/>
      <c r="J45" s="61"/>
      <c r="K45" s="62"/>
      <c r="L45" s="61" t="s">
        <v>199</v>
      </c>
      <c r="M45" s="28"/>
      <c r="N45" s="145"/>
    </row>
    <row r="46" spans="1:14" ht="15.75">
      <c r="A46" s="27"/>
      <c r="B46" s="28" t="s">
        <v>31</v>
      </c>
      <c r="C46" s="28"/>
      <c r="D46" s="28"/>
      <c r="E46" s="28"/>
      <c r="F46" s="28"/>
      <c r="G46" s="28"/>
      <c r="H46" s="28"/>
      <c r="I46" s="28"/>
      <c r="J46" s="61"/>
      <c r="K46" s="62"/>
      <c r="L46" s="61">
        <v>37004</v>
      </c>
      <c r="M46" s="28"/>
      <c r="N46" s="145"/>
    </row>
    <row r="47" spans="1:14" ht="15.75">
      <c r="A47" s="27"/>
      <c r="B47" s="28"/>
      <c r="C47" s="28"/>
      <c r="D47" s="28"/>
      <c r="E47" s="28"/>
      <c r="F47" s="28"/>
      <c r="G47" s="28"/>
      <c r="H47" s="28"/>
      <c r="I47" s="28"/>
      <c r="J47" s="28"/>
      <c r="K47" s="28"/>
      <c r="L47" s="63"/>
      <c r="M47" s="28"/>
      <c r="N47" s="145"/>
    </row>
    <row r="48" spans="1:14" ht="15.75">
      <c r="A48" s="2"/>
      <c r="B48" s="5"/>
      <c r="C48" s="5"/>
      <c r="D48" s="5"/>
      <c r="E48" s="5"/>
      <c r="F48" s="5"/>
      <c r="G48" s="5"/>
      <c r="H48" s="5"/>
      <c r="I48" s="5"/>
      <c r="J48" s="5"/>
      <c r="K48" s="5"/>
      <c r="L48" s="64"/>
      <c r="M48" s="5"/>
      <c r="N48" s="145"/>
    </row>
    <row r="49" spans="1:14" ht="15.75">
      <c r="A49" s="8"/>
      <c r="B49" s="65" t="s">
        <v>32</v>
      </c>
      <c r="C49" s="16"/>
      <c r="D49" s="10"/>
      <c r="E49" s="10"/>
      <c r="F49" s="10"/>
      <c r="G49" s="10"/>
      <c r="H49" s="10"/>
      <c r="I49" s="10"/>
      <c r="J49" s="10"/>
      <c r="K49" s="10"/>
      <c r="L49" s="66"/>
      <c r="M49" s="10"/>
      <c r="N49" s="145"/>
    </row>
    <row r="50" spans="1:14" ht="15.75">
      <c r="A50" s="8"/>
      <c r="B50" s="16"/>
      <c r="C50" s="16"/>
      <c r="D50" s="10"/>
      <c r="E50" s="10"/>
      <c r="F50" s="10"/>
      <c r="G50" s="10"/>
      <c r="H50" s="10"/>
      <c r="I50" s="10"/>
      <c r="J50" s="10"/>
      <c r="K50" s="10"/>
      <c r="L50" s="66"/>
      <c r="M50" s="10"/>
      <c r="N50" s="145"/>
    </row>
    <row r="51" spans="1:14" ht="63">
      <c r="A51" s="8"/>
      <c r="B51" s="67" t="s">
        <v>33</v>
      </c>
      <c r="C51" s="68" t="s">
        <v>138</v>
      </c>
      <c r="D51" s="68" t="s">
        <v>141</v>
      </c>
      <c r="E51" s="68"/>
      <c r="F51" s="68" t="s">
        <v>152</v>
      </c>
      <c r="G51" s="68"/>
      <c r="H51" s="68" t="s">
        <v>163</v>
      </c>
      <c r="I51" s="68"/>
      <c r="J51" s="68" t="s">
        <v>168</v>
      </c>
      <c r="K51" s="68"/>
      <c r="L51" s="69" t="s">
        <v>182</v>
      </c>
      <c r="M51" s="12"/>
      <c r="N51" s="145"/>
    </row>
    <row r="52" spans="1:14" ht="15.75">
      <c r="A52" s="27"/>
      <c r="B52" s="28" t="s">
        <v>34</v>
      </c>
      <c r="C52" s="70">
        <v>125369</v>
      </c>
      <c r="D52" s="71">
        <v>32801</v>
      </c>
      <c r="E52" s="70"/>
      <c r="F52" s="70">
        <f>2926+8+52</f>
        <v>2986</v>
      </c>
      <c r="G52" s="70"/>
      <c r="H52" s="70">
        <v>8</v>
      </c>
      <c r="I52" s="70"/>
      <c r="J52" s="70">
        <v>0</v>
      </c>
      <c r="K52" s="70"/>
      <c r="L52" s="71">
        <f>D52-F52+H52-J52</f>
        <v>29823</v>
      </c>
      <c r="M52" s="28"/>
      <c r="N52" s="145"/>
    </row>
    <row r="53" spans="1:14" ht="15.75">
      <c r="A53" s="27"/>
      <c r="B53" s="28" t="s">
        <v>35</v>
      </c>
      <c r="C53" s="70"/>
      <c r="D53" s="70">
        <v>0</v>
      </c>
      <c r="E53" s="70"/>
      <c r="F53" s="70">
        <v>0</v>
      </c>
      <c r="G53" s="70"/>
      <c r="H53" s="70">
        <v>0</v>
      </c>
      <c r="I53" s="70"/>
      <c r="J53" s="70">
        <v>0</v>
      </c>
      <c r="K53" s="70"/>
      <c r="L53" s="71">
        <f>D53-F53</f>
        <v>0</v>
      </c>
      <c r="M53" s="28"/>
      <c r="N53" s="145"/>
    </row>
    <row r="54" spans="1:14" ht="15.75">
      <c r="A54" s="27"/>
      <c r="B54" s="28"/>
      <c r="C54" s="70"/>
      <c r="D54" s="70"/>
      <c r="E54" s="70"/>
      <c r="F54" s="70"/>
      <c r="G54" s="70"/>
      <c r="H54" s="70"/>
      <c r="I54" s="70"/>
      <c r="J54" s="70"/>
      <c r="K54" s="70"/>
      <c r="L54" s="71"/>
      <c r="M54" s="28"/>
      <c r="N54" s="145"/>
    </row>
    <row r="55" spans="1:14" ht="15.75">
      <c r="A55" s="27"/>
      <c r="B55" s="28" t="s">
        <v>36</v>
      </c>
      <c r="C55" s="70">
        <f>SUM(C52:C54)</f>
        <v>125369</v>
      </c>
      <c r="D55" s="70">
        <f>SUM(D52:D54)</f>
        <v>32801</v>
      </c>
      <c r="E55" s="70"/>
      <c r="F55" s="70">
        <f>SUM(F52:F54)</f>
        <v>2986</v>
      </c>
      <c r="G55" s="70"/>
      <c r="H55" s="70">
        <f>SUM(H52:H54)</f>
        <v>8</v>
      </c>
      <c r="I55" s="70"/>
      <c r="J55" s="70">
        <f>SUM(J52:J54)</f>
        <v>0</v>
      </c>
      <c r="K55" s="70"/>
      <c r="L55" s="72">
        <f>SUM(L52:L54)</f>
        <v>29823</v>
      </c>
      <c r="M55" s="28"/>
      <c r="N55" s="145"/>
    </row>
    <row r="56" spans="1:14" ht="15.75">
      <c r="A56" s="27"/>
      <c r="B56" s="28"/>
      <c r="C56" s="70"/>
      <c r="D56" s="70"/>
      <c r="E56" s="70"/>
      <c r="F56" s="70"/>
      <c r="G56" s="70"/>
      <c r="H56" s="70"/>
      <c r="I56" s="70"/>
      <c r="J56" s="70"/>
      <c r="K56" s="70"/>
      <c r="L56" s="72"/>
      <c r="M56" s="28"/>
      <c r="N56" s="145"/>
    </row>
    <row r="57" spans="1:14" ht="15.75">
      <c r="A57" s="8"/>
      <c r="B57" s="12" t="s">
        <v>37</v>
      </c>
      <c r="C57" s="73"/>
      <c r="D57" s="73"/>
      <c r="E57" s="73"/>
      <c r="F57" s="73"/>
      <c r="G57" s="73"/>
      <c r="H57" s="73"/>
      <c r="I57" s="73"/>
      <c r="J57" s="73"/>
      <c r="K57" s="73"/>
      <c r="L57" s="74"/>
      <c r="M57" s="10"/>
      <c r="N57" s="145"/>
    </row>
    <row r="58" spans="1:14" ht="15.75">
      <c r="A58" s="8"/>
      <c r="B58" s="10"/>
      <c r="C58" s="73"/>
      <c r="D58" s="73"/>
      <c r="E58" s="73"/>
      <c r="F58" s="73"/>
      <c r="G58" s="73"/>
      <c r="H58" s="73"/>
      <c r="I58" s="73"/>
      <c r="J58" s="73"/>
      <c r="K58" s="73"/>
      <c r="L58" s="74"/>
      <c r="M58" s="10"/>
      <c r="N58" s="145"/>
    </row>
    <row r="59" spans="1:14" ht="15.75">
      <c r="A59" s="27"/>
      <c r="B59" s="28" t="s">
        <v>34</v>
      </c>
      <c r="C59" s="70"/>
      <c r="D59" s="70"/>
      <c r="E59" s="70"/>
      <c r="F59" s="70"/>
      <c r="G59" s="70"/>
      <c r="H59" s="70"/>
      <c r="I59" s="70"/>
      <c r="J59" s="70"/>
      <c r="K59" s="70"/>
      <c r="L59" s="72"/>
      <c r="M59" s="28"/>
      <c r="N59" s="145"/>
    </row>
    <row r="60" spans="1:14" ht="15.75">
      <c r="A60" s="27"/>
      <c r="B60" s="28" t="s">
        <v>35</v>
      </c>
      <c r="C60" s="70"/>
      <c r="D60" s="70"/>
      <c r="E60" s="70"/>
      <c r="F60" s="70"/>
      <c r="G60" s="70"/>
      <c r="H60" s="70"/>
      <c r="I60" s="70"/>
      <c r="J60" s="70"/>
      <c r="K60" s="70"/>
      <c r="L60" s="72"/>
      <c r="M60" s="28"/>
      <c r="N60" s="145"/>
    </row>
    <row r="61" spans="1:14" ht="15.75">
      <c r="A61" s="27"/>
      <c r="B61" s="28"/>
      <c r="C61" s="70"/>
      <c r="D61" s="70"/>
      <c r="E61" s="70"/>
      <c r="F61" s="70"/>
      <c r="G61" s="70"/>
      <c r="H61" s="70"/>
      <c r="I61" s="70"/>
      <c r="J61" s="70"/>
      <c r="K61" s="70"/>
      <c r="L61" s="72"/>
      <c r="M61" s="28"/>
      <c r="N61" s="145"/>
    </row>
    <row r="62" spans="1:14" ht="15.75">
      <c r="A62" s="27"/>
      <c r="B62" s="28" t="s">
        <v>36</v>
      </c>
      <c r="C62" s="70"/>
      <c r="D62" s="70"/>
      <c r="E62" s="70"/>
      <c r="F62" s="70"/>
      <c r="G62" s="70"/>
      <c r="H62" s="70"/>
      <c r="I62" s="70"/>
      <c r="J62" s="70"/>
      <c r="K62" s="70"/>
      <c r="L62" s="70"/>
      <c r="M62" s="28"/>
      <c r="N62" s="145"/>
    </row>
    <row r="63" spans="1:14" ht="15.75">
      <c r="A63" s="27"/>
      <c r="B63" s="28"/>
      <c r="C63" s="70"/>
      <c r="D63" s="70"/>
      <c r="E63" s="70"/>
      <c r="F63" s="70"/>
      <c r="G63" s="70"/>
      <c r="H63" s="70"/>
      <c r="I63" s="70"/>
      <c r="J63" s="70"/>
      <c r="K63" s="70"/>
      <c r="L63" s="70"/>
      <c r="M63" s="28"/>
      <c r="N63" s="145"/>
    </row>
    <row r="64" spans="1:14" ht="15.75">
      <c r="A64" s="27"/>
      <c r="B64" s="28" t="s">
        <v>38</v>
      </c>
      <c r="C64" s="70">
        <v>-2250</v>
      </c>
      <c r="D64" s="70">
        <v>-2250</v>
      </c>
      <c r="E64" s="70"/>
      <c r="F64" s="70"/>
      <c r="G64" s="70"/>
      <c r="H64" s="70"/>
      <c r="I64" s="70"/>
      <c r="J64" s="70"/>
      <c r="K64" s="70"/>
      <c r="L64" s="71">
        <f>D64-F64+H64-J64</f>
        <v>-2250</v>
      </c>
      <c r="M64" s="28"/>
      <c r="N64" s="145"/>
    </row>
    <row r="65" spans="1:14" ht="15.75">
      <c r="A65" s="27"/>
      <c r="B65" s="28" t="s">
        <v>39</v>
      </c>
      <c r="C65" s="70">
        <v>-619</v>
      </c>
      <c r="D65" s="70">
        <v>0</v>
      </c>
      <c r="E65" s="70"/>
      <c r="F65" s="70"/>
      <c r="G65" s="70"/>
      <c r="H65" s="70"/>
      <c r="I65" s="70"/>
      <c r="J65" s="70"/>
      <c r="K65" s="70"/>
      <c r="L65" s="72">
        <v>0</v>
      </c>
      <c r="M65" s="28"/>
      <c r="N65" s="145"/>
    </row>
    <row r="66" spans="1:14" ht="15.75">
      <c r="A66" s="27"/>
      <c r="B66" s="28" t="s">
        <v>40</v>
      </c>
      <c r="C66" s="70">
        <v>0</v>
      </c>
      <c r="D66" s="70">
        <v>616</v>
      </c>
      <c r="E66" s="70"/>
      <c r="F66" s="70"/>
      <c r="G66" s="70"/>
      <c r="H66" s="70"/>
      <c r="I66" s="70"/>
      <c r="J66" s="70"/>
      <c r="K66" s="70"/>
      <c r="L66" s="72">
        <v>667</v>
      </c>
      <c r="M66" s="28"/>
      <c r="N66" s="145"/>
    </row>
    <row r="67" spans="1:14" ht="15.75">
      <c r="A67" s="27"/>
      <c r="B67" s="28" t="s">
        <v>41</v>
      </c>
      <c r="C67" s="72">
        <f>SUM(C55:C66)</f>
        <v>122500</v>
      </c>
      <c r="D67" s="72">
        <f>SUM(D55:D66)</f>
        <v>31167</v>
      </c>
      <c r="E67" s="70"/>
      <c r="F67" s="72"/>
      <c r="G67" s="70"/>
      <c r="H67" s="72"/>
      <c r="I67" s="70"/>
      <c r="J67" s="72"/>
      <c r="K67" s="70"/>
      <c r="L67" s="72">
        <f>SUM(L55:L66)</f>
        <v>28240</v>
      </c>
      <c r="M67" s="28"/>
      <c r="N67" s="145"/>
    </row>
    <row r="68" spans="1:14" ht="15.75">
      <c r="A68" s="27"/>
      <c r="B68" s="28"/>
      <c r="C68" s="70"/>
      <c r="D68" s="70"/>
      <c r="E68" s="70"/>
      <c r="F68" s="70"/>
      <c r="G68" s="70"/>
      <c r="H68" s="70"/>
      <c r="I68" s="70"/>
      <c r="J68" s="70"/>
      <c r="K68" s="70"/>
      <c r="L68" s="72"/>
      <c r="M68" s="28"/>
      <c r="N68" s="145"/>
    </row>
    <row r="69" spans="1:14" ht="15.75">
      <c r="A69" s="8"/>
      <c r="B69" s="10"/>
      <c r="C69" s="10"/>
      <c r="D69" s="10"/>
      <c r="E69" s="10"/>
      <c r="F69" s="10"/>
      <c r="G69" s="10"/>
      <c r="H69" s="10"/>
      <c r="I69" s="10"/>
      <c r="J69" s="10"/>
      <c r="K69" s="10"/>
      <c r="L69" s="10"/>
      <c r="M69" s="10"/>
      <c r="N69" s="145"/>
    </row>
    <row r="70" spans="1:14" ht="15.75">
      <c r="A70" s="77"/>
      <c r="B70" s="65" t="s">
        <v>42</v>
      </c>
      <c r="C70" s="17"/>
      <c r="D70" s="17"/>
      <c r="E70" s="17"/>
      <c r="F70" s="17"/>
      <c r="G70" s="17"/>
      <c r="H70" s="17"/>
      <c r="I70" s="20"/>
      <c r="J70" s="20" t="s">
        <v>169</v>
      </c>
      <c r="K70" s="20"/>
      <c r="L70" s="20" t="s">
        <v>183</v>
      </c>
      <c r="M70" s="10"/>
      <c r="N70" s="145"/>
    </row>
    <row r="71" spans="1:14" ht="15.75">
      <c r="A71" s="27"/>
      <c r="B71" s="28" t="s">
        <v>43</v>
      </c>
      <c r="C71" s="28"/>
      <c r="D71" s="28"/>
      <c r="E71" s="28"/>
      <c r="F71" s="28"/>
      <c r="G71" s="28"/>
      <c r="H71" s="28"/>
      <c r="I71" s="28"/>
      <c r="J71" s="70">
        <v>0</v>
      </c>
      <c r="K71" s="28"/>
      <c r="L71" s="71">
        <v>0</v>
      </c>
      <c r="M71" s="28"/>
      <c r="N71" s="145"/>
    </row>
    <row r="72" spans="1:14" ht="15.75">
      <c r="A72" s="27"/>
      <c r="B72" s="28" t="s">
        <v>44</v>
      </c>
      <c r="C72" s="56" t="s">
        <v>139</v>
      </c>
      <c r="D72" s="78">
        <f>L46</f>
        <v>37004</v>
      </c>
      <c r="E72" s="28"/>
      <c r="F72" s="28"/>
      <c r="G72" s="28"/>
      <c r="H72" s="28"/>
      <c r="I72" s="28"/>
      <c r="J72" s="70">
        <v>2935</v>
      </c>
      <c r="K72" s="28"/>
      <c r="L72" s="71"/>
      <c r="M72" s="28"/>
      <c r="N72" s="145"/>
    </row>
    <row r="73" spans="1:14" ht="15.75">
      <c r="A73" s="27"/>
      <c r="B73" s="28" t="s">
        <v>45</v>
      </c>
      <c r="C73" s="28"/>
      <c r="D73" s="28"/>
      <c r="E73" s="28"/>
      <c r="F73" s="28"/>
      <c r="G73" s="28"/>
      <c r="H73" s="28"/>
      <c r="I73" s="28"/>
      <c r="J73" s="70"/>
      <c r="K73" s="28"/>
      <c r="L73" s="71">
        <f>789-14+317+44+21-220-16+4</f>
        <v>925</v>
      </c>
      <c r="M73" s="28"/>
      <c r="N73" s="145"/>
    </row>
    <row r="74" spans="1:14" ht="15.75">
      <c r="A74" s="27"/>
      <c r="B74" s="28" t="s">
        <v>46</v>
      </c>
      <c r="C74" s="28"/>
      <c r="D74" s="28"/>
      <c r="E74" s="28"/>
      <c r="F74" s="28"/>
      <c r="G74" s="28"/>
      <c r="H74" s="28"/>
      <c r="I74" s="28"/>
      <c r="J74" s="70"/>
      <c r="K74" s="28"/>
      <c r="L74" s="71">
        <v>0</v>
      </c>
      <c r="M74" s="28"/>
      <c r="N74" s="145"/>
    </row>
    <row r="75" spans="1:14" ht="15.75">
      <c r="A75" s="27"/>
      <c r="B75" s="28" t="s">
        <v>47</v>
      </c>
      <c r="C75" s="28"/>
      <c r="D75" s="28"/>
      <c r="E75" s="28"/>
      <c r="F75" s="28"/>
      <c r="G75" s="28"/>
      <c r="H75" s="28"/>
      <c r="I75" s="28"/>
      <c r="J75" s="70">
        <f>SUM(J71:J74)</f>
        <v>2935</v>
      </c>
      <c r="K75" s="28"/>
      <c r="L75" s="72">
        <f>SUM(L71:L74)</f>
        <v>925</v>
      </c>
      <c r="M75" s="28"/>
      <c r="N75" s="145"/>
    </row>
    <row r="76" spans="1:14" ht="15.75">
      <c r="A76" s="27"/>
      <c r="B76" s="28" t="s">
        <v>48</v>
      </c>
      <c r="C76" s="28"/>
      <c r="D76" s="28"/>
      <c r="E76" s="28"/>
      <c r="F76" s="28"/>
      <c r="G76" s="28"/>
      <c r="H76" s="28"/>
      <c r="I76" s="28"/>
      <c r="J76" s="70">
        <v>0</v>
      </c>
      <c r="K76" s="28"/>
      <c r="L76" s="71">
        <v>0</v>
      </c>
      <c r="M76" s="28"/>
      <c r="N76" s="145"/>
    </row>
    <row r="77" spans="1:14" ht="15.75">
      <c r="A77" s="27"/>
      <c r="B77" s="28" t="s">
        <v>49</v>
      </c>
      <c r="C77" s="28"/>
      <c r="D77" s="28"/>
      <c r="E77" s="28"/>
      <c r="F77" s="28"/>
      <c r="G77" s="28"/>
      <c r="H77" s="28"/>
      <c r="I77" s="28"/>
      <c r="J77" s="70">
        <f>J75+J76</f>
        <v>2935</v>
      </c>
      <c r="K77" s="28"/>
      <c r="L77" s="72">
        <f>L75+L76</f>
        <v>925</v>
      </c>
      <c r="M77" s="28"/>
      <c r="N77" s="145"/>
    </row>
    <row r="78" spans="1:14" ht="15.75">
      <c r="A78" s="27"/>
      <c r="B78" s="79" t="s">
        <v>50</v>
      </c>
      <c r="C78" s="80"/>
      <c r="D78" s="28"/>
      <c r="E78" s="28"/>
      <c r="F78" s="28"/>
      <c r="G78" s="28"/>
      <c r="H78" s="28"/>
      <c r="I78" s="28"/>
      <c r="J78" s="70"/>
      <c r="K78" s="28"/>
      <c r="L78" s="71"/>
      <c r="M78" s="28"/>
      <c r="N78" s="145"/>
    </row>
    <row r="79" spans="1:14" ht="15.75">
      <c r="A79" s="27">
        <v>1</v>
      </c>
      <c r="B79" s="28" t="s">
        <v>51</v>
      </c>
      <c r="C79" s="28"/>
      <c r="D79" s="28"/>
      <c r="E79" s="28"/>
      <c r="F79" s="28"/>
      <c r="G79" s="28"/>
      <c r="H79" s="28"/>
      <c r="I79" s="28"/>
      <c r="J79" s="28"/>
      <c r="K79" s="28"/>
      <c r="L79" s="71">
        <v>0</v>
      </c>
      <c r="M79" s="28"/>
      <c r="N79" s="145"/>
    </row>
    <row r="80" spans="1:14" ht="15.75">
      <c r="A80" s="27">
        <v>2</v>
      </c>
      <c r="B80" s="28" t="s">
        <v>52</v>
      </c>
      <c r="C80" s="28"/>
      <c r="D80" s="28"/>
      <c r="E80" s="28"/>
      <c r="F80" s="28"/>
      <c r="G80" s="28"/>
      <c r="H80" s="28"/>
      <c r="I80" s="28"/>
      <c r="J80" s="28"/>
      <c r="K80" s="28"/>
      <c r="L80" s="71">
        <v>-4</v>
      </c>
      <c r="M80" s="28"/>
      <c r="N80" s="145"/>
    </row>
    <row r="81" spans="1:14" ht="15.75">
      <c r="A81" s="27">
        <v>3</v>
      </c>
      <c r="B81" s="28" t="s">
        <v>53</v>
      </c>
      <c r="C81" s="28"/>
      <c r="D81" s="28"/>
      <c r="E81" s="28"/>
      <c r="F81" s="28"/>
      <c r="G81" s="28"/>
      <c r="H81" s="28"/>
      <c r="I81" s="28"/>
      <c r="J81" s="28"/>
      <c r="K81" s="28"/>
      <c r="L81" s="71">
        <v>-35</v>
      </c>
      <c r="M81" s="28"/>
      <c r="N81" s="145"/>
    </row>
    <row r="82" spans="1:14" ht="15.75">
      <c r="A82" s="27">
        <v>4</v>
      </c>
      <c r="B82" s="28" t="s">
        <v>54</v>
      </c>
      <c r="C82" s="28"/>
      <c r="D82" s="28"/>
      <c r="E82" s="28"/>
      <c r="F82" s="28"/>
      <c r="G82" s="28"/>
      <c r="H82" s="28"/>
      <c r="I82" s="28"/>
      <c r="J82" s="28"/>
      <c r="K82" s="28"/>
      <c r="L82" s="71">
        <v>0</v>
      </c>
      <c r="M82" s="28"/>
      <c r="N82" s="145"/>
    </row>
    <row r="83" spans="1:14" ht="15.75">
      <c r="A83" s="27">
        <v>5</v>
      </c>
      <c r="B83" s="28" t="s">
        <v>55</v>
      </c>
      <c r="C83" s="28"/>
      <c r="D83" s="28"/>
      <c r="E83" s="28"/>
      <c r="F83" s="28"/>
      <c r="G83" s="28"/>
      <c r="H83" s="28"/>
      <c r="I83" s="28"/>
      <c r="J83" s="28"/>
      <c r="K83" s="28"/>
      <c r="L83" s="71">
        <v>-380</v>
      </c>
      <c r="M83" s="28"/>
      <c r="N83" s="145"/>
    </row>
    <row r="84" spans="1:14" ht="15.75">
      <c r="A84" s="27">
        <v>6</v>
      </c>
      <c r="B84" s="28" t="s">
        <v>56</v>
      </c>
      <c r="C84" s="28"/>
      <c r="D84" s="28"/>
      <c r="E84" s="28"/>
      <c r="F84" s="28"/>
      <c r="G84" s="28"/>
      <c r="H84" s="28"/>
      <c r="I84" s="28"/>
      <c r="J84" s="28"/>
      <c r="K84" s="28"/>
      <c r="L84" s="71">
        <v>-3</v>
      </c>
      <c r="M84" s="28"/>
      <c r="N84" s="145"/>
    </row>
    <row r="85" spans="1:14" ht="15.75">
      <c r="A85" s="27">
        <v>7</v>
      </c>
      <c r="B85" s="28" t="s">
        <v>57</v>
      </c>
      <c r="C85" s="28"/>
      <c r="D85" s="28"/>
      <c r="E85" s="28"/>
      <c r="F85" s="28"/>
      <c r="G85" s="28"/>
      <c r="H85" s="28"/>
      <c r="I85" s="28"/>
      <c r="J85" s="28"/>
      <c r="K85" s="28"/>
      <c r="L85" s="71">
        <v>-82</v>
      </c>
      <c r="M85" s="28"/>
      <c r="N85" s="145"/>
    </row>
    <row r="86" spans="1:14" ht="15.75">
      <c r="A86" s="27">
        <v>8</v>
      </c>
      <c r="B86" s="28" t="s">
        <v>58</v>
      </c>
      <c r="C86" s="28"/>
      <c r="D86" s="28"/>
      <c r="E86" s="28"/>
      <c r="F86" s="28"/>
      <c r="G86" s="28"/>
      <c r="H86" s="28"/>
      <c r="I86" s="28"/>
      <c r="J86" s="28"/>
      <c r="K86" s="28"/>
      <c r="L86" s="71">
        <v>0</v>
      </c>
      <c r="M86" s="28"/>
      <c r="N86" s="145"/>
    </row>
    <row r="87" spans="1:14" ht="15.75">
      <c r="A87" s="27">
        <v>9</v>
      </c>
      <c r="B87" s="28" t="s">
        <v>59</v>
      </c>
      <c r="C87" s="28"/>
      <c r="D87" s="28"/>
      <c r="E87" s="28"/>
      <c r="F87" s="28"/>
      <c r="G87" s="28"/>
      <c r="H87" s="28"/>
      <c r="I87" s="28"/>
      <c r="J87" s="28"/>
      <c r="K87" s="28"/>
      <c r="L87" s="71">
        <v>-52</v>
      </c>
      <c r="M87" s="28"/>
      <c r="N87" s="145"/>
    </row>
    <row r="88" spans="1:14" ht="15.75">
      <c r="A88" s="27">
        <v>10</v>
      </c>
      <c r="B88" s="28" t="s">
        <v>60</v>
      </c>
      <c r="C88" s="28"/>
      <c r="D88" s="28"/>
      <c r="E88" s="28"/>
      <c r="F88" s="28"/>
      <c r="G88" s="28"/>
      <c r="H88" s="28"/>
      <c r="I88" s="28"/>
      <c r="J88" s="28"/>
      <c r="K88" s="28"/>
      <c r="L88" s="71">
        <v>0</v>
      </c>
      <c r="M88" s="28"/>
      <c r="N88" s="145"/>
    </row>
    <row r="89" spans="1:14" ht="15.75">
      <c r="A89" s="27">
        <v>11</v>
      </c>
      <c r="B89" s="28" t="s">
        <v>61</v>
      </c>
      <c r="C89" s="28"/>
      <c r="D89" s="28"/>
      <c r="E89" s="28"/>
      <c r="F89" s="28"/>
      <c r="G89" s="28"/>
      <c r="H89" s="28"/>
      <c r="I89" s="28"/>
      <c r="J89" s="28"/>
      <c r="K89" s="28"/>
      <c r="L89" s="71">
        <f>-L77-SUM(L79:L88)</f>
        <v>-369</v>
      </c>
      <c r="M89" s="28"/>
      <c r="N89" s="145"/>
    </row>
    <row r="90" spans="1:14" ht="15.75">
      <c r="A90" s="27"/>
      <c r="B90" s="79" t="s">
        <v>62</v>
      </c>
      <c r="C90" s="80"/>
      <c r="D90" s="28"/>
      <c r="E90" s="28"/>
      <c r="F90" s="28"/>
      <c r="G90" s="28"/>
      <c r="H90" s="28"/>
      <c r="I90" s="28"/>
      <c r="J90" s="28"/>
      <c r="K90" s="28"/>
      <c r="L90" s="81"/>
      <c r="M90" s="28"/>
      <c r="N90" s="145"/>
    </row>
    <row r="91" spans="1:14" ht="15.75">
      <c r="A91" s="27"/>
      <c r="B91" s="28" t="s">
        <v>63</v>
      </c>
      <c r="C91" s="80"/>
      <c r="D91" s="28"/>
      <c r="E91" s="28"/>
      <c r="F91" s="28"/>
      <c r="G91" s="28"/>
      <c r="H91" s="28"/>
      <c r="I91" s="28"/>
      <c r="J91" s="70">
        <v>0</v>
      </c>
      <c r="K91" s="70"/>
      <c r="L91" s="71"/>
      <c r="M91" s="28"/>
      <c r="N91" s="145"/>
    </row>
    <row r="92" spans="1:14" ht="15.75">
      <c r="A92" s="27"/>
      <c r="B92" s="28" t="s">
        <v>64</v>
      </c>
      <c r="C92" s="28"/>
      <c r="D92" s="28"/>
      <c r="E92" s="28"/>
      <c r="F92" s="28"/>
      <c r="G92" s="28"/>
      <c r="H92" s="28"/>
      <c r="I92" s="28"/>
      <c r="J92" s="70">
        <v>-8</v>
      </c>
      <c r="K92" s="70"/>
      <c r="L92" s="71"/>
      <c r="M92" s="28"/>
      <c r="N92" s="145"/>
    </row>
    <row r="93" spans="1:14" ht="15.75">
      <c r="A93" s="27"/>
      <c r="B93" s="28" t="s">
        <v>65</v>
      </c>
      <c r="C93" s="28"/>
      <c r="D93" s="28"/>
      <c r="E93" s="28"/>
      <c r="F93" s="28"/>
      <c r="G93" s="28"/>
      <c r="H93" s="28"/>
      <c r="I93" s="28"/>
      <c r="J93" s="70">
        <v>-2927</v>
      </c>
      <c r="K93" s="70"/>
      <c r="L93" s="71"/>
      <c r="M93" s="28"/>
      <c r="N93" s="145"/>
    </row>
    <row r="94" spans="1:14" ht="15.75">
      <c r="A94" s="27"/>
      <c r="B94" s="28" t="s">
        <v>66</v>
      </c>
      <c r="C94" s="28"/>
      <c r="D94" s="28"/>
      <c r="E94" s="28"/>
      <c r="F94" s="28"/>
      <c r="G94" s="28"/>
      <c r="H94" s="28"/>
      <c r="I94" s="28"/>
      <c r="J94" s="70">
        <v>0</v>
      </c>
      <c r="K94" s="70"/>
      <c r="L94" s="71"/>
      <c r="M94" s="28"/>
      <c r="N94" s="145"/>
    </row>
    <row r="95" spans="1:14" ht="15.75">
      <c r="A95" s="27"/>
      <c r="B95" s="28" t="s">
        <v>67</v>
      </c>
      <c r="C95" s="28"/>
      <c r="D95" s="28"/>
      <c r="E95" s="28"/>
      <c r="F95" s="28"/>
      <c r="G95" s="28"/>
      <c r="H95" s="28"/>
      <c r="I95" s="28"/>
      <c r="J95" s="70">
        <f>SUM(J78:J94)</f>
        <v>-2935</v>
      </c>
      <c r="K95" s="70"/>
      <c r="L95" s="70">
        <f>SUM(L78:L94)</f>
        <v>-925</v>
      </c>
      <c r="M95" s="28"/>
      <c r="N95" s="145"/>
    </row>
    <row r="96" spans="1:14" ht="15.75">
      <c r="A96" s="27"/>
      <c r="B96" s="28" t="s">
        <v>68</v>
      </c>
      <c r="C96" s="28"/>
      <c r="D96" s="28"/>
      <c r="E96" s="28"/>
      <c r="F96" s="28"/>
      <c r="G96" s="28"/>
      <c r="H96" s="28"/>
      <c r="I96" s="28"/>
      <c r="J96" s="70">
        <f>J77+J95</f>
        <v>0</v>
      </c>
      <c r="K96" s="70"/>
      <c r="L96" s="70">
        <f>L77+L95</f>
        <v>0</v>
      </c>
      <c r="M96" s="28"/>
      <c r="N96" s="145"/>
    </row>
    <row r="97" spans="1:14" ht="15.75">
      <c r="A97" s="27"/>
      <c r="B97" s="28"/>
      <c r="C97" s="28"/>
      <c r="D97" s="28"/>
      <c r="E97" s="28"/>
      <c r="F97" s="28"/>
      <c r="G97" s="28"/>
      <c r="H97" s="28"/>
      <c r="I97" s="28"/>
      <c r="J97" s="70"/>
      <c r="K97" s="70"/>
      <c r="L97" s="70"/>
      <c r="M97" s="28"/>
      <c r="N97" s="145"/>
    </row>
    <row r="98" spans="1:14" ht="15.75">
      <c r="A98" s="2"/>
      <c r="B98" s="82" t="s">
        <v>69</v>
      </c>
      <c r="C98" s="83"/>
      <c r="D98" s="5"/>
      <c r="E98" s="5"/>
      <c r="F98" s="5"/>
      <c r="G98" s="5"/>
      <c r="H98" s="5"/>
      <c r="I98" s="5"/>
      <c r="J98" s="5"/>
      <c r="K98" s="5"/>
      <c r="L98" s="64"/>
      <c r="M98" s="5"/>
      <c r="N98" s="145"/>
    </row>
    <row r="99" spans="1:14" ht="15.75">
      <c r="A99" s="8"/>
      <c r="B99" s="22"/>
      <c r="C99" s="16"/>
      <c r="D99" s="10"/>
      <c r="E99" s="10"/>
      <c r="F99" s="10"/>
      <c r="G99" s="10"/>
      <c r="H99" s="10"/>
      <c r="I99" s="10"/>
      <c r="J99" s="10"/>
      <c r="K99" s="10"/>
      <c r="L99" s="66"/>
      <c r="M99" s="10"/>
      <c r="N99" s="145"/>
    </row>
    <row r="100" spans="1:14" ht="15.75">
      <c r="A100" s="8"/>
      <c r="B100" s="84" t="s">
        <v>70</v>
      </c>
      <c r="C100" s="16"/>
      <c r="D100" s="10"/>
      <c r="E100" s="10"/>
      <c r="F100" s="10"/>
      <c r="G100" s="10"/>
      <c r="H100" s="10"/>
      <c r="I100" s="10"/>
      <c r="J100" s="10"/>
      <c r="K100" s="10"/>
      <c r="L100" s="66"/>
      <c r="M100" s="10"/>
      <c r="N100" s="145"/>
    </row>
    <row r="101" spans="1:14" ht="15.75">
      <c r="A101" s="27"/>
      <c r="B101" s="28" t="s">
        <v>71</v>
      </c>
      <c r="C101" s="28"/>
      <c r="D101" s="28"/>
      <c r="E101" s="28"/>
      <c r="F101" s="28"/>
      <c r="G101" s="28"/>
      <c r="H101" s="28"/>
      <c r="I101" s="28"/>
      <c r="J101" s="28"/>
      <c r="K101" s="28"/>
      <c r="L101" s="71">
        <v>2000</v>
      </c>
      <c r="M101" s="28"/>
      <c r="N101" s="145"/>
    </row>
    <row r="102" spans="1:14" ht="15.75">
      <c r="A102" s="27"/>
      <c r="B102" s="28" t="s">
        <v>72</v>
      </c>
      <c r="C102" s="28"/>
      <c r="D102" s="28"/>
      <c r="E102" s="28"/>
      <c r="F102" s="28"/>
      <c r="G102" s="28"/>
      <c r="H102" s="28"/>
      <c r="I102" s="28"/>
      <c r="J102" s="28"/>
      <c r="K102" s="28"/>
      <c r="L102" s="71">
        <v>3000</v>
      </c>
      <c r="M102" s="28"/>
      <c r="N102" s="145"/>
    </row>
    <row r="103" spans="1:14" ht="15.75">
      <c r="A103" s="27"/>
      <c r="B103" s="28" t="s">
        <v>73</v>
      </c>
      <c r="C103" s="28"/>
      <c r="D103" s="28"/>
      <c r="E103" s="28"/>
      <c r="F103" s="28"/>
      <c r="G103" s="28"/>
      <c r="H103" s="28"/>
      <c r="I103" s="28"/>
      <c r="J103" s="28"/>
      <c r="K103" s="28"/>
      <c r="L103" s="71">
        <v>0</v>
      </c>
      <c r="M103" s="28"/>
      <c r="N103" s="145"/>
    </row>
    <row r="104" spans="1:14" ht="15.75">
      <c r="A104" s="27"/>
      <c r="B104" s="28" t="s">
        <v>74</v>
      </c>
      <c r="C104" s="28"/>
      <c r="D104" s="28"/>
      <c r="E104" s="28"/>
      <c r="F104" s="28"/>
      <c r="G104" s="28"/>
      <c r="H104" s="28"/>
      <c r="I104" s="28"/>
      <c r="J104" s="28"/>
      <c r="K104" s="28"/>
      <c r="L104" s="71">
        <v>0</v>
      </c>
      <c r="M104" s="28"/>
      <c r="N104" s="145"/>
    </row>
    <row r="105" spans="1:14" ht="15.75">
      <c r="A105" s="27"/>
      <c r="B105" s="28" t="s">
        <v>75</v>
      </c>
      <c r="C105" s="28"/>
      <c r="D105" s="28"/>
      <c r="E105" s="28"/>
      <c r="F105" s="28"/>
      <c r="G105" s="28"/>
      <c r="H105" s="28"/>
      <c r="I105" s="28"/>
      <c r="J105" s="28"/>
      <c r="K105" s="28"/>
      <c r="L105" s="71">
        <v>0</v>
      </c>
      <c r="M105" s="28"/>
      <c r="N105" s="145"/>
    </row>
    <row r="106" spans="1:14" ht="15.75">
      <c r="A106" s="27"/>
      <c r="B106" s="28" t="s">
        <v>55</v>
      </c>
      <c r="C106" s="28"/>
      <c r="D106" s="28"/>
      <c r="E106" s="28"/>
      <c r="F106" s="28"/>
      <c r="G106" s="28"/>
      <c r="H106" s="28"/>
      <c r="I106" s="28"/>
      <c r="J106" s="28"/>
      <c r="K106" s="28"/>
      <c r="L106" s="71">
        <v>0</v>
      </c>
      <c r="M106" s="28"/>
      <c r="N106" s="145"/>
    </row>
    <row r="107" spans="1:14" ht="15.75">
      <c r="A107" s="27"/>
      <c r="B107" s="28" t="s">
        <v>76</v>
      </c>
      <c r="C107" s="28"/>
      <c r="D107" s="28"/>
      <c r="E107" s="28"/>
      <c r="F107" s="28"/>
      <c r="G107" s="28"/>
      <c r="H107" s="28"/>
      <c r="I107" s="28"/>
      <c r="J107" s="28"/>
      <c r="K107" s="28"/>
      <c r="L107" s="71">
        <v>0</v>
      </c>
      <c r="M107" s="28"/>
      <c r="N107" s="145"/>
    </row>
    <row r="108" spans="1:14" ht="15.75">
      <c r="A108" s="27"/>
      <c r="B108" s="28" t="s">
        <v>77</v>
      </c>
      <c r="C108" s="28"/>
      <c r="D108" s="28"/>
      <c r="E108" s="28"/>
      <c r="F108" s="28"/>
      <c r="G108" s="28"/>
      <c r="H108" s="28"/>
      <c r="I108" s="28"/>
      <c r="J108" s="28"/>
      <c r="K108" s="28"/>
      <c r="L108" s="71">
        <f>SUM(L102:L106)</f>
        <v>3000</v>
      </c>
      <c r="M108" s="28"/>
      <c r="N108" s="145"/>
    </row>
    <row r="109" spans="1:14" ht="15.75">
      <c r="A109" s="27"/>
      <c r="B109" s="28"/>
      <c r="C109" s="28"/>
      <c r="D109" s="28"/>
      <c r="E109" s="28"/>
      <c r="F109" s="28"/>
      <c r="G109" s="28"/>
      <c r="H109" s="28"/>
      <c r="I109" s="28"/>
      <c r="J109" s="28"/>
      <c r="K109" s="28"/>
      <c r="L109" s="85"/>
      <c r="M109" s="28"/>
      <c r="N109" s="145"/>
    </row>
    <row r="110" spans="1:14" ht="15.75">
      <c r="A110" s="8"/>
      <c r="B110" s="84" t="s">
        <v>78</v>
      </c>
      <c r="C110" s="10"/>
      <c r="D110" s="10"/>
      <c r="E110" s="10"/>
      <c r="F110" s="10"/>
      <c r="G110" s="10"/>
      <c r="H110" s="10"/>
      <c r="I110" s="10"/>
      <c r="J110" s="10"/>
      <c r="K110" s="10"/>
      <c r="L110" s="66"/>
      <c r="M110" s="10"/>
      <c r="N110" s="145"/>
    </row>
    <row r="111" spans="1:14" ht="15.75">
      <c r="A111" s="27"/>
      <c r="B111" s="28" t="s">
        <v>79</v>
      </c>
      <c r="C111" s="28"/>
      <c r="D111" s="86"/>
      <c r="E111" s="28"/>
      <c r="F111" s="28"/>
      <c r="G111" s="28"/>
      <c r="H111" s="28"/>
      <c r="I111" s="28"/>
      <c r="J111" s="28"/>
      <c r="K111" s="28"/>
      <c r="L111" s="87" t="s">
        <v>171</v>
      </c>
      <c r="M111" s="28"/>
      <c r="N111" s="145"/>
    </row>
    <row r="112" spans="1:14" ht="15.75">
      <c r="A112" s="27"/>
      <c r="B112" s="28" t="s">
        <v>80</v>
      </c>
      <c r="C112" s="31"/>
      <c r="D112" s="31"/>
      <c r="E112" s="31"/>
      <c r="F112" s="31"/>
      <c r="G112" s="31"/>
      <c r="H112" s="31"/>
      <c r="I112" s="31"/>
      <c r="J112" s="31"/>
      <c r="K112" s="31"/>
      <c r="L112" s="87" t="s">
        <v>171</v>
      </c>
      <c r="M112" s="28"/>
      <c r="N112" s="145"/>
    </row>
    <row r="113" spans="1:14" ht="15.75">
      <c r="A113" s="27"/>
      <c r="B113" s="28" t="s">
        <v>81</v>
      </c>
      <c r="C113" s="28"/>
      <c r="D113" s="28"/>
      <c r="E113" s="28"/>
      <c r="F113" s="28"/>
      <c r="G113" s="28"/>
      <c r="H113" s="28"/>
      <c r="I113" s="28"/>
      <c r="J113" s="28"/>
      <c r="K113" s="28"/>
      <c r="L113" s="87" t="s">
        <v>171</v>
      </c>
      <c r="M113" s="28"/>
      <c r="N113" s="145"/>
    </row>
    <row r="114" spans="1:14" ht="15.75">
      <c r="A114" s="27"/>
      <c r="B114" s="28" t="s">
        <v>82</v>
      </c>
      <c r="C114" s="28"/>
      <c r="D114" s="28"/>
      <c r="E114" s="28"/>
      <c r="F114" s="28"/>
      <c r="G114" s="28"/>
      <c r="H114" s="28"/>
      <c r="I114" s="28"/>
      <c r="J114" s="28"/>
      <c r="K114" s="28"/>
      <c r="L114" s="87" t="s">
        <v>171</v>
      </c>
      <c r="M114" s="28"/>
      <c r="N114" s="145"/>
    </row>
    <row r="115" spans="1:14" ht="15.75">
      <c r="A115" s="27"/>
      <c r="B115" s="28"/>
      <c r="C115" s="28"/>
      <c r="D115" s="28"/>
      <c r="E115" s="28"/>
      <c r="F115" s="28"/>
      <c r="G115" s="28"/>
      <c r="H115" s="28"/>
      <c r="I115" s="28"/>
      <c r="J115" s="28"/>
      <c r="K115" s="28"/>
      <c r="L115" s="85"/>
      <c r="M115" s="28"/>
      <c r="N115" s="145"/>
    </row>
    <row r="116" spans="1:14" ht="15.75">
      <c r="A116" s="8"/>
      <c r="B116" s="84" t="s">
        <v>83</v>
      </c>
      <c r="C116" s="16"/>
      <c r="D116" s="10"/>
      <c r="E116" s="10"/>
      <c r="F116" s="10"/>
      <c r="G116" s="10"/>
      <c r="H116" s="10"/>
      <c r="I116" s="10"/>
      <c r="J116" s="10"/>
      <c r="K116" s="10"/>
      <c r="L116" s="88"/>
      <c r="M116" s="10"/>
      <c r="N116" s="145"/>
    </row>
    <row r="117" spans="1:14" ht="15.75">
      <c r="A117" s="27"/>
      <c r="B117" s="28" t="s">
        <v>84</v>
      </c>
      <c r="C117" s="28"/>
      <c r="D117" s="28"/>
      <c r="E117" s="28"/>
      <c r="F117" s="28"/>
      <c r="G117" s="28"/>
      <c r="H117" s="28"/>
      <c r="I117" s="28"/>
      <c r="J117" s="28"/>
      <c r="K117" s="28"/>
      <c r="L117" s="71">
        <v>0</v>
      </c>
      <c r="M117" s="28"/>
      <c r="N117" s="145"/>
    </row>
    <row r="118" spans="1:14" ht="15.75">
      <c r="A118" s="27"/>
      <c r="B118" s="28" t="s">
        <v>85</v>
      </c>
      <c r="C118" s="28"/>
      <c r="D118" s="28"/>
      <c r="E118" s="28"/>
      <c r="F118" s="28"/>
      <c r="G118" s="28"/>
      <c r="H118" s="28"/>
      <c r="I118" s="28"/>
      <c r="J118" s="28"/>
      <c r="K118" s="28"/>
      <c r="L118" s="71">
        <v>52</v>
      </c>
      <c r="M118" s="28"/>
      <c r="N118" s="145"/>
    </row>
    <row r="119" spans="1:14" ht="15.75">
      <c r="A119" s="27"/>
      <c r="B119" s="28" t="s">
        <v>86</v>
      </c>
      <c r="C119" s="28"/>
      <c r="D119" s="28"/>
      <c r="E119" s="28"/>
      <c r="F119" s="28"/>
      <c r="G119" s="28"/>
      <c r="H119" s="28"/>
      <c r="I119" s="28"/>
      <c r="J119" s="28"/>
      <c r="K119" s="28"/>
      <c r="L119" s="71">
        <v>52</v>
      </c>
      <c r="M119" s="28"/>
      <c r="N119" s="145"/>
    </row>
    <row r="120" spans="1:14" ht="15.75">
      <c r="A120" s="27"/>
      <c r="B120" s="28" t="s">
        <v>87</v>
      </c>
      <c r="C120" s="28"/>
      <c r="D120" s="28"/>
      <c r="E120" s="28"/>
      <c r="F120" s="28"/>
      <c r="G120" s="28"/>
      <c r="H120" s="89"/>
      <c r="I120" s="28"/>
      <c r="J120" s="28"/>
      <c r="K120" s="28"/>
      <c r="L120" s="71">
        <v>-52</v>
      </c>
      <c r="M120" s="28"/>
      <c r="N120" s="145"/>
    </row>
    <row r="121" spans="1:14" ht="15.75">
      <c r="A121" s="27"/>
      <c r="B121" s="28" t="s">
        <v>88</v>
      </c>
      <c r="C121" s="28"/>
      <c r="D121" s="28"/>
      <c r="E121" s="28"/>
      <c r="F121" s="28"/>
      <c r="G121" s="28"/>
      <c r="H121" s="28"/>
      <c r="I121" s="28"/>
      <c r="J121" s="28"/>
      <c r="K121" s="28"/>
      <c r="L121" s="71">
        <f>SUM(L119:L120)</f>
        <v>0</v>
      </c>
      <c r="M121" s="28"/>
      <c r="N121" s="145"/>
    </row>
    <row r="122" spans="1:14" ht="7.5" customHeight="1">
      <c r="A122" s="27"/>
      <c r="B122" s="28"/>
      <c r="C122" s="28"/>
      <c r="D122" s="28"/>
      <c r="E122" s="28"/>
      <c r="F122" s="28"/>
      <c r="G122" s="28"/>
      <c r="H122" s="28"/>
      <c r="I122" s="28"/>
      <c r="J122" s="28"/>
      <c r="K122" s="28"/>
      <c r="L122" s="85"/>
      <c r="M122" s="28"/>
      <c r="N122" s="145"/>
    </row>
    <row r="123" spans="1:14" ht="6" customHeight="1">
      <c r="A123" s="2"/>
      <c r="B123" s="5"/>
      <c r="C123" s="5"/>
      <c r="D123" s="5"/>
      <c r="E123" s="5"/>
      <c r="F123" s="5"/>
      <c r="G123" s="5"/>
      <c r="H123" s="5"/>
      <c r="I123" s="5"/>
      <c r="J123" s="5"/>
      <c r="K123" s="5"/>
      <c r="L123" s="64"/>
      <c r="M123" s="5"/>
      <c r="N123" s="145"/>
    </row>
    <row r="124" spans="1:14" ht="15.75">
      <c r="A124" s="8"/>
      <c r="B124" s="84" t="s">
        <v>89</v>
      </c>
      <c r="C124" s="16"/>
      <c r="D124" s="10"/>
      <c r="E124" s="10"/>
      <c r="F124" s="10"/>
      <c r="G124" s="10"/>
      <c r="H124" s="10"/>
      <c r="I124" s="10"/>
      <c r="J124" s="10"/>
      <c r="K124" s="10"/>
      <c r="L124" s="66"/>
      <c r="M124" s="10"/>
      <c r="N124" s="145"/>
    </row>
    <row r="125" spans="1:14" ht="15.75">
      <c r="A125" s="8"/>
      <c r="B125" s="22"/>
      <c r="C125" s="16"/>
      <c r="D125" s="10"/>
      <c r="E125" s="10"/>
      <c r="F125" s="10"/>
      <c r="G125" s="10"/>
      <c r="H125" s="10"/>
      <c r="I125" s="10"/>
      <c r="J125" s="10"/>
      <c r="K125" s="10"/>
      <c r="L125" s="66"/>
      <c r="M125" s="10"/>
      <c r="N125" s="145"/>
    </row>
    <row r="126" spans="1:14" ht="15.75">
      <c r="A126" s="27"/>
      <c r="B126" s="28" t="s">
        <v>90</v>
      </c>
      <c r="C126" s="90"/>
      <c r="D126" s="28"/>
      <c r="E126" s="28"/>
      <c r="F126" s="28"/>
      <c r="G126" s="28"/>
      <c r="H126" s="28"/>
      <c r="I126" s="28"/>
      <c r="J126" s="28"/>
      <c r="K126" s="28"/>
      <c r="L126" s="71">
        <f>L55</f>
        <v>29823</v>
      </c>
      <c r="M126" s="28"/>
      <c r="N126" s="145"/>
    </row>
    <row r="127" spans="1:14" ht="15.75">
      <c r="A127" s="27"/>
      <c r="B127" s="28" t="s">
        <v>91</v>
      </c>
      <c r="C127" s="90"/>
      <c r="D127" s="28"/>
      <c r="E127" s="28"/>
      <c r="F127" s="28"/>
      <c r="G127" s="28"/>
      <c r="H127" s="28"/>
      <c r="I127" s="28"/>
      <c r="J127" s="28"/>
      <c r="K127" s="28"/>
      <c r="L127" s="71">
        <f>L67</f>
        <v>28240</v>
      </c>
      <c r="M127" s="28"/>
      <c r="N127" s="145"/>
    </row>
    <row r="128" spans="1:14" ht="7.5" customHeight="1">
      <c r="A128" s="27"/>
      <c r="B128" s="28"/>
      <c r="C128" s="28"/>
      <c r="D128" s="28"/>
      <c r="E128" s="28"/>
      <c r="F128" s="28"/>
      <c r="G128" s="28"/>
      <c r="H128" s="28"/>
      <c r="I128" s="28"/>
      <c r="J128" s="28"/>
      <c r="K128" s="28"/>
      <c r="L128" s="85"/>
      <c r="M128" s="28"/>
      <c r="N128" s="145"/>
    </row>
    <row r="129" spans="1:14" ht="15.75">
      <c r="A129" s="2"/>
      <c r="B129" s="5"/>
      <c r="C129" s="5"/>
      <c r="D129" s="5"/>
      <c r="E129" s="5"/>
      <c r="F129" s="5"/>
      <c r="G129" s="5"/>
      <c r="H129" s="5"/>
      <c r="I129" s="5"/>
      <c r="J129" s="5"/>
      <c r="K129" s="5"/>
      <c r="L129" s="64"/>
      <c r="M129" s="5"/>
      <c r="N129" s="145"/>
    </row>
    <row r="130" spans="1:14" ht="15.75">
      <c r="A130" s="8"/>
      <c r="B130" s="84" t="s">
        <v>92</v>
      </c>
      <c r="C130" s="12"/>
      <c r="D130" s="12"/>
      <c r="E130" s="12"/>
      <c r="F130" s="12"/>
      <c r="G130" s="12"/>
      <c r="H130" s="91" t="s">
        <v>164</v>
      </c>
      <c r="I130" s="91"/>
      <c r="J130" s="91" t="s">
        <v>170</v>
      </c>
      <c r="K130" s="12"/>
      <c r="L130" s="92" t="s">
        <v>184</v>
      </c>
      <c r="M130" s="12"/>
      <c r="N130" s="145"/>
    </row>
    <row r="131" spans="1:14" ht="15.75">
      <c r="A131" s="27"/>
      <c r="B131" s="28" t="s">
        <v>93</v>
      </c>
      <c r="C131" s="28"/>
      <c r="D131" s="28"/>
      <c r="E131" s="28"/>
      <c r="F131" s="28"/>
      <c r="G131" s="28"/>
      <c r="H131" s="71">
        <v>20000</v>
      </c>
      <c r="I131" s="28"/>
      <c r="J131" s="56" t="s">
        <v>171</v>
      </c>
      <c r="K131" s="28"/>
      <c r="L131" s="71"/>
      <c r="M131" s="28"/>
      <c r="N131" s="145"/>
    </row>
    <row r="132" spans="1:14" ht="15.75">
      <c r="A132" s="27"/>
      <c r="B132" s="28" t="s">
        <v>94</v>
      </c>
      <c r="C132" s="28"/>
      <c r="D132" s="28"/>
      <c r="E132" s="28"/>
      <c r="F132" s="28"/>
      <c r="G132" s="28"/>
      <c r="H132" s="71">
        <v>843</v>
      </c>
      <c r="I132" s="28"/>
      <c r="J132" s="71">
        <v>26</v>
      </c>
      <c r="K132" s="28"/>
      <c r="L132" s="71">
        <f>J132+H132</f>
        <v>869</v>
      </c>
      <c r="M132" s="28"/>
      <c r="N132" s="145"/>
    </row>
    <row r="133" spans="1:14" ht="15.75">
      <c r="A133" s="27"/>
      <c r="B133" s="28" t="s">
        <v>95</v>
      </c>
      <c r="C133" s="28"/>
      <c r="D133" s="28"/>
      <c r="E133" s="28"/>
      <c r="F133" s="28"/>
      <c r="G133" s="28"/>
      <c r="H133" s="28">
        <v>8</v>
      </c>
      <c r="I133" s="28"/>
      <c r="J133" s="28">
        <v>0</v>
      </c>
      <c r="K133" s="28"/>
      <c r="L133" s="71">
        <f>J133+H133</f>
        <v>8</v>
      </c>
      <c r="M133" s="28"/>
      <c r="N133" s="145"/>
    </row>
    <row r="134" spans="1:14" ht="15.75">
      <c r="A134" s="27"/>
      <c r="B134" s="28" t="s">
        <v>96</v>
      </c>
      <c r="C134" s="28"/>
      <c r="D134" s="28"/>
      <c r="E134" s="28"/>
      <c r="F134" s="28"/>
      <c r="G134" s="28"/>
      <c r="H134" s="71">
        <f>H132+H133</f>
        <v>851</v>
      </c>
      <c r="I134" s="28"/>
      <c r="J134" s="71">
        <f>J133+J132</f>
        <v>26</v>
      </c>
      <c r="K134" s="28"/>
      <c r="L134" s="71">
        <f>J134+H134</f>
        <v>877</v>
      </c>
      <c r="M134" s="28"/>
      <c r="N134" s="145"/>
    </row>
    <row r="135" spans="1:14" ht="15.75">
      <c r="A135" s="27"/>
      <c r="B135" s="28" t="s">
        <v>97</v>
      </c>
      <c r="C135" s="28"/>
      <c r="D135" s="28"/>
      <c r="E135" s="28"/>
      <c r="F135" s="28"/>
      <c r="G135" s="28"/>
      <c r="H135" s="71">
        <f>H131-H134</f>
        <v>19149</v>
      </c>
      <c r="I135" s="28"/>
      <c r="J135" s="56" t="s">
        <v>171</v>
      </c>
      <c r="K135" s="28"/>
      <c r="L135" s="71"/>
      <c r="M135" s="28"/>
      <c r="N135" s="145"/>
    </row>
    <row r="136" spans="1:14" ht="7.5" customHeight="1">
      <c r="A136" s="27"/>
      <c r="B136" s="28"/>
      <c r="C136" s="28"/>
      <c r="D136" s="28"/>
      <c r="E136" s="28"/>
      <c r="F136" s="28"/>
      <c r="G136" s="28"/>
      <c r="H136" s="28"/>
      <c r="I136" s="28"/>
      <c r="J136" s="28"/>
      <c r="K136" s="28"/>
      <c r="L136" s="85"/>
      <c r="M136" s="28"/>
      <c r="N136" s="145"/>
    </row>
    <row r="137" spans="1:14" ht="9" customHeight="1">
      <c r="A137" s="2"/>
      <c r="B137" s="5"/>
      <c r="C137" s="5"/>
      <c r="D137" s="5"/>
      <c r="E137" s="5"/>
      <c r="F137" s="5"/>
      <c r="G137" s="5"/>
      <c r="H137" s="5"/>
      <c r="I137" s="5"/>
      <c r="J137" s="5"/>
      <c r="K137" s="5"/>
      <c r="L137" s="64"/>
      <c r="M137" s="5"/>
      <c r="N137" s="145"/>
    </row>
    <row r="138" spans="1:14" ht="15.75">
      <c r="A138" s="8"/>
      <c r="B138" s="84" t="s">
        <v>98</v>
      </c>
      <c r="C138" s="16"/>
      <c r="D138" s="10"/>
      <c r="E138" s="10"/>
      <c r="F138" s="10"/>
      <c r="G138" s="10"/>
      <c r="H138" s="10"/>
      <c r="I138" s="10"/>
      <c r="J138" s="10"/>
      <c r="K138" s="10"/>
      <c r="L138" s="94"/>
      <c r="M138" s="10"/>
      <c r="N138" s="145"/>
    </row>
    <row r="139" spans="1:14" ht="15.75">
      <c r="A139" s="27"/>
      <c r="B139" s="28" t="s">
        <v>99</v>
      </c>
      <c r="C139" s="28"/>
      <c r="D139" s="28"/>
      <c r="E139" s="28"/>
      <c r="F139" s="28"/>
      <c r="G139" s="28"/>
      <c r="H139" s="28"/>
      <c r="I139" s="28"/>
      <c r="J139" s="28"/>
      <c r="K139" s="28"/>
      <c r="L139" s="81">
        <f>(L77+SUM(L79:L82))/-L83</f>
        <v>2.331578947368421</v>
      </c>
      <c r="M139" s="28" t="s">
        <v>185</v>
      </c>
      <c r="N139" s="145"/>
    </row>
    <row r="140" spans="1:14" ht="15.75">
      <c r="A140" s="27"/>
      <c r="B140" s="28" t="s">
        <v>100</v>
      </c>
      <c r="C140" s="28"/>
      <c r="D140" s="28"/>
      <c r="E140" s="28"/>
      <c r="F140" s="28"/>
      <c r="G140" s="28"/>
      <c r="H140" s="28"/>
      <c r="I140" s="28"/>
      <c r="J140" s="28"/>
      <c r="K140" s="28"/>
      <c r="L140" s="95">
        <v>1.69</v>
      </c>
      <c r="M140" s="28" t="s">
        <v>185</v>
      </c>
      <c r="N140" s="145"/>
    </row>
    <row r="141" spans="1:14" ht="15.75">
      <c r="A141" s="27"/>
      <c r="B141" s="28" t="s">
        <v>101</v>
      </c>
      <c r="C141" s="28"/>
      <c r="D141" s="28"/>
      <c r="E141" s="28"/>
      <c r="F141" s="28"/>
      <c r="G141" s="28"/>
      <c r="H141" s="28"/>
      <c r="I141" s="28"/>
      <c r="J141" s="28"/>
      <c r="K141" s="28"/>
      <c r="L141" s="81">
        <f>(L77+SUM(L79:L84))/-L85</f>
        <v>6.134146341463414</v>
      </c>
      <c r="M141" s="28" t="s">
        <v>185</v>
      </c>
      <c r="N141" s="145"/>
    </row>
    <row r="142" spans="1:14" ht="15.75">
      <c r="A142" s="27"/>
      <c r="B142" s="28" t="s">
        <v>102</v>
      </c>
      <c r="C142" s="28"/>
      <c r="D142" s="28"/>
      <c r="E142" s="28"/>
      <c r="F142" s="28"/>
      <c r="G142" s="28"/>
      <c r="H142" s="28"/>
      <c r="I142" s="28"/>
      <c r="J142" s="28"/>
      <c r="K142" s="28"/>
      <c r="L142" s="96">
        <v>4.53</v>
      </c>
      <c r="M142" s="28" t="s">
        <v>185</v>
      </c>
      <c r="N142" s="145"/>
    </row>
    <row r="143" spans="1:14" ht="7.5" customHeight="1">
      <c r="A143" s="27"/>
      <c r="B143" s="28"/>
      <c r="C143" s="28"/>
      <c r="D143" s="28"/>
      <c r="E143" s="28"/>
      <c r="F143" s="28"/>
      <c r="G143" s="28"/>
      <c r="H143" s="28"/>
      <c r="I143" s="28"/>
      <c r="J143" s="28"/>
      <c r="K143" s="28"/>
      <c r="L143" s="28"/>
      <c r="M143" s="28"/>
      <c r="N143" s="145"/>
    </row>
    <row r="144" spans="1:14" ht="15.75">
      <c r="A144" s="8"/>
      <c r="B144" s="15"/>
      <c r="C144" s="15"/>
      <c r="D144" s="15"/>
      <c r="E144" s="15"/>
      <c r="F144" s="15"/>
      <c r="G144" s="15"/>
      <c r="H144" s="15"/>
      <c r="I144" s="15"/>
      <c r="J144" s="15"/>
      <c r="K144" s="15"/>
      <c r="L144" s="15"/>
      <c r="M144" s="15"/>
      <c r="N144" s="145"/>
    </row>
    <row r="145" spans="1:14" ht="15.75">
      <c r="A145" s="97"/>
      <c r="B145" s="82" t="s">
        <v>103</v>
      </c>
      <c r="C145" s="98"/>
      <c r="D145" s="98"/>
      <c r="E145" s="98"/>
      <c r="F145" s="98"/>
      <c r="G145" s="99"/>
      <c r="H145" s="99"/>
      <c r="I145" s="99"/>
      <c r="J145" s="99">
        <v>37011</v>
      </c>
      <c r="K145" s="100"/>
      <c r="L145" s="5"/>
      <c r="M145" s="5"/>
      <c r="N145" s="145"/>
    </row>
    <row r="146" spans="1:14" ht="15.75">
      <c r="A146" s="102"/>
      <c r="B146" s="103"/>
      <c r="C146" s="104"/>
      <c r="D146" s="104"/>
      <c r="E146" s="104"/>
      <c r="F146" s="104"/>
      <c r="G146" s="105"/>
      <c r="H146" s="105"/>
      <c r="I146" s="105"/>
      <c r="J146" s="105"/>
      <c r="K146" s="10"/>
      <c r="L146" s="10"/>
      <c r="M146" s="10"/>
      <c r="N146" s="145"/>
    </row>
    <row r="147" spans="1:14" ht="15.75">
      <c r="A147" s="107"/>
      <c r="B147" s="108" t="s">
        <v>104</v>
      </c>
      <c r="C147" s="109"/>
      <c r="D147" s="109"/>
      <c r="E147" s="109"/>
      <c r="F147" s="109"/>
      <c r="G147" s="89"/>
      <c r="H147" s="89"/>
      <c r="I147" s="89"/>
      <c r="J147" s="55">
        <v>0.09449</v>
      </c>
      <c r="K147" s="28"/>
      <c r="L147" s="28"/>
      <c r="M147" s="28"/>
      <c r="N147" s="145"/>
    </row>
    <row r="148" spans="1:14" ht="15.75">
      <c r="A148" s="107"/>
      <c r="B148" s="108" t="s">
        <v>105</v>
      </c>
      <c r="C148" s="109"/>
      <c r="D148" s="109"/>
      <c r="E148" s="109"/>
      <c r="F148" s="109"/>
      <c r="G148" s="89"/>
      <c r="H148" s="89"/>
      <c r="I148" s="89"/>
      <c r="J148" s="55">
        <v>0.0668</v>
      </c>
      <c r="K148" s="28"/>
      <c r="L148" s="28"/>
      <c r="M148" s="28"/>
      <c r="N148" s="145"/>
    </row>
    <row r="149" spans="1:14" ht="15.75">
      <c r="A149" s="107"/>
      <c r="B149" s="108" t="s">
        <v>106</v>
      </c>
      <c r="C149" s="109"/>
      <c r="D149" s="109"/>
      <c r="E149" s="109"/>
      <c r="F149" s="109"/>
      <c r="G149" s="89"/>
      <c r="H149" s="89"/>
      <c r="I149" s="89"/>
      <c r="J149" s="110">
        <f>J147-J148</f>
        <v>0.027690000000000006</v>
      </c>
      <c r="K149" s="28"/>
      <c r="L149" s="28"/>
      <c r="M149" s="28"/>
      <c r="N149" s="145"/>
    </row>
    <row r="150" spans="1:14" ht="15.75">
      <c r="A150" s="107"/>
      <c r="B150" s="108" t="s">
        <v>107</v>
      </c>
      <c r="C150" s="109"/>
      <c r="D150" s="109"/>
      <c r="E150" s="109"/>
      <c r="F150" s="109"/>
      <c r="G150" s="89"/>
      <c r="H150" s="89"/>
      <c r="I150" s="89"/>
      <c r="J150" s="55">
        <v>0.09105</v>
      </c>
      <c r="K150" s="28"/>
      <c r="L150" s="28"/>
      <c r="M150" s="28"/>
      <c r="N150" s="145"/>
    </row>
    <row r="151" spans="1:14" ht="15.75">
      <c r="A151" s="107"/>
      <c r="B151" s="108" t="s">
        <v>108</v>
      </c>
      <c r="C151" s="109"/>
      <c r="D151" s="109"/>
      <c r="E151" s="109"/>
      <c r="F151" s="109"/>
      <c r="G151" s="89"/>
      <c r="H151" s="89"/>
      <c r="I151" s="89"/>
      <c r="J151" s="110">
        <f>L31</f>
        <v>0.05824199539523183</v>
      </c>
      <c r="K151" s="28"/>
      <c r="L151" s="28"/>
      <c r="M151" s="28"/>
      <c r="N151" s="145"/>
    </row>
    <row r="152" spans="1:14" ht="15.75">
      <c r="A152" s="107"/>
      <c r="B152" s="108" t="s">
        <v>109</v>
      </c>
      <c r="C152" s="109"/>
      <c r="D152" s="109"/>
      <c r="E152" s="109"/>
      <c r="F152" s="109"/>
      <c r="G152" s="89"/>
      <c r="H152" s="89"/>
      <c r="I152" s="89"/>
      <c r="J152" s="110">
        <f>J150-J151</f>
        <v>0.032808004604768175</v>
      </c>
      <c r="K152" s="28"/>
      <c r="L152" s="28"/>
      <c r="M152" s="28"/>
      <c r="N152" s="145"/>
    </row>
    <row r="153" spans="1:14" ht="15.75">
      <c r="A153" s="107"/>
      <c r="B153" s="108" t="s">
        <v>110</v>
      </c>
      <c r="C153" s="109"/>
      <c r="D153" s="109"/>
      <c r="E153" s="109"/>
      <c r="F153" s="109"/>
      <c r="G153" s="89"/>
      <c r="H153" s="89"/>
      <c r="I153" s="89"/>
      <c r="J153" s="111" t="s">
        <v>172</v>
      </c>
      <c r="K153" s="28"/>
      <c r="L153" s="28"/>
      <c r="M153" s="28"/>
      <c r="N153" s="145"/>
    </row>
    <row r="154" spans="1:14" ht="15.75">
      <c r="A154" s="107"/>
      <c r="B154" s="108" t="s">
        <v>111</v>
      </c>
      <c r="C154" s="109"/>
      <c r="D154" s="109"/>
      <c r="E154" s="109"/>
      <c r="F154" s="109"/>
      <c r="G154" s="89"/>
      <c r="H154" s="89"/>
      <c r="I154" s="89"/>
      <c r="J154" s="112">
        <v>17.7</v>
      </c>
      <c r="K154" s="28" t="s">
        <v>176</v>
      </c>
      <c r="L154" s="28"/>
      <c r="M154" s="28"/>
      <c r="N154" s="145"/>
    </row>
    <row r="155" spans="1:14" ht="15.75">
      <c r="A155" s="107"/>
      <c r="B155" s="108" t="s">
        <v>112</v>
      </c>
      <c r="C155" s="109"/>
      <c r="D155" s="109"/>
      <c r="E155" s="109"/>
      <c r="F155" s="109"/>
      <c r="G155" s="89"/>
      <c r="H155" s="89"/>
      <c r="I155" s="89"/>
      <c r="J155" s="112">
        <v>12.321</v>
      </c>
      <c r="K155" s="28" t="s">
        <v>176</v>
      </c>
      <c r="L155" s="28"/>
      <c r="M155" s="28"/>
      <c r="N155" s="145"/>
    </row>
    <row r="156" spans="1:14" ht="15.75">
      <c r="A156" s="107"/>
      <c r="B156" s="108" t="s">
        <v>113</v>
      </c>
      <c r="C156" s="109"/>
      <c r="D156" s="109"/>
      <c r="E156" s="109"/>
      <c r="F156" s="109"/>
      <c r="G156" s="89"/>
      <c r="H156" s="89"/>
      <c r="I156" s="89"/>
      <c r="J156" s="110">
        <f>F55/D55*4</f>
        <v>0.36413523977927503</v>
      </c>
      <c r="K156" s="28"/>
      <c r="L156" s="28"/>
      <c r="M156" s="28"/>
      <c r="N156" s="145"/>
    </row>
    <row r="157" spans="1:14" ht="15.75">
      <c r="A157" s="107"/>
      <c r="B157" s="108"/>
      <c r="C157" s="108"/>
      <c r="D157" s="108"/>
      <c r="E157" s="108"/>
      <c r="F157" s="108"/>
      <c r="G157" s="28"/>
      <c r="H157" s="28"/>
      <c r="I157" s="28"/>
      <c r="J157" s="85"/>
      <c r="K157" s="28"/>
      <c r="L157" s="113"/>
      <c r="M157" s="28"/>
      <c r="N157" s="145"/>
    </row>
    <row r="158" spans="1:14" ht="15.75">
      <c r="A158" s="114"/>
      <c r="B158" s="17" t="s">
        <v>114</v>
      </c>
      <c r="C158" s="20"/>
      <c r="D158" s="115"/>
      <c r="E158" s="20"/>
      <c r="F158" s="115"/>
      <c r="G158" s="20"/>
      <c r="H158" s="115"/>
      <c r="I158" s="20" t="s">
        <v>165</v>
      </c>
      <c r="J158" s="115" t="s">
        <v>173</v>
      </c>
      <c r="K158" s="18"/>
      <c r="L158" s="18"/>
      <c r="M158" s="18"/>
      <c r="N158" s="145"/>
    </row>
    <row r="159" spans="1:14" ht="15.75">
      <c r="A159" s="116"/>
      <c r="B159" s="108" t="s">
        <v>115</v>
      </c>
      <c r="C159" s="72"/>
      <c r="D159" s="72"/>
      <c r="E159" s="72"/>
      <c r="F159" s="28"/>
      <c r="G159" s="28"/>
      <c r="H159" s="28"/>
      <c r="I159" s="34">
        <v>30</v>
      </c>
      <c r="J159" s="117">
        <v>1475</v>
      </c>
      <c r="K159" s="28"/>
      <c r="L159" s="113"/>
      <c r="M159" s="118"/>
      <c r="N159" s="145"/>
    </row>
    <row r="160" spans="1:14" ht="15.75">
      <c r="A160" s="116"/>
      <c r="B160" s="108" t="s">
        <v>116</v>
      </c>
      <c r="C160" s="72"/>
      <c r="D160" s="72"/>
      <c r="E160" s="72"/>
      <c r="F160" s="28"/>
      <c r="G160" s="28"/>
      <c r="H160" s="28"/>
      <c r="I160" s="34">
        <v>1</v>
      </c>
      <c r="J160" s="117">
        <v>30</v>
      </c>
      <c r="K160" s="28"/>
      <c r="L160" s="113"/>
      <c r="M160" s="118"/>
      <c r="N160" s="145"/>
    </row>
    <row r="161" spans="1:14" ht="15.75">
      <c r="A161" s="116"/>
      <c r="B161" s="119" t="s">
        <v>117</v>
      </c>
      <c r="C161" s="72"/>
      <c r="D161" s="72"/>
      <c r="E161" s="72"/>
      <c r="F161" s="28"/>
      <c r="G161" s="28"/>
      <c r="H161" s="28"/>
      <c r="I161" s="28"/>
      <c r="J161" s="117">
        <v>0</v>
      </c>
      <c r="K161" s="28"/>
      <c r="L161" s="113"/>
      <c r="M161" s="118"/>
      <c r="N161" s="145"/>
    </row>
    <row r="162" spans="1:14" ht="15.75">
      <c r="A162" s="116"/>
      <c r="B162" s="119" t="s">
        <v>118</v>
      </c>
      <c r="C162" s="72"/>
      <c r="D162" s="72"/>
      <c r="E162" s="72"/>
      <c r="F162" s="28"/>
      <c r="G162" s="28"/>
      <c r="H162" s="28"/>
      <c r="I162" s="28"/>
      <c r="J162" s="87" t="s">
        <v>171</v>
      </c>
      <c r="K162" s="28"/>
      <c r="L162" s="113"/>
      <c r="M162" s="118"/>
      <c r="N162" s="145"/>
    </row>
    <row r="163" spans="1:14" ht="15.75">
      <c r="A163" s="120"/>
      <c r="B163" s="119" t="s">
        <v>119</v>
      </c>
      <c r="C163" s="72"/>
      <c r="D163" s="108"/>
      <c r="E163" s="108"/>
      <c r="F163" s="108"/>
      <c r="G163" s="28"/>
      <c r="H163" s="28"/>
      <c r="I163" s="28"/>
      <c r="J163" s="117"/>
      <c r="K163" s="28"/>
      <c r="L163" s="113"/>
      <c r="M163" s="121"/>
      <c r="N163" s="145"/>
    </row>
    <row r="164" spans="1:14" ht="15.75">
      <c r="A164" s="116"/>
      <c r="B164" s="108" t="s">
        <v>120</v>
      </c>
      <c r="C164" s="72"/>
      <c r="D164" s="72"/>
      <c r="E164" s="72"/>
      <c r="F164" s="72"/>
      <c r="G164" s="28"/>
      <c r="H164" s="28"/>
      <c r="I164" s="28">
        <v>5</v>
      </c>
      <c r="J164" s="117">
        <v>52</v>
      </c>
      <c r="K164" s="28"/>
      <c r="L164" s="113"/>
      <c r="M164" s="121"/>
      <c r="N164" s="145"/>
    </row>
    <row r="165" spans="1:14" ht="15.75">
      <c r="A165" s="116"/>
      <c r="B165" s="108" t="s">
        <v>121</v>
      </c>
      <c r="C165" s="72"/>
      <c r="D165" s="72"/>
      <c r="E165" s="72"/>
      <c r="F165" s="72"/>
      <c r="G165" s="28"/>
      <c r="H165" s="28"/>
      <c r="I165" s="28">
        <v>128</v>
      </c>
      <c r="J165" s="117">
        <v>1551</v>
      </c>
      <c r="K165" s="28"/>
      <c r="L165" s="113"/>
      <c r="M165" s="121"/>
      <c r="N165" s="145"/>
    </row>
    <row r="166" spans="1:14" ht="15.75">
      <c r="A166" s="116"/>
      <c r="B166" s="108" t="s">
        <v>195</v>
      </c>
      <c r="C166" s="72"/>
      <c r="D166" s="72"/>
      <c r="E166" s="72"/>
      <c r="F166" s="72"/>
      <c r="G166" s="28"/>
      <c r="H166" s="28"/>
      <c r="I166" s="28"/>
      <c r="J166" s="117">
        <f>144+4</f>
        <v>148</v>
      </c>
      <c r="K166" s="28"/>
      <c r="L166" s="113"/>
      <c r="M166" s="121"/>
      <c r="N166" s="145"/>
    </row>
    <row r="167" spans="1:14" ht="15.75">
      <c r="A167" s="120"/>
      <c r="B167" s="119" t="s">
        <v>122</v>
      </c>
      <c r="C167" s="72"/>
      <c r="D167" s="108"/>
      <c r="E167" s="108"/>
      <c r="F167" s="108"/>
      <c r="G167" s="28"/>
      <c r="H167" s="28"/>
      <c r="I167" s="28"/>
      <c r="J167" s="117"/>
      <c r="K167" s="28"/>
      <c r="L167" s="113"/>
      <c r="M167" s="121"/>
      <c r="N167" s="145"/>
    </row>
    <row r="168" spans="1:14" ht="15.75">
      <c r="A168" s="120"/>
      <c r="B168" s="108" t="s">
        <v>123</v>
      </c>
      <c r="C168" s="72"/>
      <c r="D168" s="108"/>
      <c r="E168" s="108"/>
      <c r="F168" s="108"/>
      <c r="G168" s="28"/>
      <c r="H168" s="28"/>
      <c r="I168" s="28">
        <v>1</v>
      </c>
      <c r="J168" s="117">
        <v>110</v>
      </c>
      <c r="K168" s="28"/>
      <c r="L168" s="113"/>
      <c r="M168" s="121"/>
      <c r="N168" s="145"/>
    </row>
    <row r="169" spans="1:14" ht="15.75">
      <c r="A169" s="116"/>
      <c r="B169" s="108" t="s">
        <v>124</v>
      </c>
      <c r="C169" s="72"/>
      <c r="D169" s="122"/>
      <c r="E169" s="122"/>
      <c r="F169" s="123"/>
      <c r="G169" s="28"/>
      <c r="H169" s="28"/>
      <c r="I169" s="28"/>
      <c r="J169" s="117">
        <v>12.361</v>
      </c>
      <c r="K169" s="28"/>
      <c r="L169" s="113"/>
      <c r="M169" s="121"/>
      <c r="N169" s="145"/>
    </row>
    <row r="170" spans="1:14" ht="15.75">
      <c r="A170" s="116"/>
      <c r="B170" s="108" t="s">
        <v>125</v>
      </c>
      <c r="C170" s="72"/>
      <c r="D170" s="122"/>
      <c r="E170" s="122"/>
      <c r="F170" s="123"/>
      <c r="G170" s="28"/>
      <c r="H170" s="28"/>
      <c r="I170" s="28"/>
      <c r="J170" s="117">
        <v>8</v>
      </c>
      <c r="K170" s="28"/>
      <c r="L170" s="113"/>
      <c r="M170" s="121"/>
      <c r="N170" s="145"/>
    </row>
    <row r="171" spans="1:14" ht="15.75">
      <c r="A171" s="116"/>
      <c r="B171" s="108" t="s">
        <v>126</v>
      </c>
      <c r="C171" s="72"/>
      <c r="D171" s="124"/>
      <c r="E171" s="122"/>
      <c r="F171" s="123"/>
      <c r="G171" s="28"/>
      <c r="H171" s="28"/>
      <c r="I171" s="28"/>
      <c r="J171" s="125">
        <v>1.6962</v>
      </c>
      <c r="K171" s="28"/>
      <c r="L171" s="113"/>
      <c r="M171" s="121"/>
      <c r="N171" s="145"/>
    </row>
    <row r="172" spans="1:14" ht="15.75">
      <c r="A172" s="116"/>
      <c r="B172" s="108"/>
      <c r="C172" s="72"/>
      <c r="D172" s="124"/>
      <c r="E172" s="122"/>
      <c r="F172" s="123"/>
      <c r="G172" s="28"/>
      <c r="H172" s="28"/>
      <c r="I172" s="28"/>
      <c r="J172" s="125"/>
      <c r="K172" s="28"/>
      <c r="L172" s="113"/>
      <c r="M172" s="121"/>
      <c r="N172" s="145"/>
    </row>
    <row r="173" spans="1:14" ht="15.75">
      <c r="A173" s="8"/>
      <c r="B173" s="17" t="s">
        <v>127</v>
      </c>
      <c r="C173" s="20"/>
      <c r="D173" s="115"/>
      <c r="E173" s="20"/>
      <c r="F173" s="115"/>
      <c r="G173" s="20"/>
      <c r="H173" s="115" t="s">
        <v>165</v>
      </c>
      <c r="I173" s="20" t="s">
        <v>166</v>
      </c>
      <c r="J173" s="115" t="s">
        <v>174</v>
      </c>
      <c r="K173" s="20" t="s">
        <v>166</v>
      </c>
      <c r="L173" s="18"/>
      <c r="M173" s="17"/>
      <c r="N173" s="145"/>
    </row>
    <row r="174" spans="1:14" ht="15.75">
      <c r="A174" s="27"/>
      <c r="B174" s="72" t="s">
        <v>128</v>
      </c>
      <c r="C174" s="127"/>
      <c r="D174" s="72"/>
      <c r="E174" s="127"/>
      <c r="F174" s="28"/>
      <c r="G174" s="127"/>
      <c r="H174" s="72">
        <f>472+285</f>
        <v>757</v>
      </c>
      <c r="I174" s="127">
        <f>H174/H179</f>
        <v>0.8300438596491229</v>
      </c>
      <c r="J174" s="71">
        <f>15117+10323</f>
        <v>25440</v>
      </c>
      <c r="K174" s="128">
        <f>J174/J179</f>
        <v>0.8530328940750428</v>
      </c>
      <c r="L174" s="113"/>
      <c r="M174" s="121"/>
      <c r="N174" s="145"/>
    </row>
    <row r="175" spans="1:14" ht="15.75">
      <c r="A175" s="27"/>
      <c r="B175" s="72" t="s">
        <v>129</v>
      </c>
      <c r="C175" s="127"/>
      <c r="D175" s="72"/>
      <c r="E175" s="127"/>
      <c r="F175" s="28"/>
      <c r="G175" s="129"/>
      <c r="H175" s="72">
        <f>23+5</f>
        <v>28</v>
      </c>
      <c r="I175" s="127">
        <f>H175/H179</f>
        <v>0.03070175438596491</v>
      </c>
      <c r="J175" s="71">
        <f>833+178</f>
        <v>1011</v>
      </c>
      <c r="K175" s="128">
        <f>J175/J179</f>
        <v>0.033900010059350165</v>
      </c>
      <c r="L175" s="113"/>
      <c r="M175" s="121"/>
      <c r="N175" s="145"/>
    </row>
    <row r="176" spans="1:14" ht="15.75">
      <c r="A176" s="27"/>
      <c r="B176" s="72" t="s">
        <v>130</v>
      </c>
      <c r="C176" s="127"/>
      <c r="D176" s="72"/>
      <c r="E176" s="127"/>
      <c r="F176" s="28"/>
      <c r="G176" s="129"/>
      <c r="H176" s="72">
        <f>10+3</f>
        <v>13</v>
      </c>
      <c r="I176" s="127">
        <f>H176/H179</f>
        <v>0.01425438596491228</v>
      </c>
      <c r="J176" s="71">
        <f>309+113</f>
        <v>422</v>
      </c>
      <c r="K176" s="128">
        <f>J176/J179</f>
        <v>0.014150152566810851</v>
      </c>
      <c r="L176" s="113"/>
      <c r="M176" s="121"/>
      <c r="N176" s="145"/>
    </row>
    <row r="177" spans="1:14" ht="15.75">
      <c r="A177" s="27"/>
      <c r="B177" s="72" t="s">
        <v>131</v>
      </c>
      <c r="C177" s="127"/>
      <c r="D177" s="72"/>
      <c r="E177" s="127"/>
      <c r="F177" s="28"/>
      <c r="G177" s="129"/>
      <c r="H177" s="72">
        <f>11+100+3</f>
        <v>114</v>
      </c>
      <c r="I177" s="127">
        <f>H177/H179</f>
        <v>0.125</v>
      </c>
      <c r="J177" s="71">
        <f>280+3946+5-1464+87+57+39</f>
        <v>2950</v>
      </c>
      <c r="K177" s="128">
        <f>J177/J179</f>
        <v>0.09891694329879623</v>
      </c>
      <c r="L177" s="113"/>
      <c r="M177" s="121"/>
      <c r="N177" s="145"/>
    </row>
    <row r="178" spans="1:14" ht="15.75">
      <c r="A178" s="27"/>
      <c r="B178" s="31"/>
      <c r="C178" s="127"/>
      <c r="D178" s="72"/>
      <c r="E178" s="127"/>
      <c r="F178" s="28"/>
      <c r="G178" s="129"/>
      <c r="H178" s="72"/>
      <c r="I178" s="127"/>
      <c r="J178" s="71"/>
      <c r="K178" s="128"/>
      <c r="L178" s="113"/>
      <c r="M178" s="121"/>
      <c r="N178" s="145"/>
    </row>
    <row r="179" spans="1:14" ht="15.75">
      <c r="A179" s="27"/>
      <c r="B179" s="28"/>
      <c r="C179" s="28"/>
      <c r="D179" s="28"/>
      <c r="E179" s="28"/>
      <c r="F179" s="28"/>
      <c r="G179" s="28"/>
      <c r="H179" s="70">
        <f>SUM(H174:H178)</f>
        <v>912</v>
      </c>
      <c r="I179" s="131">
        <f>SUM(I174:I178)</f>
        <v>1</v>
      </c>
      <c r="J179" s="71">
        <f>SUM(J174:J178)</f>
        <v>29823</v>
      </c>
      <c r="K179" s="131">
        <f>SUM(K174:K178)</f>
        <v>1</v>
      </c>
      <c r="L179" s="28"/>
      <c r="M179" s="28"/>
      <c r="N179" s="145"/>
    </row>
    <row r="180" spans="1:14" ht="15.75">
      <c r="A180" s="27"/>
      <c r="B180" s="28"/>
      <c r="C180" s="28"/>
      <c r="D180" s="28"/>
      <c r="E180" s="28"/>
      <c r="F180" s="28"/>
      <c r="G180" s="28"/>
      <c r="H180" s="70"/>
      <c r="I180" s="131"/>
      <c r="J180" s="71"/>
      <c r="K180" s="131"/>
      <c r="L180" s="28"/>
      <c r="M180" s="28"/>
      <c r="N180" s="145"/>
    </row>
    <row r="181" spans="1:14" ht="15.75">
      <c r="A181" s="8"/>
      <c r="B181" s="10"/>
      <c r="C181" s="10"/>
      <c r="D181" s="10"/>
      <c r="E181" s="10"/>
      <c r="F181" s="10"/>
      <c r="G181" s="10"/>
      <c r="H181" s="73"/>
      <c r="I181" s="134"/>
      <c r="J181" s="135"/>
      <c r="K181" s="134"/>
      <c r="L181" s="10"/>
      <c r="M181" s="10"/>
      <c r="N181" s="145"/>
    </row>
    <row r="182" spans="1:14" ht="15.75">
      <c r="A182" s="136"/>
      <c r="B182" s="17" t="s">
        <v>133</v>
      </c>
      <c r="C182" s="137"/>
      <c r="D182" s="20" t="s">
        <v>142</v>
      </c>
      <c r="E182" s="18"/>
      <c r="F182" s="17" t="s">
        <v>153</v>
      </c>
      <c r="G182" s="138"/>
      <c r="H182" s="138"/>
      <c r="I182" s="15"/>
      <c r="J182" s="15"/>
      <c r="K182" s="15"/>
      <c r="L182" s="15"/>
      <c r="M182" s="15"/>
      <c r="N182" s="145"/>
    </row>
    <row r="183" spans="1:14" ht="15.75">
      <c r="A183" s="136"/>
      <c r="B183" s="15"/>
      <c r="C183" s="15"/>
      <c r="D183" s="10"/>
      <c r="E183" s="10"/>
      <c r="F183" s="10"/>
      <c r="G183" s="15"/>
      <c r="H183" s="15"/>
      <c r="I183" s="15"/>
      <c r="J183" s="15"/>
      <c r="K183" s="15"/>
      <c r="L183" s="15"/>
      <c r="M183" s="15"/>
      <c r="N183" s="145"/>
    </row>
    <row r="184" spans="1:14" ht="15.75">
      <c r="A184" s="136"/>
      <c r="B184" s="16" t="s">
        <v>134</v>
      </c>
      <c r="C184" s="139"/>
      <c r="D184" s="140" t="s">
        <v>143</v>
      </c>
      <c r="E184" s="16"/>
      <c r="F184" s="16" t="s">
        <v>154</v>
      </c>
      <c r="G184" s="139"/>
      <c r="H184" s="15"/>
      <c r="I184" s="15"/>
      <c r="J184" s="15"/>
      <c r="K184" s="15"/>
      <c r="L184" s="15"/>
      <c r="M184" s="15"/>
      <c r="N184" s="145"/>
    </row>
    <row r="185" spans="1:14" ht="15.75">
      <c r="A185" s="136"/>
      <c r="B185" s="16" t="s">
        <v>135</v>
      </c>
      <c r="C185" s="139"/>
      <c r="D185" s="140" t="s">
        <v>144</v>
      </c>
      <c r="E185" s="16"/>
      <c r="F185" s="16" t="s">
        <v>155</v>
      </c>
      <c r="G185" s="139"/>
      <c r="H185" s="15"/>
      <c r="I185" s="15"/>
      <c r="J185" s="15"/>
      <c r="K185" s="15"/>
      <c r="L185" s="15"/>
      <c r="M185" s="15"/>
      <c r="N185" s="145"/>
    </row>
    <row r="186" spans="1:13" ht="15">
      <c r="A186" s="146"/>
      <c r="B186" s="146"/>
      <c r="C186" s="146"/>
      <c r="D186" s="146"/>
      <c r="E186" s="146"/>
      <c r="F186" s="146"/>
      <c r="G186" s="146"/>
      <c r="H186" s="146"/>
      <c r="I186" s="146"/>
      <c r="J186" s="146"/>
      <c r="K186" s="146"/>
      <c r="L186" s="146"/>
      <c r="M186" s="146"/>
    </row>
  </sheetData>
  <printOptions/>
  <pageMargins left="0.5" right="0.5" top="0.3034722222222222" bottom="0.30277777777777776" header="0" footer="0"/>
  <pageSetup orientation="landscape" paperSize="9" scale="62"/>
  <headerFooter alignWithMargins="0">
    <oddFooter>&amp;LHL1 INVESTOR REPORT QTR END</oddFooter>
  </headerFooter>
  <rowBreaks count="2" manualBreakCount="2">
    <brk id="47" max="144" man="1"/>
    <brk id="186" max="0" man="1"/>
  </rowBreaks>
</worksheet>
</file>

<file path=xl/worksheets/sheet6.xml><?xml version="1.0" encoding="utf-8"?>
<worksheet xmlns="http://schemas.openxmlformats.org/spreadsheetml/2006/main" xmlns:r="http://schemas.openxmlformats.org/officeDocument/2006/relationships">
  <dimension ref="A1:N186"/>
  <sheetViews>
    <sheetView showOutlineSymbols="0" zoomScale="70" zoomScaleNormal="70" workbookViewId="0" topLeftCell="D1">
      <selection activeCell="O2" sqref="O2"/>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7.6640625" style="1" customWidth="1"/>
    <col min="13" max="13" width="16.21484375" style="1" customWidth="1"/>
    <col min="14" max="16384" width="9.6640625" style="1" customWidth="1"/>
  </cols>
  <sheetData>
    <row r="1" spans="1:14" ht="20.25">
      <c r="A1" s="2"/>
      <c r="B1" s="3" t="s">
        <v>0</v>
      </c>
      <c r="C1" s="4"/>
      <c r="D1" s="5"/>
      <c r="E1" s="5"/>
      <c r="F1" s="5"/>
      <c r="G1" s="5"/>
      <c r="H1" s="5"/>
      <c r="I1" s="5"/>
      <c r="J1" s="5"/>
      <c r="K1" s="5"/>
      <c r="L1" s="5"/>
      <c r="M1" s="5"/>
      <c r="N1" s="145"/>
    </row>
    <row r="2" spans="1:14" ht="15.75">
      <c r="A2" s="8"/>
      <c r="B2" s="9"/>
      <c r="C2" s="9"/>
      <c r="D2" s="10"/>
      <c r="E2" s="10"/>
      <c r="F2" s="10"/>
      <c r="G2" s="10"/>
      <c r="H2" s="10"/>
      <c r="I2" s="10"/>
      <c r="J2" s="10"/>
      <c r="K2" s="10"/>
      <c r="L2" s="10"/>
      <c r="M2" s="10"/>
      <c r="N2" s="145"/>
    </row>
    <row r="3" spans="1:14" ht="15.75">
      <c r="A3" s="11"/>
      <c r="B3" s="12" t="s">
        <v>1</v>
      </c>
      <c r="C3" s="10"/>
      <c r="D3" s="10"/>
      <c r="E3" s="10"/>
      <c r="F3" s="10"/>
      <c r="G3" s="10"/>
      <c r="H3" s="10"/>
      <c r="I3" s="10"/>
      <c r="J3" s="10"/>
      <c r="K3" s="10"/>
      <c r="L3" s="10"/>
      <c r="M3" s="10"/>
      <c r="N3" s="145"/>
    </row>
    <row r="4" spans="1:14" ht="15.75">
      <c r="A4" s="8"/>
      <c r="B4" s="9"/>
      <c r="C4" s="9"/>
      <c r="D4" s="10"/>
      <c r="E4" s="10"/>
      <c r="F4" s="10"/>
      <c r="G4" s="10"/>
      <c r="H4" s="10"/>
      <c r="I4" s="10"/>
      <c r="J4" s="10"/>
      <c r="K4" s="10"/>
      <c r="L4" s="10"/>
      <c r="M4" s="10"/>
      <c r="N4" s="145"/>
    </row>
    <row r="5" spans="1:14" ht="12" customHeight="1">
      <c r="A5" s="8"/>
      <c r="B5" s="13" t="s">
        <v>2</v>
      </c>
      <c r="C5" s="14"/>
      <c r="D5" s="10"/>
      <c r="E5" s="10"/>
      <c r="F5" s="10"/>
      <c r="G5" s="10"/>
      <c r="H5" s="10"/>
      <c r="I5" s="10"/>
      <c r="J5" s="10"/>
      <c r="K5" s="10"/>
      <c r="L5" s="10"/>
      <c r="M5" s="10"/>
      <c r="N5" s="145"/>
    </row>
    <row r="6" spans="1:14" ht="12" customHeight="1">
      <c r="A6" s="8"/>
      <c r="B6" s="13" t="s">
        <v>3</v>
      </c>
      <c r="C6" s="14"/>
      <c r="D6" s="10"/>
      <c r="E6" s="10"/>
      <c r="F6" s="10"/>
      <c r="G6" s="10"/>
      <c r="H6" s="10"/>
      <c r="I6" s="10"/>
      <c r="J6" s="10"/>
      <c r="K6" s="10"/>
      <c r="L6" s="10"/>
      <c r="M6" s="10"/>
      <c r="N6" s="145"/>
    </row>
    <row r="7" spans="1:14" ht="12" customHeight="1">
      <c r="A7" s="8"/>
      <c r="B7" s="13" t="s">
        <v>4</v>
      </c>
      <c r="C7" s="14"/>
      <c r="D7" s="10"/>
      <c r="E7" s="10"/>
      <c r="F7" s="10"/>
      <c r="G7" s="10"/>
      <c r="H7" s="10"/>
      <c r="I7" s="10"/>
      <c r="J7" s="10"/>
      <c r="K7" s="10"/>
      <c r="L7" s="10"/>
      <c r="M7" s="10"/>
      <c r="N7" s="145"/>
    </row>
    <row r="8" spans="1:14" ht="12" customHeight="1">
      <c r="A8" s="8"/>
      <c r="B8" s="13" t="s">
        <v>5</v>
      </c>
      <c r="C8" s="14"/>
      <c r="D8" s="10"/>
      <c r="E8" s="10"/>
      <c r="F8" s="10"/>
      <c r="G8" s="10"/>
      <c r="H8" s="10"/>
      <c r="I8" s="10"/>
      <c r="J8" s="10"/>
      <c r="K8" s="10"/>
      <c r="L8" s="10"/>
      <c r="M8" s="10"/>
      <c r="N8" s="145"/>
    </row>
    <row r="9" spans="1:14" ht="12" customHeight="1">
      <c r="A9" s="8"/>
      <c r="B9" s="15"/>
      <c r="C9" s="14"/>
      <c r="D9" s="10"/>
      <c r="E9" s="10"/>
      <c r="F9" s="10"/>
      <c r="G9" s="10"/>
      <c r="H9" s="10"/>
      <c r="I9" s="10"/>
      <c r="J9" s="10"/>
      <c r="K9" s="10"/>
      <c r="L9" s="10"/>
      <c r="M9" s="10"/>
      <c r="N9" s="145"/>
    </row>
    <row r="10" spans="1:14" ht="15.75">
      <c r="A10" s="8"/>
      <c r="B10" s="13"/>
      <c r="C10" s="14"/>
      <c r="D10" s="16"/>
      <c r="E10" s="16"/>
      <c r="F10" s="10"/>
      <c r="G10" s="10"/>
      <c r="H10" s="10"/>
      <c r="I10" s="10"/>
      <c r="J10" s="10"/>
      <c r="K10" s="10"/>
      <c r="L10" s="10"/>
      <c r="M10" s="10"/>
      <c r="N10" s="145"/>
    </row>
    <row r="11" spans="1:14" ht="15.75">
      <c r="A11" s="8"/>
      <c r="B11" s="16" t="s">
        <v>6</v>
      </c>
      <c r="C11" s="16"/>
      <c r="D11" s="10"/>
      <c r="E11" s="10"/>
      <c r="F11" s="10"/>
      <c r="G11" s="10"/>
      <c r="H11" s="10"/>
      <c r="I11" s="10"/>
      <c r="J11" s="10"/>
      <c r="K11" s="10"/>
      <c r="L11" s="10"/>
      <c r="M11" s="10"/>
      <c r="N11" s="145"/>
    </row>
    <row r="12" spans="1:14" ht="15.75">
      <c r="A12" s="8"/>
      <c r="B12" s="16"/>
      <c r="C12" s="16"/>
      <c r="D12" s="10"/>
      <c r="E12" s="10"/>
      <c r="F12" s="10"/>
      <c r="G12" s="10"/>
      <c r="H12" s="10"/>
      <c r="I12" s="10"/>
      <c r="J12" s="10"/>
      <c r="K12" s="10"/>
      <c r="L12" s="10"/>
      <c r="M12" s="10"/>
      <c r="N12" s="145"/>
    </row>
    <row r="13" spans="1:14" ht="15.75">
      <c r="A13" s="2"/>
      <c r="B13" s="5"/>
      <c r="C13" s="5"/>
      <c r="D13" s="5"/>
      <c r="E13" s="5"/>
      <c r="F13" s="5"/>
      <c r="G13" s="5"/>
      <c r="H13" s="5"/>
      <c r="I13" s="5"/>
      <c r="J13" s="5"/>
      <c r="K13" s="5"/>
      <c r="L13" s="5"/>
      <c r="M13" s="5"/>
      <c r="N13" s="145"/>
    </row>
    <row r="14" spans="1:14" ht="15.75">
      <c r="A14" s="8"/>
      <c r="B14" s="17" t="s">
        <v>7</v>
      </c>
      <c r="C14" s="17"/>
      <c r="D14" s="18"/>
      <c r="E14" s="18"/>
      <c r="F14" s="18"/>
      <c r="G14" s="18"/>
      <c r="H14" s="18"/>
      <c r="I14" s="18"/>
      <c r="J14" s="18"/>
      <c r="K14" s="18"/>
      <c r="L14" s="19" t="s">
        <v>177</v>
      </c>
      <c r="M14" s="18"/>
      <c r="N14" s="145"/>
    </row>
    <row r="15" spans="1:14" ht="15.75">
      <c r="A15" s="8"/>
      <c r="B15" s="17" t="s">
        <v>193</v>
      </c>
      <c r="C15" s="17"/>
      <c r="D15" s="18"/>
      <c r="E15" s="18"/>
      <c r="F15" s="18"/>
      <c r="G15" s="18"/>
      <c r="H15" s="20" t="s">
        <v>196</v>
      </c>
      <c r="I15" s="147">
        <v>0.74</v>
      </c>
      <c r="J15" s="20" t="s">
        <v>197</v>
      </c>
      <c r="K15" s="147">
        <v>0.26</v>
      </c>
      <c r="L15" s="25"/>
      <c r="M15" s="18"/>
      <c r="N15" s="145"/>
    </row>
    <row r="16" spans="1:14" ht="15.75">
      <c r="A16" s="8"/>
      <c r="B16" s="17" t="s">
        <v>194</v>
      </c>
      <c r="C16" s="17"/>
      <c r="D16" s="18"/>
      <c r="E16" s="18"/>
      <c r="F16" s="18"/>
      <c r="G16" s="18"/>
      <c r="H16" s="20" t="s">
        <v>196</v>
      </c>
      <c r="I16" s="147">
        <v>0.64</v>
      </c>
      <c r="J16" s="20" t="s">
        <v>197</v>
      </c>
      <c r="K16" s="147">
        <v>0.36</v>
      </c>
      <c r="L16" s="25"/>
      <c r="M16" s="18"/>
      <c r="N16" s="145"/>
    </row>
    <row r="17" spans="1:14" ht="15.75">
      <c r="A17" s="8"/>
      <c r="B17" s="17" t="s">
        <v>8</v>
      </c>
      <c r="C17" s="17"/>
      <c r="D17" s="18"/>
      <c r="E17" s="18"/>
      <c r="F17" s="18"/>
      <c r="G17" s="18"/>
      <c r="H17" s="18"/>
      <c r="I17" s="18"/>
      <c r="J17" s="18"/>
      <c r="K17" s="18"/>
      <c r="L17" s="20" t="s">
        <v>178</v>
      </c>
      <c r="M17" s="18"/>
      <c r="N17" s="145"/>
    </row>
    <row r="18" spans="1:14" ht="15.75">
      <c r="A18" s="8"/>
      <c r="B18" s="17" t="s">
        <v>9</v>
      </c>
      <c r="C18" s="17"/>
      <c r="D18" s="18"/>
      <c r="E18" s="18"/>
      <c r="F18" s="18"/>
      <c r="G18" s="18"/>
      <c r="H18" s="18"/>
      <c r="I18" s="18"/>
      <c r="J18" s="18"/>
      <c r="K18" s="18"/>
      <c r="L18" s="20" t="s">
        <v>201</v>
      </c>
      <c r="M18" s="18"/>
      <c r="N18" s="145"/>
    </row>
    <row r="19" spans="1:14" ht="15.75">
      <c r="A19" s="8"/>
      <c r="B19" s="10"/>
      <c r="C19" s="10"/>
      <c r="D19" s="10"/>
      <c r="E19" s="10"/>
      <c r="F19" s="10"/>
      <c r="G19" s="10"/>
      <c r="H19" s="10"/>
      <c r="I19" s="10"/>
      <c r="J19" s="10"/>
      <c r="K19" s="10"/>
      <c r="L19" s="21"/>
      <c r="M19" s="10"/>
      <c r="N19" s="145"/>
    </row>
    <row r="20" spans="1:14" ht="15.75">
      <c r="A20" s="8"/>
      <c r="B20" s="22" t="s">
        <v>10</v>
      </c>
      <c r="C20" s="10"/>
      <c r="D20" s="10"/>
      <c r="E20" s="10"/>
      <c r="F20" s="10"/>
      <c r="G20" s="10"/>
      <c r="H20" s="21" t="s">
        <v>156</v>
      </c>
      <c r="I20" s="10"/>
      <c r="J20" s="21"/>
      <c r="K20" s="10"/>
      <c r="L20" s="15"/>
      <c r="M20" s="10"/>
      <c r="N20" s="145"/>
    </row>
    <row r="21" spans="1:14" ht="15.75">
      <c r="A21" s="8"/>
      <c r="B21" s="10"/>
      <c r="C21" s="10"/>
      <c r="D21" s="10"/>
      <c r="E21" s="10"/>
      <c r="F21" s="10"/>
      <c r="G21" s="10"/>
      <c r="H21" s="10"/>
      <c r="I21" s="10"/>
      <c r="J21" s="10"/>
      <c r="K21" s="10"/>
      <c r="L21" s="23"/>
      <c r="M21" s="10"/>
      <c r="N21" s="145"/>
    </row>
    <row r="22" spans="1:14" ht="15.75">
      <c r="A22" s="8"/>
      <c r="B22" s="10"/>
      <c r="C22" s="24" t="s">
        <v>136</v>
      </c>
      <c r="D22" s="25" t="s">
        <v>140</v>
      </c>
      <c r="E22" s="26"/>
      <c r="F22" s="25" t="s">
        <v>145</v>
      </c>
      <c r="G22" s="25"/>
      <c r="H22" s="25" t="s">
        <v>157</v>
      </c>
      <c r="I22" s="26"/>
      <c r="J22" s="26"/>
      <c r="K22" s="15"/>
      <c r="L22" s="15"/>
      <c r="M22" s="10"/>
      <c r="N22" s="145"/>
    </row>
    <row r="23" spans="1:14" ht="15.75">
      <c r="A23" s="27"/>
      <c r="B23" s="28" t="s">
        <v>11</v>
      </c>
      <c r="C23" s="29" t="s">
        <v>137</v>
      </c>
      <c r="D23" s="29" t="s">
        <v>137</v>
      </c>
      <c r="E23" s="30"/>
      <c r="F23" s="30" t="s">
        <v>146</v>
      </c>
      <c r="G23" s="30"/>
      <c r="H23" s="30" t="s">
        <v>158</v>
      </c>
      <c r="I23" s="30"/>
      <c r="J23" s="30"/>
      <c r="K23" s="31"/>
      <c r="L23" s="31"/>
      <c r="M23" s="28"/>
      <c r="N23" s="145"/>
    </row>
    <row r="24" spans="1:14" ht="15.75">
      <c r="A24" s="27"/>
      <c r="B24" s="32" t="s">
        <v>12</v>
      </c>
      <c r="C24" s="32"/>
      <c r="D24" s="33"/>
      <c r="E24" s="33"/>
      <c r="F24" s="33" t="s">
        <v>146</v>
      </c>
      <c r="G24" s="33"/>
      <c r="H24" s="33" t="s">
        <v>159</v>
      </c>
      <c r="I24" s="30"/>
      <c r="J24" s="30"/>
      <c r="K24" s="31"/>
      <c r="L24" s="31"/>
      <c r="M24" s="28"/>
      <c r="N24" s="145"/>
    </row>
    <row r="25" spans="1:14" ht="15.75">
      <c r="A25" s="27"/>
      <c r="B25" s="28" t="s">
        <v>13</v>
      </c>
      <c r="C25" s="28"/>
      <c r="D25" s="34"/>
      <c r="E25" s="30"/>
      <c r="F25" s="34" t="s">
        <v>147</v>
      </c>
      <c r="G25" s="30"/>
      <c r="H25" s="34" t="s">
        <v>160</v>
      </c>
      <c r="I25" s="30"/>
      <c r="J25" s="34"/>
      <c r="K25" s="31"/>
      <c r="L25" s="31"/>
      <c r="M25" s="28"/>
      <c r="N25" s="145"/>
    </row>
    <row r="26" spans="1:14" ht="15.75">
      <c r="A26" s="27"/>
      <c r="B26" s="28"/>
      <c r="C26" s="28"/>
      <c r="D26" s="28"/>
      <c r="E26" s="30"/>
      <c r="F26" s="30"/>
      <c r="G26" s="30"/>
      <c r="H26" s="30"/>
      <c r="I26" s="30"/>
      <c r="J26" s="30"/>
      <c r="K26" s="31"/>
      <c r="L26" s="31"/>
      <c r="M26" s="28"/>
      <c r="N26" s="145"/>
    </row>
    <row r="27" spans="1:14" ht="13.5" customHeight="1">
      <c r="A27" s="35"/>
      <c r="B27" s="36" t="s">
        <v>14</v>
      </c>
      <c r="C27" s="36"/>
      <c r="D27" s="37"/>
      <c r="E27" s="38"/>
      <c r="F27" s="37">
        <v>112500</v>
      </c>
      <c r="G27" s="37"/>
      <c r="H27" s="37">
        <v>10000</v>
      </c>
      <c r="I27" s="37"/>
      <c r="J27" s="37"/>
      <c r="K27" s="39"/>
      <c r="L27" s="37">
        <f>SUM(D27:J27)</f>
        <v>122500</v>
      </c>
      <c r="M27" s="40"/>
      <c r="N27" s="145"/>
    </row>
    <row r="28" spans="1:14" ht="13.5" customHeight="1">
      <c r="A28" s="35"/>
      <c r="B28" s="36" t="s">
        <v>15</v>
      </c>
      <c r="C28" s="46">
        <v>0.21777</v>
      </c>
      <c r="D28" s="47">
        <v>0.461146</v>
      </c>
      <c r="E28" s="38"/>
      <c r="F28" s="37">
        <f>108500*C28</f>
        <v>23628.045</v>
      </c>
      <c r="G28" s="37"/>
      <c r="H28" s="37">
        <f>10000*D28</f>
        <v>4611.46</v>
      </c>
      <c r="I28" s="37"/>
      <c r="J28" s="37"/>
      <c r="K28" s="39"/>
      <c r="L28" s="37">
        <f>SUM(D28:J28)</f>
        <v>28239.966146</v>
      </c>
      <c r="M28" s="40"/>
      <c r="N28" s="145"/>
    </row>
    <row r="29" spans="1:14" ht="13.5" customHeight="1">
      <c r="A29" s="44"/>
      <c r="B29" s="45" t="s">
        <v>16</v>
      </c>
      <c r="C29" s="46">
        <v>0.194224</v>
      </c>
      <c r="D29" s="47">
        <v>0.411285</v>
      </c>
      <c r="E29" s="48"/>
      <c r="F29" s="49">
        <f>108500*C29</f>
        <v>21073.304</v>
      </c>
      <c r="G29" s="49"/>
      <c r="H29" s="49">
        <f>10000*D29</f>
        <v>4112.85</v>
      </c>
      <c r="I29" s="49"/>
      <c r="J29" s="49"/>
      <c r="K29" s="50"/>
      <c r="L29" s="49">
        <f>SUM(D29:J29)</f>
        <v>25186.565284999997</v>
      </c>
      <c r="M29" s="51"/>
      <c r="N29" s="145"/>
    </row>
    <row r="30" spans="1:14" ht="13.5" customHeight="1">
      <c r="A30" s="35"/>
      <c r="B30" s="36" t="s">
        <v>17</v>
      </c>
      <c r="C30" s="36"/>
      <c r="D30" s="52"/>
      <c r="E30" s="36"/>
      <c r="F30" s="52" t="s">
        <v>148</v>
      </c>
      <c r="G30" s="52"/>
      <c r="H30" s="52" t="s">
        <v>161</v>
      </c>
      <c r="I30" s="52"/>
      <c r="J30" s="52"/>
      <c r="K30" s="53"/>
      <c r="L30" s="53"/>
      <c r="M30" s="36"/>
      <c r="N30" s="145"/>
    </row>
    <row r="31" spans="1:14" ht="15.75">
      <c r="A31" s="27"/>
      <c r="B31" s="28" t="s">
        <v>18</v>
      </c>
      <c r="C31" s="28"/>
      <c r="D31" s="54"/>
      <c r="E31" s="28"/>
      <c r="F31" s="54">
        <v>0.0552047</v>
      </c>
      <c r="G31" s="55"/>
      <c r="H31" s="54">
        <v>0.0614047</v>
      </c>
      <c r="I31" s="55"/>
      <c r="J31" s="54"/>
      <c r="K31" s="31"/>
      <c r="L31" s="55">
        <f>SUMPRODUCT(D31:J31,D28:J28)/L28</f>
        <v>0.056216230765501994</v>
      </c>
      <c r="M31" s="28"/>
      <c r="N31" s="145"/>
    </row>
    <row r="32" spans="1:14" ht="15.75">
      <c r="A32" s="27"/>
      <c r="B32" s="28" t="s">
        <v>19</v>
      </c>
      <c r="C32" s="28"/>
      <c r="D32" s="54"/>
      <c r="E32" s="28"/>
      <c r="F32" s="54">
        <v>0.0567406</v>
      </c>
      <c r="G32" s="55"/>
      <c r="H32" s="54">
        <v>0.0659406</v>
      </c>
      <c r="I32" s="55"/>
      <c r="J32" s="54"/>
      <c r="K32" s="31"/>
      <c r="L32" s="31"/>
      <c r="M32" s="28"/>
      <c r="N32" s="145"/>
    </row>
    <row r="33" spans="1:14" ht="15.75">
      <c r="A33" s="27"/>
      <c r="B33" s="28" t="s">
        <v>20</v>
      </c>
      <c r="C33" s="28"/>
      <c r="D33" s="34"/>
      <c r="E33" s="28"/>
      <c r="F33" s="34" t="s">
        <v>149</v>
      </c>
      <c r="G33" s="34"/>
      <c r="H33" s="34" t="s">
        <v>149</v>
      </c>
      <c r="I33" s="34"/>
      <c r="J33" s="34"/>
      <c r="K33" s="31"/>
      <c r="L33" s="31"/>
      <c r="M33" s="28"/>
      <c r="N33" s="145"/>
    </row>
    <row r="34" spans="1:14" ht="15.75">
      <c r="A34" s="27"/>
      <c r="B34" s="28" t="s">
        <v>21</v>
      </c>
      <c r="C34" s="28"/>
      <c r="D34" s="34"/>
      <c r="E34" s="28"/>
      <c r="F34" s="34" t="s">
        <v>150</v>
      </c>
      <c r="G34" s="34"/>
      <c r="H34" s="34" t="s">
        <v>150</v>
      </c>
      <c r="I34" s="34"/>
      <c r="J34" s="34"/>
      <c r="K34" s="31"/>
      <c r="L34" s="31"/>
      <c r="M34" s="28"/>
      <c r="N34" s="145"/>
    </row>
    <row r="35" spans="1:14" ht="15.75">
      <c r="A35" s="27"/>
      <c r="B35" s="28" t="s">
        <v>22</v>
      </c>
      <c r="C35" s="28"/>
      <c r="D35" s="34"/>
      <c r="E35" s="28"/>
      <c r="F35" s="34" t="s">
        <v>151</v>
      </c>
      <c r="G35" s="34"/>
      <c r="H35" s="34" t="s">
        <v>162</v>
      </c>
      <c r="I35" s="34"/>
      <c r="J35" s="34"/>
      <c r="K35" s="31"/>
      <c r="L35" s="31"/>
      <c r="M35" s="28"/>
      <c r="N35" s="145"/>
    </row>
    <row r="36" spans="1:14" ht="15.75">
      <c r="A36" s="27"/>
      <c r="B36" s="28"/>
      <c r="C36" s="28"/>
      <c r="D36" s="56"/>
      <c r="E36" s="56"/>
      <c r="F36" s="28"/>
      <c r="G36" s="56"/>
      <c r="H36" s="56"/>
      <c r="I36" s="56"/>
      <c r="J36" s="56"/>
      <c r="K36" s="56"/>
      <c r="L36" s="56"/>
      <c r="M36" s="28"/>
      <c r="N36" s="145"/>
    </row>
    <row r="37" spans="1:14" ht="15.75">
      <c r="A37" s="27"/>
      <c r="B37" s="28" t="s">
        <v>23</v>
      </c>
      <c r="C37" s="28"/>
      <c r="D37" s="28"/>
      <c r="E37" s="28"/>
      <c r="F37" s="28"/>
      <c r="G37" s="28"/>
      <c r="H37" s="28"/>
      <c r="I37" s="28"/>
      <c r="J37" s="28"/>
      <c r="K37" s="28"/>
      <c r="L37" s="55">
        <f>H27/F27</f>
        <v>0.08888888888888889</v>
      </c>
      <c r="M37" s="28"/>
      <c r="N37" s="145"/>
    </row>
    <row r="38" spans="1:14" ht="15.75">
      <c r="A38" s="27"/>
      <c r="B38" s="28" t="s">
        <v>24</v>
      </c>
      <c r="C38" s="28"/>
      <c r="D38" s="28"/>
      <c r="E38" s="28"/>
      <c r="F38" s="28"/>
      <c r="G38" s="28"/>
      <c r="H38" s="28"/>
      <c r="I38" s="28"/>
      <c r="J38" s="28"/>
      <c r="K38" s="28"/>
      <c r="L38" s="55">
        <f>H29/F29</f>
        <v>0.19516873101626592</v>
      </c>
      <c r="M38" s="28"/>
      <c r="N38" s="145"/>
    </row>
    <row r="39" spans="1:14" ht="15.75">
      <c r="A39" s="27"/>
      <c r="B39" s="28" t="s">
        <v>25</v>
      </c>
      <c r="C39" s="28"/>
      <c r="D39" s="28"/>
      <c r="E39" s="28"/>
      <c r="F39" s="28"/>
      <c r="G39" s="28"/>
      <c r="H39" s="28"/>
      <c r="I39" s="28"/>
      <c r="J39" s="34" t="s">
        <v>167</v>
      </c>
      <c r="K39" s="34" t="s">
        <v>175</v>
      </c>
      <c r="L39" s="57">
        <v>51237</v>
      </c>
      <c r="M39" s="28"/>
      <c r="N39" s="145"/>
    </row>
    <row r="40" spans="1:14" ht="15.75">
      <c r="A40" s="27"/>
      <c r="B40" s="28"/>
      <c r="C40" s="28"/>
      <c r="D40" s="28"/>
      <c r="E40" s="28"/>
      <c r="F40" s="28"/>
      <c r="G40" s="28"/>
      <c r="H40" s="28"/>
      <c r="I40" s="28"/>
      <c r="J40" s="28"/>
      <c r="K40" s="28"/>
      <c r="L40" s="58"/>
      <c r="M40" s="28"/>
      <c r="N40" s="145"/>
    </row>
    <row r="41" spans="1:14" ht="15.75">
      <c r="A41" s="27"/>
      <c r="B41" s="28" t="s">
        <v>26</v>
      </c>
      <c r="C41" s="28"/>
      <c r="D41" s="28"/>
      <c r="E41" s="28"/>
      <c r="F41" s="28"/>
      <c r="G41" s="28"/>
      <c r="H41" s="28"/>
      <c r="I41" s="28"/>
      <c r="J41" s="34"/>
      <c r="K41" s="34"/>
      <c r="L41" s="34" t="s">
        <v>180</v>
      </c>
      <c r="M41" s="28"/>
      <c r="N41" s="145"/>
    </row>
    <row r="42" spans="1:14" ht="15.75">
      <c r="A42" s="27"/>
      <c r="B42" s="32" t="s">
        <v>27</v>
      </c>
      <c r="C42" s="32"/>
      <c r="D42" s="32"/>
      <c r="E42" s="32"/>
      <c r="F42" s="32"/>
      <c r="G42" s="32"/>
      <c r="H42" s="32"/>
      <c r="I42" s="32"/>
      <c r="J42" s="59"/>
      <c r="K42" s="59"/>
      <c r="L42" s="60">
        <v>37103</v>
      </c>
      <c r="M42" s="28"/>
      <c r="N42" s="145"/>
    </row>
    <row r="43" spans="1:14" ht="15.75">
      <c r="A43" s="27"/>
      <c r="B43" s="28" t="s">
        <v>28</v>
      </c>
      <c r="C43" s="28"/>
      <c r="D43" s="28"/>
      <c r="E43" s="28"/>
      <c r="F43" s="28"/>
      <c r="G43" s="28"/>
      <c r="H43" s="28"/>
      <c r="I43" s="28">
        <f>L43-J43+1</f>
        <v>89</v>
      </c>
      <c r="J43" s="61">
        <v>36922</v>
      </c>
      <c r="K43" s="62"/>
      <c r="L43" s="61">
        <v>37010</v>
      </c>
      <c r="M43" s="28"/>
      <c r="N43" s="145"/>
    </row>
    <row r="44" spans="1:14" ht="15.75">
      <c r="A44" s="27"/>
      <c r="B44" s="28" t="s">
        <v>29</v>
      </c>
      <c r="C44" s="28"/>
      <c r="D44" s="28"/>
      <c r="E44" s="28"/>
      <c r="F44" s="28"/>
      <c r="G44" s="28"/>
      <c r="H44" s="28"/>
      <c r="I44" s="28">
        <f>L44-J44+1</f>
        <v>92</v>
      </c>
      <c r="J44" s="61">
        <v>37011</v>
      </c>
      <c r="K44" s="62"/>
      <c r="L44" s="61">
        <v>37102</v>
      </c>
      <c r="M44" s="28"/>
      <c r="N44" s="145"/>
    </row>
    <row r="45" spans="1:14" ht="15.75">
      <c r="A45" s="27"/>
      <c r="B45" s="28" t="s">
        <v>30</v>
      </c>
      <c r="C45" s="28"/>
      <c r="D45" s="28"/>
      <c r="E45" s="28"/>
      <c r="F45" s="28"/>
      <c r="G45" s="28"/>
      <c r="H45" s="28"/>
      <c r="I45" s="28"/>
      <c r="J45" s="61"/>
      <c r="K45" s="62"/>
      <c r="L45" s="61" t="s">
        <v>199</v>
      </c>
      <c r="M45" s="28"/>
      <c r="N45" s="145"/>
    </row>
    <row r="46" spans="1:14" ht="15.75">
      <c r="A46" s="27"/>
      <c r="B46" s="28" t="s">
        <v>31</v>
      </c>
      <c r="C46" s="28"/>
      <c r="D46" s="28"/>
      <c r="E46" s="28"/>
      <c r="F46" s="28"/>
      <c r="G46" s="28"/>
      <c r="H46" s="28"/>
      <c r="I46" s="28"/>
      <c r="J46" s="61"/>
      <c r="K46" s="62"/>
      <c r="L46" s="61">
        <v>37095</v>
      </c>
      <c r="M46" s="28"/>
      <c r="N46" s="145"/>
    </row>
    <row r="47" spans="1:14" ht="15.75">
      <c r="A47" s="27"/>
      <c r="B47" s="28"/>
      <c r="C47" s="28"/>
      <c r="D47" s="28"/>
      <c r="E47" s="28"/>
      <c r="F47" s="28"/>
      <c r="G47" s="28"/>
      <c r="H47" s="28"/>
      <c r="I47" s="28"/>
      <c r="J47" s="28"/>
      <c r="K47" s="28"/>
      <c r="L47" s="63"/>
      <c r="M47" s="28"/>
      <c r="N47" s="145"/>
    </row>
    <row r="48" spans="1:14" ht="15.75">
      <c r="A48" s="2"/>
      <c r="B48" s="5"/>
      <c r="C48" s="5"/>
      <c r="D48" s="5"/>
      <c r="E48" s="5"/>
      <c r="F48" s="5"/>
      <c r="G48" s="5"/>
      <c r="H48" s="5"/>
      <c r="I48" s="5"/>
      <c r="J48" s="5"/>
      <c r="K48" s="5"/>
      <c r="L48" s="64"/>
      <c r="M48" s="5"/>
      <c r="N48" s="145"/>
    </row>
    <row r="49" spans="1:14" ht="15.75">
      <c r="A49" s="8"/>
      <c r="B49" s="65" t="s">
        <v>32</v>
      </c>
      <c r="C49" s="16"/>
      <c r="D49" s="10"/>
      <c r="E49" s="10"/>
      <c r="F49" s="10"/>
      <c r="G49" s="10"/>
      <c r="H49" s="10"/>
      <c r="I49" s="10"/>
      <c r="J49" s="10"/>
      <c r="K49" s="10"/>
      <c r="L49" s="66"/>
      <c r="M49" s="10"/>
      <c r="N49" s="145"/>
    </row>
    <row r="50" spans="1:14" ht="15.75">
      <c r="A50" s="8"/>
      <c r="B50" s="16"/>
      <c r="C50" s="16"/>
      <c r="D50" s="10"/>
      <c r="E50" s="10"/>
      <c r="F50" s="10"/>
      <c r="G50" s="10"/>
      <c r="H50" s="10"/>
      <c r="I50" s="10"/>
      <c r="J50" s="10"/>
      <c r="K50" s="10"/>
      <c r="L50" s="66"/>
      <c r="M50" s="10"/>
      <c r="N50" s="145"/>
    </row>
    <row r="51" spans="1:14" ht="63">
      <c r="A51" s="8"/>
      <c r="B51" s="67" t="s">
        <v>33</v>
      </c>
      <c r="C51" s="68" t="s">
        <v>138</v>
      </c>
      <c r="D51" s="68" t="s">
        <v>141</v>
      </c>
      <c r="E51" s="68"/>
      <c r="F51" s="68" t="s">
        <v>152</v>
      </c>
      <c r="G51" s="68"/>
      <c r="H51" s="68" t="s">
        <v>163</v>
      </c>
      <c r="I51" s="68"/>
      <c r="J51" s="68" t="s">
        <v>168</v>
      </c>
      <c r="K51" s="68"/>
      <c r="L51" s="69" t="s">
        <v>182</v>
      </c>
      <c r="M51" s="12"/>
      <c r="N51" s="145"/>
    </row>
    <row r="52" spans="1:14" ht="15.75">
      <c r="A52" s="27"/>
      <c r="B52" s="28" t="s">
        <v>34</v>
      </c>
      <c r="C52" s="70">
        <v>125369</v>
      </c>
      <c r="D52" s="71">
        <v>29823</v>
      </c>
      <c r="E52" s="70"/>
      <c r="F52" s="70">
        <v>3001</v>
      </c>
      <c r="G52" s="70"/>
      <c r="H52" s="70">
        <v>0</v>
      </c>
      <c r="I52" s="70"/>
      <c r="J52" s="70">
        <v>0</v>
      </c>
      <c r="K52" s="70"/>
      <c r="L52" s="71">
        <f>D52-F52+H52-J52</f>
        <v>26822</v>
      </c>
      <c r="M52" s="28"/>
      <c r="N52" s="145"/>
    </row>
    <row r="53" spans="1:14" ht="15.75">
      <c r="A53" s="27"/>
      <c r="B53" s="28" t="s">
        <v>35</v>
      </c>
      <c r="C53" s="70"/>
      <c r="D53" s="70">
        <v>0</v>
      </c>
      <c r="E53" s="70"/>
      <c r="F53" s="70">
        <v>0</v>
      </c>
      <c r="G53" s="70"/>
      <c r="H53" s="70">
        <v>0</v>
      </c>
      <c r="I53" s="70"/>
      <c r="J53" s="70">
        <v>0</v>
      </c>
      <c r="K53" s="70"/>
      <c r="L53" s="71">
        <f>D53-F53</f>
        <v>0</v>
      </c>
      <c r="M53" s="28"/>
      <c r="N53" s="145"/>
    </row>
    <row r="54" spans="1:14" ht="15.75">
      <c r="A54" s="27"/>
      <c r="B54" s="28"/>
      <c r="C54" s="70"/>
      <c r="D54" s="70"/>
      <c r="E54" s="70"/>
      <c r="F54" s="70"/>
      <c r="G54" s="70"/>
      <c r="H54" s="70"/>
      <c r="I54" s="70"/>
      <c r="J54" s="70"/>
      <c r="K54" s="70"/>
      <c r="L54" s="71"/>
      <c r="M54" s="28"/>
      <c r="N54" s="145"/>
    </row>
    <row r="55" spans="1:14" ht="15.75">
      <c r="A55" s="27"/>
      <c r="B55" s="28" t="s">
        <v>36</v>
      </c>
      <c r="C55" s="70">
        <f>SUM(C52:C54)</f>
        <v>125369</v>
      </c>
      <c r="D55" s="70">
        <f>SUM(D52:D54)</f>
        <v>29823</v>
      </c>
      <c r="E55" s="70"/>
      <c r="F55" s="70">
        <f>SUM(F52:F54)</f>
        <v>3001</v>
      </c>
      <c r="G55" s="70"/>
      <c r="H55" s="70">
        <f>SUM(H52:H54)</f>
        <v>0</v>
      </c>
      <c r="I55" s="70"/>
      <c r="J55" s="70">
        <f>SUM(J52:J54)</f>
        <v>0</v>
      </c>
      <c r="K55" s="70"/>
      <c r="L55" s="72">
        <f>SUM(L52:L54)</f>
        <v>26822</v>
      </c>
      <c r="M55" s="28"/>
      <c r="N55" s="145"/>
    </row>
    <row r="56" spans="1:14" ht="15.75">
      <c r="A56" s="27"/>
      <c r="B56" s="28"/>
      <c r="C56" s="70"/>
      <c r="D56" s="70"/>
      <c r="E56" s="70"/>
      <c r="F56" s="70"/>
      <c r="G56" s="70"/>
      <c r="H56" s="70"/>
      <c r="I56" s="70"/>
      <c r="J56" s="70"/>
      <c r="K56" s="70"/>
      <c r="L56" s="72"/>
      <c r="M56" s="28"/>
      <c r="N56" s="145"/>
    </row>
    <row r="57" spans="1:14" ht="15.75">
      <c r="A57" s="8"/>
      <c r="B57" s="12" t="s">
        <v>37</v>
      </c>
      <c r="C57" s="73"/>
      <c r="D57" s="73"/>
      <c r="E57" s="73"/>
      <c r="F57" s="73"/>
      <c r="G57" s="73"/>
      <c r="H57" s="73"/>
      <c r="I57" s="73"/>
      <c r="J57" s="73"/>
      <c r="K57" s="73"/>
      <c r="L57" s="74"/>
      <c r="M57" s="10"/>
      <c r="N57" s="145"/>
    </row>
    <row r="58" spans="1:14" ht="15.75">
      <c r="A58" s="8"/>
      <c r="B58" s="10"/>
      <c r="C58" s="73"/>
      <c r="D58" s="73"/>
      <c r="E58" s="73"/>
      <c r="F58" s="73"/>
      <c r="G58" s="73"/>
      <c r="H58" s="73"/>
      <c r="I58" s="73"/>
      <c r="J58" s="73"/>
      <c r="K58" s="73"/>
      <c r="L58" s="74"/>
      <c r="M58" s="10"/>
      <c r="N58" s="145"/>
    </row>
    <row r="59" spans="1:14" ht="15.75">
      <c r="A59" s="27"/>
      <c r="B59" s="28" t="s">
        <v>34</v>
      </c>
      <c r="C59" s="70"/>
      <c r="D59" s="70"/>
      <c r="E59" s="70"/>
      <c r="F59" s="70"/>
      <c r="G59" s="70"/>
      <c r="H59" s="70"/>
      <c r="I59" s="70"/>
      <c r="J59" s="70"/>
      <c r="K59" s="70"/>
      <c r="L59" s="72"/>
      <c r="M59" s="28"/>
      <c r="N59" s="145"/>
    </row>
    <row r="60" spans="1:14" ht="15.75">
      <c r="A60" s="27"/>
      <c r="B60" s="28" t="s">
        <v>35</v>
      </c>
      <c r="C60" s="70"/>
      <c r="D60" s="70"/>
      <c r="E60" s="70"/>
      <c r="F60" s="70"/>
      <c r="G60" s="70"/>
      <c r="H60" s="70"/>
      <c r="I60" s="70"/>
      <c r="J60" s="70"/>
      <c r="K60" s="70"/>
      <c r="L60" s="72"/>
      <c r="M60" s="28"/>
      <c r="N60" s="145"/>
    </row>
    <row r="61" spans="1:14" ht="15.75">
      <c r="A61" s="27"/>
      <c r="B61" s="28"/>
      <c r="C61" s="70"/>
      <c r="D61" s="70"/>
      <c r="E61" s="70"/>
      <c r="F61" s="70"/>
      <c r="G61" s="70"/>
      <c r="H61" s="70"/>
      <c r="I61" s="70"/>
      <c r="J61" s="70"/>
      <c r="K61" s="70"/>
      <c r="L61" s="72"/>
      <c r="M61" s="28"/>
      <c r="N61" s="145"/>
    </row>
    <row r="62" spans="1:14" ht="15.75">
      <c r="A62" s="27"/>
      <c r="B62" s="28" t="s">
        <v>36</v>
      </c>
      <c r="C62" s="70"/>
      <c r="D62" s="70"/>
      <c r="E62" s="70"/>
      <c r="F62" s="70"/>
      <c r="G62" s="70"/>
      <c r="H62" s="70"/>
      <c r="I62" s="70"/>
      <c r="J62" s="70"/>
      <c r="K62" s="70"/>
      <c r="L62" s="70"/>
      <c r="M62" s="28"/>
      <c r="N62" s="145"/>
    </row>
    <row r="63" spans="1:14" ht="15.75">
      <c r="A63" s="27"/>
      <c r="B63" s="28"/>
      <c r="C63" s="70"/>
      <c r="D63" s="70"/>
      <c r="E63" s="70"/>
      <c r="F63" s="70"/>
      <c r="G63" s="70"/>
      <c r="H63" s="70"/>
      <c r="I63" s="70"/>
      <c r="J63" s="70"/>
      <c r="K63" s="70"/>
      <c r="L63" s="70"/>
      <c r="M63" s="28"/>
      <c r="N63" s="145"/>
    </row>
    <row r="64" spans="1:14" ht="15.75">
      <c r="A64" s="27"/>
      <c r="B64" s="28" t="s">
        <v>38</v>
      </c>
      <c r="C64" s="70">
        <v>-2250</v>
      </c>
      <c r="D64" s="70">
        <v>-2250</v>
      </c>
      <c r="E64" s="70"/>
      <c r="F64" s="70"/>
      <c r="G64" s="70"/>
      <c r="H64" s="70"/>
      <c r="I64" s="70"/>
      <c r="J64" s="70"/>
      <c r="K64" s="70"/>
      <c r="L64" s="71">
        <f>D64-F64+H64-J64</f>
        <v>-2250</v>
      </c>
      <c r="M64" s="28"/>
      <c r="N64" s="145"/>
    </row>
    <row r="65" spans="1:14" ht="15.75">
      <c r="A65" s="27"/>
      <c r="B65" s="28" t="s">
        <v>39</v>
      </c>
      <c r="C65" s="70">
        <v>-619</v>
      </c>
      <c r="D65" s="70">
        <v>0</v>
      </c>
      <c r="E65" s="70"/>
      <c r="F65" s="70"/>
      <c r="G65" s="70"/>
      <c r="H65" s="70"/>
      <c r="I65" s="70"/>
      <c r="J65" s="70"/>
      <c r="K65" s="70"/>
      <c r="L65" s="72">
        <v>0</v>
      </c>
      <c r="M65" s="28"/>
      <c r="N65" s="145"/>
    </row>
    <row r="66" spans="1:14" ht="15.75">
      <c r="A66" s="27"/>
      <c r="B66" s="28" t="s">
        <v>40</v>
      </c>
      <c r="C66" s="70">
        <v>0</v>
      </c>
      <c r="D66" s="70">
        <v>667</v>
      </c>
      <c r="E66" s="70"/>
      <c r="F66" s="70"/>
      <c r="G66" s="70"/>
      <c r="H66" s="70"/>
      <c r="I66" s="70"/>
      <c r="J66" s="70"/>
      <c r="K66" s="70"/>
      <c r="L66" s="72">
        <v>615</v>
      </c>
      <c r="M66" s="28"/>
      <c r="N66" s="145"/>
    </row>
    <row r="67" spans="1:14" ht="15.75">
      <c r="A67" s="27"/>
      <c r="B67" s="28" t="s">
        <v>41</v>
      </c>
      <c r="C67" s="72">
        <f>SUM(C55:C66)</f>
        <v>122500</v>
      </c>
      <c r="D67" s="72">
        <f>SUM(D55:D66)</f>
        <v>28240</v>
      </c>
      <c r="E67" s="70"/>
      <c r="F67" s="72"/>
      <c r="G67" s="70"/>
      <c r="H67" s="72"/>
      <c r="I67" s="70"/>
      <c r="J67" s="72"/>
      <c r="K67" s="70"/>
      <c r="L67" s="72">
        <f>SUM(L55:L66)</f>
        <v>25187</v>
      </c>
      <c r="M67" s="28"/>
      <c r="N67" s="145"/>
    </row>
    <row r="68" spans="1:14" ht="15.75">
      <c r="A68" s="27"/>
      <c r="B68" s="28"/>
      <c r="C68" s="70"/>
      <c r="D68" s="70"/>
      <c r="E68" s="70"/>
      <c r="F68" s="70"/>
      <c r="G68" s="70"/>
      <c r="H68" s="70"/>
      <c r="I68" s="70"/>
      <c r="J68" s="70"/>
      <c r="K68" s="70"/>
      <c r="L68" s="72"/>
      <c r="M68" s="28"/>
      <c r="N68" s="145"/>
    </row>
    <row r="69" spans="1:14" ht="15.75">
      <c r="A69" s="8"/>
      <c r="B69" s="10"/>
      <c r="C69" s="10"/>
      <c r="D69" s="10"/>
      <c r="E69" s="10"/>
      <c r="F69" s="10"/>
      <c r="G69" s="10"/>
      <c r="H69" s="10"/>
      <c r="I69" s="10"/>
      <c r="J69" s="10"/>
      <c r="K69" s="10"/>
      <c r="L69" s="10"/>
      <c r="M69" s="10"/>
      <c r="N69" s="145"/>
    </row>
    <row r="70" spans="1:14" ht="15.75">
      <c r="A70" s="77"/>
      <c r="B70" s="65" t="s">
        <v>42</v>
      </c>
      <c r="C70" s="17"/>
      <c r="D70" s="17"/>
      <c r="E70" s="17"/>
      <c r="F70" s="17"/>
      <c r="G70" s="17"/>
      <c r="H70" s="17"/>
      <c r="I70" s="20"/>
      <c r="J70" s="20" t="s">
        <v>169</v>
      </c>
      <c r="K70" s="20"/>
      <c r="L70" s="20" t="s">
        <v>183</v>
      </c>
      <c r="M70" s="10"/>
      <c r="N70" s="145"/>
    </row>
    <row r="71" spans="1:14" ht="15.75">
      <c r="A71" s="27"/>
      <c r="B71" s="28" t="s">
        <v>43</v>
      </c>
      <c r="C71" s="28"/>
      <c r="D71" s="28"/>
      <c r="E71" s="28"/>
      <c r="F71" s="28"/>
      <c r="G71" s="28"/>
      <c r="H71" s="28"/>
      <c r="I71" s="28"/>
      <c r="J71" s="70">
        <v>0</v>
      </c>
      <c r="K71" s="28"/>
      <c r="L71" s="71">
        <v>0</v>
      </c>
      <c r="M71" s="28"/>
      <c r="N71" s="145"/>
    </row>
    <row r="72" spans="1:14" ht="15.75">
      <c r="A72" s="27"/>
      <c r="B72" s="28" t="s">
        <v>44</v>
      </c>
      <c r="C72" s="56" t="s">
        <v>139</v>
      </c>
      <c r="D72" s="78">
        <f>L46</f>
        <v>37095</v>
      </c>
      <c r="E72" s="28"/>
      <c r="F72" s="28"/>
      <c r="G72" s="28"/>
      <c r="H72" s="28"/>
      <c r="I72" s="28"/>
      <c r="J72" s="70">
        <v>3053</v>
      </c>
      <c r="K72" s="28"/>
      <c r="L72" s="71"/>
      <c r="M72" s="28"/>
      <c r="N72" s="145"/>
    </row>
    <row r="73" spans="1:14" ht="15.75">
      <c r="A73" s="27"/>
      <c r="B73" s="28" t="s">
        <v>45</v>
      </c>
      <c r="C73" s="28"/>
      <c r="D73" s="28"/>
      <c r="E73" s="28"/>
      <c r="F73" s="28"/>
      <c r="G73" s="28"/>
      <c r="H73" s="28"/>
      <c r="I73" s="28"/>
      <c r="J73" s="70"/>
      <c r="K73" s="28"/>
      <c r="L73" s="71">
        <f>669-9+315+35+34-305+17+29</f>
        <v>785</v>
      </c>
      <c r="M73" s="28"/>
      <c r="N73" s="145"/>
    </row>
    <row r="74" spans="1:14" ht="15.75">
      <c r="A74" s="27"/>
      <c r="B74" s="28" t="s">
        <v>46</v>
      </c>
      <c r="C74" s="28"/>
      <c r="D74" s="28"/>
      <c r="E74" s="28"/>
      <c r="F74" s="28"/>
      <c r="G74" s="28"/>
      <c r="H74" s="28"/>
      <c r="I74" s="28"/>
      <c r="J74" s="70"/>
      <c r="K74" s="28"/>
      <c r="L74" s="71">
        <v>0</v>
      </c>
      <c r="M74" s="28"/>
      <c r="N74" s="145"/>
    </row>
    <row r="75" spans="1:14" ht="15.75">
      <c r="A75" s="27"/>
      <c r="B75" s="28" t="s">
        <v>47</v>
      </c>
      <c r="C75" s="28"/>
      <c r="D75" s="28"/>
      <c r="E75" s="28"/>
      <c r="F75" s="28"/>
      <c r="G75" s="28"/>
      <c r="H75" s="28"/>
      <c r="I75" s="28"/>
      <c r="J75" s="70">
        <f>SUM(J71:J74)</f>
        <v>3053</v>
      </c>
      <c r="K75" s="28"/>
      <c r="L75" s="72">
        <f>SUM(L71:L74)</f>
        <v>785</v>
      </c>
      <c r="M75" s="28"/>
      <c r="N75" s="145"/>
    </row>
    <row r="76" spans="1:14" ht="15.75">
      <c r="A76" s="27"/>
      <c r="B76" s="28" t="s">
        <v>48</v>
      </c>
      <c r="C76" s="28"/>
      <c r="D76" s="28"/>
      <c r="E76" s="28"/>
      <c r="F76" s="28"/>
      <c r="G76" s="28"/>
      <c r="H76" s="28"/>
      <c r="I76" s="28"/>
      <c r="J76" s="70">
        <v>0</v>
      </c>
      <c r="K76" s="28"/>
      <c r="L76" s="71">
        <v>0</v>
      </c>
      <c r="M76" s="28"/>
      <c r="N76" s="145"/>
    </row>
    <row r="77" spans="1:14" ht="15.75">
      <c r="A77" s="27"/>
      <c r="B77" s="28" t="s">
        <v>49</v>
      </c>
      <c r="C77" s="28"/>
      <c r="D77" s="28"/>
      <c r="E77" s="28"/>
      <c r="F77" s="28"/>
      <c r="G77" s="28"/>
      <c r="H77" s="28"/>
      <c r="I77" s="28"/>
      <c r="J77" s="70">
        <f>J75+J76</f>
        <v>3053</v>
      </c>
      <c r="K77" s="28"/>
      <c r="L77" s="72">
        <f>L75+L76</f>
        <v>785</v>
      </c>
      <c r="M77" s="28"/>
      <c r="N77" s="145"/>
    </row>
    <row r="78" spans="1:14" ht="15.75">
      <c r="A78" s="27"/>
      <c r="B78" s="79" t="s">
        <v>50</v>
      </c>
      <c r="C78" s="80"/>
      <c r="D78" s="28"/>
      <c r="E78" s="28"/>
      <c r="F78" s="28"/>
      <c r="G78" s="28"/>
      <c r="H78" s="28"/>
      <c r="I78" s="28"/>
      <c r="J78" s="70"/>
      <c r="K78" s="28"/>
      <c r="L78" s="71"/>
      <c r="M78" s="28"/>
      <c r="N78" s="145"/>
    </row>
    <row r="79" spans="1:14" ht="15.75">
      <c r="A79" s="27">
        <v>1</v>
      </c>
      <c r="B79" s="28" t="s">
        <v>51</v>
      </c>
      <c r="C79" s="28"/>
      <c r="D79" s="28"/>
      <c r="E79" s="28"/>
      <c r="F79" s="28"/>
      <c r="G79" s="28"/>
      <c r="H79" s="28"/>
      <c r="I79" s="28"/>
      <c r="J79" s="28"/>
      <c r="K79" s="28"/>
      <c r="L79" s="71">
        <v>0</v>
      </c>
      <c r="M79" s="28"/>
      <c r="N79" s="145"/>
    </row>
    <row r="80" spans="1:14" ht="15.75">
      <c r="A80" s="27">
        <v>2</v>
      </c>
      <c r="B80" s="28" t="s">
        <v>52</v>
      </c>
      <c r="C80" s="28"/>
      <c r="D80" s="28"/>
      <c r="E80" s="28"/>
      <c r="F80" s="28"/>
      <c r="G80" s="28"/>
      <c r="H80" s="28"/>
      <c r="I80" s="28"/>
      <c r="J80" s="28"/>
      <c r="K80" s="28"/>
      <c r="L80" s="71">
        <v>-4</v>
      </c>
      <c r="M80" s="28"/>
      <c r="N80" s="145"/>
    </row>
    <row r="81" spans="1:14" ht="15.75">
      <c r="A81" s="27">
        <v>3</v>
      </c>
      <c r="B81" s="28" t="s">
        <v>53</v>
      </c>
      <c r="C81" s="28"/>
      <c r="D81" s="28"/>
      <c r="E81" s="28"/>
      <c r="F81" s="28"/>
      <c r="G81" s="28"/>
      <c r="H81" s="28"/>
      <c r="I81" s="28"/>
      <c r="J81" s="28"/>
      <c r="K81" s="28"/>
      <c r="L81" s="71">
        <v>-33</v>
      </c>
      <c r="M81" s="28"/>
      <c r="N81" s="145"/>
    </row>
    <row r="82" spans="1:14" ht="15.75">
      <c r="A82" s="27">
        <v>4</v>
      </c>
      <c r="B82" s="28" t="s">
        <v>54</v>
      </c>
      <c r="C82" s="28"/>
      <c r="D82" s="28"/>
      <c r="E82" s="28"/>
      <c r="F82" s="28"/>
      <c r="G82" s="28"/>
      <c r="H82" s="28"/>
      <c r="I82" s="28"/>
      <c r="J82" s="28"/>
      <c r="K82" s="28"/>
      <c r="L82" s="71">
        <v>0</v>
      </c>
      <c r="M82" s="28"/>
      <c r="N82" s="145"/>
    </row>
    <row r="83" spans="1:14" ht="15.75">
      <c r="A83" s="27">
        <v>5</v>
      </c>
      <c r="B83" s="28" t="s">
        <v>55</v>
      </c>
      <c r="C83" s="28"/>
      <c r="D83" s="28"/>
      <c r="E83" s="28"/>
      <c r="F83" s="28"/>
      <c r="G83" s="28"/>
      <c r="H83" s="28"/>
      <c r="I83" s="28"/>
      <c r="J83" s="28"/>
      <c r="K83" s="28"/>
      <c r="L83" s="71">
        <v>-329</v>
      </c>
      <c r="M83" s="28"/>
      <c r="N83" s="145"/>
    </row>
    <row r="84" spans="1:14" ht="15.75">
      <c r="A84" s="27">
        <v>6</v>
      </c>
      <c r="B84" s="28" t="s">
        <v>56</v>
      </c>
      <c r="C84" s="28"/>
      <c r="D84" s="28"/>
      <c r="E84" s="28"/>
      <c r="F84" s="28"/>
      <c r="G84" s="28"/>
      <c r="H84" s="28"/>
      <c r="I84" s="28"/>
      <c r="J84" s="28"/>
      <c r="K84" s="28"/>
      <c r="L84" s="71">
        <v>-3</v>
      </c>
      <c r="M84" s="28"/>
      <c r="N84" s="145"/>
    </row>
    <row r="85" spans="1:14" ht="15.75">
      <c r="A85" s="27">
        <v>7</v>
      </c>
      <c r="B85" s="28" t="s">
        <v>57</v>
      </c>
      <c r="C85" s="28"/>
      <c r="D85" s="28"/>
      <c r="E85" s="28"/>
      <c r="F85" s="28"/>
      <c r="G85" s="28"/>
      <c r="H85" s="28"/>
      <c r="I85" s="28"/>
      <c r="J85" s="28"/>
      <c r="K85" s="28"/>
      <c r="L85" s="71">
        <v>-71</v>
      </c>
      <c r="M85" s="28"/>
      <c r="N85" s="145"/>
    </row>
    <row r="86" spans="1:14" ht="15.75">
      <c r="A86" s="27">
        <v>8</v>
      </c>
      <c r="B86" s="28" t="s">
        <v>58</v>
      </c>
      <c r="C86" s="28"/>
      <c r="D86" s="28"/>
      <c r="E86" s="28"/>
      <c r="F86" s="28"/>
      <c r="G86" s="28"/>
      <c r="H86" s="28"/>
      <c r="I86" s="28"/>
      <c r="J86" s="28"/>
      <c r="K86" s="28"/>
      <c r="L86" s="71">
        <v>0</v>
      </c>
      <c r="M86" s="28"/>
      <c r="N86" s="145"/>
    </row>
    <row r="87" spans="1:14" ht="15.75">
      <c r="A87" s="27">
        <v>9</v>
      </c>
      <c r="B87" s="28" t="s">
        <v>59</v>
      </c>
      <c r="C87" s="28"/>
      <c r="D87" s="28"/>
      <c r="E87" s="28"/>
      <c r="F87" s="28"/>
      <c r="G87" s="28"/>
      <c r="H87" s="28"/>
      <c r="I87" s="28"/>
      <c r="J87" s="28"/>
      <c r="K87" s="28"/>
      <c r="L87" s="71">
        <v>0</v>
      </c>
      <c r="M87" s="28"/>
      <c r="N87" s="145"/>
    </row>
    <row r="88" spans="1:14" ht="15.75">
      <c r="A88" s="27">
        <v>10</v>
      </c>
      <c r="B88" s="28" t="s">
        <v>60</v>
      </c>
      <c r="C88" s="28"/>
      <c r="D88" s="28"/>
      <c r="E88" s="28"/>
      <c r="F88" s="28"/>
      <c r="G88" s="28"/>
      <c r="H88" s="28"/>
      <c r="I88" s="28"/>
      <c r="J88" s="28"/>
      <c r="K88" s="28"/>
      <c r="L88" s="71">
        <v>0</v>
      </c>
      <c r="M88" s="28"/>
      <c r="N88" s="145"/>
    </row>
    <row r="89" spans="1:14" ht="15.75">
      <c r="A89" s="27">
        <v>11</v>
      </c>
      <c r="B89" s="28" t="s">
        <v>61</v>
      </c>
      <c r="C89" s="28"/>
      <c r="D89" s="28"/>
      <c r="E89" s="28"/>
      <c r="F89" s="28"/>
      <c r="G89" s="28"/>
      <c r="H89" s="28"/>
      <c r="I89" s="28"/>
      <c r="J89" s="28"/>
      <c r="K89" s="28"/>
      <c r="L89" s="71">
        <f>-L77-SUM(L79:L88)</f>
        <v>-345</v>
      </c>
      <c r="M89" s="28"/>
      <c r="N89" s="145"/>
    </row>
    <row r="90" spans="1:14" ht="15.75">
      <c r="A90" s="27"/>
      <c r="B90" s="79" t="s">
        <v>62</v>
      </c>
      <c r="C90" s="80"/>
      <c r="D90" s="28"/>
      <c r="E90" s="28"/>
      <c r="F90" s="28"/>
      <c r="G90" s="28"/>
      <c r="H90" s="28"/>
      <c r="I90" s="28"/>
      <c r="J90" s="28"/>
      <c r="K90" s="28"/>
      <c r="L90" s="81"/>
      <c r="M90" s="28"/>
      <c r="N90" s="145"/>
    </row>
    <row r="91" spans="1:14" ht="15.75">
      <c r="A91" s="27"/>
      <c r="B91" s="28" t="s">
        <v>63</v>
      </c>
      <c r="C91" s="80"/>
      <c r="D91" s="28"/>
      <c r="E91" s="28"/>
      <c r="F91" s="28"/>
      <c r="G91" s="28"/>
      <c r="H91" s="28"/>
      <c r="I91" s="28"/>
      <c r="J91" s="70">
        <v>0</v>
      </c>
      <c r="K91" s="70"/>
      <c r="L91" s="71"/>
      <c r="M91" s="28"/>
      <c r="N91" s="145"/>
    </row>
    <row r="92" spans="1:14" ht="15.75">
      <c r="A92" s="27"/>
      <c r="B92" s="28" t="s">
        <v>64</v>
      </c>
      <c r="C92" s="28"/>
      <c r="D92" s="28"/>
      <c r="E92" s="28"/>
      <c r="F92" s="28"/>
      <c r="G92" s="28"/>
      <c r="H92" s="28"/>
      <c r="I92" s="28"/>
      <c r="J92" s="70">
        <v>0</v>
      </c>
      <c r="K92" s="70"/>
      <c r="L92" s="71"/>
      <c r="M92" s="28"/>
      <c r="N92" s="145"/>
    </row>
    <row r="93" spans="1:14" ht="15.75">
      <c r="A93" s="27"/>
      <c r="B93" s="28" t="s">
        <v>65</v>
      </c>
      <c r="C93" s="28"/>
      <c r="D93" s="28"/>
      <c r="E93" s="28"/>
      <c r="F93" s="28"/>
      <c r="G93" s="28"/>
      <c r="H93" s="28"/>
      <c r="I93" s="28"/>
      <c r="J93" s="70">
        <v>-3053</v>
      </c>
      <c r="K93" s="70"/>
      <c r="L93" s="71"/>
      <c r="M93" s="28"/>
      <c r="N93" s="145"/>
    </row>
    <row r="94" spans="1:14" ht="15.75">
      <c r="A94" s="27"/>
      <c r="B94" s="28" t="s">
        <v>66</v>
      </c>
      <c r="C94" s="28"/>
      <c r="D94" s="28"/>
      <c r="E94" s="28"/>
      <c r="F94" s="28"/>
      <c r="G94" s="28"/>
      <c r="H94" s="28"/>
      <c r="I94" s="28"/>
      <c r="J94" s="70">
        <v>0</v>
      </c>
      <c r="K94" s="70"/>
      <c r="L94" s="71"/>
      <c r="M94" s="28"/>
      <c r="N94" s="145"/>
    </row>
    <row r="95" spans="1:14" ht="15.75">
      <c r="A95" s="27"/>
      <c r="B95" s="28" t="s">
        <v>67</v>
      </c>
      <c r="C95" s="28"/>
      <c r="D95" s="28"/>
      <c r="E95" s="28"/>
      <c r="F95" s="28"/>
      <c r="G95" s="28"/>
      <c r="H95" s="28"/>
      <c r="I95" s="28"/>
      <c r="J95" s="70">
        <f>SUM(J78:J94)</f>
        <v>-3053</v>
      </c>
      <c r="K95" s="70"/>
      <c r="L95" s="70">
        <f>SUM(L78:L94)</f>
        <v>-785</v>
      </c>
      <c r="M95" s="28"/>
      <c r="N95" s="145"/>
    </row>
    <row r="96" spans="1:14" ht="15.75">
      <c r="A96" s="27"/>
      <c r="B96" s="28" t="s">
        <v>68</v>
      </c>
      <c r="C96" s="28"/>
      <c r="D96" s="28"/>
      <c r="E96" s="28"/>
      <c r="F96" s="28"/>
      <c r="G96" s="28"/>
      <c r="H96" s="28"/>
      <c r="I96" s="28"/>
      <c r="J96" s="70">
        <f>J77+J95</f>
        <v>0</v>
      </c>
      <c r="K96" s="70"/>
      <c r="L96" s="70">
        <f>L77+L95</f>
        <v>0</v>
      </c>
      <c r="M96" s="28"/>
      <c r="N96" s="145"/>
    </row>
    <row r="97" spans="1:14" ht="15.75">
      <c r="A97" s="27"/>
      <c r="B97" s="28"/>
      <c r="C97" s="28"/>
      <c r="D97" s="28"/>
      <c r="E97" s="28"/>
      <c r="F97" s="28"/>
      <c r="G97" s="28"/>
      <c r="H97" s="28"/>
      <c r="I97" s="28"/>
      <c r="J97" s="70"/>
      <c r="K97" s="70"/>
      <c r="L97" s="70"/>
      <c r="M97" s="28"/>
      <c r="N97" s="145"/>
    </row>
    <row r="98" spans="1:14" ht="15.75">
      <c r="A98" s="2"/>
      <c r="B98" s="82" t="s">
        <v>69</v>
      </c>
      <c r="C98" s="83"/>
      <c r="D98" s="5"/>
      <c r="E98" s="5"/>
      <c r="F98" s="5"/>
      <c r="G98" s="5"/>
      <c r="H98" s="5"/>
      <c r="I98" s="5"/>
      <c r="J98" s="5"/>
      <c r="K98" s="5"/>
      <c r="L98" s="64"/>
      <c r="M98" s="5"/>
      <c r="N98" s="145"/>
    </row>
    <row r="99" spans="1:14" ht="15.75">
      <c r="A99" s="8"/>
      <c r="B99" s="22"/>
      <c r="C99" s="16"/>
      <c r="D99" s="10"/>
      <c r="E99" s="10"/>
      <c r="F99" s="10"/>
      <c r="G99" s="10"/>
      <c r="H99" s="10"/>
      <c r="I99" s="10"/>
      <c r="J99" s="10"/>
      <c r="K99" s="10"/>
      <c r="L99" s="66"/>
      <c r="M99" s="10"/>
      <c r="N99" s="145"/>
    </row>
    <row r="100" spans="1:14" ht="15.75">
      <c r="A100" s="8"/>
      <c r="B100" s="84" t="s">
        <v>70</v>
      </c>
      <c r="C100" s="16"/>
      <c r="D100" s="10"/>
      <c r="E100" s="10"/>
      <c r="F100" s="10"/>
      <c r="G100" s="10"/>
      <c r="H100" s="10"/>
      <c r="I100" s="10"/>
      <c r="J100" s="10"/>
      <c r="K100" s="10"/>
      <c r="L100" s="66"/>
      <c r="M100" s="10"/>
      <c r="N100" s="145"/>
    </row>
    <row r="101" spans="1:14" ht="15.75">
      <c r="A101" s="27"/>
      <c r="B101" s="28" t="s">
        <v>71</v>
      </c>
      <c r="C101" s="28"/>
      <c r="D101" s="28"/>
      <c r="E101" s="28"/>
      <c r="F101" s="28"/>
      <c r="G101" s="28"/>
      <c r="H101" s="28"/>
      <c r="I101" s="28"/>
      <c r="J101" s="28"/>
      <c r="K101" s="28"/>
      <c r="L101" s="71">
        <v>2000</v>
      </c>
      <c r="M101" s="28"/>
      <c r="N101" s="145"/>
    </row>
    <row r="102" spans="1:14" ht="15.75">
      <c r="A102" s="27"/>
      <c r="B102" s="28" t="s">
        <v>72</v>
      </c>
      <c r="C102" s="28"/>
      <c r="D102" s="28"/>
      <c r="E102" s="28"/>
      <c r="F102" s="28"/>
      <c r="G102" s="28"/>
      <c r="H102" s="28"/>
      <c r="I102" s="28"/>
      <c r="J102" s="28"/>
      <c r="K102" s="28"/>
      <c r="L102" s="71">
        <v>3000</v>
      </c>
      <c r="M102" s="28"/>
      <c r="N102" s="145"/>
    </row>
    <row r="103" spans="1:14" ht="15.75">
      <c r="A103" s="27"/>
      <c r="B103" s="28" t="s">
        <v>73</v>
      </c>
      <c r="C103" s="28"/>
      <c r="D103" s="28"/>
      <c r="E103" s="28"/>
      <c r="F103" s="28"/>
      <c r="G103" s="28"/>
      <c r="H103" s="28"/>
      <c r="I103" s="28"/>
      <c r="J103" s="28"/>
      <c r="K103" s="28"/>
      <c r="L103" s="71">
        <v>0</v>
      </c>
      <c r="M103" s="28"/>
      <c r="N103" s="145"/>
    </row>
    <row r="104" spans="1:14" ht="15.75">
      <c r="A104" s="27"/>
      <c r="B104" s="28" t="s">
        <v>74</v>
      </c>
      <c r="C104" s="28"/>
      <c r="D104" s="28"/>
      <c r="E104" s="28"/>
      <c r="F104" s="28"/>
      <c r="G104" s="28"/>
      <c r="H104" s="28"/>
      <c r="I104" s="28"/>
      <c r="J104" s="28"/>
      <c r="K104" s="28"/>
      <c r="L104" s="71">
        <v>0</v>
      </c>
      <c r="M104" s="28"/>
      <c r="N104" s="145"/>
    </row>
    <row r="105" spans="1:14" ht="15.75">
      <c r="A105" s="27"/>
      <c r="B105" s="28" t="s">
        <v>75</v>
      </c>
      <c r="C105" s="28"/>
      <c r="D105" s="28"/>
      <c r="E105" s="28"/>
      <c r="F105" s="28"/>
      <c r="G105" s="28"/>
      <c r="H105" s="28"/>
      <c r="I105" s="28"/>
      <c r="J105" s="28"/>
      <c r="K105" s="28"/>
      <c r="L105" s="71">
        <v>0</v>
      </c>
      <c r="M105" s="28"/>
      <c r="N105" s="145"/>
    </row>
    <row r="106" spans="1:14" ht="15.75">
      <c r="A106" s="27"/>
      <c r="B106" s="28" t="s">
        <v>55</v>
      </c>
      <c r="C106" s="28"/>
      <c r="D106" s="28"/>
      <c r="E106" s="28"/>
      <c r="F106" s="28"/>
      <c r="G106" s="28"/>
      <c r="H106" s="28"/>
      <c r="I106" s="28"/>
      <c r="J106" s="28"/>
      <c r="K106" s="28"/>
      <c r="L106" s="71">
        <v>0</v>
      </c>
      <c r="M106" s="28"/>
      <c r="N106" s="145"/>
    </row>
    <row r="107" spans="1:14" ht="15.75">
      <c r="A107" s="27"/>
      <c r="B107" s="28" t="s">
        <v>76</v>
      </c>
      <c r="C107" s="28"/>
      <c r="D107" s="28"/>
      <c r="E107" s="28"/>
      <c r="F107" s="28"/>
      <c r="G107" s="28"/>
      <c r="H107" s="28"/>
      <c r="I107" s="28"/>
      <c r="J107" s="28"/>
      <c r="K107" s="28"/>
      <c r="L107" s="71">
        <v>0</v>
      </c>
      <c r="M107" s="28"/>
      <c r="N107" s="145"/>
    </row>
    <row r="108" spans="1:14" ht="15.75">
      <c r="A108" s="27"/>
      <c r="B108" s="28" t="s">
        <v>77</v>
      </c>
      <c r="C108" s="28"/>
      <c r="D108" s="28"/>
      <c r="E108" s="28"/>
      <c r="F108" s="28"/>
      <c r="G108" s="28"/>
      <c r="H108" s="28"/>
      <c r="I108" s="28"/>
      <c r="J108" s="28"/>
      <c r="K108" s="28"/>
      <c r="L108" s="71">
        <f>SUM(L102:L106)</f>
        <v>3000</v>
      </c>
      <c r="M108" s="28"/>
      <c r="N108" s="145"/>
    </row>
    <row r="109" spans="1:14" ht="15.75">
      <c r="A109" s="27"/>
      <c r="B109" s="28"/>
      <c r="C109" s="28"/>
      <c r="D109" s="28"/>
      <c r="E109" s="28"/>
      <c r="F109" s="28"/>
      <c r="G109" s="28"/>
      <c r="H109" s="28"/>
      <c r="I109" s="28"/>
      <c r="J109" s="28"/>
      <c r="K109" s="28"/>
      <c r="L109" s="85"/>
      <c r="M109" s="28"/>
      <c r="N109" s="145"/>
    </row>
    <row r="110" spans="1:14" ht="15.75">
      <c r="A110" s="8"/>
      <c r="B110" s="84" t="s">
        <v>78</v>
      </c>
      <c r="C110" s="10"/>
      <c r="D110" s="10"/>
      <c r="E110" s="10"/>
      <c r="F110" s="10"/>
      <c r="G110" s="10"/>
      <c r="H110" s="10"/>
      <c r="I110" s="10"/>
      <c r="J110" s="10"/>
      <c r="K110" s="10"/>
      <c r="L110" s="66"/>
      <c r="M110" s="10"/>
      <c r="N110" s="145"/>
    </row>
    <row r="111" spans="1:14" ht="15.75">
      <c r="A111" s="27"/>
      <c r="B111" s="28" t="s">
        <v>79</v>
      </c>
      <c r="C111" s="28"/>
      <c r="D111" s="86"/>
      <c r="E111" s="28"/>
      <c r="F111" s="28"/>
      <c r="G111" s="28"/>
      <c r="H111" s="28"/>
      <c r="I111" s="28"/>
      <c r="J111" s="28"/>
      <c r="K111" s="28"/>
      <c r="L111" s="87" t="s">
        <v>171</v>
      </c>
      <c r="M111" s="28"/>
      <c r="N111" s="145"/>
    </row>
    <row r="112" spans="1:14" ht="15.75">
      <c r="A112" s="27"/>
      <c r="B112" s="28" t="s">
        <v>80</v>
      </c>
      <c r="C112" s="31"/>
      <c r="D112" s="31"/>
      <c r="E112" s="31"/>
      <c r="F112" s="31"/>
      <c r="G112" s="31"/>
      <c r="H112" s="31"/>
      <c r="I112" s="31"/>
      <c r="J112" s="31"/>
      <c r="K112" s="31"/>
      <c r="L112" s="87" t="s">
        <v>171</v>
      </c>
      <c r="M112" s="28"/>
      <c r="N112" s="145"/>
    </row>
    <row r="113" spans="1:14" ht="15.75">
      <c r="A113" s="27"/>
      <c r="B113" s="28" t="s">
        <v>81</v>
      </c>
      <c r="C113" s="28"/>
      <c r="D113" s="28"/>
      <c r="E113" s="28"/>
      <c r="F113" s="28"/>
      <c r="G113" s="28"/>
      <c r="H113" s="28"/>
      <c r="I113" s="28"/>
      <c r="J113" s="28"/>
      <c r="K113" s="28"/>
      <c r="L113" s="87" t="s">
        <v>171</v>
      </c>
      <c r="M113" s="28"/>
      <c r="N113" s="145"/>
    </row>
    <row r="114" spans="1:14" ht="15.75">
      <c r="A114" s="27"/>
      <c r="B114" s="28" t="s">
        <v>82</v>
      </c>
      <c r="C114" s="28"/>
      <c r="D114" s="28"/>
      <c r="E114" s="28"/>
      <c r="F114" s="28"/>
      <c r="G114" s="28"/>
      <c r="H114" s="28"/>
      <c r="I114" s="28"/>
      <c r="J114" s="28"/>
      <c r="K114" s="28"/>
      <c r="L114" s="87" t="s">
        <v>171</v>
      </c>
      <c r="M114" s="28"/>
      <c r="N114" s="145"/>
    </row>
    <row r="115" spans="1:14" ht="15.75">
      <c r="A115" s="27"/>
      <c r="B115" s="28"/>
      <c r="C115" s="28"/>
      <c r="D115" s="28"/>
      <c r="E115" s="28"/>
      <c r="F115" s="28"/>
      <c r="G115" s="28"/>
      <c r="H115" s="28"/>
      <c r="I115" s="28"/>
      <c r="J115" s="28"/>
      <c r="K115" s="28"/>
      <c r="L115" s="85"/>
      <c r="M115" s="28"/>
      <c r="N115" s="145"/>
    </row>
    <row r="116" spans="1:14" ht="15.75">
      <c r="A116" s="8"/>
      <c r="B116" s="84" t="s">
        <v>83</v>
      </c>
      <c r="C116" s="16"/>
      <c r="D116" s="10"/>
      <c r="E116" s="10"/>
      <c r="F116" s="10"/>
      <c r="G116" s="10"/>
      <c r="H116" s="10"/>
      <c r="I116" s="10"/>
      <c r="J116" s="10"/>
      <c r="K116" s="10"/>
      <c r="L116" s="88"/>
      <c r="M116" s="10"/>
      <c r="N116" s="145"/>
    </row>
    <row r="117" spans="1:14" ht="15.75">
      <c r="A117" s="27"/>
      <c r="B117" s="28" t="s">
        <v>84</v>
      </c>
      <c r="C117" s="28"/>
      <c r="D117" s="28"/>
      <c r="E117" s="28"/>
      <c r="F117" s="28"/>
      <c r="G117" s="28"/>
      <c r="H117" s="28"/>
      <c r="I117" s="28"/>
      <c r="J117" s="28"/>
      <c r="K117" s="28"/>
      <c r="L117" s="71">
        <v>0</v>
      </c>
      <c r="M117" s="28"/>
      <c r="N117" s="145"/>
    </row>
    <row r="118" spans="1:14" ht="15.75">
      <c r="A118" s="27"/>
      <c r="B118" s="28" t="s">
        <v>85</v>
      </c>
      <c r="C118" s="28"/>
      <c r="D118" s="28"/>
      <c r="E118" s="28"/>
      <c r="F118" s="28"/>
      <c r="G118" s="28"/>
      <c r="H118" s="28"/>
      <c r="I118" s="28"/>
      <c r="J118" s="28"/>
      <c r="K118" s="28"/>
      <c r="L118" s="71">
        <v>0</v>
      </c>
      <c r="M118" s="28"/>
      <c r="N118" s="145"/>
    </row>
    <row r="119" spans="1:14" ht="15.75">
      <c r="A119" s="27"/>
      <c r="B119" s="28" t="s">
        <v>86</v>
      </c>
      <c r="C119" s="28"/>
      <c r="D119" s="28"/>
      <c r="E119" s="28"/>
      <c r="F119" s="28"/>
      <c r="G119" s="28"/>
      <c r="H119" s="28"/>
      <c r="I119" s="28"/>
      <c r="J119" s="28"/>
      <c r="K119" s="28"/>
      <c r="L119" s="71">
        <v>0</v>
      </c>
      <c r="M119" s="28"/>
      <c r="N119" s="145"/>
    </row>
    <row r="120" spans="1:14" ht="15.75">
      <c r="A120" s="27"/>
      <c r="B120" s="28" t="s">
        <v>87</v>
      </c>
      <c r="C120" s="28"/>
      <c r="D120" s="28"/>
      <c r="E120" s="28"/>
      <c r="F120" s="28"/>
      <c r="G120" s="28"/>
      <c r="H120" s="89"/>
      <c r="I120" s="28"/>
      <c r="J120" s="28"/>
      <c r="K120" s="28"/>
      <c r="L120" s="71">
        <v>0</v>
      </c>
      <c r="M120" s="28"/>
      <c r="N120" s="145"/>
    </row>
    <row r="121" spans="1:14" ht="15.75">
      <c r="A121" s="27"/>
      <c r="B121" s="28" t="s">
        <v>88</v>
      </c>
      <c r="C121" s="28"/>
      <c r="D121" s="28"/>
      <c r="E121" s="28"/>
      <c r="F121" s="28"/>
      <c r="G121" s="28"/>
      <c r="H121" s="28"/>
      <c r="I121" s="28"/>
      <c r="J121" s="28"/>
      <c r="K121" s="28"/>
      <c r="L121" s="71">
        <f>SUM(L119:L120)</f>
        <v>0</v>
      </c>
      <c r="M121" s="28"/>
      <c r="N121" s="145"/>
    </row>
    <row r="122" spans="1:14" ht="7.5" customHeight="1">
      <c r="A122" s="27"/>
      <c r="B122" s="28"/>
      <c r="C122" s="28"/>
      <c r="D122" s="28"/>
      <c r="E122" s="28"/>
      <c r="F122" s="28"/>
      <c r="G122" s="28"/>
      <c r="H122" s="28"/>
      <c r="I122" s="28"/>
      <c r="J122" s="28"/>
      <c r="K122" s="28"/>
      <c r="L122" s="85"/>
      <c r="M122" s="28"/>
      <c r="N122" s="145"/>
    </row>
    <row r="123" spans="1:14" ht="6" customHeight="1">
      <c r="A123" s="2"/>
      <c r="B123" s="5"/>
      <c r="C123" s="5"/>
      <c r="D123" s="5"/>
      <c r="E123" s="5"/>
      <c r="F123" s="5"/>
      <c r="G123" s="5"/>
      <c r="H123" s="5"/>
      <c r="I123" s="5"/>
      <c r="J123" s="5"/>
      <c r="K123" s="5"/>
      <c r="L123" s="64"/>
      <c r="M123" s="5"/>
      <c r="N123" s="145"/>
    </row>
    <row r="124" spans="1:14" ht="15.75">
      <c r="A124" s="8"/>
      <c r="B124" s="84" t="s">
        <v>89</v>
      </c>
      <c r="C124" s="16"/>
      <c r="D124" s="10"/>
      <c r="E124" s="10"/>
      <c r="F124" s="10"/>
      <c r="G124" s="10"/>
      <c r="H124" s="10"/>
      <c r="I124" s="10"/>
      <c r="J124" s="10"/>
      <c r="K124" s="10"/>
      <c r="L124" s="66"/>
      <c r="M124" s="10"/>
      <c r="N124" s="145"/>
    </row>
    <row r="125" spans="1:14" ht="15.75">
      <c r="A125" s="8"/>
      <c r="B125" s="22"/>
      <c r="C125" s="16"/>
      <c r="D125" s="10"/>
      <c r="E125" s="10"/>
      <c r="F125" s="10"/>
      <c r="G125" s="10"/>
      <c r="H125" s="10"/>
      <c r="I125" s="10"/>
      <c r="J125" s="10"/>
      <c r="K125" s="10"/>
      <c r="L125" s="66"/>
      <c r="M125" s="10"/>
      <c r="N125" s="145"/>
    </row>
    <row r="126" spans="1:14" ht="15.75">
      <c r="A126" s="27"/>
      <c r="B126" s="28" t="s">
        <v>90</v>
      </c>
      <c r="C126" s="90"/>
      <c r="D126" s="28"/>
      <c r="E126" s="28"/>
      <c r="F126" s="28"/>
      <c r="G126" s="28"/>
      <c r="H126" s="28"/>
      <c r="I126" s="28"/>
      <c r="J126" s="28"/>
      <c r="K126" s="28"/>
      <c r="L126" s="71">
        <f>L55</f>
        <v>26822</v>
      </c>
      <c r="M126" s="28"/>
      <c r="N126" s="145"/>
    </row>
    <row r="127" spans="1:14" ht="15.75">
      <c r="A127" s="27"/>
      <c r="B127" s="28" t="s">
        <v>91</v>
      </c>
      <c r="C127" s="90"/>
      <c r="D127" s="28"/>
      <c r="E127" s="28"/>
      <c r="F127" s="28"/>
      <c r="G127" s="28"/>
      <c r="H127" s="28"/>
      <c r="I127" s="28"/>
      <c r="J127" s="28"/>
      <c r="K127" s="28"/>
      <c r="L127" s="71">
        <f>L67</f>
        <v>25187</v>
      </c>
      <c r="M127" s="28"/>
      <c r="N127" s="145"/>
    </row>
    <row r="128" spans="1:14" ht="7.5" customHeight="1">
      <c r="A128" s="27"/>
      <c r="B128" s="28"/>
      <c r="C128" s="28"/>
      <c r="D128" s="28"/>
      <c r="E128" s="28"/>
      <c r="F128" s="28"/>
      <c r="G128" s="28"/>
      <c r="H128" s="28"/>
      <c r="I128" s="28"/>
      <c r="J128" s="28"/>
      <c r="K128" s="28"/>
      <c r="L128" s="85"/>
      <c r="M128" s="28"/>
      <c r="N128" s="145"/>
    </row>
    <row r="129" spans="1:14" ht="15.75">
      <c r="A129" s="2"/>
      <c r="B129" s="5"/>
      <c r="C129" s="5"/>
      <c r="D129" s="5"/>
      <c r="E129" s="5"/>
      <c r="F129" s="5"/>
      <c r="G129" s="5"/>
      <c r="H129" s="5"/>
      <c r="I129" s="5"/>
      <c r="J129" s="5"/>
      <c r="K129" s="5"/>
      <c r="L129" s="64"/>
      <c r="M129" s="5"/>
      <c r="N129" s="145"/>
    </row>
    <row r="130" spans="1:14" ht="15.75">
      <c r="A130" s="8"/>
      <c r="B130" s="84" t="s">
        <v>92</v>
      </c>
      <c r="C130" s="12"/>
      <c r="D130" s="12"/>
      <c r="E130" s="12"/>
      <c r="F130" s="12"/>
      <c r="G130" s="12"/>
      <c r="H130" s="91" t="s">
        <v>164</v>
      </c>
      <c r="I130" s="91"/>
      <c r="J130" s="91" t="s">
        <v>170</v>
      </c>
      <c r="K130" s="12"/>
      <c r="L130" s="92" t="s">
        <v>184</v>
      </c>
      <c r="M130" s="12"/>
      <c r="N130" s="145"/>
    </row>
    <row r="131" spans="1:14" ht="15.75">
      <c r="A131" s="27"/>
      <c r="B131" s="28" t="s">
        <v>93</v>
      </c>
      <c r="C131" s="28"/>
      <c r="D131" s="28"/>
      <c r="E131" s="28"/>
      <c r="F131" s="28"/>
      <c r="G131" s="28"/>
      <c r="H131" s="71">
        <v>20000</v>
      </c>
      <c r="I131" s="28"/>
      <c r="J131" s="56" t="s">
        <v>171</v>
      </c>
      <c r="K131" s="28"/>
      <c r="L131" s="71"/>
      <c r="M131" s="28"/>
      <c r="N131" s="145"/>
    </row>
    <row r="132" spans="1:14" ht="15.75">
      <c r="A132" s="27"/>
      <c r="B132" s="28" t="s">
        <v>94</v>
      </c>
      <c r="C132" s="28"/>
      <c r="D132" s="28"/>
      <c r="E132" s="28"/>
      <c r="F132" s="28"/>
      <c r="G132" s="28"/>
      <c r="H132" s="71">
        <v>851</v>
      </c>
      <c r="I132" s="28"/>
      <c r="J132" s="71">
        <v>26</v>
      </c>
      <c r="K132" s="28"/>
      <c r="L132" s="71">
        <f>J132+H132</f>
        <v>877</v>
      </c>
      <c r="M132" s="28"/>
      <c r="N132" s="145"/>
    </row>
    <row r="133" spans="1:14" ht="15.75">
      <c r="A133" s="27"/>
      <c r="B133" s="28" t="s">
        <v>95</v>
      </c>
      <c r="C133" s="28"/>
      <c r="D133" s="28"/>
      <c r="E133" s="28"/>
      <c r="F133" s="28"/>
      <c r="G133" s="28"/>
      <c r="H133" s="28">
        <v>0</v>
      </c>
      <c r="I133" s="28"/>
      <c r="J133" s="28">
        <v>0</v>
      </c>
      <c r="K133" s="28"/>
      <c r="L133" s="71">
        <f>J133+H133</f>
        <v>0</v>
      </c>
      <c r="M133" s="28"/>
      <c r="N133" s="145"/>
    </row>
    <row r="134" spans="1:14" ht="15.75">
      <c r="A134" s="27"/>
      <c r="B134" s="28" t="s">
        <v>96</v>
      </c>
      <c r="C134" s="28"/>
      <c r="D134" s="28"/>
      <c r="E134" s="28"/>
      <c r="F134" s="28"/>
      <c r="G134" s="28"/>
      <c r="H134" s="71">
        <f>H132+H133</f>
        <v>851</v>
      </c>
      <c r="I134" s="28"/>
      <c r="J134" s="71">
        <f>J133+J132</f>
        <v>26</v>
      </c>
      <c r="K134" s="28"/>
      <c r="L134" s="71">
        <f>J134+H134</f>
        <v>877</v>
      </c>
      <c r="M134" s="28"/>
      <c r="N134" s="145"/>
    </row>
    <row r="135" spans="1:14" ht="15.75">
      <c r="A135" s="27"/>
      <c r="B135" s="28" t="s">
        <v>97</v>
      </c>
      <c r="C135" s="28"/>
      <c r="D135" s="28"/>
      <c r="E135" s="28"/>
      <c r="F135" s="28"/>
      <c r="G135" s="28"/>
      <c r="H135" s="71">
        <f>H131-H134</f>
        <v>19149</v>
      </c>
      <c r="I135" s="28"/>
      <c r="J135" s="56" t="s">
        <v>171</v>
      </c>
      <c r="K135" s="28"/>
      <c r="L135" s="71"/>
      <c r="M135" s="28"/>
      <c r="N135" s="145"/>
    </row>
    <row r="136" spans="1:14" ht="7.5" customHeight="1">
      <c r="A136" s="27"/>
      <c r="B136" s="28"/>
      <c r="C136" s="28"/>
      <c r="D136" s="28"/>
      <c r="E136" s="28"/>
      <c r="F136" s="28"/>
      <c r="G136" s="28"/>
      <c r="H136" s="28"/>
      <c r="I136" s="28"/>
      <c r="J136" s="28"/>
      <c r="K136" s="28"/>
      <c r="L136" s="85"/>
      <c r="M136" s="28"/>
      <c r="N136" s="145"/>
    </row>
    <row r="137" spans="1:14" ht="9" customHeight="1">
      <c r="A137" s="2"/>
      <c r="B137" s="5"/>
      <c r="C137" s="5"/>
      <c r="D137" s="5"/>
      <c r="E137" s="5"/>
      <c r="F137" s="5"/>
      <c r="G137" s="5"/>
      <c r="H137" s="5"/>
      <c r="I137" s="5"/>
      <c r="J137" s="5"/>
      <c r="K137" s="5"/>
      <c r="L137" s="64"/>
      <c r="M137" s="5"/>
      <c r="N137" s="145"/>
    </row>
    <row r="138" spans="1:14" ht="15.75">
      <c r="A138" s="8"/>
      <c r="B138" s="84" t="s">
        <v>98</v>
      </c>
      <c r="C138" s="16"/>
      <c r="D138" s="10"/>
      <c r="E138" s="10"/>
      <c r="F138" s="10"/>
      <c r="G138" s="10"/>
      <c r="H138" s="10"/>
      <c r="I138" s="10"/>
      <c r="J138" s="10"/>
      <c r="K138" s="10"/>
      <c r="L138" s="94"/>
      <c r="M138" s="10"/>
      <c r="N138" s="145"/>
    </row>
    <row r="139" spans="1:14" ht="15.75">
      <c r="A139" s="27"/>
      <c r="B139" s="28" t="s">
        <v>99</v>
      </c>
      <c r="C139" s="28"/>
      <c r="D139" s="28"/>
      <c r="E139" s="28"/>
      <c r="F139" s="28"/>
      <c r="G139" s="28"/>
      <c r="H139" s="28"/>
      <c r="I139" s="28"/>
      <c r="J139" s="28"/>
      <c r="K139" s="28"/>
      <c r="L139" s="81">
        <f>(L77+SUM(L79:L82))/-L83</f>
        <v>2.2735562310030395</v>
      </c>
      <c r="M139" s="28" t="s">
        <v>185</v>
      </c>
      <c r="N139" s="145"/>
    </row>
    <row r="140" spans="1:14" ht="15.75">
      <c r="A140" s="27"/>
      <c r="B140" s="28" t="s">
        <v>100</v>
      </c>
      <c r="C140" s="28"/>
      <c r="D140" s="28"/>
      <c r="E140" s="28"/>
      <c r="F140" s="28"/>
      <c r="G140" s="28"/>
      <c r="H140" s="28"/>
      <c r="I140" s="28"/>
      <c r="J140" s="28"/>
      <c r="K140" s="28"/>
      <c r="L140" s="95">
        <v>1.7</v>
      </c>
      <c r="M140" s="28" t="s">
        <v>185</v>
      </c>
      <c r="N140" s="145"/>
    </row>
    <row r="141" spans="1:14" ht="15.75">
      <c r="A141" s="27"/>
      <c r="B141" s="28" t="s">
        <v>101</v>
      </c>
      <c r="C141" s="28"/>
      <c r="D141" s="28"/>
      <c r="E141" s="28"/>
      <c r="F141" s="28"/>
      <c r="G141" s="28"/>
      <c r="H141" s="28"/>
      <c r="I141" s="28"/>
      <c r="J141" s="28"/>
      <c r="K141" s="28"/>
      <c r="L141" s="81">
        <f>(L77+SUM(L79:L84))/-L85</f>
        <v>5.859154929577465</v>
      </c>
      <c r="M141" s="28" t="s">
        <v>185</v>
      </c>
      <c r="N141" s="145"/>
    </row>
    <row r="142" spans="1:14" ht="15.75">
      <c r="A142" s="27"/>
      <c r="B142" s="28" t="s">
        <v>102</v>
      </c>
      <c r="C142" s="28"/>
      <c r="D142" s="28"/>
      <c r="E142" s="28"/>
      <c r="F142" s="28"/>
      <c r="G142" s="28"/>
      <c r="H142" s="28"/>
      <c r="I142" s="28"/>
      <c r="J142" s="28"/>
      <c r="K142" s="28"/>
      <c r="L142" s="96">
        <v>4.56</v>
      </c>
      <c r="M142" s="28" t="s">
        <v>185</v>
      </c>
      <c r="N142" s="145"/>
    </row>
    <row r="143" spans="1:14" ht="7.5" customHeight="1">
      <c r="A143" s="27"/>
      <c r="B143" s="28"/>
      <c r="C143" s="28"/>
      <c r="D143" s="28"/>
      <c r="E143" s="28"/>
      <c r="F143" s="28"/>
      <c r="G143" s="28"/>
      <c r="H143" s="28"/>
      <c r="I143" s="28"/>
      <c r="J143" s="28"/>
      <c r="K143" s="28"/>
      <c r="L143" s="28"/>
      <c r="M143" s="28"/>
      <c r="N143" s="145"/>
    </row>
    <row r="144" spans="1:14" ht="15.75">
      <c r="A144" s="8"/>
      <c r="B144" s="15"/>
      <c r="C144" s="15"/>
      <c r="D144" s="15"/>
      <c r="E144" s="15"/>
      <c r="F144" s="15"/>
      <c r="G144" s="15"/>
      <c r="H144" s="15"/>
      <c r="I144" s="15"/>
      <c r="J144" s="15"/>
      <c r="K144" s="15"/>
      <c r="L144" s="15"/>
      <c r="M144" s="15"/>
      <c r="N144" s="145"/>
    </row>
    <row r="145" spans="1:14" ht="15.75">
      <c r="A145" s="97"/>
      <c r="B145" s="82" t="s">
        <v>103</v>
      </c>
      <c r="C145" s="98"/>
      <c r="D145" s="98"/>
      <c r="E145" s="98"/>
      <c r="F145" s="98"/>
      <c r="G145" s="99"/>
      <c r="H145" s="99"/>
      <c r="I145" s="99"/>
      <c r="J145" s="99">
        <f>L42</f>
        <v>37103</v>
      </c>
      <c r="K145" s="100"/>
      <c r="L145" s="5"/>
      <c r="M145" s="5"/>
      <c r="N145" s="145"/>
    </row>
    <row r="146" spans="1:14" ht="15.75">
      <c r="A146" s="102"/>
      <c r="B146" s="103"/>
      <c r="C146" s="104"/>
      <c r="D146" s="104"/>
      <c r="E146" s="104"/>
      <c r="F146" s="104"/>
      <c r="G146" s="105"/>
      <c r="H146" s="105"/>
      <c r="I146" s="105"/>
      <c r="J146" s="105"/>
      <c r="K146" s="10"/>
      <c r="L146" s="10"/>
      <c r="M146" s="10"/>
      <c r="N146" s="145"/>
    </row>
    <row r="147" spans="1:14" ht="15.75">
      <c r="A147" s="107"/>
      <c r="B147" s="108" t="s">
        <v>104</v>
      </c>
      <c r="C147" s="109"/>
      <c r="D147" s="109"/>
      <c r="E147" s="109"/>
      <c r="F147" s="109"/>
      <c r="G147" s="89"/>
      <c r="H147" s="89"/>
      <c r="I147" s="89"/>
      <c r="J147" s="55">
        <v>0.09449</v>
      </c>
      <c r="K147" s="28"/>
      <c r="L147" s="28"/>
      <c r="M147" s="28"/>
      <c r="N147" s="145"/>
    </row>
    <row r="148" spans="1:14" ht="15.75">
      <c r="A148" s="107"/>
      <c r="B148" s="108" t="s">
        <v>105</v>
      </c>
      <c r="C148" s="109"/>
      <c r="D148" s="109"/>
      <c r="E148" s="109"/>
      <c r="F148" s="109"/>
      <c r="G148" s="89"/>
      <c r="H148" s="89"/>
      <c r="I148" s="89"/>
      <c r="J148" s="55">
        <v>0.0668</v>
      </c>
      <c r="K148" s="28"/>
      <c r="L148" s="28"/>
      <c r="M148" s="28"/>
      <c r="N148" s="145"/>
    </row>
    <row r="149" spans="1:14" ht="15.75">
      <c r="A149" s="107"/>
      <c r="B149" s="108" t="s">
        <v>106</v>
      </c>
      <c r="C149" s="109"/>
      <c r="D149" s="109"/>
      <c r="E149" s="109"/>
      <c r="F149" s="109"/>
      <c r="G149" s="89"/>
      <c r="H149" s="89"/>
      <c r="I149" s="89"/>
      <c r="J149" s="110">
        <f>J147-J148</f>
        <v>0.027690000000000006</v>
      </c>
      <c r="K149" s="28"/>
      <c r="L149" s="28"/>
      <c r="M149" s="28"/>
      <c r="N149" s="145"/>
    </row>
    <row r="150" spans="1:14" ht="15.75">
      <c r="A150" s="107"/>
      <c r="B150" s="108" t="s">
        <v>107</v>
      </c>
      <c r="C150" s="109"/>
      <c r="D150" s="109"/>
      <c r="E150" s="109"/>
      <c r="F150" s="109"/>
      <c r="G150" s="89"/>
      <c r="H150" s="89"/>
      <c r="I150" s="89"/>
      <c r="J150" s="55">
        <v>0.0865</v>
      </c>
      <c r="K150" s="28"/>
      <c r="L150" s="28"/>
      <c r="M150" s="28"/>
      <c r="N150" s="145"/>
    </row>
    <row r="151" spans="1:14" ht="15.75">
      <c r="A151" s="107"/>
      <c r="B151" s="108" t="s">
        <v>108</v>
      </c>
      <c r="C151" s="109"/>
      <c r="D151" s="109"/>
      <c r="E151" s="109"/>
      <c r="F151" s="109"/>
      <c r="G151" s="89"/>
      <c r="H151" s="89"/>
      <c r="I151" s="89"/>
      <c r="J151" s="110">
        <f>L31</f>
        <v>0.056216230765501994</v>
      </c>
      <c r="K151" s="28"/>
      <c r="L151" s="28"/>
      <c r="M151" s="28"/>
      <c r="N151" s="145"/>
    </row>
    <row r="152" spans="1:14" ht="15.75">
      <c r="A152" s="107"/>
      <c r="B152" s="108" t="s">
        <v>109</v>
      </c>
      <c r="C152" s="109"/>
      <c r="D152" s="109"/>
      <c r="E152" s="109"/>
      <c r="F152" s="109"/>
      <c r="G152" s="89"/>
      <c r="H152" s="89"/>
      <c r="I152" s="89"/>
      <c r="J152" s="110">
        <f>J150-J151</f>
        <v>0.030283769234498</v>
      </c>
      <c r="K152" s="28"/>
      <c r="L152" s="28"/>
      <c r="M152" s="28"/>
      <c r="N152" s="145"/>
    </row>
    <row r="153" spans="1:14" ht="15.75">
      <c r="A153" s="107"/>
      <c r="B153" s="108" t="s">
        <v>110</v>
      </c>
      <c r="C153" s="109"/>
      <c r="D153" s="109"/>
      <c r="E153" s="109"/>
      <c r="F153" s="109"/>
      <c r="G153" s="89"/>
      <c r="H153" s="89"/>
      <c r="I153" s="89"/>
      <c r="J153" s="111" t="s">
        <v>172</v>
      </c>
      <c r="K153" s="28"/>
      <c r="L153" s="28"/>
      <c r="M153" s="28"/>
      <c r="N153" s="145"/>
    </row>
    <row r="154" spans="1:14" ht="15.75">
      <c r="A154" s="107"/>
      <c r="B154" s="108" t="s">
        <v>111</v>
      </c>
      <c r="C154" s="109"/>
      <c r="D154" s="109"/>
      <c r="E154" s="109"/>
      <c r="F154" s="109"/>
      <c r="G154" s="89"/>
      <c r="H154" s="89"/>
      <c r="I154" s="89"/>
      <c r="J154" s="112">
        <v>17.7</v>
      </c>
      <c r="K154" s="28" t="s">
        <v>176</v>
      </c>
      <c r="L154" s="28"/>
      <c r="M154" s="28"/>
      <c r="N154" s="145"/>
    </row>
    <row r="155" spans="1:14" ht="15.75">
      <c r="A155" s="107"/>
      <c r="B155" s="108" t="s">
        <v>112</v>
      </c>
      <c r="C155" s="109"/>
      <c r="D155" s="109"/>
      <c r="E155" s="109"/>
      <c r="F155" s="109"/>
      <c r="G155" s="89"/>
      <c r="H155" s="89"/>
      <c r="I155" s="89"/>
      <c r="J155" s="112">
        <v>12.03</v>
      </c>
      <c r="K155" s="28" t="s">
        <v>176</v>
      </c>
      <c r="L155" s="28"/>
      <c r="M155" s="28"/>
      <c r="N155" s="145"/>
    </row>
    <row r="156" spans="1:14" ht="15.75">
      <c r="A156" s="107"/>
      <c r="B156" s="108" t="s">
        <v>113</v>
      </c>
      <c r="C156" s="109"/>
      <c r="D156" s="109"/>
      <c r="E156" s="109"/>
      <c r="F156" s="109"/>
      <c r="G156" s="89"/>
      <c r="H156" s="89"/>
      <c r="I156" s="89"/>
      <c r="J156" s="110">
        <f>F55/D55*4</f>
        <v>0.40250813130805085</v>
      </c>
      <c r="K156" s="28"/>
      <c r="L156" s="28"/>
      <c r="M156" s="28"/>
      <c r="N156" s="145"/>
    </row>
    <row r="157" spans="1:14" ht="15.75">
      <c r="A157" s="107"/>
      <c r="B157" s="108"/>
      <c r="C157" s="108"/>
      <c r="D157" s="108"/>
      <c r="E157" s="108"/>
      <c r="F157" s="108"/>
      <c r="G157" s="28"/>
      <c r="H157" s="28"/>
      <c r="I157" s="28"/>
      <c r="J157" s="85"/>
      <c r="K157" s="28"/>
      <c r="L157" s="113"/>
      <c r="M157" s="28"/>
      <c r="N157" s="145"/>
    </row>
    <row r="158" spans="1:14" ht="15.75">
      <c r="A158" s="114"/>
      <c r="B158" s="17" t="s">
        <v>114</v>
      </c>
      <c r="C158" s="20"/>
      <c r="D158" s="115"/>
      <c r="E158" s="20"/>
      <c r="F158" s="115"/>
      <c r="G158" s="20"/>
      <c r="H158" s="115"/>
      <c r="I158" s="20" t="s">
        <v>165</v>
      </c>
      <c r="J158" s="115" t="s">
        <v>173</v>
      </c>
      <c r="K158" s="18"/>
      <c r="L158" s="18"/>
      <c r="M158" s="18"/>
      <c r="N158" s="145"/>
    </row>
    <row r="159" spans="1:14" ht="15.75">
      <c r="A159" s="116"/>
      <c r="B159" s="108" t="s">
        <v>115</v>
      </c>
      <c r="C159" s="72"/>
      <c r="D159" s="72"/>
      <c r="E159" s="72"/>
      <c r="F159" s="28"/>
      <c r="G159" s="28"/>
      <c r="H159" s="28"/>
      <c r="I159" s="34">
        <v>23</v>
      </c>
      <c r="J159" s="117">
        <v>1310</v>
      </c>
      <c r="K159" s="28"/>
      <c r="L159" s="113"/>
      <c r="M159" s="118"/>
      <c r="N159" s="145"/>
    </row>
    <row r="160" spans="1:14" ht="15.75">
      <c r="A160" s="116"/>
      <c r="B160" s="108" t="s">
        <v>116</v>
      </c>
      <c r="C160" s="72"/>
      <c r="D160" s="72"/>
      <c r="E160" s="72"/>
      <c r="F160" s="28"/>
      <c r="G160" s="28"/>
      <c r="H160" s="28"/>
      <c r="I160" s="34">
        <v>4</v>
      </c>
      <c r="J160" s="117">
        <v>158</v>
      </c>
      <c r="K160" s="28"/>
      <c r="L160" s="113"/>
      <c r="M160" s="118"/>
      <c r="N160" s="145"/>
    </row>
    <row r="161" spans="1:14" ht="15.75">
      <c r="A161" s="116"/>
      <c r="B161" s="119" t="s">
        <v>117</v>
      </c>
      <c r="C161" s="72"/>
      <c r="D161" s="72"/>
      <c r="E161" s="72"/>
      <c r="F161" s="28"/>
      <c r="G161" s="28"/>
      <c r="H161" s="28"/>
      <c r="I161" s="28"/>
      <c r="J161" s="117">
        <v>0</v>
      </c>
      <c r="K161" s="28"/>
      <c r="L161" s="113"/>
      <c r="M161" s="118"/>
      <c r="N161" s="145"/>
    </row>
    <row r="162" spans="1:14" ht="15.75">
      <c r="A162" s="116"/>
      <c r="B162" s="119" t="s">
        <v>118</v>
      </c>
      <c r="C162" s="72"/>
      <c r="D162" s="72"/>
      <c r="E162" s="72"/>
      <c r="F162" s="28"/>
      <c r="G162" s="28"/>
      <c r="H162" s="28"/>
      <c r="I162" s="28"/>
      <c r="J162" s="87" t="s">
        <v>171</v>
      </c>
      <c r="K162" s="28"/>
      <c r="L162" s="113"/>
      <c r="M162" s="118"/>
      <c r="N162" s="145"/>
    </row>
    <row r="163" spans="1:14" ht="15.75">
      <c r="A163" s="120"/>
      <c r="B163" s="119" t="s">
        <v>119</v>
      </c>
      <c r="C163" s="72"/>
      <c r="D163" s="108"/>
      <c r="E163" s="108"/>
      <c r="F163" s="108"/>
      <c r="G163" s="28"/>
      <c r="H163" s="28"/>
      <c r="I163" s="28"/>
      <c r="J163" s="117"/>
      <c r="K163" s="28"/>
      <c r="L163" s="113"/>
      <c r="M163" s="121"/>
      <c r="N163" s="145"/>
    </row>
    <row r="164" spans="1:14" ht="15.75">
      <c r="A164" s="116"/>
      <c r="B164" s="108" t="s">
        <v>120</v>
      </c>
      <c r="C164" s="72"/>
      <c r="D164" s="72"/>
      <c r="E164" s="72"/>
      <c r="F164" s="72"/>
      <c r="G164" s="28"/>
      <c r="H164" s="28"/>
      <c r="I164" s="28">
        <f>128-128</f>
        <v>0</v>
      </c>
      <c r="J164" s="117">
        <v>0</v>
      </c>
      <c r="K164" s="28"/>
      <c r="L164" s="113"/>
      <c r="M164" s="121"/>
      <c r="N164" s="145"/>
    </row>
    <row r="165" spans="1:14" ht="15.75">
      <c r="A165" s="116"/>
      <c r="B165" s="108" t="s">
        <v>121</v>
      </c>
      <c r="C165" s="72"/>
      <c r="D165" s="72"/>
      <c r="E165" s="72"/>
      <c r="F165" s="72"/>
      <c r="G165" s="28"/>
      <c r="H165" s="28"/>
      <c r="I165" s="28">
        <v>128</v>
      </c>
      <c r="J165" s="117">
        <v>1551</v>
      </c>
      <c r="K165" s="28"/>
      <c r="L165" s="113"/>
      <c r="M165" s="121"/>
      <c r="N165" s="145"/>
    </row>
    <row r="166" spans="1:14" ht="15.75">
      <c r="A166" s="116"/>
      <c r="B166" s="108" t="s">
        <v>195</v>
      </c>
      <c r="C166" s="72"/>
      <c r="D166" s="72"/>
      <c r="E166" s="72"/>
      <c r="F166" s="72"/>
      <c r="G166" s="28"/>
      <c r="H166" s="28"/>
      <c r="I166" s="28"/>
      <c r="J166" s="117">
        <f>144+4+29</f>
        <v>177</v>
      </c>
      <c r="K166" s="28"/>
      <c r="L166" s="113"/>
      <c r="M166" s="121"/>
      <c r="N166" s="145"/>
    </row>
    <row r="167" spans="1:14" ht="15.75">
      <c r="A167" s="120"/>
      <c r="B167" s="119" t="s">
        <v>122</v>
      </c>
      <c r="C167" s="72"/>
      <c r="D167" s="108"/>
      <c r="E167" s="108"/>
      <c r="F167" s="108"/>
      <c r="G167" s="28"/>
      <c r="H167" s="28"/>
      <c r="I167" s="28"/>
      <c r="J167" s="117"/>
      <c r="K167" s="28"/>
      <c r="L167" s="113"/>
      <c r="M167" s="121"/>
      <c r="N167" s="145"/>
    </row>
    <row r="168" spans="1:14" ht="15.75">
      <c r="A168" s="120"/>
      <c r="B168" s="108" t="s">
        <v>123</v>
      </c>
      <c r="C168" s="72"/>
      <c r="D168" s="108"/>
      <c r="E168" s="108"/>
      <c r="F168" s="108"/>
      <c r="G168" s="28"/>
      <c r="H168" s="28"/>
      <c r="I168" s="28">
        <v>1</v>
      </c>
      <c r="J168" s="117">
        <v>28</v>
      </c>
      <c r="K168" s="28"/>
      <c r="L168" s="113"/>
      <c r="M168" s="121"/>
      <c r="N168" s="145"/>
    </row>
    <row r="169" spans="1:14" ht="15.75">
      <c r="A169" s="116"/>
      <c r="B169" s="108" t="s">
        <v>124</v>
      </c>
      <c r="C169" s="72"/>
      <c r="D169" s="122"/>
      <c r="E169" s="122"/>
      <c r="F169" s="123"/>
      <c r="G169" s="28"/>
      <c r="H169" s="28"/>
      <c r="I169" s="28"/>
      <c r="J169" s="117">
        <v>6</v>
      </c>
      <c r="K169" s="28"/>
      <c r="L169" s="113"/>
      <c r="M169" s="121"/>
      <c r="N169" s="145"/>
    </row>
    <row r="170" spans="1:14" ht="15.75">
      <c r="A170" s="116"/>
      <c r="B170" s="108" t="s">
        <v>125</v>
      </c>
      <c r="C170" s="72"/>
      <c r="D170" s="122"/>
      <c r="E170" s="122"/>
      <c r="F170" s="123"/>
      <c r="G170" s="28"/>
      <c r="H170" s="28"/>
      <c r="I170" s="28"/>
      <c r="J170" s="117">
        <v>3</v>
      </c>
      <c r="K170" s="28"/>
      <c r="L170" s="113"/>
      <c r="M170" s="121"/>
      <c r="N170" s="145"/>
    </row>
    <row r="171" spans="1:14" ht="15.75">
      <c r="A171" s="116"/>
      <c r="B171" s="108" t="s">
        <v>126</v>
      </c>
      <c r="C171" s="72"/>
      <c r="D171" s="124"/>
      <c r="E171" s="122"/>
      <c r="F171" s="123"/>
      <c r="G171" s="28"/>
      <c r="H171" s="28"/>
      <c r="I171" s="28"/>
      <c r="J171" s="125">
        <v>0.9048</v>
      </c>
      <c r="K171" s="28"/>
      <c r="L171" s="113"/>
      <c r="M171" s="121"/>
      <c r="N171" s="145"/>
    </row>
    <row r="172" spans="1:14" ht="15.75">
      <c r="A172" s="116"/>
      <c r="B172" s="108"/>
      <c r="C172" s="72"/>
      <c r="D172" s="124"/>
      <c r="E172" s="122"/>
      <c r="F172" s="123"/>
      <c r="G172" s="28"/>
      <c r="H172" s="28"/>
      <c r="I172" s="28"/>
      <c r="J172" s="125"/>
      <c r="K172" s="28"/>
      <c r="L172" s="113"/>
      <c r="M172" s="121"/>
      <c r="N172" s="145"/>
    </row>
    <row r="173" spans="1:14" ht="15.75">
      <c r="A173" s="8"/>
      <c r="B173" s="17" t="s">
        <v>127</v>
      </c>
      <c r="C173" s="20"/>
      <c r="D173" s="115"/>
      <c r="E173" s="20"/>
      <c r="F173" s="115"/>
      <c r="G173" s="20"/>
      <c r="H173" s="115" t="s">
        <v>165</v>
      </c>
      <c r="I173" s="20" t="s">
        <v>166</v>
      </c>
      <c r="J173" s="115" t="s">
        <v>174</v>
      </c>
      <c r="K173" s="20" t="s">
        <v>166</v>
      </c>
      <c r="L173" s="18"/>
      <c r="M173" s="17"/>
      <c r="N173" s="145"/>
    </row>
    <row r="174" spans="1:14" ht="15.75">
      <c r="A174" s="27"/>
      <c r="B174" s="72" t="s">
        <v>128</v>
      </c>
      <c r="C174" s="127"/>
      <c r="D174" s="72"/>
      <c r="E174" s="127"/>
      <c r="F174" s="28"/>
      <c r="G174" s="127"/>
      <c r="H174" s="72">
        <v>622</v>
      </c>
      <c r="I174" s="127">
        <f>H174/H179</f>
        <v>0.8428184281842819</v>
      </c>
      <c r="J174" s="71">
        <v>22784</v>
      </c>
      <c r="K174" s="128">
        <f>J174/J179</f>
        <v>0.8494202736457518</v>
      </c>
      <c r="L174" s="113"/>
      <c r="M174" s="121"/>
      <c r="N174" s="145"/>
    </row>
    <row r="175" spans="1:14" ht="15.75">
      <c r="A175" s="27"/>
      <c r="B175" s="72" t="s">
        <v>129</v>
      </c>
      <c r="C175" s="127"/>
      <c r="D175" s="72"/>
      <c r="E175" s="127"/>
      <c r="F175" s="28"/>
      <c r="G175" s="129"/>
      <c r="H175" s="72">
        <v>17</v>
      </c>
      <c r="I175" s="127">
        <f>H175/H179</f>
        <v>0.023035230352303523</v>
      </c>
      <c r="J175" s="71">
        <v>661</v>
      </c>
      <c r="K175" s="128">
        <f>J175/J179</f>
        <v>0.02464303023524587</v>
      </c>
      <c r="L175" s="113"/>
      <c r="M175" s="121"/>
      <c r="N175" s="145"/>
    </row>
    <row r="176" spans="1:14" ht="15.75">
      <c r="A176" s="27"/>
      <c r="B176" s="72" t="s">
        <v>130</v>
      </c>
      <c r="C176" s="127"/>
      <c r="D176" s="72"/>
      <c r="E176" s="127"/>
      <c r="F176" s="28"/>
      <c r="G176" s="129"/>
      <c r="H176" s="72">
        <v>10</v>
      </c>
      <c r="I176" s="127">
        <f>H176/H179</f>
        <v>0.013550135501355014</v>
      </c>
      <c r="J176" s="71">
        <v>502</v>
      </c>
      <c r="K176" s="128">
        <f>J176/J179</f>
        <v>0.01871528166126086</v>
      </c>
      <c r="L176" s="113"/>
      <c r="M176" s="121"/>
      <c r="N176" s="145"/>
    </row>
    <row r="177" spans="1:14" ht="15.75">
      <c r="A177" s="27"/>
      <c r="B177" s="72" t="s">
        <v>131</v>
      </c>
      <c r="C177" s="127"/>
      <c r="D177" s="72"/>
      <c r="E177" s="127"/>
      <c r="F177" s="28"/>
      <c r="G177" s="129"/>
      <c r="H177" s="72">
        <v>89</v>
      </c>
      <c r="I177" s="127">
        <f>H177/H179</f>
        <v>0.12059620596205962</v>
      </c>
      <c r="J177" s="71">
        <v>2876</v>
      </c>
      <c r="K177" s="128">
        <f>J177/J179</f>
        <v>0.10722141445774148</v>
      </c>
      <c r="L177" s="113"/>
      <c r="M177" s="121"/>
      <c r="N177" s="145"/>
    </row>
    <row r="178" spans="1:14" ht="15.75">
      <c r="A178" s="27"/>
      <c r="B178" s="31"/>
      <c r="C178" s="127"/>
      <c r="D178" s="72"/>
      <c r="E178" s="127"/>
      <c r="F178" s="28"/>
      <c r="G178" s="129"/>
      <c r="H178" s="72"/>
      <c r="I178" s="127"/>
      <c r="J178" s="71"/>
      <c r="K178" s="128"/>
      <c r="L178" s="113"/>
      <c r="M178" s="121"/>
      <c r="N178" s="145"/>
    </row>
    <row r="179" spans="1:14" ht="15.75">
      <c r="A179" s="27"/>
      <c r="B179" s="28"/>
      <c r="C179" s="28"/>
      <c r="D179" s="28"/>
      <c r="E179" s="28"/>
      <c r="F179" s="28"/>
      <c r="G179" s="28"/>
      <c r="H179" s="70">
        <f>SUM(H174:H178)</f>
        <v>738</v>
      </c>
      <c r="I179" s="131">
        <f>SUM(I174:I178)</f>
        <v>1</v>
      </c>
      <c r="J179" s="71">
        <f>SUM(J174:J178)</f>
        <v>26823</v>
      </c>
      <c r="K179" s="131">
        <f>SUM(K174:K178)</f>
        <v>1</v>
      </c>
      <c r="L179" s="28"/>
      <c r="M179" s="28"/>
      <c r="N179" s="145"/>
    </row>
    <row r="180" spans="1:14" ht="15.75">
      <c r="A180" s="27"/>
      <c r="B180" s="28"/>
      <c r="C180" s="28"/>
      <c r="D180" s="28"/>
      <c r="E180" s="28"/>
      <c r="F180" s="28"/>
      <c r="G180" s="28"/>
      <c r="H180" s="70"/>
      <c r="I180" s="131"/>
      <c r="J180" s="71"/>
      <c r="K180" s="131"/>
      <c r="L180" s="28"/>
      <c r="M180" s="28"/>
      <c r="N180" s="145"/>
    </row>
    <row r="181" spans="1:14" ht="15.75">
      <c r="A181" s="8"/>
      <c r="B181" s="10"/>
      <c r="C181" s="10"/>
      <c r="D181" s="10"/>
      <c r="E181" s="10"/>
      <c r="F181" s="10"/>
      <c r="G181" s="10"/>
      <c r="H181" s="73"/>
      <c r="I181" s="134"/>
      <c r="J181" s="135"/>
      <c r="K181" s="134"/>
      <c r="L181" s="10"/>
      <c r="M181" s="10"/>
      <c r="N181" s="145"/>
    </row>
    <row r="182" spans="1:14" ht="15.75">
      <c r="A182" s="136"/>
      <c r="B182" s="17" t="s">
        <v>133</v>
      </c>
      <c r="C182" s="137"/>
      <c r="D182" s="20" t="s">
        <v>142</v>
      </c>
      <c r="E182" s="18"/>
      <c r="F182" s="17" t="s">
        <v>153</v>
      </c>
      <c r="G182" s="138"/>
      <c r="H182" s="138"/>
      <c r="I182" s="15"/>
      <c r="J182" s="15"/>
      <c r="K182" s="15"/>
      <c r="L182" s="15"/>
      <c r="M182" s="15"/>
      <c r="N182" s="145"/>
    </row>
    <row r="183" spans="1:14" ht="15.75">
      <c r="A183" s="136"/>
      <c r="B183" s="15"/>
      <c r="C183" s="15"/>
      <c r="D183" s="10"/>
      <c r="E183" s="10"/>
      <c r="F183" s="10"/>
      <c r="G183" s="15"/>
      <c r="H183" s="15"/>
      <c r="I183" s="15"/>
      <c r="J183" s="15"/>
      <c r="K183" s="15"/>
      <c r="L183" s="15"/>
      <c r="M183" s="15"/>
      <c r="N183" s="145"/>
    </row>
    <row r="184" spans="1:14" ht="15.75">
      <c r="A184" s="136"/>
      <c r="B184" s="16" t="s">
        <v>134</v>
      </c>
      <c r="C184" s="139"/>
      <c r="D184" s="140" t="s">
        <v>143</v>
      </c>
      <c r="E184" s="16"/>
      <c r="F184" s="16" t="s">
        <v>154</v>
      </c>
      <c r="G184" s="139"/>
      <c r="H184" s="15"/>
      <c r="I184" s="15"/>
      <c r="J184" s="15"/>
      <c r="K184" s="15"/>
      <c r="L184" s="15"/>
      <c r="M184" s="15"/>
      <c r="N184" s="145"/>
    </row>
    <row r="185" spans="1:14" ht="15.75">
      <c r="A185" s="136"/>
      <c r="B185" s="16" t="s">
        <v>135</v>
      </c>
      <c r="C185" s="139"/>
      <c r="D185" s="140" t="s">
        <v>144</v>
      </c>
      <c r="E185" s="16"/>
      <c r="F185" s="16" t="s">
        <v>155</v>
      </c>
      <c r="G185" s="139"/>
      <c r="H185" s="15"/>
      <c r="I185" s="15"/>
      <c r="J185" s="15"/>
      <c r="K185" s="15"/>
      <c r="L185" s="15"/>
      <c r="M185" s="15"/>
      <c r="N185" s="145"/>
    </row>
    <row r="186" spans="1:13" ht="15">
      <c r="A186" s="146"/>
      <c r="B186" s="146"/>
      <c r="C186" s="146"/>
      <c r="D186" s="146"/>
      <c r="E186" s="146"/>
      <c r="F186" s="146"/>
      <c r="G186" s="146"/>
      <c r="H186" s="146"/>
      <c r="I186" s="146"/>
      <c r="J186" s="146"/>
      <c r="K186" s="146"/>
      <c r="L186" s="146"/>
      <c r="M186" s="146"/>
    </row>
  </sheetData>
  <printOptions/>
  <pageMargins left="0.5" right="0.5" top="0.3034722222222222" bottom="0.30277777777777776" header="0" footer="0"/>
  <pageSetup orientation="landscape" paperSize="9" scale="62"/>
  <headerFooter alignWithMargins="0">
    <oddFooter>&amp;LHL1 INVESTOR REPORT QTR END</oddFooter>
  </headerFooter>
  <rowBreaks count="2" manualBreakCount="2">
    <brk id="47" max="144" man="1"/>
    <brk id="186" max="0" man="1"/>
  </rowBreaks>
</worksheet>
</file>

<file path=xl/worksheets/sheet7.xml><?xml version="1.0" encoding="utf-8"?>
<worksheet xmlns="http://schemas.openxmlformats.org/spreadsheetml/2006/main" xmlns:r="http://schemas.openxmlformats.org/officeDocument/2006/relationships">
  <dimension ref="A1:N187"/>
  <sheetViews>
    <sheetView showOutlineSymbols="0" zoomScale="70" zoomScaleNormal="70" workbookViewId="0" topLeftCell="D1">
      <selection activeCell="N1" sqref="N1"/>
    </sheetView>
  </sheetViews>
  <sheetFormatPr defaultColWidth="8.88671875" defaultRowHeight="15"/>
  <cols>
    <col min="1" max="1" width="3.6640625" style="1" customWidth="1"/>
    <col min="2" max="2" width="64.6640625" style="1" customWidth="1"/>
    <col min="3" max="3" width="9.6640625" style="1" customWidth="1"/>
    <col min="4" max="4" width="13.6640625" style="1" customWidth="1"/>
    <col min="5" max="5" width="3.6640625" style="1" customWidth="1"/>
    <col min="6" max="6" width="12.6640625" style="1" customWidth="1"/>
    <col min="7" max="7" width="3.6640625" style="1" customWidth="1"/>
    <col min="8" max="8" width="12.6640625" style="1" customWidth="1"/>
    <col min="9" max="9" width="6.6640625" style="1" customWidth="1"/>
    <col min="10" max="10" width="12.6640625" style="1" customWidth="1"/>
    <col min="11" max="11" width="6.6640625" style="1" customWidth="1"/>
    <col min="12" max="12" width="17.6640625" style="1" customWidth="1"/>
    <col min="13" max="13" width="20.10546875" style="1" customWidth="1"/>
    <col min="14" max="16384" width="9.6640625" style="1" customWidth="1"/>
  </cols>
  <sheetData>
    <row r="1" spans="1:14" ht="20.25">
      <c r="A1" s="2"/>
      <c r="B1" s="3" t="s">
        <v>0</v>
      </c>
      <c r="C1" s="4"/>
      <c r="D1" s="5"/>
      <c r="E1" s="5"/>
      <c r="F1" s="5"/>
      <c r="G1" s="5"/>
      <c r="H1" s="5"/>
      <c r="I1" s="5"/>
      <c r="J1" s="5"/>
      <c r="K1" s="5"/>
      <c r="L1" s="5"/>
      <c r="M1" s="5"/>
      <c r="N1" s="145"/>
    </row>
    <row r="2" spans="1:14" ht="15.75">
      <c r="A2" s="8"/>
      <c r="B2" s="9"/>
      <c r="C2" s="9"/>
      <c r="D2" s="10"/>
      <c r="E2" s="10"/>
      <c r="F2" s="10"/>
      <c r="G2" s="10"/>
      <c r="H2" s="10"/>
      <c r="I2" s="10"/>
      <c r="J2" s="10"/>
      <c r="K2" s="10"/>
      <c r="L2" s="10"/>
      <c r="M2" s="10"/>
      <c r="N2" s="145"/>
    </row>
    <row r="3" spans="1:14" ht="15.75">
      <c r="A3" s="11"/>
      <c r="B3" s="12" t="s">
        <v>1</v>
      </c>
      <c r="C3" s="10"/>
      <c r="D3" s="10"/>
      <c r="E3" s="10"/>
      <c r="F3" s="10"/>
      <c r="G3" s="10"/>
      <c r="H3" s="10"/>
      <c r="I3" s="10"/>
      <c r="J3" s="10"/>
      <c r="K3" s="10"/>
      <c r="L3" s="10"/>
      <c r="M3" s="10"/>
      <c r="N3" s="145"/>
    </row>
    <row r="4" spans="1:14" ht="15.75">
      <c r="A4" s="8"/>
      <c r="B4" s="9"/>
      <c r="C4" s="9"/>
      <c r="D4" s="10"/>
      <c r="E4" s="10"/>
      <c r="F4" s="10"/>
      <c r="G4" s="10"/>
      <c r="H4" s="10"/>
      <c r="I4" s="10"/>
      <c r="J4" s="10"/>
      <c r="K4" s="10"/>
      <c r="L4" s="10"/>
      <c r="M4" s="10"/>
      <c r="N4" s="145"/>
    </row>
    <row r="5" spans="1:14" ht="12" customHeight="1">
      <c r="A5" s="8"/>
      <c r="B5" s="13" t="s">
        <v>2</v>
      </c>
      <c r="C5" s="14"/>
      <c r="D5" s="10"/>
      <c r="E5" s="10"/>
      <c r="F5" s="10"/>
      <c r="G5" s="10"/>
      <c r="H5" s="10"/>
      <c r="I5" s="10"/>
      <c r="J5" s="10"/>
      <c r="K5" s="10"/>
      <c r="L5" s="10"/>
      <c r="M5" s="10"/>
      <c r="N5" s="145"/>
    </row>
    <row r="6" spans="1:14" ht="12" customHeight="1">
      <c r="A6" s="8"/>
      <c r="B6" s="13" t="s">
        <v>3</v>
      </c>
      <c r="C6" s="14"/>
      <c r="D6" s="10"/>
      <c r="E6" s="10"/>
      <c r="F6" s="10"/>
      <c r="G6" s="10"/>
      <c r="H6" s="10"/>
      <c r="I6" s="10"/>
      <c r="J6" s="10"/>
      <c r="K6" s="10"/>
      <c r="L6" s="10"/>
      <c r="M6" s="10"/>
      <c r="N6" s="145"/>
    </row>
    <row r="7" spans="1:14" ht="12" customHeight="1">
      <c r="A7" s="8"/>
      <c r="B7" s="13" t="s">
        <v>4</v>
      </c>
      <c r="C7" s="14"/>
      <c r="D7" s="10"/>
      <c r="E7" s="10"/>
      <c r="F7" s="10"/>
      <c r="G7" s="10"/>
      <c r="H7" s="10"/>
      <c r="I7" s="10"/>
      <c r="J7" s="10"/>
      <c r="K7" s="10"/>
      <c r="L7" s="10"/>
      <c r="M7" s="10"/>
      <c r="N7" s="145"/>
    </row>
    <row r="8" spans="1:14" ht="12" customHeight="1">
      <c r="A8" s="8"/>
      <c r="B8" s="13" t="s">
        <v>5</v>
      </c>
      <c r="C8" s="14"/>
      <c r="D8" s="10"/>
      <c r="E8" s="10"/>
      <c r="F8" s="10"/>
      <c r="G8" s="10"/>
      <c r="H8" s="10"/>
      <c r="I8" s="10"/>
      <c r="J8" s="10"/>
      <c r="K8" s="10"/>
      <c r="L8" s="10"/>
      <c r="M8" s="10"/>
      <c r="N8" s="145"/>
    </row>
    <row r="9" spans="1:14" ht="12" customHeight="1">
      <c r="A9" s="8"/>
      <c r="B9" s="15"/>
      <c r="C9" s="14"/>
      <c r="D9" s="10"/>
      <c r="E9" s="10"/>
      <c r="F9" s="10"/>
      <c r="G9" s="10"/>
      <c r="H9" s="10"/>
      <c r="I9" s="10"/>
      <c r="J9" s="10"/>
      <c r="K9" s="10"/>
      <c r="L9" s="10"/>
      <c r="M9" s="10"/>
      <c r="N9" s="145"/>
    </row>
    <row r="10" spans="1:14" ht="15.75">
      <c r="A10" s="8"/>
      <c r="B10" s="13"/>
      <c r="C10" s="14"/>
      <c r="D10" s="16"/>
      <c r="E10" s="16"/>
      <c r="F10" s="10"/>
      <c r="G10" s="10"/>
      <c r="H10" s="10"/>
      <c r="I10" s="10"/>
      <c r="J10" s="10"/>
      <c r="K10" s="10"/>
      <c r="L10" s="10"/>
      <c r="M10" s="10"/>
      <c r="N10" s="145"/>
    </row>
    <row r="11" spans="1:14" ht="15.75">
      <c r="A11" s="8"/>
      <c r="B11" s="16" t="s">
        <v>6</v>
      </c>
      <c r="C11" s="16"/>
      <c r="D11" s="10"/>
      <c r="E11" s="10"/>
      <c r="F11" s="10"/>
      <c r="G11" s="10"/>
      <c r="H11" s="10"/>
      <c r="I11" s="10"/>
      <c r="J11" s="10"/>
      <c r="K11" s="10"/>
      <c r="L11" s="10"/>
      <c r="M11" s="10"/>
      <c r="N11" s="145"/>
    </row>
    <row r="12" spans="1:14" ht="15.75">
      <c r="A12" s="8"/>
      <c r="B12" s="16"/>
      <c r="C12" s="16"/>
      <c r="D12" s="10"/>
      <c r="E12" s="10"/>
      <c r="F12" s="10"/>
      <c r="G12" s="10"/>
      <c r="H12" s="10"/>
      <c r="I12" s="10"/>
      <c r="J12" s="10"/>
      <c r="K12" s="10"/>
      <c r="L12" s="10"/>
      <c r="M12" s="10"/>
      <c r="N12" s="145"/>
    </row>
    <row r="13" spans="1:14" ht="15.75">
      <c r="A13" s="2"/>
      <c r="B13" s="5"/>
      <c r="C13" s="5"/>
      <c r="D13" s="5"/>
      <c r="E13" s="5"/>
      <c r="F13" s="5"/>
      <c r="G13" s="5"/>
      <c r="H13" s="5"/>
      <c r="I13" s="5"/>
      <c r="J13" s="5"/>
      <c r="K13" s="5"/>
      <c r="L13" s="5"/>
      <c r="M13" s="5"/>
      <c r="N13" s="145"/>
    </row>
    <row r="14" spans="1:14" ht="15.75">
      <c r="A14" s="8"/>
      <c r="B14" s="17" t="s">
        <v>7</v>
      </c>
      <c r="C14" s="17"/>
      <c r="D14" s="18"/>
      <c r="E14" s="18"/>
      <c r="F14" s="18"/>
      <c r="G14" s="18"/>
      <c r="H14" s="18"/>
      <c r="I14" s="18"/>
      <c r="J14" s="18"/>
      <c r="K14" s="18"/>
      <c r="L14" s="19" t="s">
        <v>177</v>
      </c>
      <c r="M14" s="18"/>
      <c r="N14" s="145"/>
    </row>
    <row r="15" spans="1:14" ht="15.75">
      <c r="A15" s="8"/>
      <c r="B15" s="17" t="s">
        <v>193</v>
      </c>
      <c r="C15" s="17"/>
      <c r="D15" s="18"/>
      <c r="E15" s="18"/>
      <c r="F15" s="18"/>
      <c r="G15" s="18"/>
      <c r="H15" s="20" t="s">
        <v>196</v>
      </c>
      <c r="I15" s="147">
        <v>0.74</v>
      </c>
      <c r="J15" s="20" t="s">
        <v>197</v>
      </c>
      <c r="K15" s="147">
        <v>0.26</v>
      </c>
      <c r="L15" s="25"/>
      <c r="M15" s="18"/>
      <c r="N15" s="145"/>
    </row>
    <row r="16" spans="1:14" ht="15.75">
      <c r="A16" s="8"/>
      <c r="B16" s="17" t="s">
        <v>194</v>
      </c>
      <c r="C16" s="17"/>
      <c r="D16" s="18"/>
      <c r="E16" s="18"/>
      <c r="F16" s="18"/>
      <c r="G16" s="18"/>
      <c r="H16" s="20" t="s">
        <v>196</v>
      </c>
      <c r="I16" s="147">
        <v>0.65</v>
      </c>
      <c r="J16" s="20" t="s">
        <v>197</v>
      </c>
      <c r="K16" s="147">
        <v>0.35</v>
      </c>
      <c r="L16" s="25"/>
      <c r="M16" s="18"/>
      <c r="N16" s="145"/>
    </row>
    <row r="17" spans="1:14" ht="15.75">
      <c r="A17" s="8"/>
      <c r="B17" s="17" t="s">
        <v>8</v>
      </c>
      <c r="C17" s="17"/>
      <c r="D17" s="18"/>
      <c r="E17" s="18"/>
      <c r="F17" s="18"/>
      <c r="G17" s="18"/>
      <c r="H17" s="18"/>
      <c r="I17" s="18"/>
      <c r="J17" s="18"/>
      <c r="K17" s="18"/>
      <c r="L17" s="20" t="s">
        <v>178</v>
      </c>
      <c r="M17" s="18"/>
      <c r="N17" s="145"/>
    </row>
    <row r="18" spans="1:14" ht="15.75">
      <c r="A18" s="8"/>
      <c r="B18" s="17" t="s">
        <v>9</v>
      </c>
      <c r="C18" s="17"/>
      <c r="D18" s="18"/>
      <c r="E18" s="18"/>
      <c r="F18" s="18"/>
      <c r="G18" s="18"/>
      <c r="H18" s="18"/>
      <c r="I18" s="18"/>
      <c r="J18" s="18"/>
      <c r="K18" s="18"/>
      <c r="L18" s="20" t="s">
        <v>204</v>
      </c>
      <c r="M18" s="18"/>
      <c r="N18" s="145"/>
    </row>
    <row r="19" spans="1:14" ht="15.75">
      <c r="A19" s="8"/>
      <c r="B19" s="10"/>
      <c r="C19" s="10"/>
      <c r="D19" s="10"/>
      <c r="E19" s="10"/>
      <c r="F19" s="10"/>
      <c r="G19" s="10"/>
      <c r="H19" s="10"/>
      <c r="I19" s="10"/>
      <c r="J19" s="10"/>
      <c r="K19" s="10"/>
      <c r="L19" s="21"/>
      <c r="M19" s="10"/>
      <c r="N19" s="145"/>
    </row>
    <row r="20" spans="1:14" ht="15.75">
      <c r="A20" s="8"/>
      <c r="B20" s="22" t="s">
        <v>10</v>
      </c>
      <c r="C20" s="10"/>
      <c r="D20" s="10"/>
      <c r="E20" s="10"/>
      <c r="F20" s="10"/>
      <c r="G20" s="10"/>
      <c r="H20" s="21" t="s">
        <v>156</v>
      </c>
      <c r="I20" s="10"/>
      <c r="J20" s="21"/>
      <c r="K20" s="10"/>
      <c r="L20" s="15"/>
      <c r="M20" s="10"/>
      <c r="N20" s="145"/>
    </row>
    <row r="21" spans="1:14" ht="15.75">
      <c r="A21" s="8"/>
      <c r="B21" s="10"/>
      <c r="C21" s="10"/>
      <c r="D21" s="10"/>
      <c r="E21" s="10"/>
      <c r="F21" s="10"/>
      <c r="G21" s="10"/>
      <c r="H21" s="10"/>
      <c r="I21" s="10"/>
      <c r="J21" s="10"/>
      <c r="K21" s="10"/>
      <c r="L21" s="23"/>
      <c r="M21" s="10"/>
      <c r="N21" s="145"/>
    </row>
    <row r="22" spans="1:14" ht="15.75">
      <c r="A22" s="8"/>
      <c r="B22" s="10"/>
      <c r="C22" s="24" t="s">
        <v>136</v>
      </c>
      <c r="D22" s="25" t="s">
        <v>140</v>
      </c>
      <c r="E22" s="26"/>
      <c r="F22" s="25" t="s">
        <v>145</v>
      </c>
      <c r="G22" s="25"/>
      <c r="H22" s="25" t="s">
        <v>157</v>
      </c>
      <c r="I22" s="26"/>
      <c r="J22" s="26"/>
      <c r="K22" s="15"/>
      <c r="L22" s="15"/>
      <c r="M22" s="10"/>
      <c r="N22" s="145"/>
    </row>
    <row r="23" spans="1:14" ht="15.75">
      <c r="A23" s="27"/>
      <c r="B23" s="28" t="s">
        <v>11</v>
      </c>
      <c r="C23" s="29" t="s">
        <v>137</v>
      </c>
      <c r="D23" s="29" t="s">
        <v>137</v>
      </c>
      <c r="E23" s="30"/>
      <c r="F23" s="30" t="s">
        <v>146</v>
      </c>
      <c r="G23" s="30"/>
      <c r="H23" s="30" t="s">
        <v>158</v>
      </c>
      <c r="I23" s="30"/>
      <c r="J23" s="30"/>
      <c r="K23" s="31"/>
      <c r="L23" s="31"/>
      <c r="M23" s="28"/>
      <c r="N23" s="145"/>
    </row>
    <row r="24" spans="1:14" ht="15.75">
      <c r="A24" s="27"/>
      <c r="B24" s="32" t="s">
        <v>12</v>
      </c>
      <c r="C24" s="32"/>
      <c r="D24" s="33"/>
      <c r="E24" s="33"/>
      <c r="F24" s="33" t="s">
        <v>146</v>
      </c>
      <c r="G24" s="33"/>
      <c r="H24" s="33" t="s">
        <v>159</v>
      </c>
      <c r="I24" s="30"/>
      <c r="J24" s="30"/>
      <c r="K24" s="31"/>
      <c r="L24" s="31"/>
      <c r="M24" s="28"/>
      <c r="N24" s="145"/>
    </row>
    <row r="25" spans="1:14" ht="15.75">
      <c r="A25" s="27"/>
      <c r="B25" s="28" t="s">
        <v>13</v>
      </c>
      <c r="C25" s="28"/>
      <c r="D25" s="34"/>
      <c r="E25" s="30"/>
      <c r="F25" s="34" t="s">
        <v>147</v>
      </c>
      <c r="G25" s="30"/>
      <c r="H25" s="34" t="s">
        <v>160</v>
      </c>
      <c r="I25" s="30"/>
      <c r="J25" s="34"/>
      <c r="K25" s="31"/>
      <c r="L25" s="31"/>
      <c r="M25" s="28"/>
      <c r="N25" s="145"/>
    </row>
    <row r="26" spans="1:14" ht="15.75">
      <c r="A26" s="27"/>
      <c r="B26" s="28"/>
      <c r="C26" s="28"/>
      <c r="D26" s="28"/>
      <c r="E26" s="30"/>
      <c r="F26" s="30"/>
      <c r="G26" s="30"/>
      <c r="H26" s="30"/>
      <c r="I26" s="30"/>
      <c r="J26" s="30"/>
      <c r="K26" s="31"/>
      <c r="L26" s="31"/>
      <c r="M26" s="28"/>
      <c r="N26" s="145"/>
    </row>
    <row r="27" spans="1:14" ht="13.5" customHeight="1">
      <c r="A27" s="35"/>
      <c r="B27" s="36" t="s">
        <v>14</v>
      </c>
      <c r="C27" s="36"/>
      <c r="D27" s="37"/>
      <c r="E27" s="38"/>
      <c r="F27" s="37">
        <v>112500</v>
      </c>
      <c r="G27" s="37"/>
      <c r="H27" s="37">
        <v>10000</v>
      </c>
      <c r="I27" s="37"/>
      <c r="J27" s="37"/>
      <c r="K27" s="39"/>
      <c r="L27" s="37">
        <f>SUM(D27:J27)</f>
        <v>122500</v>
      </c>
      <c r="M27" s="40"/>
      <c r="N27" s="145"/>
    </row>
    <row r="28" spans="1:14" ht="13.5" customHeight="1">
      <c r="A28" s="35"/>
      <c r="B28" s="36" t="s">
        <v>15</v>
      </c>
      <c r="C28" s="46">
        <v>0.194224</v>
      </c>
      <c r="D28" s="47">
        <v>0.411285</v>
      </c>
      <c r="E28" s="38"/>
      <c r="F28" s="37">
        <f>108500*C28</f>
        <v>21073.304</v>
      </c>
      <c r="G28" s="37"/>
      <c r="H28" s="37">
        <f>10000*D28</f>
        <v>4112.85</v>
      </c>
      <c r="I28" s="37"/>
      <c r="J28" s="37"/>
      <c r="K28" s="39"/>
      <c r="L28" s="37">
        <f>SUM(D28:J28)</f>
        <v>25186.565284999997</v>
      </c>
      <c r="M28" s="40"/>
      <c r="N28" s="145"/>
    </row>
    <row r="29" spans="1:14" ht="13.5" customHeight="1">
      <c r="A29" s="44"/>
      <c r="B29" s="45" t="s">
        <v>16</v>
      </c>
      <c r="C29" s="46">
        <v>0.17301</v>
      </c>
      <c r="D29" s="47">
        <v>0.36636</v>
      </c>
      <c r="E29" s="48"/>
      <c r="F29" s="49">
        <f>108500*C29</f>
        <v>18771.585</v>
      </c>
      <c r="G29" s="49"/>
      <c r="H29" s="49">
        <f>10000*D29</f>
        <v>3663.6000000000004</v>
      </c>
      <c r="I29" s="49"/>
      <c r="J29" s="49"/>
      <c r="K29" s="50"/>
      <c r="L29" s="49">
        <f>SUM(D29:J29)</f>
        <v>22435.551359999998</v>
      </c>
      <c r="M29" s="51"/>
      <c r="N29" s="145"/>
    </row>
    <row r="30" spans="1:14" ht="13.5" customHeight="1">
      <c r="A30" s="35"/>
      <c r="B30" s="36" t="s">
        <v>17</v>
      </c>
      <c r="C30" s="36"/>
      <c r="D30" s="52"/>
      <c r="E30" s="36"/>
      <c r="F30" s="52" t="s">
        <v>148</v>
      </c>
      <c r="G30" s="52"/>
      <c r="H30" s="52" t="s">
        <v>161</v>
      </c>
      <c r="I30" s="52"/>
      <c r="J30" s="52"/>
      <c r="K30" s="53"/>
      <c r="L30" s="53"/>
      <c r="M30" s="36"/>
      <c r="N30" s="145"/>
    </row>
    <row r="31" spans="1:14" ht="15.75">
      <c r="A31" s="27"/>
      <c r="B31" s="28" t="s">
        <v>18</v>
      </c>
      <c r="C31" s="28"/>
      <c r="D31" s="54"/>
      <c r="E31" s="28"/>
      <c r="F31" s="54">
        <v>0.0542625</v>
      </c>
      <c r="G31" s="55"/>
      <c r="H31" s="54">
        <v>0.0604625</v>
      </c>
      <c r="I31" s="55"/>
      <c r="J31" s="54"/>
      <c r="K31" s="31"/>
      <c r="L31" s="55">
        <f>SUMPRODUCT(D31:J31,D28:J28)/L28</f>
        <v>0.055274045336150344</v>
      </c>
      <c r="M31" s="28"/>
      <c r="N31" s="145"/>
    </row>
    <row r="32" spans="1:14" ht="15.75">
      <c r="A32" s="27"/>
      <c r="B32" s="28" t="s">
        <v>19</v>
      </c>
      <c r="C32" s="28"/>
      <c r="D32" s="54"/>
      <c r="E32" s="28"/>
      <c r="F32" s="54">
        <v>0.0552047</v>
      </c>
      <c r="G32" s="55"/>
      <c r="H32" s="54">
        <v>0.0614047</v>
      </c>
      <c r="I32" s="55"/>
      <c r="J32" s="54"/>
      <c r="K32" s="31"/>
      <c r="L32" s="31"/>
      <c r="M32" s="28"/>
      <c r="N32" s="145"/>
    </row>
    <row r="33" spans="1:14" ht="15.75">
      <c r="A33" s="27"/>
      <c r="B33" s="28" t="s">
        <v>20</v>
      </c>
      <c r="C33" s="28"/>
      <c r="D33" s="34"/>
      <c r="E33" s="28"/>
      <c r="F33" s="34" t="s">
        <v>149</v>
      </c>
      <c r="G33" s="34"/>
      <c r="H33" s="34" t="s">
        <v>149</v>
      </c>
      <c r="I33" s="34"/>
      <c r="J33" s="34"/>
      <c r="K33" s="31"/>
      <c r="L33" s="31"/>
      <c r="M33" s="28"/>
      <c r="N33" s="145"/>
    </row>
    <row r="34" spans="1:14" ht="15.75">
      <c r="A34" s="27"/>
      <c r="B34" s="28" t="s">
        <v>21</v>
      </c>
      <c r="C34" s="28"/>
      <c r="D34" s="34"/>
      <c r="E34" s="28"/>
      <c r="F34" s="34" t="s">
        <v>150</v>
      </c>
      <c r="G34" s="34"/>
      <c r="H34" s="34" t="s">
        <v>150</v>
      </c>
      <c r="I34" s="34"/>
      <c r="J34" s="34"/>
      <c r="K34" s="31"/>
      <c r="L34" s="31"/>
      <c r="M34" s="28"/>
      <c r="N34" s="145"/>
    </row>
    <row r="35" spans="1:14" ht="15.75">
      <c r="A35" s="27"/>
      <c r="B35" s="28" t="s">
        <v>22</v>
      </c>
      <c r="C35" s="28"/>
      <c r="D35" s="34"/>
      <c r="E35" s="28"/>
      <c r="F35" s="34" t="s">
        <v>151</v>
      </c>
      <c r="G35" s="34"/>
      <c r="H35" s="34" t="s">
        <v>162</v>
      </c>
      <c r="I35" s="34"/>
      <c r="J35" s="34"/>
      <c r="K35" s="31"/>
      <c r="L35" s="31"/>
      <c r="M35" s="28"/>
      <c r="N35" s="145"/>
    </row>
    <row r="36" spans="1:14" ht="15.75">
      <c r="A36" s="27"/>
      <c r="B36" s="28"/>
      <c r="C36" s="28"/>
      <c r="D36" s="56"/>
      <c r="E36" s="56"/>
      <c r="F36" s="28"/>
      <c r="G36" s="56"/>
      <c r="H36" s="56"/>
      <c r="I36" s="56"/>
      <c r="J36" s="56"/>
      <c r="K36" s="56"/>
      <c r="L36" s="56"/>
      <c r="M36" s="28"/>
      <c r="N36" s="145"/>
    </row>
    <row r="37" spans="1:14" ht="15.75">
      <c r="A37" s="27"/>
      <c r="B37" s="28" t="s">
        <v>23</v>
      </c>
      <c r="C37" s="28"/>
      <c r="D37" s="28"/>
      <c r="E37" s="28"/>
      <c r="F37" s="28"/>
      <c r="G37" s="28"/>
      <c r="H37" s="28"/>
      <c r="I37" s="28"/>
      <c r="J37" s="28"/>
      <c r="K37" s="28"/>
      <c r="L37" s="55">
        <f>H27/F27</f>
        <v>0.08888888888888889</v>
      </c>
      <c r="M37" s="28"/>
      <c r="N37" s="145"/>
    </row>
    <row r="38" spans="1:14" ht="15.75">
      <c r="A38" s="27"/>
      <c r="B38" s="28" t="s">
        <v>24</v>
      </c>
      <c r="C38" s="28"/>
      <c r="D38" s="28"/>
      <c r="E38" s="28"/>
      <c r="F38" s="28"/>
      <c r="G38" s="28"/>
      <c r="H38" s="28"/>
      <c r="I38" s="28"/>
      <c r="J38" s="28"/>
      <c r="K38" s="28"/>
      <c r="L38" s="55">
        <f>H29/F29</f>
        <v>0.19516732337732806</v>
      </c>
      <c r="M38" s="28"/>
      <c r="N38" s="145"/>
    </row>
    <row r="39" spans="1:14" ht="15.75">
      <c r="A39" s="27"/>
      <c r="B39" s="28" t="s">
        <v>25</v>
      </c>
      <c r="C39" s="28"/>
      <c r="D39" s="28"/>
      <c r="E39" s="28"/>
      <c r="F39" s="28"/>
      <c r="G39" s="28"/>
      <c r="H39" s="28"/>
      <c r="I39" s="28"/>
      <c r="J39" s="34" t="s">
        <v>167</v>
      </c>
      <c r="K39" s="34" t="s">
        <v>175</v>
      </c>
      <c r="L39" s="57">
        <v>51237</v>
      </c>
      <c r="M39" s="28"/>
      <c r="N39" s="145"/>
    </row>
    <row r="40" spans="1:14" ht="15.75">
      <c r="A40" s="27"/>
      <c r="B40" s="28"/>
      <c r="C40" s="28"/>
      <c r="D40" s="28"/>
      <c r="E40" s="28"/>
      <c r="F40" s="28"/>
      <c r="G40" s="28"/>
      <c r="H40" s="28"/>
      <c r="I40" s="28"/>
      <c r="J40" s="28"/>
      <c r="K40" s="28"/>
      <c r="L40" s="58"/>
      <c r="M40" s="28"/>
      <c r="N40" s="145"/>
    </row>
    <row r="41" spans="1:14" ht="15.75">
      <c r="A41" s="27"/>
      <c r="B41" s="28" t="s">
        <v>26</v>
      </c>
      <c r="C41" s="28"/>
      <c r="D41" s="28"/>
      <c r="E41" s="28"/>
      <c r="F41" s="28"/>
      <c r="G41" s="28"/>
      <c r="H41" s="28"/>
      <c r="I41" s="28"/>
      <c r="J41" s="34"/>
      <c r="K41" s="34"/>
      <c r="L41" s="34" t="s">
        <v>180</v>
      </c>
      <c r="M41" s="28"/>
      <c r="N41" s="145"/>
    </row>
    <row r="42" spans="1:14" ht="15.75">
      <c r="A42" s="27"/>
      <c r="B42" s="32" t="s">
        <v>27</v>
      </c>
      <c r="C42" s="32"/>
      <c r="D42" s="32"/>
      <c r="E42" s="32"/>
      <c r="F42" s="32"/>
      <c r="G42" s="32"/>
      <c r="H42" s="32"/>
      <c r="I42" s="32"/>
      <c r="J42" s="59"/>
      <c r="K42" s="59"/>
      <c r="L42" s="60">
        <v>37195</v>
      </c>
      <c r="M42" s="28"/>
      <c r="N42" s="145"/>
    </row>
    <row r="43" spans="1:14" ht="15.75">
      <c r="A43" s="27"/>
      <c r="B43" s="28" t="s">
        <v>28</v>
      </c>
      <c r="C43" s="28"/>
      <c r="D43" s="28"/>
      <c r="E43" s="28"/>
      <c r="F43" s="28"/>
      <c r="G43" s="28"/>
      <c r="H43" s="28"/>
      <c r="I43" s="28">
        <f>L43-J43+1</f>
        <v>92</v>
      </c>
      <c r="J43" s="61">
        <v>37011</v>
      </c>
      <c r="K43" s="62"/>
      <c r="L43" s="61">
        <v>37102</v>
      </c>
      <c r="M43" s="28"/>
      <c r="N43" s="145"/>
    </row>
    <row r="44" spans="1:14" ht="15.75">
      <c r="A44" s="27"/>
      <c r="B44" s="28" t="s">
        <v>29</v>
      </c>
      <c r="C44" s="28"/>
      <c r="D44" s="28"/>
      <c r="E44" s="28"/>
      <c r="F44" s="28"/>
      <c r="G44" s="28"/>
      <c r="H44" s="28"/>
      <c r="I44" s="28">
        <f>L44-J44+1</f>
        <v>92</v>
      </c>
      <c r="J44" s="61">
        <v>37103</v>
      </c>
      <c r="K44" s="62"/>
      <c r="L44" s="61">
        <v>37194</v>
      </c>
      <c r="M44" s="28"/>
      <c r="N44" s="145"/>
    </row>
    <row r="45" spans="1:14" ht="15.75">
      <c r="A45" s="27"/>
      <c r="B45" s="28" t="s">
        <v>30</v>
      </c>
      <c r="C45" s="28"/>
      <c r="D45" s="28"/>
      <c r="E45" s="28"/>
      <c r="F45" s="28"/>
      <c r="G45" s="28"/>
      <c r="H45" s="28"/>
      <c r="I45" s="28"/>
      <c r="J45" s="61"/>
      <c r="K45" s="62"/>
      <c r="L45" s="61" t="s">
        <v>199</v>
      </c>
      <c r="M45" s="28"/>
      <c r="N45" s="145"/>
    </row>
    <row r="46" spans="1:14" ht="15.75">
      <c r="A46" s="27"/>
      <c r="B46" s="28" t="s">
        <v>31</v>
      </c>
      <c r="C46" s="28"/>
      <c r="D46" s="28"/>
      <c r="E46" s="28"/>
      <c r="F46" s="28"/>
      <c r="G46" s="28"/>
      <c r="H46" s="28"/>
      <c r="I46" s="28"/>
      <c r="J46" s="61"/>
      <c r="K46" s="62"/>
      <c r="L46" s="61">
        <v>37186</v>
      </c>
      <c r="M46" s="28"/>
      <c r="N46" s="145"/>
    </row>
    <row r="47" spans="1:14" ht="15.75">
      <c r="A47" s="27"/>
      <c r="B47" s="28"/>
      <c r="C47" s="28"/>
      <c r="D47" s="28"/>
      <c r="E47" s="28"/>
      <c r="F47" s="28"/>
      <c r="G47" s="28"/>
      <c r="H47" s="28"/>
      <c r="I47" s="28"/>
      <c r="J47" s="28"/>
      <c r="K47" s="28"/>
      <c r="L47" s="63"/>
      <c r="M47" s="28"/>
      <c r="N47" s="145"/>
    </row>
    <row r="48" spans="1:14" ht="15.75">
      <c r="A48" s="2"/>
      <c r="B48" s="5"/>
      <c r="C48" s="5"/>
      <c r="D48" s="5"/>
      <c r="E48" s="5"/>
      <c r="F48" s="5"/>
      <c r="G48" s="5"/>
      <c r="H48" s="5"/>
      <c r="I48" s="5"/>
      <c r="J48" s="5"/>
      <c r="K48" s="5"/>
      <c r="L48" s="64"/>
      <c r="M48" s="5"/>
      <c r="N48" s="145"/>
    </row>
    <row r="49" spans="1:14" ht="15.75">
      <c r="A49" s="8"/>
      <c r="B49" s="65" t="s">
        <v>32</v>
      </c>
      <c r="C49" s="16"/>
      <c r="D49" s="10"/>
      <c r="E49" s="10"/>
      <c r="F49" s="10"/>
      <c r="G49" s="10"/>
      <c r="H49" s="10"/>
      <c r="I49" s="10"/>
      <c r="J49" s="10"/>
      <c r="K49" s="10"/>
      <c r="L49" s="66"/>
      <c r="M49" s="10"/>
      <c r="N49" s="145"/>
    </row>
    <row r="50" spans="1:14" ht="15.75">
      <c r="A50" s="8"/>
      <c r="B50" s="16"/>
      <c r="C50" s="16"/>
      <c r="D50" s="10"/>
      <c r="E50" s="10"/>
      <c r="F50" s="10"/>
      <c r="G50" s="10"/>
      <c r="H50" s="10"/>
      <c r="I50" s="10"/>
      <c r="J50" s="10"/>
      <c r="K50" s="10"/>
      <c r="L50" s="66"/>
      <c r="M50" s="10"/>
      <c r="N50" s="145"/>
    </row>
    <row r="51" spans="1:14" ht="63">
      <c r="A51" s="8"/>
      <c r="B51" s="67" t="s">
        <v>33</v>
      </c>
      <c r="C51" s="68" t="s">
        <v>138</v>
      </c>
      <c r="D51" s="68" t="s">
        <v>141</v>
      </c>
      <c r="E51" s="68"/>
      <c r="F51" s="68" t="s">
        <v>152</v>
      </c>
      <c r="G51" s="68"/>
      <c r="H51" s="68" t="s">
        <v>163</v>
      </c>
      <c r="I51" s="68"/>
      <c r="J51" s="68" t="s">
        <v>168</v>
      </c>
      <c r="K51" s="68"/>
      <c r="L51" s="69" t="s">
        <v>182</v>
      </c>
      <c r="M51" s="12"/>
      <c r="N51" s="145"/>
    </row>
    <row r="52" spans="1:14" ht="15.75">
      <c r="A52" s="27"/>
      <c r="B52" s="28" t="s">
        <v>34</v>
      </c>
      <c r="C52" s="70">
        <v>125369</v>
      </c>
      <c r="D52" s="71">
        <v>26822</v>
      </c>
      <c r="E52" s="70"/>
      <c r="F52" s="70">
        <v>2751</v>
      </c>
      <c r="G52" s="70"/>
      <c r="H52" s="70">
        <v>0</v>
      </c>
      <c r="I52" s="70"/>
      <c r="J52" s="70">
        <v>0</v>
      </c>
      <c r="K52" s="70"/>
      <c r="L52" s="71">
        <f>D52-F52+H52-J52</f>
        <v>24071</v>
      </c>
      <c r="M52" s="28"/>
      <c r="N52" s="145"/>
    </row>
    <row r="53" spans="1:14" ht="15.75">
      <c r="A53" s="27"/>
      <c r="B53" s="28" t="s">
        <v>35</v>
      </c>
      <c r="C53" s="70"/>
      <c r="D53" s="70">
        <v>0</v>
      </c>
      <c r="E53" s="70"/>
      <c r="F53" s="70">
        <v>0</v>
      </c>
      <c r="G53" s="70"/>
      <c r="H53" s="70">
        <v>0</v>
      </c>
      <c r="I53" s="70"/>
      <c r="J53" s="70">
        <v>0</v>
      </c>
      <c r="K53" s="70"/>
      <c r="L53" s="71">
        <f>D53-F53</f>
        <v>0</v>
      </c>
      <c r="M53" s="28"/>
      <c r="N53" s="145"/>
    </row>
    <row r="54" spans="1:14" ht="15.75">
      <c r="A54" s="27"/>
      <c r="B54" s="28"/>
      <c r="C54" s="70"/>
      <c r="D54" s="70"/>
      <c r="E54" s="70"/>
      <c r="F54" s="70"/>
      <c r="G54" s="70"/>
      <c r="H54" s="70"/>
      <c r="I54" s="70"/>
      <c r="J54" s="70"/>
      <c r="K54" s="70"/>
      <c r="L54" s="71"/>
      <c r="M54" s="28"/>
      <c r="N54" s="145"/>
    </row>
    <row r="55" spans="1:14" ht="15.75">
      <c r="A55" s="27"/>
      <c r="B55" s="28" t="s">
        <v>36</v>
      </c>
      <c r="C55" s="70">
        <f>SUM(C52:C54)</f>
        <v>125369</v>
      </c>
      <c r="D55" s="70">
        <f>SUM(D52:D54)</f>
        <v>26822</v>
      </c>
      <c r="E55" s="70"/>
      <c r="F55" s="70">
        <f>SUM(F52:F54)</f>
        <v>2751</v>
      </c>
      <c r="G55" s="70"/>
      <c r="H55" s="70">
        <f>SUM(H52:H54)</f>
        <v>0</v>
      </c>
      <c r="I55" s="70"/>
      <c r="J55" s="70">
        <f>SUM(J52:J54)</f>
        <v>0</v>
      </c>
      <c r="K55" s="70"/>
      <c r="L55" s="72">
        <f>SUM(L52:L54)</f>
        <v>24071</v>
      </c>
      <c r="M55" s="28"/>
      <c r="N55" s="145"/>
    </row>
    <row r="56" spans="1:14" ht="15.75">
      <c r="A56" s="27"/>
      <c r="B56" s="28"/>
      <c r="C56" s="70"/>
      <c r="D56" s="70"/>
      <c r="E56" s="70"/>
      <c r="F56" s="70"/>
      <c r="G56" s="70"/>
      <c r="H56" s="70"/>
      <c r="I56" s="70"/>
      <c r="J56" s="70"/>
      <c r="K56" s="70"/>
      <c r="L56" s="72"/>
      <c r="M56" s="28"/>
      <c r="N56" s="145"/>
    </row>
    <row r="57" spans="1:14" ht="15.75">
      <c r="A57" s="8"/>
      <c r="B57" s="12" t="s">
        <v>37</v>
      </c>
      <c r="C57" s="73"/>
      <c r="D57" s="73"/>
      <c r="E57" s="73"/>
      <c r="F57" s="73"/>
      <c r="G57" s="73"/>
      <c r="H57" s="73"/>
      <c r="I57" s="73"/>
      <c r="J57" s="73"/>
      <c r="K57" s="73"/>
      <c r="L57" s="74"/>
      <c r="M57" s="10"/>
      <c r="N57" s="145"/>
    </row>
    <row r="58" spans="1:14" ht="15.75">
      <c r="A58" s="8"/>
      <c r="B58" s="10"/>
      <c r="C58" s="73"/>
      <c r="D58" s="73"/>
      <c r="E58" s="73"/>
      <c r="F58" s="73"/>
      <c r="G58" s="73"/>
      <c r="H58" s="73"/>
      <c r="I58" s="73"/>
      <c r="J58" s="73"/>
      <c r="K58" s="73"/>
      <c r="L58" s="74"/>
      <c r="M58" s="10"/>
      <c r="N58" s="145"/>
    </row>
    <row r="59" spans="1:14" ht="15.75">
      <c r="A59" s="27"/>
      <c r="B59" s="28" t="s">
        <v>34</v>
      </c>
      <c r="C59" s="70"/>
      <c r="D59" s="70"/>
      <c r="E59" s="70"/>
      <c r="F59" s="70"/>
      <c r="G59" s="70"/>
      <c r="H59" s="70"/>
      <c r="I59" s="70"/>
      <c r="J59" s="70"/>
      <c r="K59" s="70"/>
      <c r="L59" s="72"/>
      <c r="M59" s="28"/>
      <c r="N59" s="145"/>
    </row>
    <row r="60" spans="1:14" ht="15.75">
      <c r="A60" s="27"/>
      <c r="B60" s="28" t="s">
        <v>35</v>
      </c>
      <c r="C60" s="70"/>
      <c r="D60" s="70"/>
      <c r="E60" s="70"/>
      <c r="F60" s="70"/>
      <c r="G60" s="70"/>
      <c r="H60" s="70"/>
      <c r="I60" s="70"/>
      <c r="J60" s="70"/>
      <c r="K60" s="70"/>
      <c r="L60" s="72"/>
      <c r="M60" s="28"/>
      <c r="N60" s="145"/>
    </row>
    <row r="61" spans="1:14" ht="15.75">
      <c r="A61" s="27"/>
      <c r="B61" s="28"/>
      <c r="C61" s="70"/>
      <c r="D61" s="70"/>
      <c r="E61" s="70"/>
      <c r="F61" s="70"/>
      <c r="G61" s="70"/>
      <c r="H61" s="70"/>
      <c r="I61" s="70"/>
      <c r="J61" s="70"/>
      <c r="K61" s="70"/>
      <c r="L61" s="72"/>
      <c r="M61" s="28"/>
      <c r="N61" s="145"/>
    </row>
    <row r="62" spans="1:14" ht="15.75">
      <c r="A62" s="27"/>
      <c r="B62" s="28" t="s">
        <v>36</v>
      </c>
      <c r="C62" s="70"/>
      <c r="D62" s="70"/>
      <c r="E62" s="70"/>
      <c r="F62" s="70"/>
      <c r="G62" s="70"/>
      <c r="H62" s="70"/>
      <c r="I62" s="70"/>
      <c r="J62" s="70"/>
      <c r="K62" s="70"/>
      <c r="L62" s="70"/>
      <c r="M62" s="28"/>
      <c r="N62" s="145"/>
    </row>
    <row r="63" spans="1:14" ht="15.75">
      <c r="A63" s="27"/>
      <c r="B63" s="28"/>
      <c r="C63" s="70"/>
      <c r="D63" s="70"/>
      <c r="E63" s="70"/>
      <c r="F63" s="70"/>
      <c r="G63" s="70"/>
      <c r="H63" s="70"/>
      <c r="I63" s="70"/>
      <c r="J63" s="70"/>
      <c r="K63" s="70"/>
      <c r="L63" s="70"/>
      <c r="M63" s="28"/>
      <c r="N63" s="145"/>
    </row>
    <row r="64" spans="1:14" ht="15.75">
      <c r="A64" s="27"/>
      <c r="B64" s="28" t="s">
        <v>38</v>
      </c>
      <c r="C64" s="70">
        <v>-2250</v>
      </c>
      <c r="D64" s="70">
        <v>-2250</v>
      </c>
      <c r="E64" s="70"/>
      <c r="F64" s="70"/>
      <c r="G64" s="70"/>
      <c r="H64" s="70"/>
      <c r="I64" s="70"/>
      <c r="J64" s="70"/>
      <c r="K64" s="70"/>
      <c r="L64" s="71">
        <f>D64-F64+H64-J64</f>
        <v>-2250</v>
      </c>
      <c r="M64" s="28"/>
      <c r="N64" s="145"/>
    </row>
    <row r="65" spans="1:14" ht="15.75">
      <c r="A65" s="27"/>
      <c r="B65" s="28" t="s">
        <v>39</v>
      </c>
      <c r="C65" s="70">
        <v>-619</v>
      </c>
      <c r="D65" s="70">
        <v>0</v>
      </c>
      <c r="E65" s="70"/>
      <c r="F65" s="70"/>
      <c r="G65" s="70"/>
      <c r="H65" s="70"/>
      <c r="I65" s="70"/>
      <c r="J65" s="70"/>
      <c r="K65" s="70"/>
      <c r="L65" s="72">
        <v>0</v>
      </c>
      <c r="M65" s="28"/>
      <c r="N65" s="145"/>
    </row>
    <row r="66" spans="1:14" ht="15.75">
      <c r="A66" s="27"/>
      <c r="B66" s="28" t="s">
        <v>40</v>
      </c>
      <c r="C66" s="70">
        <v>0</v>
      </c>
      <c r="D66" s="70">
        <v>615</v>
      </c>
      <c r="E66" s="70"/>
      <c r="F66" s="70"/>
      <c r="G66" s="70"/>
      <c r="H66" s="70"/>
      <c r="I66" s="70"/>
      <c r="J66" s="70"/>
      <c r="K66" s="70"/>
      <c r="L66" s="72">
        <v>615</v>
      </c>
      <c r="M66" s="28"/>
      <c r="N66" s="145"/>
    </row>
    <row r="67" spans="1:14" ht="15.75">
      <c r="A67" s="27"/>
      <c r="B67" s="28" t="s">
        <v>41</v>
      </c>
      <c r="C67" s="72">
        <f>SUM(C55:C66)</f>
        <v>122500</v>
      </c>
      <c r="D67" s="72">
        <f>SUM(D55:D66)</f>
        <v>25187</v>
      </c>
      <c r="E67" s="70"/>
      <c r="F67" s="72"/>
      <c r="G67" s="70"/>
      <c r="H67" s="72"/>
      <c r="I67" s="70"/>
      <c r="J67" s="72"/>
      <c r="K67" s="70"/>
      <c r="L67" s="72">
        <f>SUM(L55:L66)</f>
        <v>22436</v>
      </c>
      <c r="M67" s="28"/>
      <c r="N67" s="145"/>
    </row>
    <row r="68" spans="1:14" ht="15.75">
      <c r="A68" s="27"/>
      <c r="B68" s="28"/>
      <c r="C68" s="70"/>
      <c r="D68" s="70"/>
      <c r="E68" s="70"/>
      <c r="F68" s="70"/>
      <c r="G68" s="70"/>
      <c r="H68" s="70"/>
      <c r="I68" s="70"/>
      <c r="J68" s="70"/>
      <c r="K68" s="70"/>
      <c r="L68" s="72"/>
      <c r="M68" s="28"/>
      <c r="N68" s="145"/>
    </row>
    <row r="69" spans="1:14" ht="15.75">
      <c r="A69" s="8"/>
      <c r="B69" s="10"/>
      <c r="C69" s="10"/>
      <c r="D69" s="10"/>
      <c r="E69" s="10"/>
      <c r="F69" s="10"/>
      <c r="G69" s="10"/>
      <c r="H69" s="10"/>
      <c r="I69" s="10"/>
      <c r="J69" s="10"/>
      <c r="K69" s="10"/>
      <c r="L69" s="10"/>
      <c r="M69" s="10"/>
      <c r="N69" s="145"/>
    </row>
    <row r="70" spans="1:14" ht="15.75">
      <c r="A70" s="77"/>
      <c r="B70" s="65" t="s">
        <v>42</v>
      </c>
      <c r="C70" s="17"/>
      <c r="D70" s="17"/>
      <c r="E70" s="17"/>
      <c r="F70" s="17"/>
      <c r="G70" s="17"/>
      <c r="H70" s="17"/>
      <c r="I70" s="20"/>
      <c r="J70" s="20" t="s">
        <v>169</v>
      </c>
      <c r="K70" s="20"/>
      <c r="L70" s="20" t="s">
        <v>183</v>
      </c>
      <c r="M70" s="10"/>
      <c r="N70" s="145"/>
    </row>
    <row r="71" spans="1:14" ht="15.75">
      <c r="A71" s="27"/>
      <c r="B71" s="28" t="s">
        <v>43</v>
      </c>
      <c r="C71" s="28"/>
      <c r="D71" s="28"/>
      <c r="E71" s="28"/>
      <c r="F71" s="28"/>
      <c r="G71" s="28"/>
      <c r="H71" s="28"/>
      <c r="I71" s="28"/>
      <c r="J71" s="70">
        <v>0</v>
      </c>
      <c r="K71" s="28"/>
      <c r="L71" s="71">
        <v>0</v>
      </c>
      <c r="M71" s="28"/>
      <c r="N71" s="145"/>
    </row>
    <row r="72" spans="1:14" ht="15.75">
      <c r="A72" s="27"/>
      <c r="B72" s="28" t="s">
        <v>44</v>
      </c>
      <c r="C72" s="56" t="s">
        <v>139</v>
      </c>
      <c r="D72" s="78">
        <f>L46</f>
        <v>37186</v>
      </c>
      <c r="E72" s="28"/>
      <c r="F72" s="28"/>
      <c r="G72" s="28"/>
      <c r="H72" s="28"/>
      <c r="I72" s="28"/>
      <c r="J72" s="70">
        <v>2751</v>
      </c>
      <c r="K72" s="28"/>
      <c r="L72" s="71"/>
      <c r="M72" s="28"/>
      <c r="N72" s="145"/>
    </row>
    <row r="73" spans="1:14" ht="15.75">
      <c r="A73" s="27"/>
      <c r="B73" s="28" t="s">
        <v>45</v>
      </c>
      <c r="C73" s="28"/>
      <c r="D73" s="28"/>
      <c r="E73" s="28"/>
      <c r="F73" s="28"/>
      <c r="G73" s="28"/>
      <c r="H73" s="28"/>
      <c r="I73" s="28"/>
      <c r="J73" s="70"/>
      <c r="K73" s="28"/>
      <c r="L73" s="71">
        <f>565-12+40+36-147-25+3+246</f>
        <v>706</v>
      </c>
      <c r="M73" s="28"/>
      <c r="N73" s="145"/>
    </row>
    <row r="74" spans="1:14" ht="15.75">
      <c r="A74" s="27"/>
      <c r="B74" s="28" t="s">
        <v>46</v>
      </c>
      <c r="C74" s="28"/>
      <c r="D74" s="28"/>
      <c r="E74" s="28"/>
      <c r="F74" s="28"/>
      <c r="G74" s="28"/>
      <c r="H74" s="28"/>
      <c r="I74" s="28"/>
      <c r="J74" s="70"/>
      <c r="K74" s="28"/>
      <c r="L74" s="71">
        <v>0</v>
      </c>
      <c r="M74" s="28"/>
      <c r="N74" s="145"/>
    </row>
    <row r="75" spans="1:14" ht="15.75">
      <c r="A75" s="27"/>
      <c r="B75" s="28" t="s">
        <v>47</v>
      </c>
      <c r="C75" s="28"/>
      <c r="D75" s="28"/>
      <c r="E75" s="28"/>
      <c r="F75" s="28"/>
      <c r="G75" s="28"/>
      <c r="H75" s="28"/>
      <c r="I75" s="28"/>
      <c r="J75" s="70">
        <f>SUM(J71:J74)</f>
        <v>2751</v>
      </c>
      <c r="K75" s="28"/>
      <c r="L75" s="72">
        <f>SUM(L71:L74)</f>
        <v>706</v>
      </c>
      <c r="M75" s="28"/>
      <c r="N75" s="145"/>
    </row>
    <row r="76" spans="1:14" ht="15.75">
      <c r="A76" s="27"/>
      <c r="B76" s="28" t="s">
        <v>48</v>
      </c>
      <c r="C76" s="28"/>
      <c r="D76" s="28"/>
      <c r="E76" s="28"/>
      <c r="F76" s="28"/>
      <c r="G76" s="28"/>
      <c r="H76" s="28"/>
      <c r="I76" s="28"/>
      <c r="J76" s="70">
        <v>0</v>
      </c>
      <c r="K76" s="28"/>
      <c r="L76" s="71">
        <v>0</v>
      </c>
      <c r="M76" s="28"/>
      <c r="N76" s="145"/>
    </row>
    <row r="77" spans="1:14" ht="15.75">
      <c r="A77" s="27"/>
      <c r="B77" s="28" t="s">
        <v>49</v>
      </c>
      <c r="C77" s="28"/>
      <c r="D77" s="28"/>
      <c r="E77" s="28"/>
      <c r="F77" s="28"/>
      <c r="G77" s="28"/>
      <c r="H77" s="28"/>
      <c r="I77" s="28"/>
      <c r="J77" s="70">
        <f>J75+J76</f>
        <v>2751</v>
      </c>
      <c r="K77" s="28"/>
      <c r="L77" s="72">
        <f>L75+L76</f>
        <v>706</v>
      </c>
      <c r="M77" s="28"/>
      <c r="N77" s="145"/>
    </row>
    <row r="78" spans="1:14" ht="15.75">
      <c r="A78" s="27"/>
      <c r="B78" s="79" t="s">
        <v>50</v>
      </c>
      <c r="C78" s="80"/>
      <c r="D78" s="28"/>
      <c r="E78" s="28"/>
      <c r="F78" s="28"/>
      <c r="G78" s="28"/>
      <c r="H78" s="28"/>
      <c r="I78" s="28"/>
      <c r="J78" s="70"/>
      <c r="K78" s="28"/>
      <c r="L78" s="71"/>
      <c r="M78" s="28"/>
      <c r="N78" s="145"/>
    </row>
    <row r="79" spans="1:14" ht="15.75">
      <c r="A79" s="27">
        <v>1</v>
      </c>
      <c r="B79" s="28" t="s">
        <v>51</v>
      </c>
      <c r="C79" s="28"/>
      <c r="D79" s="28"/>
      <c r="E79" s="28"/>
      <c r="F79" s="28"/>
      <c r="G79" s="28"/>
      <c r="H79" s="28"/>
      <c r="I79" s="28"/>
      <c r="J79" s="28"/>
      <c r="K79" s="28"/>
      <c r="L79" s="71">
        <v>0</v>
      </c>
      <c r="M79" s="28"/>
      <c r="N79" s="145"/>
    </row>
    <row r="80" spans="1:14" ht="15.75">
      <c r="A80" s="27">
        <v>2</v>
      </c>
      <c r="B80" s="28" t="s">
        <v>52</v>
      </c>
      <c r="C80" s="28"/>
      <c r="D80" s="28"/>
      <c r="E80" s="28"/>
      <c r="F80" s="28"/>
      <c r="G80" s="28"/>
      <c r="H80" s="28"/>
      <c r="I80" s="28"/>
      <c r="J80" s="28"/>
      <c r="K80" s="28"/>
      <c r="L80" s="71">
        <v>-4</v>
      </c>
      <c r="M80" s="28"/>
      <c r="N80" s="145"/>
    </row>
    <row r="81" spans="1:14" ht="15.75">
      <c r="A81" s="27">
        <v>3</v>
      </c>
      <c r="B81" s="28" t="s">
        <v>53</v>
      </c>
      <c r="C81" s="28"/>
      <c r="D81" s="28"/>
      <c r="E81" s="28"/>
      <c r="F81" s="28"/>
      <c r="G81" s="28"/>
      <c r="H81" s="28"/>
      <c r="I81" s="28"/>
      <c r="J81" s="28"/>
      <c r="K81" s="28"/>
      <c r="L81" s="71">
        <v>-31</v>
      </c>
      <c r="M81" s="28"/>
      <c r="N81" s="145"/>
    </row>
    <row r="82" spans="1:14" ht="15.75">
      <c r="A82" s="27">
        <v>4</v>
      </c>
      <c r="B82" s="28" t="s">
        <v>54</v>
      </c>
      <c r="C82" s="28"/>
      <c r="D82" s="28"/>
      <c r="E82" s="28"/>
      <c r="F82" s="28"/>
      <c r="G82" s="28"/>
      <c r="H82" s="28"/>
      <c r="I82" s="28"/>
      <c r="J82" s="28"/>
      <c r="K82" s="28"/>
      <c r="L82" s="71">
        <v>0</v>
      </c>
      <c r="M82" s="28"/>
      <c r="N82" s="145"/>
    </row>
    <row r="83" spans="1:14" ht="15.75">
      <c r="A83" s="27">
        <v>5</v>
      </c>
      <c r="B83" s="28" t="s">
        <v>55</v>
      </c>
      <c r="C83" s="28"/>
      <c r="D83" s="28"/>
      <c r="E83" s="28"/>
      <c r="F83" s="28"/>
      <c r="G83" s="28"/>
      <c r="H83" s="28"/>
      <c r="I83" s="28"/>
      <c r="J83" s="28"/>
      <c r="K83" s="28"/>
      <c r="L83" s="71">
        <v>-288</v>
      </c>
      <c r="M83" s="28"/>
      <c r="N83" s="145"/>
    </row>
    <row r="84" spans="1:14" ht="15.75">
      <c r="A84" s="27">
        <v>6</v>
      </c>
      <c r="B84" s="28" t="s">
        <v>56</v>
      </c>
      <c r="C84" s="28"/>
      <c r="D84" s="28"/>
      <c r="E84" s="28"/>
      <c r="F84" s="28"/>
      <c r="G84" s="28"/>
      <c r="H84" s="28"/>
      <c r="I84" s="28"/>
      <c r="J84" s="28"/>
      <c r="K84" s="28"/>
      <c r="L84" s="71">
        <v>-3</v>
      </c>
      <c r="M84" s="28"/>
      <c r="N84" s="145"/>
    </row>
    <row r="85" spans="1:14" ht="15.75">
      <c r="A85" s="27">
        <v>7</v>
      </c>
      <c r="B85" s="28" t="s">
        <v>57</v>
      </c>
      <c r="C85" s="28"/>
      <c r="D85" s="28"/>
      <c r="E85" s="28"/>
      <c r="F85" s="28"/>
      <c r="G85" s="28"/>
      <c r="H85" s="28"/>
      <c r="I85" s="28"/>
      <c r="J85" s="28"/>
      <c r="K85" s="28"/>
      <c r="L85" s="71">
        <v>-63</v>
      </c>
      <c r="M85" s="28"/>
      <c r="N85" s="145"/>
    </row>
    <row r="86" spans="1:14" ht="15.75">
      <c r="A86" s="27">
        <v>8</v>
      </c>
      <c r="B86" s="28" t="s">
        <v>58</v>
      </c>
      <c r="C86" s="28"/>
      <c r="D86" s="28"/>
      <c r="E86" s="28"/>
      <c r="F86" s="28"/>
      <c r="G86" s="28"/>
      <c r="H86" s="28"/>
      <c r="I86" s="28"/>
      <c r="J86" s="28"/>
      <c r="K86" s="28"/>
      <c r="L86" s="71">
        <v>0</v>
      </c>
      <c r="M86" s="28"/>
      <c r="N86" s="145"/>
    </row>
    <row r="87" spans="1:14" ht="15.75">
      <c r="A87" s="27">
        <v>9</v>
      </c>
      <c r="B87" s="28" t="s">
        <v>59</v>
      </c>
      <c r="C87" s="28"/>
      <c r="D87" s="28"/>
      <c r="E87" s="28"/>
      <c r="F87" s="28"/>
      <c r="G87" s="28"/>
      <c r="H87" s="28"/>
      <c r="I87" s="28"/>
      <c r="J87" s="28"/>
      <c r="K87" s="28"/>
      <c r="L87" s="71">
        <v>-2</v>
      </c>
      <c r="M87" s="28"/>
      <c r="N87" s="145"/>
    </row>
    <row r="88" spans="1:14" ht="15.75">
      <c r="A88" s="27">
        <v>10</v>
      </c>
      <c r="B88" s="28" t="s">
        <v>60</v>
      </c>
      <c r="C88" s="28"/>
      <c r="D88" s="28"/>
      <c r="E88" s="28"/>
      <c r="F88" s="28"/>
      <c r="G88" s="28"/>
      <c r="H88" s="28"/>
      <c r="I88" s="28"/>
      <c r="J88" s="28"/>
      <c r="K88" s="28"/>
      <c r="L88" s="71">
        <v>0</v>
      </c>
      <c r="M88" s="28"/>
      <c r="N88" s="145"/>
    </row>
    <row r="89" spans="1:14" ht="15.75">
      <c r="A89" s="27">
        <v>11</v>
      </c>
      <c r="B89" s="28" t="s">
        <v>61</v>
      </c>
      <c r="C89" s="28"/>
      <c r="D89" s="28"/>
      <c r="E89" s="28"/>
      <c r="F89" s="28"/>
      <c r="G89" s="28"/>
      <c r="H89" s="28"/>
      <c r="I89" s="28"/>
      <c r="J89" s="28"/>
      <c r="K89" s="28"/>
      <c r="L89" s="71">
        <f>-L77-SUM(L79:L88)</f>
        <v>-315</v>
      </c>
      <c r="M89" s="28"/>
      <c r="N89" s="145"/>
    </row>
    <row r="90" spans="1:14" ht="15.75">
      <c r="A90" s="27"/>
      <c r="B90" s="79" t="s">
        <v>62</v>
      </c>
      <c r="C90" s="80"/>
      <c r="D90" s="28"/>
      <c r="E90" s="28"/>
      <c r="F90" s="28"/>
      <c r="G90" s="28"/>
      <c r="H90" s="28"/>
      <c r="I90" s="28"/>
      <c r="J90" s="28"/>
      <c r="K90" s="28"/>
      <c r="L90" s="81"/>
      <c r="M90" s="28"/>
      <c r="N90" s="145"/>
    </row>
    <row r="91" spans="1:14" ht="15.75">
      <c r="A91" s="27"/>
      <c r="B91" s="28" t="s">
        <v>63</v>
      </c>
      <c r="C91" s="80"/>
      <c r="D91" s="28"/>
      <c r="E91" s="28"/>
      <c r="F91" s="28"/>
      <c r="G91" s="28"/>
      <c r="H91" s="28"/>
      <c r="I91" s="28"/>
      <c r="J91" s="70">
        <v>0</v>
      </c>
      <c r="K91" s="70"/>
      <c r="L91" s="71"/>
      <c r="M91" s="28"/>
      <c r="N91" s="145"/>
    </row>
    <row r="92" spans="1:14" ht="15.75">
      <c r="A92" s="27"/>
      <c r="B92" s="28" t="s">
        <v>64</v>
      </c>
      <c r="C92" s="28"/>
      <c r="D92" s="28"/>
      <c r="E92" s="28"/>
      <c r="F92" s="28"/>
      <c r="G92" s="28"/>
      <c r="H92" s="28"/>
      <c r="I92" s="28"/>
      <c r="J92" s="70">
        <v>0</v>
      </c>
      <c r="K92" s="70"/>
      <c r="L92" s="71"/>
      <c r="M92" s="28"/>
      <c r="N92" s="145"/>
    </row>
    <row r="93" spans="1:14" ht="15.75">
      <c r="A93" s="27"/>
      <c r="B93" s="28" t="s">
        <v>65</v>
      </c>
      <c r="C93" s="28"/>
      <c r="D93" s="28"/>
      <c r="E93" s="28"/>
      <c r="F93" s="28"/>
      <c r="G93" s="28"/>
      <c r="H93" s="28"/>
      <c r="I93" s="28"/>
      <c r="J93" s="70">
        <v>-2751</v>
      </c>
      <c r="K93" s="70"/>
      <c r="L93" s="71"/>
      <c r="M93" s="28"/>
      <c r="N93" s="145"/>
    </row>
    <row r="94" spans="1:14" ht="15.75">
      <c r="A94" s="27"/>
      <c r="B94" s="28" t="s">
        <v>66</v>
      </c>
      <c r="C94" s="28"/>
      <c r="D94" s="28"/>
      <c r="E94" s="28"/>
      <c r="F94" s="28"/>
      <c r="G94" s="28"/>
      <c r="H94" s="28"/>
      <c r="I94" s="28"/>
      <c r="J94" s="70">
        <v>0</v>
      </c>
      <c r="K94" s="70"/>
      <c r="L94" s="71"/>
      <c r="M94" s="28"/>
      <c r="N94" s="145"/>
    </row>
    <row r="95" spans="1:14" ht="15.75">
      <c r="A95" s="27"/>
      <c r="B95" s="28" t="s">
        <v>67</v>
      </c>
      <c r="C95" s="28"/>
      <c r="D95" s="28"/>
      <c r="E95" s="28"/>
      <c r="F95" s="28"/>
      <c r="G95" s="28"/>
      <c r="H95" s="28"/>
      <c r="I95" s="28"/>
      <c r="J95" s="70">
        <f>SUM(J78:J94)</f>
        <v>-2751</v>
      </c>
      <c r="K95" s="70"/>
      <c r="L95" s="70">
        <f>SUM(L78:L94)</f>
        <v>-706</v>
      </c>
      <c r="M95" s="28"/>
      <c r="N95" s="145"/>
    </row>
    <row r="96" spans="1:14" ht="15.75">
      <c r="A96" s="27"/>
      <c r="B96" s="28" t="s">
        <v>68</v>
      </c>
      <c r="C96" s="28"/>
      <c r="D96" s="28"/>
      <c r="E96" s="28"/>
      <c r="F96" s="28"/>
      <c r="G96" s="28"/>
      <c r="H96" s="28"/>
      <c r="I96" s="28"/>
      <c r="J96" s="70">
        <f>J77+J95</f>
        <v>0</v>
      </c>
      <c r="K96" s="70"/>
      <c r="L96" s="70">
        <f>L77+L95</f>
        <v>0</v>
      </c>
      <c r="M96" s="28"/>
      <c r="N96" s="145"/>
    </row>
    <row r="97" spans="1:14" ht="15.75">
      <c r="A97" s="27"/>
      <c r="B97" s="28"/>
      <c r="C97" s="28"/>
      <c r="D97" s="28"/>
      <c r="E97" s="28"/>
      <c r="F97" s="28"/>
      <c r="G97" s="28"/>
      <c r="H97" s="28"/>
      <c r="I97" s="28"/>
      <c r="J97" s="70"/>
      <c r="K97" s="70"/>
      <c r="L97" s="70"/>
      <c r="M97" s="28"/>
      <c r="N97" s="145"/>
    </row>
    <row r="98" spans="1:14" ht="15.75">
      <c r="A98" s="2"/>
      <c r="B98" s="82" t="s">
        <v>69</v>
      </c>
      <c r="C98" s="83"/>
      <c r="D98" s="5"/>
      <c r="E98" s="5"/>
      <c r="F98" s="5"/>
      <c r="G98" s="5"/>
      <c r="H98" s="5"/>
      <c r="I98" s="5"/>
      <c r="J98" s="5"/>
      <c r="K98" s="5"/>
      <c r="L98" s="64"/>
      <c r="M98" s="5"/>
      <c r="N98" s="145"/>
    </row>
    <row r="99" spans="1:14" ht="15.75">
      <c r="A99" s="8"/>
      <c r="B99" s="22"/>
      <c r="C99" s="16"/>
      <c r="D99" s="10"/>
      <c r="E99" s="10"/>
      <c r="F99" s="10"/>
      <c r="G99" s="10"/>
      <c r="H99" s="10"/>
      <c r="I99" s="10"/>
      <c r="J99" s="10"/>
      <c r="K99" s="10"/>
      <c r="L99" s="66"/>
      <c r="M99" s="10"/>
      <c r="N99" s="145"/>
    </row>
    <row r="100" spans="1:14" ht="15.75">
      <c r="A100" s="8"/>
      <c r="B100" s="84" t="s">
        <v>70</v>
      </c>
      <c r="C100" s="16"/>
      <c r="D100" s="10"/>
      <c r="E100" s="10"/>
      <c r="F100" s="10"/>
      <c r="G100" s="10"/>
      <c r="H100" s="10"/>
      <c r="I100" s="10"/>
      <c r="J100" s="10"/>
      <c r="K100" s="10"/>
      <c r="L100" s="66"/>
      <c r="M100" s="10"/>
      <c r="N100" s="145"/>
    </row>
    <row r="101" spans="1:14" ht="15.75">
      <c r="A101" s="27"/>
      <c r="B101" s="28" t="s">
        <v>71</v>
      </c>
      <c r="C101" s="28"/>
      <c r="D101" s="28"/>
      <c r="E101" s="28"/>
      <c r="F101" s="28"/>
      <c r="G101" s="28"/>
      <c r="H101" s="28"/>
      <c r="I101" s="28"/>
      <c r="J101" s="28"/>
      <c r="K101" s="28"/>
      <c r="L101" s="71">
        <v>2000</v>
      </c>
      <c r="M101" s="28"/>
      <c r="N101" s="145"/>
    </row>
    <row r="102" spans="1:14" ht="15.75">
      <c r="A102" s="27"/>
      <c r="B102" s="28" t="s">
        <v>72</v>
      </c>
      <c r="C102" s="28"/>
      <c r="D102" s="28"/>
      <c r="E102" s="28"/>
      <c r="F102" s="28"/>
      <c r="G102" s="28"/>
      <c r="H102" s="28"/>
      <c r="I102" s="28"/>
      <c r="J102" s="28"/>
      <c r="K102" s="28"/>
      <c r="L102" s="71">
        <v>3000</v>
      </c>
      <c r="M102" s="28"/>
      <c r="N102" s="145"/>
    </row>
    <row r="103" spans="1:14" ht="15.75">
      <c r="A103" s="27"/>
      <c r="B103" s="28" t="s">
        <v>73</v>
      </c>
      <c r="C103" s="28"/>
      <c r="D103" s="28"/>
      <c r="E103" s="28"/>
      <c r="F103" s="28"/>
      <c r="G103" s="28"/>
      <c r="H103" s="28"/>
      <c r="I103" s="28"/>
      <c r="J103" s="28"/>
      <c r="K103" s="28"/>
      <c r="L103" s="71">
        <v>0</v>
      </c>
      <c r="M103" s="28"/>
      <c r="N103" s="145"/>
    </row>
    <row r="104" spans="1:14" ht="15.75">
      <c r="A104" s="27"/>
      <c r="B104" s="28" t="s">
        <v>74</v>
      </c>
      <c r="C104" s="28"/>
      <c r="D104" s="28"/>
      <c r="E104" s="28"/>
      <c r="F104" s="28"/>
      <c r="G104" s="28"/>
      <c r="H104" s="28"/>
      <c r="I104" s="28"/>
      <c r="J104" s="28"/>
      <c r="K104" s="28"/>
      <c r="L104" s="71">
        <v>0</v>
      </c>
      <c r="M104" s="28"/>
      <c r="N104" s="145"/>
    </row>
    <row r="105" spans="1:14" ht="15.75">
      <c r="A105" s="27"/>
      <c r="B105" s="28" t="s">
        <v>75</v>
      </c>
      <c r="C105" s="28"/>
      <c r="D105" s="28"/>
      <c r="E105" s="28"/>
      <c r="F105" s="28"/>
      <c r="G105" s="28"/>
      <c r="H105" s="28"/>
      <c r="I105" s="28"/>
      <c r="J105" s="28"/>
      <c r="K105" s="28"/>
      <c r="L105" s="71">
        <v>0</v>
      </c>
      <c r="M105" s="28"/>
      <c r="N105" s="145"/>
    </row>
    <row r="106" spans="1:14" ht="15.75">
      <c r="A106" s="27"/>
      <c r="B106" s="28" t="s">
        <v>55</v>
      </c>
      <c r="C106" s="28"/>
      <c r="D106" s="28"/>
      <c r="E106" s="28"/>
      <c r="F106" s="28"/>
      <c r="G106" s="28"/>
      <c r="H106" s="28"/>
      <c r="I106" s="28"/>
      <c r="J106" s="28"/>
      <c r="K106" s="28"/>
      <c r="L106" s="71">
        <v>0</v>
      </c>
      <c r="M106" s="28"/>
      <c r="N106" s="145"/>
    </row>
    <row r="107" spans="1:14" ht="15.75">
      <c r="A107" s="27"/>
      <c r="B107" s="28" t="s">
        <v>76</v>
      </c>
      <c r="C107" s="28"/>
      <c r="D107" s="28"/>
      <c r="E107" s="28"/>
      <c r="F107" s="28"/>
      <c r="G107" s="28"/>
      <c r="H107" s="28"/>
      <c r="I107" s="28"/>
      <c r="J107" s="28"/>
      <c r="K107" s="28"/>
      <c r="L107" s="71">
        <v>0</v>
      </c>
      <c r="M107" s="28"/>
      <c r="N107" s="145"/>
    </row>
    <row r="108" spans="1:14" ht="15.75">
      <c r="A108" s="27"/>
      <c r="B108" s="28" t="s">
        <v>77</v>
      </c>
      <c r="C108" s="28"/>
      <c r="D108" s="28"/>
      <c r="E108" s="28"/>
      <c r="F108" s="28"/>
      <c r="G108" s="28"/>
      <c r="H108" s="28"/>
      <c r="I108" s="28"/>
      <c r="J108" s="28"/>
      <c r="K108" s="28"/>
      <c r="L108" s="71">
        <f>SUM(L102:L106)</f>
        <v>3000</v>
      </c>
      <c r="M108" s="28"/>
      <c r="N108" s="145"/>
    </row>
    <row r="109" spans="1:14" ht="15.75">
      <c r="A109" s="27"/>
      <c r="B109" s="28"/>
      <c r="C109" s="28"/>
      <c r="D109" s="28"/>
      <c r="E109" s="28"/>
      <c r="F109" s="28"/>
      <c r="G109" s="28"/>
      <c r="H109" s="28"/>
      <c r="I109" s="28"/>
      <c r="J109" s="28"/>
      <c r="K109" s="28"/>
      <c r="L109" s="85"/>
      <c r="M109" s="28"/>
      <c r="N109" s="145"/>
    </row>
    <row r="110" spans="1:14" ht="15.75">
      <c r="A110" s="8"/>
      <c r="B110" s="84" t="s">
        <v>78</v>
      </c>
      <c r="C110" s="10"/>
      <c r="D110" s="10"/>
      <c r="E110" s="10"/>
      <c r="F110" s="10"/>
      <c r="G110" s="10"/>
      <c r="H110" s="10"/>
      <c r="I110" s="10"/>
      <c r="J110" s="10"/>
      <c r="K110" s="10"/>
      <c r="L110" s="66"/>
      <c r="M110" s="10"/>
      <c r="N110" s="145"/>
    </row>
    <row r="111" spans="1:14" ht="15.75">
      <c r="A111" s="27"/>
      <c r="B111" s="28" t="s">
        <v>79</v>
      </c>
      <c r="C111" s="28"/>
      <c r="D111" s="86"/>
      <c r="E111" s="28"/>
      <c r="F111" s="28"/>
      <c r="G111" s="28"/>
      <c r="H111" s="28"/>
      <c r="I111" s="28"/>
      <c r="J111" s="28"/>
      <c r="K111" s="28"/>
      <c r="L111" s="87" t="s">
        <v>171</v>
      </c>
      <c r="M111" s="28"/>
      <c r="N111" s="145"/>
    </row>
    <row r="112" spans="1:14" ht="15.75">
      <c r="A112" s="27"/>
      <c r="B112" s="28" t="s">
        <v>80</v>
      </c>
      <c r="C112" s="31"/>
      <c r="D112" s="31"/>
      <c r="E112" s="31"/>
      <c r="F112" s="31"/>
      <c r="G112" s="31"/>
      <c r="H112" s="31"/>
      <c r="I112" s="31"/>
      <c r="J112" s="31"/>
      <c r="K112" s="31"/>
      <c r="L112" s="87" t="s">
        <v>171</v>
      </c>
      <c r="M112" s="28"/>
      <c r="N112" s="145"/>
    </row>
    <row r="113" spans="1:14" ht="15.75">
      <c r="A113" s="27"/>
      <c r="B113" s="28" t="s">
        <v>81</v>
      </c>
      <c r="C113" s="28"/>
      <c r="D113" s="28"/>
      <c r="E113" s="28"/>
      <c r="F113" s="28"/>
      <c r="G113" s="28"/>
      <c r="H113" s="28"/>
      <c r="I113" s="28"/>
      <c r="J113" s="28"/>
      <c r="K113" s="28"/>
      <c r="L113" s="87" t="s">
        <v>171</v>
      </c>
      <c r="M113" s="28"/>
      <c r="N113" s="145"/>
    </row>
    <row r="114" spans="1:14" ht="15.75">
      <c r="A114" s="27"/>
      <c r="B114" s="28" t="s">
        <v>82</v>
      </c>
      <c r="C114" s="28"/>
      <c r="D114" s="28"/>
      <c r="E114" s="28"/>
      <c r="F114" s="28"/>
      <c r="G114" s="28"/>
      <c r="H114" s="28"/>
      <c r="I114" s="28"/>
      <c r="J114" s="28"/>
      <c r="K114" s="28"/>
      <c r="L114" s="87" t="s">
        <v>171</v>
      </c>
      <c r="M114" s="28"/>
      <c r="N114" s="145"/>
    </row>
    <row r="115" spans="1:14" ht="15.75">
      <c r="A115" s="27"/>
      <c r="B115" s="28"/>
      <c r="C115" s="28"/>
      <c r="D115" s="28"/>
      <c r="E115" s="28"/>
      <c r="F115" s="28"/>
      <c r="G115" s="28"/>
      <c r="H115" s="28"/>
      <c r="I115" s="28"/>
      <c r="J115" s="28"/>
      <c r="K115" s="28"/>
      <c r="L115" s="85"/>
      <c r="M115" s="28"/>
      <c r="N115" s="145"/>
    </row>
    <row r="116" spans="1:14" ht="15.75">
      <c r="A116" s="8"/>
      <c r="B116" s="84" t="s">
        <v>83</v>
      </c>
      <c r="C116" s="16"/>
      <c r="D116" s="10"/>
      <c r="E116" s="10"/>
      <c r="F116" s="10"/>
      <c r="G116" s="10"/>
      <c r="H116" s="10"/>
      <c r="I116" s="10"/>
      <c r="J116" s="10"/>
      <c r="K116" s="10"/>
      <c r="L116" s="88"/>
      <c r="M116" s="10"/>
      <c r="N116" s="145"/>
    </row>
    <row r="117" spans="1:14" ht="15.75">
      <c r="A117" s="27"/>
      <c r="B117" s="28" t="s">
        <v>84</v>
      </c>
      <c r="C117" s="28"/>
      <c r="D117" s="28"/>
      <c r="E117" s="28"/>
      <c r="F117" s="28"/>
      <c r="G117" s="28"/>
      <c r="H117" s="28"/>
      <c r="I117" s="28"/>
      <c r="J117" s="28"/>
      <c r="K117" s="28"/>
      <c r="L117" s="71">
        <v>0</v>
      </c>
      <c r="M117" s="28"/>
      <c r="N117" s="145"/>
    </row>
    <row r="118" spans="1:14" ht="15.75">
      <c r="A118" s="27"/>
      <c r="B118" s="28" t="s">
        <v>85</v>
      </c>
      <c r="C118" s="28"/>
      <c r="D118" s="28"/>
      <c r="E118" s="28"/>
      <c r="F118" s="28"/>
      <c r="G118" s="28"/>
      <c r="H118" s="28"/>
      <c r="I118" s="28"/>
      <c r="J118" s="28"/>
      <c r="K118" s="28"/>
      <c r="L118" s="71">
        <v>0</v>
      </c>
      <c r="M118" s="28"/>
      <c r="N118" s="145"/>
    </row>
    <row r="119" spans="1:14" ht="15.75">
      <c r="A119" s="27"/>
      <c r="B119" s="28" t="s">
        <v>86</v>
      </c>
      <c r="C119" s="28"/>
      <c r="D119" s="28"/>
      <c r="E119" s="28"/>
      <c r="F119" s="28"/>
      <c r="G119" s="28"/>
      <c r="H119" s="28"/>
      <c r="I119" s="28"/>
      <c r="J119" s="28"/>
      <c r="K119" s="28"/>
      <c r="L119" s="71">
        <v>0</v>
      </c>
      <c r="M119" s="28"/>
      <c r="N119" s="145"/>
    </row>
    <row r="120" spans="1:14" ht="15.75">
      <c r="A120" s="27"/>
      <c r="B120" s="28" t="s">
        <v>87</v>
      </c>
      <c r="C120" s="28"/>
      <c r="D120" s="28"/>
      <c r="E120" s="28"/>
      <c r="F120" s="28"/>
      <c r="G120" s="28"/>
      <c r="H120" s="89"/>
      <c r="I120" s="28"/>
      <c r="J120" s="28"/>
      <c r="K120" s="28"/>
      <c r="L120" s="71">
        <v>0</v>
      </c>
      <c r="M120" s="28"/>
      <c r="N120" s="145"/>
    </row>
    <row r="121" spans="1:14" ht="15.75">
      <c r="A121" s="27"/>
      <c r="B121" s="28" t="s">
        <v>88</v>
      </c>
      <c r="C121" s="28"/>
      <c r="D121" s="28"/>
      <c r="E121" s="28"/>
      <c r="F121" s="28"/>
      <c r="G121" s="28"/>
      <c r="H121" s="28"/>
      <c r="I121" s="28"/>
      <c r="J121" s="28"/>
      <c r="K121" s="28"/>
      <c r="L121" s="71">
        <f>SUM(L119:L120)</f>
        <v>0</v>
      </c>
      <c r="M121" s="28"/>
      <c r="N121" s="145"/>
    </row>
    <row r="122" spans="1:14" ht="7.5" customHeight="1">
      <c r="A122" s="27"/>
      <c r="B122" s="28"/>
      <c r="C122" s="28"/>
      <c r="D122" s="28"/>
      <c r="E122" s="28"/>
      <c r="F122" s="28"/>
      <c r="G122" s="28"/>
      <c r="H122" s="28"/>
      <c r="I122" s="28"/>
      <c r="J122" s="28"/>
      <c r="K122" s="28"/>
      <c r="L122" s="85"/>
      <c r="M122" s="28"/>
      <c r="N122" s="145"/>
    </row>
    <row r="123" spans="1:14" ht="6" customHeight="1">
      <c r="A123" s="2"/>
      <c r="B123" s="5"/>
      <c r="C123" s="5"/>
      <c r="D123" s="5"/>
      <c r="E123" s="5"/>
      <c r="F123" s="5"/>
      <c r="G123" s="5"/>
      <c r="H123" s="5"/>
      <c r="I123" s="5"/>
      <c r="J123" s="5"/>
      <c r="K123" s="5"/>
      <c r="L123" s="64"/>
      <c r="M123" s="5"/>
      <c r="N123" s="145"/>
    </row>
    <row r="124" spans="1:14" ht="15.75">
      <c r="A124" s="8"/>
      <c r="B124" s="84" t="s">
        <v>89</v>
      </c>
      <c r="C124" s="16"/>
      <c r="D124" s="10"/>
      <c r="E124" s="10"/>
      <c r="F124" s="10"/>
      <c r="G124" s="10"/>
      <c r="H124" s="10"/>
      <c r="I124" s="10"/>
      <c r="J124" s="10"/>
      <c r="K124" s="10"/>
      <c r="L124" s="66"/>
      <c r="M124" s="10"/>
      <c r="N124" s="145"/>
    </row>
    <row r="125" spans="1:14" ht="15.75">
      <c r="A125" s="8"/>
      <c r="B125" s="22"/>
      <c r="C125" s="16"/>
      <c r="D125" s="10"/>
      <c r="E125" s="10"/>
      <c r="F125" s="10"/>
      <c r="G125" s="10"/>
      <c r="H125" s="10"/>
      <c r="I125" s="10"/>
      <c r="J125" s="10"/>
      <c r="K125" s="10"/>
      <c r="L125" s="66"/>
      <c r="M125" s="10"/>
      <c r="N125" s="145"/>
    </row>
    <row r="126" spans="1:14" ht="15.75">
      <c r="A126" s="27"/>
      <c r="B126" s="28" t="s">
        <v>90</v>
      </c>
      <c r="C126" s="90"/>
      <c r="D126" s="28"/>
      <c r="E126" s="28"/>
      <c r="F126" s="28"/>
      <c r="G126" s="28"/>
      <c r="H126" s="28"/>
      <c r="I126" s="28"/>
      <c r="J126" s="28"/>
      <c r="K126" s="28"/>
      <c r="L126" s="71">
        <f>L55</f>
        <v>24071</v>
      </c>
      <c r="M126" s="28"/>
      <c r="N126" s="145"/>
    </row>
    <row r="127" spans="1:14" ht="15.75">
      <c r="A127" s="27"/>
      <c r="B127" s="28" t="s">
        <v>91</v>
      </c>
      <c r="C127" s="90"/>
      <c r="D127" s="28"/>
      <c r="E127" s="28"/>
      <c r="F127" s="28"/>
      <c r="G127" s="28"/>
      <c r="H127" s="28"/>
      <c r="I127" s="28"/>
      <c r="J127" s="28"/>
      <c r="K127" s="28"/>
      <c r="L127" s="71">
        <f>L67</f>
        <v>22436</v>
      </c>
      <c r="M127" s="28"/>
      <c r="N127" s="145"/>
    </row>
    <row r="128" spans="1:14" ht="7.5" customHeight="1">
      <c r="A128" s="27"/>
      <c r="B128" s="28"/>
      <c r="C128" s="28"/>
      <c r="D128" s="28"/>
      <c r="E128" s="28"/>
      <c r="F128" s="28"/>
      <c r="G128" s="28"/>
      <c r="H128" s="28"/>
      <c r="I128" s="28"/>
      <c r="J128" s="28"/>
      <c r="K128" s="28"/>
      <c r="L128" s="85"/>
      <c r="M128" s="28"/>
      <c r="N128" s="145"/>
    </row>
    <row r="129" spans="1:14" ht="15.75">
      <c r="A129" s="2"/>
      <c r="B129" s="5"/>
      <c r="C129" s="5"/>
      <c r="D129" s="5"/>
      <c r="E129" s="5"/>
      <c r="F129" s="5"/>
      <c r="G129" s="5"/>
      <c r="H129" s="5"/>
      <c r="I129" s="5"/>
      <c r="J129" s="5"/>
      <c r="K129" s="5"/>
      <c r="L129" s="64"/>
      <c r="M129" s="5"/>
      <c r="N129" s="145"/>
    </row>
    <row r="130" spans="1:14" ht="15.75">
      <c r="A130" s="8"/>
      <c r="B130" s="84" t="s">
        <v>92</v>
      </c>
      <c r="C130" s="12"/>
      <c r="D130" s="12"/>
      <c r="E130" s="12"/>
      <c r="F130" s="12"/>
      <c r="G130" s="12"/>
      <c r="H130" s="91" t="s">
        <v>164</v>
      </c>
      <c r="I130" s="91"/>
      <c r="J130" s="91" t="s">
        <v>170</v>
      </c>
      <c r="K130" s="12"/>
      <c r="L130" s="92" t="s">
        <v>184</v>
      </c>
      <c r="M130" s="12"/>
      <c r="N130" s="145"/>
    </row>
    <row r="131" spans="1:14" ht="15.75">
      <c r="A131" s="27"/>
      <c r="B131" s="28" t="s">
        <v>93</v>
      </c>
      <c r="C131" s="28"/>
      <c r="D131" s="28"/>
      <c r="E131" s="28"/>
      <c r="F131" s="28"/>
      <c r="G131" s="28"/>
      <c r="H131" s="71">
        <v>20000</v>
      </c>
      <c r="I131" s="28"/>
      <c r="J131" s="56" t="s">
        <v>171</v>
      </c>
      <c r="K131" s="28"/>
      <c r="L131" s="71"/>
      <c r="M131" s="28"/>
      <c r="N131" s="145"/>
    </row>
    <row r="132" spans="1:14" ht="15.75">
      <c r="A132" s="27"/>
      <c r="B132" s="28" t="s">
        <v>94</v>
      </c>
      <c r="C132" s="28"/>
      <c r="D132" s="28"/>
      <c r="E132" s="28"/>
      <c r="F132" s="28"/>
      <c r="G132" s="28"/>
      <c r="H132" s="71">
        <v>851</v>
      </c>
      <c r="I132" s="28"/>
      <c r="J132" s="71">
        <v>26</v>
      </c>
      <c r="K132" s="28"/>
      <c r="L132" s="71">
        <f>J132+H132</f>
        <v>877</v>
      </c>
      <c r="M132" s="28"/>
      <c r="N132" s="145"/>
    </row>
    <row r="133" spans="1:14" ht="15.75">
      <c r="A133" s="27"/>
      <c r="B133" s="28" t="s">
        <v>95</v>
      </c>
      <c r="C133" s="28"/>
      <c r="D133" s="28"/>
      <c r="E133" s="28"/>
      <c r="F133" s="28"/>
      <c r="G133" s="28"/>
      <c r="H133" s="28">
        <v>0</v>
      </c>
      <c r="I133" s="28"/>
      <c r="J133" s="28">
        <v>0</v>
      </c>
      <c r="K133" s="28"/>
      <c r="L133" s="71">
        <f>J133+H133</f>
        <v>0</v>
      </c>
      <c r="M133" s="28"/>
      <c r="N133" s="145"/>
    </row>
    <row r="134" spans="1:14" ht="15.75">
      <c r="A134" s="27"/>
      <c r="B134" s="28" t="s">
        <v>96</v>
      </c>
      <c r="C134" s="28"/>
      <c r="D134" s="28"/>
      <c r="E134" s="28"/>
      <c r="F134" s="28"/>
      <c r="G134" s="28"/>
      <c r="H134" s="71">
        <f>H132+H133</f>
        <v>851</v>
      </c>
      <c r="I134" s="28"/>
      <c r="J134" s="71">
        <f>J133+J132</f>
        <v>26</v>
      </c>
      <c r="K134" s="28"/>
      <c r="L134" s="71">
        <f>J134+H134</f>
        <v>877</v>
      </c>
      <c r="M134" s="28"/>
      <c r="N134" s="145"/>
    </row>
    <row r="135" spans="1:14" ht="15.75">
      <c r="A135" s="27"/>
      <c r="B135" s="28" t="s">
        <v>97</v>
      </c>
      <c r="C135" s="28"/>
      <c r="D135" s="28"/>
      <c r="E135" s="28"/>
      <c r="F135" s="28"/>
      <c r="G135" s="28"/>
      <c r="H135" s="71">
        <f>H131-H134</f>
        <v>19149</v>
      </c>
      <c r="I135" s="28"/>
      <c r="J135" s="56" t="s">
        <v>171</v>
      </c>
      <c r="K135" s="28"/>
      <c r="L135" s="71"/>
      <c r="M135" s="28"/>
      <c r="N135" s="145"/>
    </row>
    <row r="136" spans="1:14" ht="7.5" customHeight="1">
      <c r="A136" s="27"/>
      <c r="B136" s="28"/>
      <c r="C136" s="28"/>
      <c r="D136" s="28"/>
      <c r="E136" s="28"/>
      <c r="F136" s="28"/>
      <c r="G136" s="28"/>
      <c r="H136" s="28"/>
      <c r="I136" s="28"/>
      <c r="J136" s="28"/>
      <c r="K136" s="28"/>
      <c r="L136" s="85"/>
      <c r="M136" s="28"/>
      <c r="N136" s="145"/>
    </row>
    <row r="137" spans="1:14" ht="9" customHeight="1">
      <c r="A137" s="2"/>
      <c r="B137" s="5"/>
      <c r="C137" s="5"/>
      <c r="D137" s="5"/>
      <c r="E137" s="5"/>
      <c r="F137" s="5"/>
      <c r="G137" s="5"/>
      <c r="H137" s="5"/>
      <c r="I137" s="5"/>
      <c r="J137" s="5"/>
      <c r="K137" s="5"/>
      <c r="L137" s="64"/>
      <c r="M137" s="5"/>
      <c r="N137" s="145"/>
    </row>
    <row r="138" spans="1:14" ht="15.75">
      <c r="A138" s="8"/>
      <c r="B138" s="84" t="s">
        <v>98</v>
      </c>
      <c r="C138" s="16"/>
      <c r="D138" s="10"/>
      <c r="E138" s="10"/>
      <c r="F138" s="10"/>
      <c r="G138" s="10"/>
      <c r="H138" s="10"/>
      <c r="I138" s="10"/>
      <c r="J138" s="10"/>
      <c r="K138" s="10"/>
      <c r="L138" s="94"/>
      <c r="M138" s="10"/>
      <c r="N138" s="145"/>
    </row>
    <row r="139" spans="1:14" ht="15.75">
      <c r="A139" s="27"/>
      <c r="B139" s="28" t="s">
        <v>99</v>
      </c>
      <c r="C139" s="28"/>
      <c r="D139" s="28"/>
      <c r="E139" s="28"/>
      <c r="F139" s="28"/>
      <c r="G139" s="28"/>
      <c r="H139" s="28"/>
      <c r="I139" s="28"/>
      <c r="J139" s="28"/>
      <c r="K139" s="28"/>
      <c r="L139" s="81">
        <f>(L77+SUM(L79:L82))/-L83</f>
        <v>2.329861111111111</v>
      </c>
      <c r="M139" s="28" t="s">
        <v>185</v>
      </c>
      <c r="N139" s="145"/>
    </row>
    <row r="140" spans="1:14" ht="15.75">
      <c r="A140" s="27"/>
      <c r="B140" s="28" t="s">
        <v>100</v>
      </c>
      <c r="C140" s="28"/>
      <c r="D140" s="28"/>
      <c r="E140" s="28"/>
      <c r="F140" s="28"/>
      <c r="G140" s="28"/>
      <c r="H140" s="28"/>
      <c r="I140" s="28"/>
      <c r="J140" s="28"/>
      <c r="K140" s="28"/>
      <c r="L140" s="95">
        <v>1.71</v>
      </c>
      <c r="M140" s="28" t="s">
        <v>185</v>
      </c>
      <c r="N140" s="145"/>
    </row>
    <row r="141" spans="1:14" ht="15.75">
      <c r="A141" s="27"/>
      <c r="B141" s="28" t="s">
        <v>101</v>
      </c>
      <c r="C141" s="28"/>
      <c r="D141" s="28"/>
      <c r="E141" s="28"/>
      <c r="F141" s="28"/>
      <c r="G141" s="28"/>
      <c r="H141" s="28"/>
      <c r="I141" s="28"/>
      <c r="J141" s="28"/>
      <c r="K141" s="28"/>
      <c r="L141" s="81">
        <f>(L77+SUM(L79:L84))/-L85</f>
        <v>6.031746031746032</v>
      </c>
      <c r="M141" s="28" t="s">
        <v>185</v>
      </c>
      <c r="N141" s="145"/>
    </row>
    <row r="142" spans="1:14" ht="15.75">
      <c r="A142" s="27"/>
      <c r="B142" s="28" t="s">
        <v>102</v>
      </c>
      <c r="C142" s="28"/>
      <c r="D142" s="28"/>
      <c r="E142" s="28"/>
      <c r="F142" s="28"/>
      <c r="G142" s="28"/>
      <c r="H142" s="28"/>
      <c r="I142" s="28"/>
      <c r="J142" s="28"/>
      <c r="K142" s="28"/>
      <c r="L142" s="96">
        <v>4.58</v>
      </c>
      <c r="M142" s="28" t="s">
        <v>185</v>
      </c>
      <c r="N142" s="145"/>
    </row>
    <row r="143" spans="1:14" ht="7.5" customHeight="1">
      <c r="A143" s="27"/>
      <c r="B143" s="28"/>
      <c r="C143" s="28"/>
      <c r="D143" s="28"/>
      <c r="E143" s="28"/>
      <c r="F143" s="28"/>
      <c r="G143" s="28"/>
      <c r="H143" s="28"/>
      <c r="I143" s="28"/>
      <c r="J143" s="28"/>
      <c r="K143" s="28"/>
      <c r="L143" s="28"/>
      <c r="M143" s="28"/>
      <c r="N143" s="145"/>
    </row>
    <row r="144" spans="1:14" ht="15.75">
      <c r="A144" s="8"/>
      <c r="B144" s="15"/>
      <c r="C144" s="15"/>
      <c r="D144" s="15"/>
      <c r="E144" s="15"/>
      <c r="F144" s="15"/>
      <c r="G144" s="15"/>
      <c r="H144" s="15"/>
      <c r="I144" s="15"/>
      <c r="J144" s="15"/>
      <c r="K144" s="15"/>
      <c r="L144" s="15"/>
      <c r="M144" s="15"/>
      <c r="N144" s="145"/>
    </row>
    <row r="145" spans="1:14" ht="15.75">
      <c r="A145" s="97"/>
      <c r="B145" s="82" t="s">
        <v>103</v>
      </c>
      <c r="C145" s="98"/>
      <c r="D145" s="98"/>
      <c r="E145" s="98"/>
      <c r="F145" s="98"/>
      <c r="G145" s="99"/>
      <c r="H145" s="99"/>
      <c r="I145" s="99"/>
      <c r="J145" s="99">
        <f>L42</f>
        <v>37195</v>
      </c>
      <c r="K145" s="100"/>
      <c r="L145" s="5"/>
      <c r="M145" s="5"/>
      <c r="N145" s="145"/>
    </row>
    <row r="146" spans="1:14" ht="15.75">
      <c r="A146" s="102"/>
      <c r="B146" s="103"/>
      <c r="C146" s="104"/>
      <c r="D146" s="104"/>
      <c r="E146" s="104"/>
      <c r="F146" s="104"/>
      <c r="G146" s="105"/>
      <c r="H146" s="105"/>
      <c r="I146" s="105"/>
      <c r="J146" s="105"/>
      <c r="K146" s="10"/>
      <c r="L146" s="10"/>
      <c r="M146" s="10"/>
      <c r="N146" s="145"/>
    </row>
    <row r="147" spans="1:14" ht="15.75">
      <c r="A147" s="107"/>
      <c r="B147" s="108" t="s">
        <v>104</v>
      </c>
      <c r="C147" s="109"/>
      <c r="D147" s="109"/>
      <c r="E147" s="109"/>
      <c r="F147" s="109"/>
      <c r="G147" s="89"/>
      <c r="H147" s="89"/>
      <c r="I147" s="89"/>
      <c r="J147" s="55">
        <v>0.09449</v>
      </c>
      <c r="K147" s="28"/>
      <c r="L147" s="28"/>
      <c r="M147" s="28"/>
      <c r="N147" s="145"/>
    </row>
    <row r="148" spans="1:14" ht="15.75">
      <c r="A148" s="107"/>
      <c r="B148" s="108" t="s">
        <v>105</v>
      </c>
      <c r="C148" s="109"/>
      <c r="D148" s="109"/>
      <c r="E148" s="109"/>
      <c r="F148" s="109"/>
      <c r="G148" s="89"/>
      <c r="H148" s="89"/>
      <c r="I148" s="89"/>
      <c r="J148" s="55">
        <v>0.0668</v>
      </c>
      <c r="K148" s="28"/>
      <c r="L148" s="28"/>
      <c r="M148" s="28"/>
      <c r="N148" s="145"/>
    </row>
    <row r="149" spans="1:14" ht="15.75">
      <c r="A149" s="107"/>
      <c r="B149" s="108" t="s">
        <v>106</v>
      </c>
      <c r="C149" s="109"/>
      <c r="D149" s="109"/>
      <c r="E149" s="109"/>
      <c r="F149" s="109"/>
      <c r="G149" s="89"/>
      <c r="H149" s="89"/>
      <c r="I149" s="89"/>
      <c r="J149" s="110">
        <f>J147-J148</f>
        <v>0.027690000000000006</v>
      </c>
      <c r="K149" s="28"/>
      <c r="L149" s="28"/>
      <c r="M149" s="28"/>
      <c r="N149" s="145"/>
    </row>
    <row r="150" spans="1:14" ht="15.75">
      <c r="A150" s="107"/>
      <c r="B150" s="108" t="s">
        <v>107</v>
      </c>
      <c r="C150" s="109"/>
      <c r="D150" s="109"/>
      <c r="E150" s="109"/>
      <c r="F150" s="109"/>
      <c r="G150" s="89"/>
      <c r="H150" s="89"/>
      <c r="I150" s="89"/>
      <c r="J150" s="55">
        <v>0.0817</v>
      </c>
      <c r="K150" s="28"/>
      <c r="L150" s="28"/>
      <c r="M150" s="28"/>
      <c r="N150" s="145"/>
    </row>
    <row r="151" spans="1:14" ht="15.75">
      <c r="A151" s="107"/>
      <c r="B151" s="108" t="s">
        <v>108</v>
      </c>
      <c r="C151" s="109"/>
      <c r="D151" s="109"/>
      <c r="E151" s="109"/>
      <c r="F151" s="109"/>
      <c r="G151" s="89"/>
      <c r="H151" s="89"/>
      <c r="I151" s="89"/>
      <c r="J151" s="110">
        <f>L31</f>
        <v>0.055274045336150344</v>
      </c>
      <c r="K151" s="28"/>
      <c r="L151" s="28"/>
      <c r="M151" s="28"/>
      <c r="N151" s="145"/>
    </row>
    <row r="152" spans="1:14" ht="15.75">
      <c r="A152" s="107"/>
      <c r="B152" s="108" t="s">
        <v>109</v>
      </c>
      <c r="C152" s="109"/>
      <c r="D152" s="109"/>
      <c r="E152" s="109"/>
      <c r="F152" s="109"/>
      <c r="G152" s="89"/>
      <c r="H152" s="89"/>
      <c r="I152" s="89"/>
      <c r="J152" s="110">
        <f>J150-J151</f>
        <v>0.02642595466384965</v>
      </c>
      <c r="K152" s="28"/>
      <c r="L152" s="28"/>
      <c r="M152" s="28"/>
      <c r="N152" s="145"/>
    </row>
    <row r="153" spans="1:14" ht="15.75">
      <c r="A153" s="107"/>
      <c r="B153" s="108" t="s">
        <v>110</v>
      </c>
      <c r="C153" s="109"/>
      <c r="D153" s="109"/>
      <c r="E153" s="109"/>
      <c r="F153" s="109"/>
      <c r="G153" s="89"/>
      <c r="H153" s="89"/>
      <c r="I153" s="89"/>
      <c r="J153" s="111" t="s">
        <v>172</v>
      </c>
      <c r="K153" s="28"/>
      <c r="L153" s="28"/>
      <c r="M153" s="28"/>
      <c r="N153" s="145"/>
    </row>
    <row r="154" spans="1:14" ht="15.75">
      <c r="A154" s="107"/>
      <c r="B154" s="108" t="s">
        <v>111</v>
      </c>
      <c r="C154" s="109"/>
      <c r="D154" s="109"/>
      <c r="E154" s="109"/>
      <c r="F154" s="109"/>
      <c r="G154" s="89"/>
      <c r="H154" s="89"/>
      <c r="I154" s="89"/>
      <c r="J154" s="112">
        <v>17.7</v>
      </c>
      <c r="K154" s="28" t="s">
        <v>176</v>
      </c>
      <c r="L154" s="28"/>
      <c r="M154" s="28"/>
      <c r="N154" s="145"/>
    </row>
    <row r="155" spans="1:14" ht="15.75">
      <c r="A155" s="107"/>
      <c r="B155" s="108" t="s">
        <v>112</v>
      </c>
      <c r="C155" s="109"/>
      <c r="D155" s="109"/>
      <c r="E155" s="109"/>
      <c r="F155" s="109"/>
      <c r="G155" s="89"/>
      <c r="H155" s="89"/>
      <c r="I155" s="89"/>
      <c r="J155" s="112">
        <v>11.74</v>
      </c>
      <c r="K155" s="28" t="s">
        <v>176</v>
      </c>
      <c r="L155" s="28"/>
      <c r="M155" s="28"/>
      <c r="N155" s="145"/>
    </row>
    <row r="156" spans="1:14" ht="15.75">
      <c r="A156" s="107"/>
      <c r="B156" s="108" t="s">
        <v>202</v>
      </c>
      <c r="C156" s="109"/>
      <c r="D156" s="109"/>
      <c r="E156" s="109"/>
      <c r="F156" s="109"/>
      <c r="G156" s="89"/>
      <c r="H156" s="89"/>
      <c r="I156" s="89"/>
      <c r="J156" s="110">
        <v>0.0713</v>
      </c>
      <c r="K156" s="28"/>
      <c r="L156" s="28"/>
      <c r="M156" s="28"/>
      <c r="N156" s="145"/>
    </row>
    <row r="157" spans="1:14" ht="15.75">
      <c r="A157" s="107"/>
      <c r="B157" s="108" t="s">
        <v>203</v>
      </c>
      <c r="C157" s="109"/>
      <c r="D157" s="109"/>
      <c r="E157" s="109"/>
      <c r="F157" s="109"/>
      <c r="G157" s="89"/>
      <c r="H157" s="89"/>
      <c r="I157" s="89"/>
      <c r="J157" s="110">
        <v>0.2242</v>
      </c>
      <c r="K157" s="28"/>
      <c r="L157" s="28"/>
      <c r="M157" s="28"/>
      <c r="N157" s="145"/>
    </row>
    <row r="158" spans="1:14" ht="15.75">
      <c r="A158" s="107"/>
      <c r="B158" s="108"/>
      <c r="C158" s="108"/>
      <c r="D158" s="108"/>
      <c r="E158" s="108"/>
      <c r="F158" s="108"/>
      <c r="G158" s="28"/>
      <c r="H158" s="28"/>
      <c r="I158" s="28"/>
      <c r="J158" s="85"/>
      <c r="K158" s="28"/>
      <c r="L158" s="113"/>
      <c r="M158" s="28"/>
      <c r="N158" s="145"/>
    </row>
    <row r="159" spans="1:14" ht="15.75">
      <c r="A159" s="114"/>
      <c r="B159" s="17" t="s">
        <v>114</v>
      </c>
      <c r="C159" s="20"/>
      <c r="D159" s="115"/>
      <c r="E159" s="20"/>
      <c r="F159" s="115"/>
      <c r="G159" s="20"/>
      <c r="H159" s="115"/>
      <c r="I159" s="20" t="s">
        <v>165</v>
      </c>
      <c r="J159" s="115" t="s">
        <v>173</v>
      </c>
      <c r="K159" s="18"/>
      <c r="L159" s="18"/>
      <c r="M159" s="18"/>
      <c r="N159" s="145"/>
    </row>
    <row r="160" spans="1:14" ht="15.75">
      <c r="A160" s="116"/>
      <c r="B160" s="108" t="s">
        <v>115</v>
      </c>
      <c r="C160" s="72"/>
      <c r="D160" s="72"/>
      <c r="E160" s="72"/>
      <c r="F160" s="28"/>
      <c r="G160" s="28"/>
      <c r="H160" s="28"/>
      <c r="I160" s="34">
        <v>23</v>
      </c>
      <c r="J160" s="117">
        <v>1259</v>
      </c>
      <c r="K160" s="28"/>
      <c r="L160" s="113"/>
      <c r="M160" s="118"/>
      <c r="N160" s="145"/>
    </row>
    <row r="161" spans="1:14" ht="15.75">
      <c r="A161" s="116"/>
      <c r="B161" s="108" t="s">
        <v>116</v>
      </c>
      <c r="C161" s="72"/>
      <c r="D161" s="72"/>
      <c r="E161" s="72"/>
      <c r="F161" s="28"/>
      <c r="G161" s="28"/>
      <c r="H161" s="28"/>
      <c r="I161" s="34">
        <v>3</v>
      </c>
      <c r="J161" s="117">
        <v>105</v>
      </c>
      <c r="K161" s="28"/>
      <c r="L161" s="113"/>
      <c r="M161" s="118"/>
      <c r="N161" s="145"/>
    </row>
    <row r="162" spans="1:14" ht="15.75">
      <c r="A162" s="116"/>
      <c r="B162" s="119" t="s">
        <v>117</v>
      </c>
      <c r="C162" s="72"/>
      <c r="D162" s="72"/>
      <c r="E162" s="72"/>
      <c r="F162" s="28"/>
      <c r="G162" s="28"/>
      <c r="H162" s="28"/>
      <c r="I162" s="28"/>
      <c r="J162" s="117">
        <v>0</v>
      </c>
      <c r="K162" s="28"/>
      <c r="L162" s="113"/>
      <c r="M162" s="118"/>
      <c r="N162" s="145"/>
    </row>
    <row r="163" spans="1:14" ht="15.75">
      <c r="A163" s="116"/>
      <c r="B163" s="119" t="s">
        <v>118</v>
      </c>
      <c r="C163" s="72"/>
      <c r="D163" s="72"/>
      <c r="E163" s="72"/>
      <c r="F163" s="28"/>
      <c r="G163" s="28"/>
      <c r="H163" s="28"/>
      <c r="I163" s="28"/>
      <c r="J163" s="87" t="s">
        <v>171</v>
      </c>
      <c r="K163" s="28"/>
      <c r="L163" s="113"/>
      <c r="M163" s="118"/>
      <c r="N163" s="145"/>
    </row>
    <row r="164" spans="1:14" ht="15.75">
      <c r="A164" s="120"/>
      <c r="B164" s="119" t="s">
        <v>119</v>
      </c>
      <c r="C164" s="72"/>
      <c r="D164" s="108"/>
      <c r="E164" s="108"/>
      <c r="F164" s="108"/>
      <c r="G164" s="28"/>
      <c r="H164" s="28"/>
      <c r="I164" s="28"/>
      <c r="J164" s="117"/>
      <c r="K164" s="28"/>
      <c r="L164" s="113"/>
      <c r="M164" s="121"/>
      <c r="N164" s="145"/>
    </row>
    <row r="165" spans="1:14" ht="15.75">
      <c r="A165" s="116"/>
      <c r="B165" s="108" t="s">
        <v>120</v>
      </c>
      <c r="C165" s="72"/>
      <c r="D165" s="72"/>
      <c r="E165" s="72"/>
      <c r="F165" s="72"/>
      <c r="G165" s="28"/>
      <c r="H165" s="28"/>
      <c r="I165" s="28">
        <f>129-128</f>
        <v>1</v>
      </c>
      <c r="J165" s="117">
        <v>2</v>
      </c>
      <c r="K165" s="28"/>
      <c r="L165" s="113"/>
      <c r="M165" s="121"/>
      <c r="N165" s="145"/>
    </row>
    <row r="166" spans="1:14" ht="15.75">
      <c r="A166" s="116"/>
      <c r="B166" s="108" t="s">
        <v>121</v>
      </c>
      <c r="C166" s="72"/>
      <c r="D166" s="72"/>
      <c r="E166" s="72"/>
      <c r="F166" s="72"/>
      <c r="G166" s="28"/>
      <c r="H166" s="28"/>
      <c r="I166" s="28">
        <v>129</v>
      </c>
      <c r="J166" s="117">
        <v>1552</v>
      </c>
      <c r="K166" s="28"/>
      <c r="L166" s="113"/>
      <c r="M166" s="121"/>
      <c r="N166" s="145"/>
    </row>
    <row r="167" spans="1:14" ht="15.75">
      <c r="A167" s="116"/>
      <c r="B167" s="108" t="s">
        <v>195</v>
      </c>
      <c r="C167" s="72"/>
      <c r="D167" s="72"/>
      <c r="E167" s="72"/>
      <c r="F167" s="72"/>
      <c r="G167" s="28"/>
      <c r="H167" s="28"/>
      <c r="I167" s="28"/>
      <c r="J167" s="117">
        <f>144+4+29+3</f>
        <v>180</v>
      </c>
      <c r="K167" s="28"/>
      <c r="L167" s="113"/>
      <c r="M167" s="121"/>
      <c r="N167" s="145"/>
    </row>
    <row r="168" spans="1:14" ht="15.75">
      <c r="A168" s="120"/>
      <c r="B168" s="119" t="s">
        <v>122</v>
      </c>
      <c r="C168" s="72"/>
      <c r="D168" s="108"/>
      <c r="E168" s="108"/>
      <c r="F168" s="108"/>
      <c r="G168" s="28"/>
      <c r="H168" s="28"/>
      <c r="I168" s="28"/>
      <c r="J168" s="117"/>
      <c r="K168" s="28"/>
      <c r="L168" s="113"/>
      <c r="M168" s="121"/>
      <c r="N168" s="145"/>
    </row>
    <row r="169" spans="1:14" ht="15.75">
      <c r="A169" s="120"/>
      <c r="B169" s="108" t="s">
        <v>123</v>
      </c>
      <c r="C169" s="72"/>
      <c r="D169" s="108"/>
      <c r="E169" s="108"/>
      <c r="F169" s="108"/>
      <c r="G169" s="28"/>
      <c r="H169" s="28"/>
      <c r="I169" s="28">
        <v>2</v>
      </c>
      <c r="J169" s="117">
        <v>100</v>
      </c>
      <c r="K169" s="28"/>
      <c r="L169" s="113"/>
      <c r="M169" s="121"/>
      <c r="N169" s="145"/>
    </row>
    <row r="170" spans="1:14" ht="15.75">
      <c r="A170" s="116"/>
      <c r="B170" s="108" t="s">
        <v>124</v>
      </c>
      <c r="C170" s="72"/>
      <c r="D170" s="122"/>
      <c r="E170" s="122"/>
      <c r="F170" s="123"/>
      <c r="G170" s="28"/>
      <c r="H170" s="28"/>
      <c r="I170" s="28"/>
      <c r="J170" s="117">
        <v>24.415</v>
      </c>
      <c r="K170" s="28"/>
      <c r="L170" s="113"/>
      <c r="M170" s="121"/>
      <c r="N170" s="145"/>
    </row>
    <row r="171" spans="1:14" ht="15.75">
      <c r="A171" s="116"/>
      <c r="B171" s="108" t="s">
        <v>125</v>
      </c>
      <c r="C171" s="72"/>
      <c r="D171" s="122"/>
      <c r="E171" s="122"/>
      <c r="F171" s="123"/>
      <c r="G171" s="28"/>
      <c r="H171" s="28"/>
      <c r="I171" s="28"/>
      <c r="J171" s="117">
        <v>3.5</v>
      </c>
      <c r="K171" s="28"/>
      <c r="L171" s="113"/>
      <c r="M171" s="121"/>
      <c r="N171" s="145"/>
    </row>
    <row r="172" spans="1:14" ht="15.75">
      <c r="A172" s="116"/>
      <c r="B172" s="108" t="s">
        <v>126</v>
      </c>
      <c r="C172" s="72"/>
      <c r="D172" s="124"/>
      <c r="E172" s="122"/>
      <c r="F172" s="123"/>
      <c r="G172" s="28"/>
      <c r="H172" s="28"/>
      <c r="I172" s="28"/>
      <c r="J172" s="125">
        <v>1.1794</v>
      </c>
      <c r="K172" s="28"/>
      <c r="L172" s="113"/>
      <c r="M172" s="121"/>
      <c r="N172" s="145"/>
    </row>
    <row r="173" spans="1:14" ht="15.75">
      <c r="A173" s="116"/>
      <c r="B173" s="108"/>
      <c r="C173" s="72"/>
      <c r="D173" s="124"/>
      <c r="E173" s="122"/>
      <c r="F173" s="123"/>
      <c r="G173" s="28"/>
      <c r="H173" s="28"/>
      <c r="I173" s="28"/>
      <c r="J173" s="125"/>
      <c r="K173" s="28"/>
      <c r="L173" s="113"/>
      <c r="M173" s="121"/>
      <c r="N173" s="145"/>
    </row>
    <row r="174" spans="1:14" ht="15.75">
      <c r="A174" s="8"/>
      <c r="B174" s="17" t="s">
        <v>127</v>
      </c>
      <c r="C174" s="20"/>
      <c r="D174" s="115"/>
      <c r="E174" s="20"/>
      <c r="F174" s="115"/>
      <c r="G174" s="20"/>
      <c r="H174" s="115" t="s">
        <v>165</v>
      </c>
      <c r="I174" s="20" t="s">
        <v>166</v>
      </c>
      <c r="J174" s="115" t="s">
        <v>174</v>
      </c>
      <c r="K174" s="20" t="s">
        <v>166</v>
      </c>
      <c r="L174" s="18"/>
      <c r="M174" s="17"/>
      <c r="N174" s="145"/>
    </row>
    <row r="175" spans="1:14" ht="15.75">
      <c r="A175" s="27"/>
      <c r="B175" s="72" t="s">
        <v>128</v>
      </c>
      <c r="C175" s="127"/>
      <c r="D175" s="72"/>
      <c r="E175" s="127"/>
      <c r="F175" s="28"/>
      <c r="G175" s="127"/>
      <c r="H175" s="72">
        <v>582</v>
      </c>
      <c r="I175" s="127">
        <f>H175/H180</f>
        <v>0.8609467455621301</v>
      </c>
      <c r="J175" s="71">
        <v>20812</v>
      </c>
      <c r="K175" s="128">
        <f>J175/J180</f>
        <v>0.8646088654397408</v>
      </c>
      <c r="L175" s="113"/>
      <c r="M175" s="121"/>
      <c r="N175" s="145"/>
    </row>
    <row r="176" spans="1:14" ht="15.75">
      <c r="A176" s="27"/>
      <c r="B176" s="72" t="s">
        <v>129</v>
      </c>
      <c r="C176" s="127"/>
      <c r="D176" s="72"/>
      <c r="E176" s="127"/>
      <c r="F176" s="28"/>
      <c r="G176" s="129"/>
      <c r="H176" s="72">
        <v>12</v>
      </c>
      <c r="I176" s="127">
        <f>H176/H180</f>
        <v>0.01775147928994083</v>
      </c>
      <c r="J176" s="71">
        <v>508</v>
      </c>
      <c r="K176" s="128">
        <f>J176/J180</f>
        <v>0.021104233309791866</v>
      </c>
      <c r="L176" s="113"/>
      <c r="M176" s="121"/>
      <c r="N176" s="145"/>
    </row>
    <row r="177" spans="1:14" ht="15.75">
      <c r="A177" s="27"/>
      <c r="B177" s="72" t="s">
        <v>130</v>
      </c>
      <c r="C177" s="127"/>
      <c r="D177" s="72"/>
      <c r="E177" s="127"/>
      <c r="F177" s="28"/>
      <c r="G177" s="129"/>
      <c r="H177" s="72">
        <v>7</v>
      </c>
      <c r="I177" s="127">
        <f>H177/H180</f>
        <v>0.010355029585798817</v>
      </c>
      <c r="J177" s="71">
        <f>189+30</f>
        <v>219</v>
      </c>
      <c r="K177" s="128">
        <f>J177/J180</f>
        <v>0.009098084832370902</v>
      </c>
      <c r="L177" s="113"/>
      <c r="M177" s="121"/>
      <c r="N177" s="145"/>
    </row>
    <row r="178" spans="1:14" ht="15.75">
      <c r="A178" s="27"/>
      <c r="B178" s="72" t="s">
        <v>131</v>
      </c>
      <c r="C178" s="127"/>
      <c r="D178" s="72"/>
      <c r="E178" s="127"/>
      <c r="F178" s="28"/>
      <c r="G178" s="129"/>
      <c r="H178" s="72">
        <v>75</v>
      </c>
      <c r="I178" s="127">
        <f>H178/H180</f>
        <v>0.11094674556213018</v>
      </c>
      <c r="J178" s="71">
        <v>2532</v>
      </c>
      <c r="K178" s="128">
        <f>J178/J180</f>
        <v>0.10518881641809646</v>
      </c>
      <c r="L178" s="113"/>
      <c r="M178" s="121"/>
      <c r="N178" s="145"/>
    </row>
    <row r="179" spans="1:14" ht="15.75">
      <c r="A179" s="27"/>
      <c r="B179" s="31"/>
      <c r="C179" s="127"/>
      <c r="D179" s="72"/>
      <c r="E179" s="127"/>
      <c r="F179" s="28"/>
      <c r="G179" s="129"/>
      <c r="H179" s="72"/>
      <c r="I179" s="127"/>
      <c r="J179" s="71"/>
      <c r="K179" s="128"/>
      <c r="L179" s="113"/>
      <c r="M179" s="121"/>
      <c r="N179" s="145"/>
    </row>
    <row r="180" spans="1:14" ht="15.75">
      <c r="A180" s="27"/>
      <c r="B180" s="28"/>
      <c r="C180" s="28"/>
      <c r="D180" s="28"/>
      <c r="E180" s="28"/>
      <c r="F180" s="28"/>
      <c r="G180" s="28"/>
      <c r="H180" s="70">
        <f>SUM(H175:H179)</f>
        <v>676</v>
      </c>
      <c r="I180" s="131">
        <f>SUM(I175:I179)</f>
        <v>0.9999999999999999</v>
      </c>
      <c r="J180" s="71">
        <f>SUM(J175:J179)</f>
        <v>24071</v>
      </c>
      <c r="K180" s="131">
        <f>SUM(K175:K179)</f>
        <v>1</v>
      </c>
      <c r="L180" s="28"/>
      <c r="M180" s="28"/>
      <c r="N180" s="145"/>
    </row>
    <row r="181" spans="1:14" ht="15.75">
      <c r="A181" s="27"/>
      <c r="B181" s="28"/>
      <c r="C181" s="28"/>
      <c r="D181" s="28"/>
      <c r="E181" s="28"/>
      <c r="F181" s="28"/>
      <c r="G181" s="28"/>
      <c r="H181" s="70"/>
      <c r="I181" s="131"/>
      <c r="J181" s="71"/>
      <c r="K181" s="131"/>
      <c r="L181" s="28"/>
      <c r="M181" s="28"/>
      <c r="N181" s="145"/>
    </row>
    <row r="182" spans="1:14" ht="15.75">
      <c r="A182" s="8"/>
      <c r="B182" s="10"/>
      <c r="C182" s="10"/>
      <c r="D182" s="10"/>
      <c r="E182" s="10"/>
      <c r="F182" s="10"/>
      <c r="G182" s="10"/>
      <c r="H182" s="73"/>
      <c r="I182" s="134"/>
      <c r="J182" s="135"/>
      <c r="K182" s="134"/>
      <c r="L182" s="10"/>
      <c r="M182" s="10"/>
      <c r="N182" s="145"/>
    </row>
    <row r="183" spans="1:14" ht="15.75">
      <c r="A183" s="136"/>
      <c r="B183" s="17" t="s">
        <v>133</v>
      </c>
      <c r="C183" s="137"/>
      <c r="D183" s="20" t="s">
        <v>142</v>
      </c>
      <c r="E183" s="18"/>
      <c r="F183" s="17" t="s">
        <v>153</v>
      </c>
      <c r="G183" s="138"/>
      <c r="H183" s="138"/>
      <c r="I183" s="15"/>
      <c r="J183" s="15"/>
      <c r="K183" s="15"/>
      <c r="L183" s="15"/>
      <c r="M183" s="15"/>
      <c r="N183" s="145"/>
    </row>
    <row r="184" spans="1:14" ht="15.75">
      <c r="A184" s="136"/>
      <c r="B184" s="15"/>
      <c r="C184" s="15"/>
      <c r="D184" s="10"/>
      <c r="E184" s="10"/>
      <c r="F184" s="10"/>
      <c r="G184" s="15"/>
      <c r="H184" s="15"/>
      <c r="I184" s="15"/>
      <c r="J184" s="15"/>
      <c r="K184" s="15"/>
      <c r="L184" s="15"/>
      <c r="M184" s="15"/>
      <c r="N184" s="145"/>
    </row>
    <row r="185" spans="1:14" ht="15.75">
      <c r="A185" s="136"/>
      <c r="B185" s="16" t="s">
        <v>134</v>
      </c>
      <c r="C185" s="139"/>
      <c r="D185" s="140" t="s">
        <v>143</v>
      </c>
      <c r="E185" s="16"/>
      <c r="F185" s="16" t="s">
        <v>154</v>
      </c>
      <c r="G185" s="139"/>
      <c r="H185" s="15"/>
      <c r="I185" s="15"/>
      <c r="J185" s="15"/>
      <c r="K185" s="15"/>
      <c r="L185" s="15"/>
      <c r="M185" s="15"/>
      <c r="N185" s="145"/>
    </row>
    <row r="186" spans="1:14" ht="15.75">
      <c r="A186" s="136"/>
      <c r="B186" s="16" t="s">
        <v>135</v>
      </c>
      <c r="C186" s="139"/>
      <c r="D186" s="140" t="s">
        <v>144</v>
      </c>
      <c r="E186" s="16"/>
      <c r="F186" s="16" t="s">
        <v>155</v>
      </c>
      <c r="G186" s="139"/>
      <c r="H186" s="15"/>
      <c r="I186" s="15"/>
      <c r="J186" s="15"/>
      <c r="K186" s="15"/>
      <c r="L186" s="15"/>
      <c r="M186" s="15"/>
      <c r="N186" s="145"/>
    </row>
    <row r="187" spans="1:13" ht="15">
      <c r="A187" s="146"/>
      <c r="B187" s="146"/>
      <c r="C187" s="146"/>
      <c r="D187" s="146"/>
      <c r="E187" s="146"/>
      <c r="F187" s="146"/>
      <c r="G187" s="146"/>
      <c r="H187" s="146"/>
      <c r="I187" s="146"/>
      <c r="J187" s="146"/>
      <c r="K187" s="146"/>
      <c r="L187" s="146"/>
      <c r="M187" s="146"/>
    </row>
  </sheetData>
  <printOptions/>
  <pageMargins left="0.5" right="0.5" top="0.3034722222222222" bottom="0.30277777777777776" header="0" footer="0"/>
  <pageSetup orientation="landscape" paperSize="9" scale="62"/>
  <headerFooter alignWithMargins="0">
    <oddFooter>&amp;LHL1 INVESTOR REPORT QTR END</oddFooter>
  </headerFooter>
  <rowBreaks count="2" manualBreakCount="2">
    <brk id="47" max="144" man="1"/>
    <brk id="187"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