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5985" tabRatio="728" firstSheet="15" activeTab="26"/>
  </bookViews>
  <sheets>
    <sheet name="Sep 04" sheetId="1" r:id="rId1"/>
    <sheet name="Oct 04" sheetId="2" r:id="rId2"/>
    <sheet name="Nov 04" sheetId="3" r:id="rId3"/>
    <sheet name="Dec 04" sheetId="4" r:id="rId4"/>
    <sheet name="Jan 05" sheetId="5" r:id="rId5"/>
    <sheet name="Feb 05" sheetId="6" r:id="rId6"/>
    <sheet name="Mar 05" sheetId="7" r:id="rId7"/>
    <sheet name="Apr 05" sheetId="8" r:id="rId8"/>
    <sheet name="May 05" sheetId="9" r:id="rId9"/>
    <sheet name="Jun 05" sheetId="10" r:id="rId10"/>
    <sheet name="Jul 05" sheetId="11" r:id="rId11"/>
    <sheet name="Aug 05" sheetId="12" r:id="rId12"/>
    <sheet name="Sept 05" sheetId="13" r:id="rId13"/>
    <sheet name="Oct 05" sheetId="14" r:id="rId14"/>
    <sheet name="Nov 05" sheetId="15" r:id="rId15"/>
    <sheet name="Dec 05" sheetId="16" r:id="rId16"/>
    <sheet name="Jan 06" sheetId="17" r:id="rId17"/>
    <sheet name="Feb 06" sheetId="18" r:id="rId18"/>
    <sheet name="Mar 06" sheetId="19" r:id="rId19"/>
    <sheet name="Apr 06" sheetId="20" r:id="rId20"/>
    <sheet name="May 06" sheetId="21" r:id="rId21"/>
    <sheet name="Jun 06" sheetId="22" r:id="rId22"/>
    <sheet name="Jul 06" sheetId="23" r:id="rId23"/>
    <sheet name="Aug 06" sheetId="24" r:id="rId24"/>
    <sheet name="Sept 06" sheetId="25" r:id="rId25"/>
    <sheet name="Oct 06" sheetId="26" r:id="rId26"/>
    <sheet name="Nov 06" sheetId="27" r:id="rId27"/>
  </sheets>
  <definedNames>
    <definedName name="_xlnm.Print_Area" localSheetId="7">'Apr 05'!$A$1:$P$126</definedName>
    <definedName name="_xlnm.Print_Area" localSheetId="19">'Apr 06'!$A$1:$P$125</definedName>
    <definedName name="_xlnm.Print_Area" localSheetId="3">'Dec 04'!$A$1:$P$126</definedName>
    <definedName name="_xlnm.Print_Area" localSheetId="15">'Dec 05'!$A$1:$P$125</definedName>
    <definedName name="_xlnm.Print_Area" localSheetId="5">'Feb 05'!$A$1:$P$127</definedName>
    <definedName name="_xlnm.Print_Area" localSheetId="17">'Feb 06'!$A$1:$P$126</definedName>
    <definedName name="_xlnm.Print_Area" localSheetId="4">'Jan 05'!$A$1:$P$127</definedName>
    <definedName name="_xlnm.Print_Area" localSheetId="16">'Jan 06'!$A$1:$P$125</definedName>
    <definedName name="_xlnm.Print_Area" localSheetId="10">'Jul 05'!$A$1:$P$126</definedName>
    <definedName name="_xlnm.Print_Area" localSheetId="18">'Mar 06'!$A$1:$P$125</definedName>
    <definedName name="_xlnm.Print_Area" localSheetId="8">'May 05'!$A$1:$P$125</definedName>
    <definedName name="_xlnm.Print_Area" localSheetId="2">'Nov 04'!$A$1:$P$135</definedName>
    <definedName name="_xlnm.Print_Area" localSheetId="26">'Nov 06'!$A$1:$P$127</definedName>
    <definedName name="_xlnm.Print_Area" localSheetId="1">'Oct 04'!$A$12:$P$134</definedName>
    <definedName name="_xlnm.Print_Area" localSheetId="25">'Oct 06'!$A$1:$P$125</definedName>
    <definedName name="_xlnm.Print_Area" localSheetId="0">'Sep 04'!$A$1:$Q$135</definedName>
    <definedName name="_xlnm.Print_Titles" localSheetId="1">'Oct 04'!$1:$2</definedName>
  </definedNames>
  <calcPr fullCalcOnLoad="1"/>
</workbook>
</file>

<file path=xl/sharedStrings.xml><?xml version="1.0" encoding="utf-8"?>
<sst xmlns="http://schemas.openxmlformats.org/spreadsheetml/2006/main" count="3542" uniqueCount="311">
  <si>
    <t>the information herein when making any decisions whether to buy, hold or sell notes (or other securities) or</t>
  </si>
  <si>
    <t>for any other purpose.</t>
  </si>
  <si>
    <t>their structure.  This data fact sheet and its notes are for information purposes only and are not intended as</t>
  </si>
  <si>
    <t xml:space="preserve">This data fact sheet  can only be a summary of certain features of the Notes and their structure. No </t>
  </si>
  <si>
    <t xml:space="preserve">therefore. Reference should be made to the issue documentation for a full description of the bonds and </t>
  </si>
  <si>
    <t>representation can be made that the information herein is accurate or complete and no liability is accepted</t>
  </si>
  <si>
    <t>an offer or invitation with respect to the purchase or sale of any security.  Reliance should not be placed on</t>
  </si>
  <si>
    <t>Interest Payment Date Prepared:</t>
  </si>
  <si>
    <t>Note Rate LIBOR:</t>
  </si>
  <si>
    <t>Summary Features of Notes</t>
  </si>
  <si>
    <t>Note Class</t>
  </si>
  <si>
    <t>Class B Notes as a percentage of Class A Notes at closing</t>
  </si>
  <si>
    <t>Current Class B Notes as a percentage of Class A Notes</t>
  </si>
  <si>
    <t>Current Note interest margin (bps)</t>
  </si>
  <si>
    <t>Step-up margin (bps)</t>
  </si>
  <si>
    <t>Step-up date</t>
  </si>
  <si>
    <t>Interest payment frequency</t>
  </si>
  <si>
    <t>Last interest payment date</t>
  </si>
  <si>
    <t>Mortgage Asset Movements</t>
  </si>
  <si>
    <t>Annualised total net repayment rate</t>
  </si>
  <si>
    <t>Annualised net Prepayment rate</t>
  </si>
  <si>
    <t>Other fees and expenses (£'000)</t>
  </si>
  <si>
    <t>Redraw Facility fees/interest (£'000)</t>
  </si>
  <si>
    <t>Redraw Facility</t>
  </si>
  <si>
    <t>Redraw Facility Available Amount at closing</t>
  </si>
  <si>
    <t>Redraw Facility Available Amount at beginning of last Collection Period</t>
  </si>
  <si>
    <t>Redraw Facility drawn balance at beginning of last Collection Period</t>
  </si>
  <si>
    <t>Increase/decrease of Redraw Facility drawn balance</t>
  </si>
  <si>
    <t>New redraw Facility drawn balance</t>
  </si>
  <si>
    <t>Redraw Facility commitment fee</t>
  </si>
  <si>
    <t>Redraw Facility drawn margin</t>
  </si>
  <si>
    <t>Reserve Fund</t>
  </si>
  <si>
    <t>Reserve Fund balance at beginning of last Collection Period</t>
  </si>
  <si>
    <t>Increase/decrease of Reserve Fund balance</t>
  </si>
  <si>
    <t>Use of decrease of Reserve Fund balance</t>
  </si>
  <si>
    <t xml:space="preserve">          Redraw Facility fees/interest</t>
  </si>
  <si>
    <t xml:space="preserve">          A Note interest</t>
  </si>
  <si>
    <t xml:space="preserve">          B Note interest</t>
  </si>
  <si>
    <t>New Reserve Fund balance</t>
  </si>
  <si>
    <t>Principal Deficiency Ledger (PDL)</t>
  </si>
  <si>
    <t>PDL balance at beginning of last Collection Period</t>
  </si>
  <si>
    <t>Losses realised (during Collection Period)</t>
  </si>
  <si>
    <t>Reduction of PDL balance</t>
  </si>
  <si>
    <t>New PDL balance</t>
  </si>
  <si>
    <t>Arrears Band</t>
  </si>
  <si>
    <t>Current</t>
  </si>
  <si>
    <t>Over 1 month - 2 months</t>
  </si>
  <si>
    <t>Over 2 months - 3 months</t>
  </si>
  <si>
    <t>Over 3 months - 6 months</t>
  </si>
  <si>
    <t>Loss Analysis</t>
  </si>
  <si>
    <t>Properties taken into possession this Collection Period</t>
  </si>
  <si>
    <t>Cumulative Properties taken into possession since closing</t>
  </si>
  <si>
    <t>Principal losses realised during this Collection Period</t>
  </si>
  <si>
    <t>Cumulative principal losses since closing</t>
  </si>
  <si>
    <t>Cumulative average sale period (months)</t>
  </si>
  <si>
    <t>Properties Sold in Detail</t>
  </si>
  <si>
    <t>Sale price over latest valuation</t>
  </si>
  <si>
    <t>Total recovery over balance at sale</t>
  </si>
  <si>
    <t>Average sale period (months)</t>
  </si>
  <si>
    <t>Senior</t>
  </si>
  <si>
    <t>Subordinated</t>
  </si>
  <si>
    <t xml:space="preserve">Number of mortgages </t>
  </si>
  <si>
    <t>A</t>
  </si>
  <si>
    <t>B</t>
  </si>
  <si>
    <t>AAA</t>
  </si>
  <si>
    <t>monthly</t>
  </si>
  <si>
    <t>Annualised Redemption rate</t>
  </si>
  <si>
    <t>n/a</t>
  </si>
  <si>
    <t>Amount of note redemption (£)</t>
  </si>
  <si>
    <t>Note interest payment (£)</t>
  </si>
  <si>
    <t>Trustee fee (£)</t>
  </si>
  <si>
    <t>Servicer fee (£)</t>
  </si>
  <si>
    <t>Outstanding balance (£)</t>
  </si>
  <si>
    <t>Issue amount at closing (£)</t>
  </si>
  <si>
    <t>Note principal outstanding at previous Interest Payment Date (£)</t>
  </si>
  <si>
    <t>Current Note principal outstanding (£)</t>
  </si>
  <si>
    <t>Mortgage principal balance at beginning of last Collection Period (£)</t>
  </si>
  <si>
    <t>Mortgage interest received during last Collection Period (£)</t>
  </si>
  <si>
    <t>Gross principal payments received during last Collection Period (£)</t>
  </si>
  <si>
    <t>Redraws funded during last Collection Period (£)</t>
  </si>
  <si>
    <t>Net Principal payments received (£)</t>
  </si>
  <si>
    <t xml:space="preserve">          of this redemption's received during last Collection Period (£)</t>
  </si>
  <si>
    <t>Further Advances purchased (£)</t>
  </si>
  <si>
    <t>Further Mortgages purchased (£)</t>
  </si>
  <si>
    <t>Class A Note redemption (£)</t>
  </si>
  <si>
    <t>Class B Note redemption (£)</t>
  </si>
  <si>
    <t>Properties sold balance at sale (£)</t>
  </si>
  <si>
    <t>Sale proceeds (£)</t>
  </si>
  <si>
    <t>MIG payments received (£)</t>
  </si>
  <si>
    <t>Further recovery amount (£)</t>
  </si>
  <si>
    <t>Surplus/Loss (£)</t>
  </si>
  <si>
    <t xml:space="preserve">          of this net prepayments received during last Collection Period (£)</t>
  </si>
  <si>
    <t>Moody's rating at closing</t>
  </si>
  <si>
    <t>Moody's current rating</t>
  </si>
  <si>
    <t>Aaa</t>
  </si>
  <si>
    <t>Current month annualised Note repayment rate (CPR)</t>
  </si>
  <si>
    <t>Reserve Fund balance at closing</t>
  </si>
  <si>
    <t>Mortgage principal balance at end of last Collection Period (£)</t>
  </si>
  <si>
    <t>Bloomberg Monthly Report for First Flexible No.3 Plc</t>
  </si>
  <si>
    <t>Standard &amp; Poor's rating at closing</t>
  </si>
  <si>
    <t>A1</t>
  </si>
  <si>
    <t>October 2007</t>
  </si>
  <si>
    <t>Standard &amp; Poor's current rating</t>
  </si>
  <si>
    <t>Litigation</t>
  </si>
  <si>
    <t>Over 6 months - 12months</t>
  </si>
  <si>
    <t>Over 12 months</t>
  </si>
  <si>
    <t>Undrawn Mortgages</t>
  </si>
  <si>
    <t>Drawn Mortgages</t>
  </si>
  <si>
    <t>Initial Pool</t>
  </si>
  <si>
    <t>Max WALTV (Initial Pool + 1%)</t>
  </si>
  <si>
    <t>Current Pool</t>
  </si>
  <si>
    <t>Geographical Area</t>
  </si>
  <si>
    <t>South East</t>
  </si>
  <si>
    <t>London</t>
  </si>
  <si>
    <t>Percentage of Mortgages</t>
  </si>
  <si>
    <t>Total</t>
  </si>
  <si>
    <t>Possessions</t>
  </si>
  <si>
    <t>WALTV Analysis as at PDD Date</t>
  </si>
  <si>
    <t>Pool factor @ October 01 2004</t>
  </si>
  <si>
    <t>Collection period ran from 19 August to 20 September 2004</t>
  </si>
  <si>
    <t>Gross Excess Spread for calendar month  September 2004</t>
  </si>
  <si>
    <t>Additional Release from Reserves to Margin in September 2004</t>
  </si>
  <si>
    <t>Selected Fees and Expenses in Calendar month September 2004</t>
  </si>
  <si>
    <t>Arrears Analysis as at 20/09/04</t>
  </si>
  <si>
    <t>Geographical Analysis as at 20/09/04</t>
  </si>
  <si>
    <t>Pool factor @ September 01 2004</t>
  </si>
  <si>
    <t>Collection period ran from 21 July to 18 August 2004</t>
  </si>
  <si>
    <t>Gross Excess Spread for calendar month  August 2004</t>
  </si>
  <si>
    <t>Additional Release from Reserves to Margin in August 2004</t>
  </si>
  <si>
    <t>Selected Fees and Expenses in Calendar month August 2004</t>
  </si>
  <si>
    <t>Arrears Analysis as at 18/08/04</t>
  </si>
  <si>
    <t>Geographical Analysis as at 18/08/04</t>
  </si>
  <si>
    <t>Pool factor @ November 01 2004</t>
  </si>
  <si>
    <t>Collection period ran from 21 September to 19 October 2004</t>
  </si>
  <si>
    <t>Gross Excess Spread for calendar month  October 2004</t>
  </si>
  <si>
    <t>Additional Release from Reserves to Margin in October 2004</t>
  </si>
  <si>
    <t>Selected Fees and Expenses in Calendar month October 2004</t>
  </si>
  <si>
    <t>Arrears Analysis as at 19/10/04</t>
  </si>
  <si>
    <t>Geographical Analysis as at 19/10/04</t>
  </si>
  <si>
    <t>Pool factor @ December 01 2004</t>
  </si>
  <si>
    <t>Collection period ran from 20 October to 18 November 2004</t>
  </si>
  <si>
    <t>Gross Excess Spread for calendar month  November 2004</t>
  </si>
  <si>
    <t>Additional Release from Reserves to Margin in November 2004</t>
  </si>
  <si>
    <t>Selected Fees and Expenses in Calendar month November 2004</t>
  </si>
  <si>
    <t>Arrears Analysis as at 18/11/04</t>
  </si>
  <si>
    <t>Geographical Analysis as at 18/11/04</t>
  </si>
  <si>
    <t>Collection period ran from 19 November to 17 December 2004</t>
  </si>
  <si>
    <t>Gross Excess Spread for calendar month  December 2004</t>
  </si>
  <si>
    <t>Additional Release from Reserves to Margin in December 2004</t>
  </si>
  <si>
    <t>Selected Fees and Expenses in Calendar month December 2004</t>
  </si>
  <si>
    <t>Arrears Analysis as at 17/12/04</t>
  </si>
  <si>
    <t>Geographical Analysis as at 17/12/04</t>
  </si>
  <si>
    <t>Pool factor @ January 04 2005</t>
  </si>
  <si>
    <t>Pool factor @ February 01 2005</t>
  </si>
  <si>
    <t>Collection period ran from 18 December to 19 January 2005</t>
  </si>
  <si>
    <t>Gross Excess Spread for calendar month  January 2005</t>
  </si>
  <si>
    <t>Additional Release from Reserves to Margin in January 2005</t>
  </si>
  <si>
    <t>Selected Fees and Expenses in Calendar month January 2005</t>
  </si>
  <si>
    <t>Arrears Analysis as at 19/01/05</t>
  </si>
  <si>
    <t>Geographical Analysis as at 19/01/05</t>
  </si>
  <si>
    <t>March 1st 2005</t>
  </si>
  <si>
    <t>Pool factor @ March 01 2005</t>
  </si>
  <si>
    <t>Collection period ran from 20 January to 16 February 2005</t>
  </si>
  <si>
    <t>Gross Excess Spread for calendar month  February 2005</t>
  </si>
  <si>
    <t>Additional Release from Reserves to Margin in February 2005</t>
  </si>
  <si>
    <t>Selected Fees and Expenses in Calendar month February 2005</t>
  </si>
  <si>
    <t>Arrears Analysis as at 16/02/05</t>
  </si>
  <si>
    <t>Geographical Analysis as at 16/02/05</t>
  </si>
  <si>
    <t>Pool factor @ April 01 2005</t>
  </si>
  <si>
    <t>Collection period ran from 17 February to 17 March 2005</t>
  </si>
  <si>
    <t>Gross Excess Spread for calendar month  March 2005</t>
  </si>
  <si>
    <t>Additional Release from Reserves to Margin in March 2005</t>
  </si>
  <si>
    <t>Selected Fees and Expenses in Calendar month March 2005</t>
  </si>
  <si>
    <t>Arrears Analysis as at 17/03/05</t>
  </si>
  <si>
    <t>Geographical Analysis as at 17/03/05</t>
  </si>
  <si>
    <t>Pool factor @ May 03 2005</t>
  </si>
  <si>
    <t>Collection period ran from 18 March to 19 April 2005</t>
  </si>
  <si>
    <t>Gross Excess Spread for calendar month  April 2005</t>
  </si>
  <si>
    <t>Additional Release from Reserves to Margin in April 2005</t>
  </si>
  <si>
    <t>Selected Fees and Expenses in Calendar month April 2005</t>
  </si>
  <si>
    <t>Arrears Analysis as at 19/04/05</t>
  </si>
  <si>
    <t>Geographical Analysis as at 19/04/05</t>
  </si>
  <si>
    <t>Pool factor @ June 01 2005</t>
  </si>
  <si>
    <t>Collection period ran from 20 April to 18 May 2005</t>
  </si>
  <si>
    <t>Gross Excess Spread for calendar month  May 2005</t>
  </si>
  <si>
    <t>Selected Fees and Expenses in Calendar month May 2005</t>
  </si>
  <si>
    <t>Arrears Analysis as at 18/05/05</t>
  </si>
  <si>
    <t>Geographical Analysis as at 18/05/05</t>
  </si>
  <si>
    <t>Additional Release from Margin to Reserves in May 2005</t>
  </si>
  <si>
    <t>Pool factor @ July 01 2005</t>
  </si>
  <si>
    <t>Collection period ran from 19 May to 20 June 2005</t>
  </si>
  <si>
    <t>Gross Excess Spread for calendar month  June 2005</t>
  </si>
  <si>
    <t>Additional Release from Reserves to Margin in June 2005</t>
  </si>
  <si>
    <t>Selected Fees and Expenses in Calendar month June 2005</t>
  </si>
  <si>
    <t>Arrears Analysis as at 20/06/05</t>
  </si>
  <si>
    <t>Geographical Analysis as at 20/06/05</t>
  </si>
  <si>
    <t>Pool factor @ August 01 2005</t>
  </si>
  <si>
    <t>Collection period ran from 21 June to 19 July 2005</t>
  </si>
  <si>
    <t>Gross Excess Spread for calendar month  July 2005</t>
  </si>
  <si>
    <t>Additional Release from Reserves to Margin in July 2005</t>
  </si>
  <si>
    <t>Selected Fees and Expenses in Calendar month July 2005</t>
  </si>
  <si>
    <t>Arrears Analysis as at 19/07/05</t>
  </si>
  <si>
    <t>Geographical Analysis as at 19/07/05</t>
  </si>
  <si>
    <t>Aa2</t>
  </si>
  <si>
    <t>Pool factor @ September 01 2005</t>
  </si>
  <si>
    <t>Collection period ran from 20 July to 18 August 2005</t>
  </si>
  <si>
    <t>Gross Excess Spread for calendar month  August 2005</t>
  </si>
  <si>
    <t>Additional Release from Reserves to Margin in August 2005</t>
  </si>
  <si>
    <t>Selected Fees and Expenses in Calendar month August 2005</t>
  </si>
  <si>
    <t>Arrears Analysis as at 18/08/05</t>
  </si>
  <si>
    <t>Geographical Analysis as at 18/08/05</t>
  </si>
  <si>
    <t>Collection period ran from 19 August to 20 September 2005</t>
  </si>
  <si>
    <t>Gross Excess Spread for calendar month  September 2005</t>
  </si>
  <si>
    <t>Additional Release from Reserves to Margin in September 2005</t>
  </si>
  <si>
    <t>Selected Fees and Expenses in Calendar month September 2005</t>
  </si>
  <si>
    <t>Arrears Analysis as at 20/09/05</t>
  </si>
  <si>
    <t>Geographical Analysis as at 20/09/05</t>
  </si>
  <si>
    <t>Pool factor @ October 03 2005</t>
  </si>
  <si>
    <t>Pool factor @ November 01 2005</t>
  </si>
  <si>
    <t>Collection period ran from 21 September to 19 October 2005</t>
  </si>
  <si>
    <t>Gross Excess Spread for calendar month  October 2005</t>
  </si>
  <si>
    <t>Additional Release from Reserves to Margin in October 2005</t>
  </si>
  <si>
    <t>Selected Fees and Expenses in Calendar month October 2005</t>
  </si>
  <si>
    <t>Arrears Analysis as at 19/10/05</t>
  </si>
  <si>
    <t>Geographical Analysis as at 19/10/05</t>
  </si>
  <si>
    <t>Collection period ran from 20 October to 18 November 2005</t>
  </si>
  <si>
    <t>Gross Excess Spread for calendar month  November 2005</t>
  </si>
  <si>
    <t>Additional Release from Reserves to Margin in November 2005</t>
  </si>
  <si>
    <t>Selected Fees and Expenses in Calendar month November 2005</t>
  </si>
  <si>
    <t>Arrears Analysis as at 18/11/05</t>
  </si>
  <si>
    <t>Geographical Analysis as at 18/11/05</t>
  </si>
  <si>
    <t>Pool factor @ December 01 2005</t>
  </si>
  <si>
    <t>Pool factor @ January 03 2006</t>
  </si>
  <si>
    <t>Collection period ran from 19 November to 16 December 2005</t>
  </si>
  <si>
    <t>Gross Excess Spread for calendar month  December 2005</t>
  </si>
  <si>
    <t>Additional Release from Reserves to Margin in December 2005</t>
  </si>
  <si>
    <t>Selected Fees and Expenses in Calendar month December 2005</t>
  </si>
  <si>
    <t>Arrears Analysis as at 16/12/05</t>
  </si>
  <si>
    <t>Geographical Analysis as at 16/12/05</t>
  </si>
  <si>
    <t>Pool factor @ February 01 2006</t>
  </si>
  <si>
    <t>Collection period ran from 17 December to 19 January 2006</t>
  </si>
  <si>
    <t>Gross Excess Spread for calendar month  January 2006</t>
  </si>
  <si>
    <t>Additional Release from Reserves to Margin in January 2006</t>
  </si>
  <si>
    <t>Selected Fees and Expenses in Calendar month January 2006</t>
  </si>
  <si>
    <t>Arrears Analysis as at 19/01/06</t>
  </si>
  <si>
    <t>Geographical Analysis as at 19/01/06</t>
  </si>
  <si>
    <t>Receiver of Rent</t>
  </si>
  <si>
    <t>Pool factor @ March 01 2006</t>
  </si>
  <si>
    <t>Collection period ran from 20 January to 16 February 2006</t>
  </si>
  <si>
    <t>Gross Excess Spread for calendar month February 2006</t>
  </si>
  <si>
    <t>Additional Release from Reserves to Margin in February 2006</t>
  </si>
  <si>
    <t>Selected Fees and Expenses in Calendar month February 2006</t>
  </si>
  <si>
    <t>Arrears Analysis as at 16/02/06</t>
  </si>
  <si>
    <t>Geographical Analysis as at 16/02/06</t>
  </si>
  <si>
    <t>Pool factor @ April 03 2006</t>
  </si>
  <si>
    <t>Collection period ran from 17 February to 21 March 2006</t>
  </si>
  <si>
    <t>Gross Excess Spread for calendar month March 2006</t>
  </si>
  <si>
    <t>Additional Release from Reserves to Margin in March 2006</t>
  </si>
  <si>
    <t>Selected Fees and Expenses in Calendar month March 2006</t>
  </si>
  <si>
    <t>Arrears Analysis as at 21/03/06</t>
  </si>
  <si>
    <t>Geographical Analysis as at 21/03/06</t>
  </si>
  <si>
    <t>Pool factor @ May 02 2006</t>
  </si>
  <si>
    <t>Collection period ran from 22 March to 18 April 2006</t>
  </si>
  <si>
    <t>Gross Excess Spread for calendar month April 2006</t>
  </si>
  <si>
    <t>Additional Release from Reserves to Margin in April 2006</t>
  </si>
  <si>
    <t>Selected Fees and Expenses in Calendar month April 2006</t>
  </si>
  <si>
    <t>Arrears Analysis as at 18/04/06</t>
  </si>
  <si>
    <t>Geographical Analysis as at 18/04/06</t>
  </si>
  <si>
    <t>Pool factor @ June 01 2006</t>
  </si>
  <si>
    <t>Collection period ran from 19 April to 18 May 2006</t>
  </si>
  <si>
    <t>Gross Excess Spread for calendar month May 2006</t>
  </si>
  <si>
    <t>Additional Release from Reserves to Margin in May 2006</t>
  </si>
  <si>
    <t>Selected Fees and Expenses in Calendar month May 2006</t>
  </si>
  <si>
    <t>Arrears Analysis as at 18/05/06</t>
  </si>
  <si>
    <t>Geographical Analysis as at 18/05/06</t>
  </si>
  <si>
    <t>Pool factor @ July 03 2006</t>
  </si>
  <si>
    <t>Collection period ran from 19 May to 20 June 2006</t>
  </si>
  <si>
    <t>Gross Excess Spread for calendar month June 2006</t>
  </si>
  <si>
    <t>Additional Release from Reserves to Margin in June 2006</t>
  </si>
  <si>
    <t>Arrears Analysis as at 20/06/06</t>
  </si>
  <si>
    <t>Geographical Analysis as at 20/06/06</t>
  </si>
  <si>
    <t>Selected Fees and Expenses in Calendar month June 2006</t>
  </si>
  <si>
    <t>AA</t>
  </si>
  <si>
    <t>Pool factor @ August 01 2006</t>
  </si>
  <si>
    <t>Collection period ran from 21 June to 19 July 2006</t>
  </si>
  <si>
    <t>Gross Excess Spread for calendar month July 2006</t>
  </si>
  <si>
    <t>Additional Release from Reserves to Margin in July 2006</t>
  </si>
  <si>
    <t>Selected Fees and Expenses in Calendar month July 2006</t>
  </si>
  <si>
    <t>Arrears Analysis as at 19/07/06</t>
  </si>
  <si>
    <t>Geographical Analysis as at 19/07/06</t>
  </si>
  <si>
    <t>Collection period ran from 20 July to 18 August 2006</t>
  </si>
  <si>
    <t>Gross Excess Spread for calendar month August 2006</t>
  </si>
  <si>
    <t>Additional Release from Reserves to Margin in August 2006</t>
  </si>
  <si>
    <t>Selected Fees and Expenses in Calendar month August 2006</t>
  </si>
  <si>
    <t>Arrears Analysis as at 18/08/06</t>
  </si>
  <si>
    <t>Pool factor @ September 01 2006</t>
  </si>
  <si>
    <t>Geographical Analysis as at 18/08/06</t>
  </si>
  <si>
    <t>Pool factor @ October 02 2006</t>
  </si>
  <si>
    <t>Collection period ran from 19 August to 19 September 2006</t>
  </si>
  <si>
    <t>Gross Excess Spread for calendar month September 2006</t>
  </si>
  <si>
    <t>Additional Release from Reserves to Margin in September 2006</t>
  </si>
  <si>
    <t>Selected Fees and Expenses in Calendar month September 2006</t>
  </si>
  <si>
    <t>Arrears Analysis as at 19/09/06</t>
  </si>
  <si>
    <t>Geographical Analysis as at 19/09/06</t>
  </si>
  <si>
    <t>Pool factor @ November 01 2006</t>
  </si>
  <si>
    <t>Collection period ran from 19 September to 19 October 2006</t>
  </si>
  <si>
    <t>Gross Excess Spread for calendar month October 2006</t>
  </si>
  <si>
    <t>Additional Release from Reserves to Margin in October 2006</t>
  </si>
  <si>
    <t>Selected Fees and Expenses in Calendar month October 2006</t>
  </si>
  <si>
    <t>Arrears Analysis as at 19/10/06</t>
  </si>
  <si>
    <t>Geographical Analysis as at 19/10/06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</si>
</sst>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mmmm\ d\,\ yyyy"/>
    <numFmt numFmtId="181" formatCode="0.00000%"/>
    <numFmt numFmtId="182" formatCode="0.0"/>
    <numFmt numFmtId="183" formatCode="0.000"/>
    <numFmt numFmtId="184" formatCode="0.0000"/>
    <numFmt numFmtId="185" formatCode="0.000000"/>
    <numFmt numFmtId="186" formatCode="0.00000"/>
    <numFmt numFmtId="187" formatCode="0.0000000"/>
    <numFmt numFmtId="188" formatCode="mmmm\-yy"/>
    <numFmt numFmtId="189" formatCode="#,##0.0"/>
    <numFmt numFmtId="190" formatCode="&quot;£&quot;#,##0"/>
    <numFmt numFmtId="191" formatCode="0.0000%"/>
    <numFmt numFmtId="192" formatCode="#,##0.0000000000"/>
  </numFmts>
  <fonts count="19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sz val="11"/>
      <color indexed="10"/>
      <name val="Arial"/>
      <family val="2"/>
    </font>
    <font>
      <sz val="11"/>
      <color indexed="4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10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80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80" fontId="9" fillId="0" borderId="0" xfId="0" applyNumberFormat="1" applyFont="1" applyFill="1" applyAlignment="1">
      <alignment horizontal="center"/>
    </xf>
    <xf numFmtId="181" fontId="9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 quotePrefix="1">
      <alignment horizontal="left"/>
    </xf>
    <xf numFmtId="3" fontId="10" fillId="0" borderId="0" xfId="0" applyNumberFormat="1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 quotePrefix="1">
      <alignment horizontal="left"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181" fontId="13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 quotePrefix="1">
      <alignment horizontal="left"/>
    </xf>
    <xf numFmtId="0" fontId="14" fillId="0" borderId="0" xfId="0" applyFont="1" applyFill="1" applyAlignment="1">
      <alignment/>
    </xf>
    <xf numFmtId="0" fontId="4" fillId="0" borderId="0" xfId="0" applyFont="1" applyAlignment="1" quotePrefix="1">
      <alignment horizontal="left"/>
    </xf>
    <xf numFmtId="10" fontId="10" fillId="0" borderId="1" xfId="0" applyNumberFormat="1" applyFont="1" applyFill="1" applyBorder="1" applyAlignment="1">
      <alignment horizontal="center"/>
    </xf>
    <xf numFmtId="10" fontId="10" fillId="0" borderId="2" xfId="0" applyNumberFormat="1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10" fontId="10" fillId="0" borderId="3" xfId="0" applyNumberFormat="1" applyFont="1" applyFill="1" applyBorder="1" applyAlignment="1">
      <alignment horizontal="center"/>
    </xf>
    <xf numFmtId="10" fontId="10" fillId="0" borderId="4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0" fontId="10" fillId="0" borderId="5" xfId="0" applyNumberFormat="1" applyFont="1" applyFill="1" applyBorder="1" applyAlignment="1">
      <alignment horizontal="center"/>
    </xf>
    <xf numFmtId="3" fontId="11" fillId="0" borderId="6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10" fillId="0" borderId="7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190" fontId="10" fillId="0" borderId="6" xfId="0" applyNumberFormat="1" applyFont="1" applyFill="1" applyBorder="1" applyAlignment="1">
      <alignment horizontal="center"/>
    </xf>
    <xf numFmtId="190" fontId="10" fillId="0" borderId="7" xfId="0" applyNumberFormat="1" applyFont="1" applyFill="1" applyBorder="1" applyAlignment="1">
      <alignment horizontal="center"/>
    </xf>
    <xf numFmtId="190" fontId="10" fillId="0" borderId="8" xfId="0" applyNumberFormat="1" applyFont="1" applyFill="1" applyBorder="1" applyAlignment="1">
      <alignment horizontal="center"/>
    </xf>
    <xf numFmtId="190" fontId="10" fillId="0" borderId="4" xfId="0" applyNumberFormat="1" applyFont="1" applyFill="1" applyBorder="1" applyAlignment="1">
      <alignment horizontal="center"/>
    </xf>
    <xf numFmtId="190" fontId="10" fillId="0" borderId="1" xfId="0" applyNumberFormat="1" applyFont="1" applyFill="1" applyBorder="1" applyAlignment="1">
      <alignment horizontal="center"/>
    </xf>
    <xf numFmtId="190" fontId="10" fillId="0" borderId="2" xfId="0" applyNumberFormat="1" applyFont="1" applyFill="1" applyBorder="1" applyAlignment="1">
      <alignment horizontal="center"/>
    </xf>
    <xf numFmtId="15" fontId="10" fillId="0" borderId="4" xfId="0" applyNumberFormat="1" applyFont="1" applyFill="1" applyBorder="1" applyAlignment="1">
      <alignment horizontal="center"/>
    </xf>
    <xf numFmtId="15" fontId="10" fillId="0" borderId="1" xfId="0" applyNumberFormat="1" applyFont="1" applyFill="1" applyBorder="1" applyAlignment="1">
      <alignment horizontal="center"/>
    </xf>
    <xf numFmtId="15" fontId="10" fillId="0" borderId="2" xfId="0" applyNumberFormat="1" applyFont="1" applyFill="1" applyBorder="1" applyAlignment="1">
      <alignment horizontal="center"/>
    </xf>
    <xf numFmtId="17" fontId="10" fillId="0" borderId="5" xfId="0" applyNumberFormat="1" applyFont="1" applyFill="1" applyBorder="1" applyAlignment="1" quotePrefix="1">
      <alignment horizontal="center"/>
    </xf>
    <xf numFmtId="187" fontId="10" fillId="0" borderId="5" xfId="0" applyNumberFormat="1" applyFont="1" applyFill="1" applyBorder="1" applyAlignment="1">
      <alignment horizontal="center"/>
    </xf>
    <xf numFmtId="187" fontId="10" fillId="0" borderId="0" xfId="0" applyNumberFormat="1" applyFont="1" applyFill="1" applyBorder="1" applyAlignment="1">
      <alignment horizontal="center"/>
    </xf>
    <xf numFmtId="187" fontId="10" fillId="0" borderId="3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10" fontId="2" fillId="0" borderId="2" xfId="0" applyNumberFormat="1" applyFont="1" applyFill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190" fontId="2" fillId="0" borderId="4" xfId="0" applyNumberFormat="1" applyFont="1" applyFill="1" applyBorder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190" fontId="2" fillId="0" borderId="2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187" fontId="2" fillId="0" borderId="5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187" fontId="2" fillId="0" borderId="3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17" fontId="2" fillId="0" borderId="5" xfId="0" applyNumberFormat="1" applyFont="1" applyFill="1" applyBorder="1" applyAlignment="1" quotePrefix="1">
      <alignment horizontal="center"/>
    </xf>
    <xf numFmtId="15" fontId="2" fillId="0" borderId="4" xfId="0" applyNumberFormat="1" applyFont="1" applyFill="1" applyBorder="1" applyAlignment="1">
      <alignment horizontal="center"/>
    </xf>
    <xf numFmtId="15" fontId="2" fillId="0" borderId="1" xfId="0" applyNumberFormat="1" applyFont="1" applyFill="1" applyBorder="1" applyAlignment="1">
      <alignment horizontal="center"/>
    </xf>
    <xf numFmtId="15" fontId="2" fillId="0" borderId="2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190" fontId="2" fillId="0" borderId="6" xfId="0" applyNumberFormat="1" applyFont="1" applyFill="1" applyBorder="1" applyAlignment="1">
      <alignment horizontal="center"/>
    </xf>
    <xf numFmtId="190" fontId="2" fillId="0" borderId="7" xfId="0" applyNumberFormat="1" applyFont="1" applyFill="1" applyBorder="1" applyAlignment="1">
      <alignment horizontal="center"/>
    </xf>
    <xf numFmtId="190" fontId="2" fillId="0" borderId="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12" fillId="0" borderId="3" xfId="0" applyNumberFormat="1" applyFont="1" applyFill="1" applyBorder="1" applyAlignment="1">
      <alignment horizontal="center"/>
    </xf>
    <xf numFmtId="10" fontId="12" fillId="0" borderId="5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center"/>
    </xf>
    <xf numFmtId="10" fontId="12" fillId="0" borderId="3" xfId="0" applyNumberFormat="1" applyFont="1" applyFill="1" applyBorder="1" applyAlignment="1">
      <alignment horizontal="center"/>
    </xf>
    <xf numFmtId="10" fontId="12" fillId="0" borderId="4" xfId="0" applyNumberFormat="1" applyFont="1" applyFill="1" applyBorder="1" applyAlignment="1">
      <alignment horizontal="center"/>
    </xf>
    <xf numFmtId="10" fontId="12" fillId="0" borderId="1" xfId="0" applyNumberFormat="1" applyFont="1" applyFill="1" applyBorder="1" applyAlignment="1">
      <alignment horizontal="center"/>
    </xf>
    <xf numFmtId="10" fontId="12" fillId="0" borderId="2" xfId="0" applyNumberFormat="1" applyFont="1" applyFill="1" applyBorder="1" applyAlignment="1">
      <alignment horizontal="center"/>
    </xf>
    <xf numFmtId="190" fontId="12" fillId="0" borderId="6" xfId="0" applyNumberFormat="1" applyFont="1" applyFill="1" applyBorder="1" applyAlignment="1">
      <alignment horizontal="center"/>
    </xf>
    <xf numFmtId="190" fontId="12" fillId="0" borderId="7" xfId="0" applyNumberFormat="1" applyFont="1" applyFill="1" applyBorder="1" applyAlignment="1">
      <alignment horizontal="center"/>
    </xf>
    <xf numFmtId="190" fontId="12" fillId="0" borderId="8" xfId="0" applyNumberFormat="1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3" fontId="12" fillId="0" borderId="4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4" fontId="12" fillId="0" borderId="6" xfId="0" applyNumberFormat="1" applyFont="1" applyFill="1" applyBorder="1" applyAlignment="1">
      <alignment horizontal="center"/>
    </xf>
    <xf numFmtId="4" fontId="12" fillId="0" borderId="7" xfId="0" applyNumberFormat="1" applyFont="1" applyFill="1" applyBorder="1" applyAlignment="1">
      <alignment horizontal="center"/>
    </xf>
    <xf numFmtId="4" fontId="12" fillId="0" borderId="8" xfId="0" applyNumberFormat="1" applyFont="1" applyFill="1" applyBorder="1" applyAlignment="1">
      <alignment horizontal="center"/>
    </xf>
    <xf numFmtId="4" fontId="12" fillId="0" borderId="4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2" fillId="0" borderId="2" xfId="0" applyNumberFormat="1" applyFont="1" applyFill="1" applyBorder="1" applyAlignment="1">
      <alignment horizontal="center"/>
    </xf>
    <xf numFmtId="190" fontId="12" fillId="0" borderId="4" xfId="0" applyNumberFormat="1" applyFont="1" applyFill="1" applyBorder="1" applyAlignment="1">
      <alignment horizontal="center"/>
    </xf>
    <xf numFmtId="190" fontId="12" fillId="0" borderId="1" xfId="0" applyNumberFormat="1" applyFont="1" applyFill="1" applyBorder="1" applyAlignment="1">
      <alignment horizontal="center"/>
    </xf>
    <xf numFmtId="190" fontId="12" fillId="0" borderId="2" xfId="0" applyNumberFormat="1" applyFont="1" applyFill="1" applyBorder="1" applyAlignment="1">
      <alignment horizontal="center"/>
    </xf>
    <xf numFmtId="3" fontId="12" fillId="0" borderId="6" xfId="0" applyNumberFormat="1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center"/>
    </xf>
    <xf numFmtId="3" fontId="12" fillId="0" borderId="8" xfId="0" applyNumberFormat="1" applyFont="1" applyFill="1" applyBorder="1" applyAlignment="1">
      <alignment horizontal="center"/>
    </xf>
    <xf numFmtId="187" fontId="12" fillId="0" borderId="5" xfId="0" applyNumberFormat="1" applyFont="1" applyFill="1" applyBorder="1" applyAlignment="1">
      <alignment horizontal="center"/>
    </xf>
    <xf numFmtId="187" fontId="12" fillId="0" borderId="0" xfId="0" applyNumberFormat="1" applyFont="1" applyFill="1" applyBorder="1" applyAlignment="1">
      <alignment horizontal="center"/>
    </xf>
    <xf numFmtId="187" fontId="12" fillId="0" borderId="3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3" fontId="18" fillId="0" borderId="5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18" fillId="0" borderId="3" xfId="0" applyNumberFormat="1" applyFont="1" applyFill="1" applyBorder="1" applyAlignment="1">
      <alignment horizontal="center"/>
    </xf>
    <xf numFmtId="10" fontId="18" fillId="0" borderId="5" xfId="0" applyNumberFormat="1" applyFont="1" applyFill="1" applyBorder="1" applyAlignment="1">
      <alignment horizontal="center"/>
    </xf>
    <xf numFmtId="10" fontId="18" fillId="0" borderId="0" xfId="0" applyNumberFormat="1" applyFont="1" applyFill="1" applyBorder="1" applyAlignment="1">
      <alignment horizontal="center"/>
    </xf>
    <xf numFmtId="10" fontId="18" fillId="0" borderId="3" xfId="0" applyNumberFormat="1" applyFont="1" applyFill="1" applyBorder="1" applyAlignment="1">
      <alignment horizontal="center"/>
    </xf>
    <xf numFmtId="10" fontId="18" fillId="0" borderId="4" xfId="0" applyNumberFormat="1" applyFont="1" applyFill="1" applyBorder="1" applyAlignment="1">
      <alignment horizontal="center"/>
    </xf>
    <xf numFmtId="10" fontId="18" fillId="0" borderId="1" xfId="0" applyNumberFormat="1" applyFont="1" applyFill="1" applyBorder="1" applyAlignment="1">
      <alignment horizontal="center"/>
    </xf>
    <xf numFmtId="10" fontId="18" fillId="0" borderId="2" xfId="0" applyNumberFormat="1" applyFont="1" applyFill="1" applyBorder="1" applyAlignment="1">
      <alignment horizontal="center"/>
    </xf>
    <xf numFmtId="190" fontId="17" fillId="0" borderId="6" xfId="0" applyNumberFormat="1" applyFont="1" applyFill="1" applyBorder="1" applyAlignment="1">
      <alignment horizontal="center"/>
    </xf>
    <xf numFmtId="190" fontId="17" fillId="0" borderId="7" xfId="0" applyNumberFormat="1" applyFont="1" applyFill="1" applyBorder="1" applyAlignment="1">
      <alignment horizontal="center"/>
    </xf>
    <xf numFmtId="190" fontId="17" fillId="0" borderId="8" xfId="0" applyNumberFormat="1" applyFont="1" applyFill="1" applyBorder="1" applyAlignment="1">
      <alignment horizontal="center"/>
    </xf>
    <xf numFmtId="3" fontId="17" fillId="0" borderId="5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21" customWidth="1"/>
    <col min="5" max="5" width="20.57421875" style="21" customWidth="1"/>
    <col min="6" max="7" width="9.140625" style="21" customWidth="1"/>
    <col min="8" max="9" width="12.7109375" style="21" bestFit="1" customWidth="1"/>
    <col min="10" max="11" width="9.140625" style="21" customWidth="1"/>
    <col min="12" max="12" width="11.140625" style="21" bestFit="1" customWidth="1"/>
    <col min="13" max="16384" width="9.140625" style="21" customWidth="1"/>
  </cols>
  <sheetData>
    <row r="1" ht="15">
      <c r="A1" s="20" t="s">
        <v>98</v>
      </c>
    </row>
    <row r="3" ht="12.75" hidden="1">
      <c r="A3" s="22" t="s">
        <v>3</v>
      </c>
    </row>
    <row r="4" ht="12.75" hidden="1">
      <c r="A4" s="22" t="s">
        <v>5</v>
      </c>
    </row>
    <row r="5" ht="12.75" hidden="1">
      <c r="A5" s="22" t="s">
        <v>4</v>
      </c>
    </row>
    <row r="6" ht="12.75" hidden="1">
      <c r="A6" s="22" t="s">
        <v>2</v>
      </c>
    </row>
    <row r="7" ht="12.75" hidden="1">
      <c r="A7" s="22" t="s">
        <v>6</v>
      </c>
    </row>
    <row r="8" ht="12.75" hidden="1">
      <c r="A8" s="22" t="s">
        <v>0</v>
      </c>
    </row>
    <row r="9" ht="12.75" hidden="1">
      <c r="A9" s="22" t="s">
        <v>1</v>
      </c>
    </row>
    <row r="10" ht="12.75" hidden="1"/>
    <row r="12" spans="1:5" s="24" customFormat="1" ht="15">
      <c r="A12" s="23" t="s">
        <v>7</v>
      </c>
      <c r="E12" s="25">
        <v>38231</v>
      </c>
    </row>
    <row r="13" spans="1:5" s="24" customFormat="1" ht="15">
      <c r="A13" s="23" t="s">
        <v>8</v>
      </c>
      <c r="E13" s="26">
        <v>0.0485125</v>
      </c>
    </row>
    <row r="14" s="24" customFormat="1" ht="14.25"/>
    <row r="15" spans="1:13" s="24" customFormat="1" ht="15">
      <c r="A15" s="27" t="s">
        <v>9</v>
      </c>
      <c r="H15" s="107" t="s">
        <v>59</v>
      </c>
      <c r="I15" s="108"/>
      <c r="J15" s="109"/>
      <c r="K15" s="107" t="s">
        <v>60</v>
      </c>
      <c r="L15" s="108"/>
      <c r="M15" s="109"/>
    </row>
    <row r="16" spans="1:13" s="24" customFormat="1" ht="14.25">
      <c r="A16" s="24" t="s">
        <v>10</v>
      </c>
      <c r="H16" s="52" t="s">
        <v>62</v>
      </c>
      <c r="I16" s="53"/>
      <c r="J16" s="54"/>
      <c r="K16" s="52" t="s">
        <v>63</v>
      </c>
      <c r="L16" s="53"/>
      <c r="M16" s="54"/>
    </row>
    <row r="17" spans="1:13" s="24" customFormat="1" ht="14.25">
      <c r="A17" s="24" t="s">
        <v>92</v>
      </c>
      <c r="H17" s="52" t="s">
        <v>94</v>
      </c>
      <c r="I17" s="53"/>
      <c r="J17" s="54"/>
      <c r="K17" s="52" t="s">
        <v>100</v>
      </c>
      <c r="L17" s="53"/>
      <c r="M17" s="54"/>
    </row>
    <row r="18" spans="1:13" s="24" customFormat="1" ht="14.25">
      <c r="A18" s="24" t="s">
        <v>93</v>
      </c>
      <c r="H18" s="52" t="s">
        <v>94</v>
      </c>
      <c r="I18" s="53"/>
      <c r="J18" s="54"/>
      <c r="K18" s="52" t="s">
        <v>100</v>
      </c>
      <c r="L18" s="53"/>
      <c r="M18" s="54"/>
    </row>
    <row r="19" spans="1:13" s="24" customFormat="1" ht="14.25">
      <c r="A19" s="29" t="s">
        <v>99</v>
      </c>
      <c r="H19" s="52" t="s">
        <v>64</v>
      </c>
      <c r="I19" s="53"/>
      <c r="J19" s="54"/>
      <c r="K19" s="52" t="s">
        <v>62</v>
      </c>
      <c r="L19" s="53" t="s">
        <v>62</v>
      </c>
      <c r="M19" s="54"/>
    </row>
    <row r="20" spans="1:13" s="24" customFormat="1" ht="14.25">
      <c r="A20" s="29" t="s">
        <v>102</v>
      </c>
      <c r="H20" s="52" t="s">
        <v>64</v>
      </c>
      <c r="I20" s="53"/>
      <c r="J20" s="54"/>
      <c r="K20" s="52" t="s">
        <v>62</v>
      </c>
      <c r="L20" s="53"/>
      <c r="M20" s="54"/>
    </row>
    <row r="21" spans="8:13" s="24" customFormat="1" ht="14.25">
      <c r="H21" s="52"/>
      <c r="I21" s="53"/>
      <c r="J21" s="54"/>
      <c r="K21" s="52"/>
      <c r="L21" s="53"/>
      <c r="M21" s="54"/>
    </row>
    <row r="22" spans="1:13" s="24" customFormat="1" ht="14.25">
      <c r="A22" s="24" t="s">
        <v>73</v>
      </c>
      <c r="H22" s="74">
        <v>460000000</v>
      </c>
      <c r="I22" s="75"/>
      <c r="J22" s="76"/>
      <c r="K22" s="74">
        <v>40000000</v>
      </c>
      <c r="L22" s="75"/>
      <c r="M22" s="76"/>
    </row>
    <row r="23" spans="1:13" s="24" customFormat="1" ht="14.25">
      <c r="A23" s="24" t="s">
        <v>74</v>
      </c>
      <c r="H23" s="74">
        <v>289419580</v>
      </c>
      <c r="I23" s="75"/>
      <c r="J23" s="76"/>
      <c r="K23" s="75">
        <v>40000000</v>
      </c>
      <c r="L23" s="75"/>
      <c r="M23" s="76"/>
    </row>
    <row r="24" spans="1:13" s="24" customFormat="1" ht="14.25">
      <c r="A24" s="24" t="s">
        <v>68</v>
      </c>
      <c r="H24" s="74">
        <f>H23-H25</f>
        <v>8029990</v>
      </c>
      <c r="I24" s="75"/>
      <c r="J24" s="76"/>
      <c r="K24" s="53" t="s">
        <v>67</v>
      </c>
      <c r="L24" s="53"/>
      <c r="M24" s="54"/>
    </row>
    <row r="25" spans="1:13" s="24" customFormat="1" ht="14.25">
      <c r="A25" s="24" t="s">
        <v>75</v>
      </c>
      <c r="H25" s="74">
        <v>281389590</v>
      </c>
      <c r="I25" s="75"/>
      <c r="J25" s="76"/>
      <c r="K25" s="74">
        <v>40000000</v>
      </c>
      <c r="L25" s="75"/>
      <c r="M25" s="76"/>
    </row>
    <row r="26" spans="1:13" s="24" customFormat="1" ht="14.25">
      <c r="A26" s="24" t="s">
        <v>125</v>
      </c>
      <c r="H26" s="104">
        <v>0.6117165</v>
      </c>
      <c r="I26" s="105"/>
      <c r="J26" s="106"/>
      <c r="K26" s="104">
        <v>1</v>
      </c>
      <c r="L26" s="105"/>
      <c r="M26" s="106"/>
    </row>
    <row r="27" spans="1:13" s="24" customFormat="1" ht="14.25">
      <c r="A27" s="24" t="s">
        <v>95</v>
      </c>
      <c r="H27" s="61">
        <f>H24/H23*12</f>
        <v>0.33294181409564616</v>
      </c>
      <c r="I27" s="49"/>
      <c r="J27" s="50"/>
      <c r="K27" s="52" t="s">
        <v>67</v>
      </c>
      <c r="L27" s="53"/>
      <c r="M27" s="54"/>
    </row>
    <row r="28" spans="8:13" s="24" customFormat="1" ht="14.25">
      <c r="H28" s="52"/>
      <c r="I28" s="53"/>
      <c r="J28" s="54"/>
      <c r="K28" s="52"/>
      <c r="L28" s="53"/>
      <c r="M28" s="54"/>
    </row>
    <row r="29" spans="1:13" s="24" customFormat="1" ht="14.25">
      <c r="A29" s="24" t="s">
        <v>11</v>
      </c>
      <c r="H29" s="52" t="s">
        <v>67</v>
      </c>
      <c r="I29" s="53"/>
      <c r="J29" s="54"/>
      <c r="K29" s="61">
        <f>K22/H22*100%</f>
        <v>0.08695652173913043</v>
      </c>
      <c r="L29" s="53"/>
      <c r="M29" s="54"/>
    </row>
    <row r="30" spans="1:13" s="24" customFormat="1" ht="14.25">
      <c r="A30" s="24" t="s">
        <v>12</v>
      </c>
      <c r="H30" s="52" t="s">
        <v>67</v>
      </c>
      <c r="I30" s="53"/>
      <c r="J30" s="54"/>
      <c r="K30" s="61">
        <f>K25/H25*100%</f>
        <v>0.1421516695056132</v>
      </c>
      <c r="L30" s="53"/>
      <c r="M30" s="54"/>
    </row>
    <row r="31" spans="8:13" s="24" customFormat="1" ht="14.25">
      <c r="H31" s="52"/>
      <c r="I31" s="53"/>
      <c r="J31" s="54"/>
      <c r="K31" s="52"/>
      <c r="L31" s="53"/>
      <c r="M31" s="54"/>
    </row>
    <row r="32" spans="1:13" s="24" customFormat="1" ht="14.25">
      <c r="A32" s="24" t="s">
        <v>13</v>
      </c>
      <c r="H32" s="52">
        <v>28</v>
      </c>
      <c r="I32" s="53"/>
      <c r="J32" s="54"/>
      <c r="K32" s="52">
        <v>85</v>
      </c>
      <c r="L32" s="53"/>
      <c r="M32" s="54"/>
    </row>
    <row r="33" spans="1:13" s="24" customFormat="1" ht="14.25">
      <c r="A33" s="24" t="s">
        <v>69</v>
      </c>
      <c r="H33" s="82">
        <v>257.28</v>
      </c>
      <c r="I33" s="83"/>
      <c r="J33" s="84"/>
      <c r="K33" s="82">
        <v>467.32</v>
      </c>
      <c r="L33" s="83"/>
      <c r="M33" s="84"/>
    </row>
    <row r="34" spans="1:13" s="24" customFormat="1" ht="14.25">
      <c r="A34" s="24" t="s">
        <v>14</v>
      </c>
      <c r="H34" s="52">
        <v>56</v>
      </c>
      <c r="I34" s="53"/>
      <c r="J34" s="54"/>
      <c r="K34" s="52">
        <v>170</v>
      </c>
      <c r="L34" s="53"/>
      <c r="M34" s="54"/>
    </row>
    <row r="35" spans="1:13" s="24" customFormat="1" ht="14.25">
      <c r="A35" s="24" t="s">
        <v>15</v>
      </c>
      <c r="H35" s="103" t="s">
        <v>101</v>
      </c>
      <c r="I35" s="53"/>
      <c r="J35" s="54"/>
      <c r="K35" s="103" t="s">
        <v>101</v>
      </c>
      <c r="L35" s="53"/>
      <c r="M35" s="54"/>
    </row>
    <row r="36" spans="8:13" s="24" customFormat="1" ht="14.25">
      <c r="H36" s="52"/>
      <c r="I36" s="53"/>
      <c r="J36" s="54"/>
      <c r="K36" s="52"/>
      <c r="L36" s="53"/>
      <c r="M36" s="54"/>
    </row>
    <row r="37" spans="1:13" s="24" customFormat="1" ht="14.25">
      <c r="A37" s="24" t="s">
        <v>16</v>
      </c>
      <c r="H37" s="52" t="s">
        <v>65</v>
      </c>
      <c r="I37" s="53"/>
      <c r="J37" s="54"/>
      <c r="K37" s="52" t="s">
        <v>65</v>
      </c>
      <c r="L37" s="53"/>
      <c r="M37" s="54"/>
    </row>
    <row r="38" spans="1:13" s="24" customFormat="1" ht="14.25">
      <c r="A38" s="24" t="s">
        <v>17</v>
      </c>
      <c r="H38" s="100">
        <f>E12</f>
        <v>38231</v>
      </c>
      <c r="I38" s="101"/>
      <c r="J38" s="102"/>
      <c r="K38" s="100">
        <f>H38</f>
        <v>38231</v>
      </c>
      <c r="L38" s="101"/>
      <c r="M38" s="102"/>
    </row>
    <row r="39" s="24" customFormat="1" ht="14.25"/>
    <row r="40" s="24" customFormat="1" ht="15">
      <c r="A40" s="27" t="s">
        <v>18</v>
      </c>
    </row>
    <row r="41" s="24" customFormat="1" ht="14.25">
      <c r="A41" s="24" t="s">
        <v>126</v>
      </c>
    </row>
    <row r="42" spans="1:13" s="24" customFormat="1" ht="14.25">
      <c r="A42" s="24" t="s">
        <v>76</v>
      </c>
      <c r="H42" s="85">
        <v>329419554</v>
      </c>
      <c r="I42" s="86"/>
      <c r="J42" s="87"/>
      <c r="K42" s="32"/>
      <c r="L42" s="32"/>
      <c r="M42" s="32"/>
    </row>
    <row r="43" spans="1:13" s="24" customFormat="1" ht="15">
      <c r="A43" s="29" t="s">
        <v>97</v>
      </c>
      <c r="F43" s="23"/>
      <c r="H43" s="74">
        <v>321389553.86</v>
      </c>
      <c r="I43" s="75"/>
      <c r="J43" s="76"/>
      <c r="K43" s="32"/>
      <c r="L43" s="32"/>
      <c r="M43" s="32"/>
    </row>
    <row r="44" spans="1:13" s="24" customFormat="1" ht="14.25">
      <c r="A44" s="24" t="s">
        <v>77</v>
      </c>
      <c r="H44" s="74">
        <v>1557258.12</v>
      </c>
      <c r="I44" s="75"/>
      <c r="J44" s="76"/>
      <c r="K44" s="32"/>
      <c r="L44" s="32"/>
      <c r="M44" s="32"/>
    </row>
    <row r="45" spans="8:13" s="24" customFormat="1" ht="14.25">
      <c r="H45" s="52"/>
      <c r="I45" s="53"/>
      <c r="J45" s="54"/>
      <c r="K45" s="32"/>
      <c r="L45" s="32"/>
      <c r="M45" s="32"/>
    </row>
    <row r="46" spans="1:13" s="24" customFormat="1" ht="14.25">
      <c r="A46" s="24" t="s">
        <v>78</v>
      </c>
      <c r="H46" s="74">
        <f>H49+H50</f>
        <v>11272522.99</v>
      </c>
      <c r="I46" s="53"/>
      <c r="J46" s="54"/>
      <c r="K46" s="32"/>
      <c r="L46" s="32"/>
      <c r="M46" s="32"/>
    </row>
    <row r="47" spans="1:13" s="24" customFormat="1" ht="14.25">
      <c r="A47" s="24" t="s">
        <v>79</v>
      </c>
      <c r="H47" s="74">
        <v>3033717.03</v>
      </c>
      <c r="I47" s="75"/>
      <c r="J47" s="76"/>
      <c r="K47" s="32"/>
      <c r="L47" s="33"/>
      <c r="M47" s="32"/>
    </row>
    <row r="48" spans="1:13" s="24" customFormat="1" ht="14.25">
      <c r="A48" s="24" t="s">
        <v>80</v>
      </c>
      <c r="H48" s="52"/>
      <c r="I48" s="53"/>
      <c r="J48" s="54"/>
      <c r="K48" s="32"/>
      <c r="L48" s="32"/>
      <c r="M48" s="32"/>
    </row>
    <row r="49" spans="1:13" s="24" customFormat="1" ht="14.25">
      <c r="A49" s="24" t="s">
        <v>81</v>
      </c>
      <c r="H49" s="74">
        <v>8297403.5</v>
      </c>
      <c r="I49" s="75"/>
      <c r="J49" s="76"/>
      <c r="K49" s="74"/>
      <c r="L49" s="53"/>
      <c r="M49" s="53"/>
    </row>
    <row r="50" spans="1:13" s="24" customFormat="1" ht="14.25">
      <c r="A50" s="24" t="s">
        <v>91</v>
      </c>
      <c r="H50" s="74">
        <v>2975119.49</v>
      </c>
      <c r="I50" s="75"/>
      <c r="J50" s="76"/>
      <c r="K50" s="32"/>
      <c r="L50" s="33"/>
      <c r="M50" s="32"/>
    </row>
    <row r="51" spans="1:13" s="24" customFormat="1" ht="14.25">
      <c r="A51" s="24" t="s">
        <v>82</v>
      </c>
      <c r="H51" s="74">
        <v>208779.61</v>
      </c>
      <c r="I51" s="75"/>
      <c r="J51" s="76"/>
      <c r="K51" s="32"/>
      <c r="L51" s="33"/>
      <c r="M51" s="32"/>
    </row>
    <row r="52" spans="1:13" s="24" customFormat="1" ht="14.25">
      <c r="A52" s="24" t="s">
        <v>83</v>
      </c>
      <c r="H52" s="74">
        <v>0</v>
      </c>
      <c r="I52" s="75"/>
      <c r="J52" s="76"/>
      <c r="K52" s="32"/>
      <c r="L52" s="34"/>
      <c r="M52" s="32"/>
    </row>
    <row r="53" spans="1:13" s="24" customFormat="1" ht="14.25">
      <c r="A53" s="24" t="s">
        <v>84</v>
      </c>
      <c r="H53" s="74">
        <f>H24</f>
        <v>8029990</v>
      </c>
      <c r="I53" s="75"/>
      <c r="J53" s="76"/>
      <c r="K53" s="32"/>
      <c r="L53" s="33"/>
      <c r="M53" s="32"/>
    </row>
    <row r="54" spans="1:13" s="24" customFormat="1" ht="14.25">
      <c r="A54" s="24" t="s">
        <v>85</v>
      </c>
      <c r="H54" s="52" t="s">
        <v>67</v>
      </c>
      <c r="I54" s="53"/>
      <c r="J54" s="54"/>
      <c r="K54" s="32"/>
      <c r="L54" s="32"/>
      <c r="M54" s="32"/>
    </row>
    <row r="55" spans="8:13" s="24" customFormat="1" ht="14.25">
      <c r="H55" s="52"/>
      <c r="I55" s="53"/>
      <c r="J55" s="54"/>
      <c r="K55" s="32"/>
      <c r="L55" s="32"/>
      <c r="M55" s="32"/>
    </row>
    <row r="56" spans="1:13" s="24" customFormat="1" ht="14.25">
      <c r="A56" s="24" t="s">
        <v>19</v>
      </c>
      <c r="H56" s="61">
        <f>(H46-H47)/H42*12*100%</f>
        <v>0.300120834721305</v>
      </c>
      <c r="I56" s="49"/>
      <c r="J56" s="50"/>
      <c r="K56" s="32"/>
      <c r="L56" s="32"/>
      <c r="M56" s="32"/>
    </row>
    <row r="57" spans="1:13" s="24" customFormat="1" ht="14.25">
      <c r="A57" s="24" t="s">
        <v>66</v>
      </c>
      <c r="H57" s="61">
        <f>H49/H42*12*100%</f>
        <v>0.3022554089184396</v>
      </c>
      <c r="I57" s="49"/>
      <c r="J57" s="50"/>
      <c r="K57" s="32"/>
      <c r="L57" s="32"/>
      <c r="M57" s="32"/>
    </row>
    <row r="58" spans="1:13" s="24" customFormat="1" ht="14.25">
      <c r="A58" s="24" t="s">
        <v>20</v>
      </c>
      <c r="H58" s="51">
        <f>(H50-H47)/H42*12*100%</f>
        <v>-0.002134574197134621</v>
      </c>
      <c r="I58" s="47"/>
      <c r="J58" s="48"/>
      <c r="K58" s="32"/>
      <c r="L58" s="32"/>
      <c r="M58" s="32"/>
    </row>
    <row r="59" spans="8:13" s="24" customFormat="1" ht="14.25">
      <c r="H59" s="31"/>
      <c r="I59" s="31"/>
      <c r="J59" s="31"/>
      <c r="K59" s="32"/>
      <c r="L59" s="32"/>
      <c r="M59" s="32"/>
    </row>
    <row r="60" spans="1:13" s="24" customFormat="1" ht="15">
      <c r="A60" s="23" t="s">
        <v>127</v>
      </c>
      <c r="H60" s="94">
        <v>126216.62</v>
      </c>
      <c r="I60" s="95"/>
      <c r="J60" s="96"/>
      <c r="K60" s="32"/>
      <c r="L60" s="32"/>
      <c r="M60" s="32"/>
    </row>
    <row r="61" spans="1:13" s="24" customFormat="1" ht="15">
      <c r="A61" s="23" t="s">
        <v>128</v>
      </c>
      <c r="H61" s="97">
        <v>3069.63</v>
      </c>
      <c r="I61" s="98"/>
      <c r="J61" s="99"/>
      <c r="K61" s="32"/>
      <c r="L61" s="32"/>
      <c r="M61" s="32"/>
    </row>
    <row r="62" s="24" customFormat="1" ht="14.25"/>
    <row r="63" spans="1:13" s="24" customFormat="1" ht="15">
      <c r="A63" s="27" t="s">
        <v>129</v>
      </c>
      <c r="H63" s="32"/>
      <c r="I63" s="32"/>
      <c r="J63" s="32"/>
      <c r="K63" s="32"/>
      <c r="L63" s="32"/>
      <c r="M63" s="32"/>
    </row>
    <row r="64" spans="1:13" s="24" customFormat="1" ht="14.25">
      <c r="A64" s="24" t="s">
        <v>70</v>
      </c>
      <c r="H64" s="88">
        <v>200</v>
      </c>
      <c r="I64" s="89"/>
      <c r="J64" s="90"/>
      <c r="K64" s="32"/>
      <c r="L64" s="32"/>
      <c r="M64" s="32"/>
    </row>
    <row r="65" spans="1:13" s="24" customFormat="1" ht="14.25">
      <c r="A65" s="24" t="s">
        <v>71</v>
      </c>
      <c r="H65" s="82">
        <v>27717.43</v>
      </c>
      <c r="I65" s="83"/>
      <c r="J65" s="84"/>
      <c r="K65" s="32"/>
      <c r="L65" s="32"/>
      <c r="M65" s="32"/>
    </row>
    <row r="66" spans="1:13" s="24" customFormat="1" ht="14.25">
      <c r="A66" s="24" t="s">
        <v>21</v>
      </c>
      <c r="H66" s="82">
        <f>1175+300+250</f>
        <v>1725</v>
      </c>
      <c r="I66" s="83"/>
      <c r="J66" s="84"/>
      <c r="K66" s="32"/>
      <c r="L66" s="32"/>
      <c r="M66" s="32"/>
    </row>
    <row r="67" spans="1:13" s="24" customFormat="1" ht="14.25">
      <c r="A67" s="24" t="s">
        <v>22</v>
      </c>
      <c r="H67" s="91">
        <v>7622.95</v>
      </c>
      <c r="I67" s="92"/>
      <c r="J67" s="93"/>
      <c r="K67" s="32"/>
      <c r="L67" s="32"/>
      <c r="M67" s="32"/>
    </row>
    <row r="68" spans="8:13" s="24" customFormat="1" ht="14.25">
      <c r="H68" s="32"/>
      <c r="I68" s="32"/>
      <c r="J68" s="32"/>
      <c r="K68" s="32"/>
      <c r="L68" s="32"/>
      <c r="M68" s="32"/>
    </row>
    <row r="69" spans="1:13" s="24" customFormat="1" ht="15">
      <c r="A69" s="27" t="s">
        <v>23</v>
      </c>
      <c r="H69" s="32"/>
      <c r="I69" s="32"/>
      <c r="J69" s="32"/>
      <c r="K69" s="32"/>
      <c r="L69" s="32"/>
      <c r="M69" s="32"/>
    </row>
    <row r="70" spans="1:13" s="24" customFormat="1" ht="14.25">
      <c r="A70" s="29" t="s">
        <v>24</v>
      </c>
      <c r="H70" s="85">
        <v>60000000</v>
      </c>
      <c r="I70" s="86"/>
      <c r="J70" s="87"/>
      <c r="K70" s="32"/>
      <c r="L70" s="32"/>
      <c r="M70" s="32"/>
    </row>
    <row r="71" spans="1:13" s="24" customFormat="1" ht="14.25">
      <c r="A71" s="24" t="s">
        <v>25</v>
      </c>
      <c r="H71" s="74">
        <v>60000000</v>
      </c>
      <c r="I71" s="75"/>
      <c r="J71" s="76"/>
      <c r="K71" s="32"/>
      <c r="L71" s="32"/>
      <c r="M71" s="32"/>
    </row>
    <row r="72" spans="1:13" s="24" customFormat="1" ht="14.25">
      <c r="A72" s="24" t="s">
        <v>26</v>
      </c>
      <c r="H72" s="74">
        <v>0</v>
      </c>
      <c r="I72" s="75"/>
      <c r="J72" s="76"/>
      <c r="K72" s="32"/>
      <c r="L72" s="32"/>
      <c r="M72" s="32"/>
    </row>
    <row r="73" spans="1:13" s="24" customFormat="1" ht="14.25">
      <c r="A73" s="24" t="s">
        <v>27</v>
      </c>
      <c r="H73" s="52">
        <v>0</v>
      </c>
      <c r="I73" s="53"/>
      <c r="J73" s="54"/>
      <c r="K73" s="32"/>
      <c r="L73" s="32"/>
      <c r="M73" s="32"/>
    </row>
    <row r="74" spans="1:13" s="24" customFormat="1" ht="14.25">
      <c r="A74" s="24" t="s">
        <v>28</v>
      </c>
      <c r="H74" s="74">
        <v>0</v>
      </c>
      <c r="I74" s="75"/>
      <c r="J74" s="76"/>
      <c r="K74" s="32"/>
      <c r="L74" s="32"/>
      <c r="M74" s="32"/>
    </row>
    <row r="75" spans="1:13" s="24" customFormat="1" ht="14.25">
      <c r="A75" s="24" t="s">
        <v>29</v>
      </c>
      <c r="H75" s="82">
        <f>H67</f>
        <v>7622.95</v>
      </c>
      <c r="I75" s="83"/>
      <c r="J75" s="84"/>
      <c r="K75" s="32"/>
      <c r="L75" s="32"/>
      <c r="M75" s="32"/>
    </row>
    <row r="76" spans="1:13" s="24" customFormat="1" ht="14.25">
      <c r="A76" s="24" t="s">
        <v>30</v>
      </c>
      <c r="H76" s="51">
        <v>0.0015</v>
      </c>
      <c r="I76" s="56"/>
      <c r="J76" s="57"/>
      <c r="K76" s="32"/>
      <c r="L76" s="32"/>
      <c r="M76" s="32"/>
    </row>
    <row r="77" spans="8:13" s="24" customFormat="1" ht="14.25">
      <c r="H77" s="32"/>
      <c r="I77" s="32"/>
      <c r="J77" s="32"/>
      <c r="K77" s="32"/>
      <c r="L77" s="32"/>
      <c r="M77" s="32"/>
    </row>
    <row r="78" s="24" customFormat="1" ht="15">
      <c r="A78" s="27" t="s">
        <v>31</v>
      </c>
    </row>
    <row r="79" spans="1:10" s="24" customFormat="1" ht="14.25">
      <c r="A79" s="29" t="s">
        <v>96</v>
      </c>
      <c r="H79" s="85">
        <v>11750000</v>
      </c>
      <c r="I79" s="86"/>
      <c r="J79" s="87"/>
    </row>
    <row r="80" spans="1:10" s="24" customFormat="1" ht="14.25">
      <c r="A80" s="24" t="s">
        <v>32</v>
      </c>
      <c r="H80" s="74">
        <v>11750000</v>
      </c>
      <c r="I80" s="75"/>
      <c r="J80" s="76"/>
    </row>
    <row r="81" spans="1:10" s="24" customFormat="1" ht="14.25">
      <c r="A81" s="24" t="s">
        <v>33</v>
      </c>
      <c r="H81" s="74">
        <v>0</v>
      </c>
      <c r="I81" s="53"/>
      <c r="J81" s="54"/>
    </row>
    <row r="82" spans="1:10" s="24" customFormat="1" ht="14.25">
      <c r="A82" s="24" t="s">
        <v>34</v>
      </c>
      <c r="H82" s="52"/>
      <c r="I82" s="53"/>
      <c r="J82" s="54"/>
    </row>
    <row r="83" spans="1:10" s="24" customFormat="1" ht="14.25">
      <c r="A83" s="24" t="s">
        <v>35</v>
      </c>
      <c r="H83" s="52">
        <v>0</v>
      </c>
      <c r="I83" s="53"/>
      <c r="J83" s="54"/>
    </row>
    <row r="84" spans="1:10" s="24" customFormat="1" ht="14.25">
      <c r="A84" s="24" t="s">
        <v>36</v>
      </c>
      <c r="H84" s="52">
        <v>0</v>
      </c>
      <c r="I84" s="53"/>
      <c r="J84" s="54"/>
    </row>
    <row r="85" spans="1:10" s="24" customFormat="1" ht="14.25">
      <c r="A85" s="24" t="s">
        <v>37</v>
      </c>
      <c r="H85" s="52">
        <v>0</v>
      </c>
      <c r="I85" s="53"/>
      <c r="J85" s="54"/>
    </row>
    <row r="86" spans="1:10" s="24" customFormat="1" ht="14.25">
      <c r="A86" s="24" t="s">
        <v>38</v>
      </c>
      <c r="H86" s="77">
        <f>H80+H81</f>
        <v>11750000</v>
      </c>
      <c r="I86" s="80"/>
      <c r="J86" s="81"/>
    </row>
    <row r="87" s="24" customFormat="1" ht="14.25"/>
    <row r="88" s="24" customFormat="1" ht="15">
      <c r="A88" s="27" t="s">
        <v>39</v>
      </c>
    </row>
    <row r="89" spans="1:10" s="24" customFormat="1" ht="14.25">
      <c r="A89" s="24" t="s">
        <v>40</v>
      </c>
      <c r="H89" s="58">
        <v>0</v>
      </c>
      <c r="I89" s="59"/>
      <c r="J89" s="60"/>
    </row>
    <row r="90" spans="1:10" s="24" customFormat="1" ht="14.25">
      <c r="A90" s="24" t="s">
        <v>41</v>
      </c>
      <c r="H90" s="52">
        <v>0</v>
      </c>
      <c r="I90" s="53"/>
      <c r="J90" s="54"/>
    </row>
    <row r="91" spans="1:10" s="24" customFormat="1" ht="14.25">
      <c r="A91" s="24" t="s">
        <v>42</v>
      </c>
      <c r="H91" s="52">
        <v>0</v>
      </c>
      <c r="I91" s="53"/>
      <c r="J91" s="54"/>
    </row>
    <row r="92" spans="1:10" s="24" customFormat="1" ht="14.25">
      <c r="A92" s="24" t="s">
        <v>43</v>
      </c>
      <c r="H92" s="55">
        <v>0</v>
      </c>
      <c r="I92" s="56"/>
      <c r="J92" s="57"/>
    </row>
    <row r="93" s="24" customFormat="1" ht="14.25"/>
    <row r="94" s="24" customFormat="1" ht="15">
      <c r="A94" s="20" t="s">
        <v>130</v>
      </c>
    </row>
    <row r="95" spans="1:13" s="24" customFormat="1" ht="15">
      <c r="A95" s="23" t="s">
        <v>44</v>
      </c>
      <c r="H95" s="65" t="s">
        <v>72</v>
      </c>
      <c r="I95" s="66"/>
      <c r="J95" s="67"/>
      <c r="K95" s="66" t="s">
        <v>61</v>
      </c>
      <c r="L95" s="66"/>
      <c r="M95" s="67"/>
    </row>
    <row r="96" spans="1:13" s="24" customFormat="1" ht="14.25">
      <c r="A96" s="24" t="s">
        <v>45</v>
      </c>
      <c r="H96" s="74">
        <v>316852880.27</v>
      </c>
      <c r="I96" s="75"/>
      <c r="J96" s="76"/>
      <c r="K96" s="53">
        <v>4545</v>
      </c>
      <c r="L96" s="53"/>
      <c r="M96" s="54"/>
    </row>
    <row r="97" spans="1:13" s="24" customFormat="1" ht="14.25">
      <c r="A97" s="24" t="s">
        <v>46</v>
      </c>
      <c r="H97" s="74">
        <v>2398342.85</v>
      </c>
      <c r="I97" s="75"/>
      <c r="J97" s="76"/>
      <c r="K97" s="53">
        <v>39</v>
      </c>
      <c r="L97" s="53"/>
      <c r="M97" s="54"/>
    </row>
    <row r="98" spans="1:13" s="24" customFormat="1" ht="14.25">
      <c r="A98" s="24" t="s">
        <v>47</v>
      </c>
      <c r="H98" s="74">
        <v>1054684.44</v>
      </c>
      <c r="I98" s="75"/>
      <c r="J98" s="76"/>
      <c r="K98" s="53">
        <v>15</v>
      </c>
      <c r="L98" s="53"/>
      <c r="M98" s="54"/>
    </row>
    <row r="99" spans="1:13" s="24" customFormat="1" ht="14.25">
      <c r="A99" s="24" t="s">
        <v>48</v>
      </c>
      <c r="H99" s="74">
        <v>910735.56</v>
      </c>
      <c r="I99" s="75"/>
      <c r="J99" s="76"/>
      <c r="K99" s="53">
        <v>13</v>
      </c>
      <c r="L99" s="53"/>
      <c r="M99" s="54"/>
    </row>
    <row r="100" spans="1:13" s="24" customFormat="1" ht="14.25">
      <c r="A100" s="24" t="s">
        <v>104</v>
      </c>
      <c r="H100" s="74">
        <f>2350+27592.85</f>
        <v>29942.85</v>
      </c>
      <c r="I100" s="75"/>
      <c r="J100" s="76"/>
      <c r="K100" s="53">
        <f>1+1</f>
        <v>2</v>
      </c>
      <c r="L100" s="53"/>
      <c r="M100" s="54"/>
    </row>
    <row r="101" spans="1:13" s="24" customFormat="1" ht="14.25">
      <c r="A101" s="24" t="s">
        <v>105</v>
      </c>
      <c r="H101" s="74">
        <f>2652.93+89988.67</f>
        <v>92641.59999999999</v>
      </c>
      <c r="I101" s="75"/>
      <c r="J101" s="76"/>
      <c r="K101" s="53">
        <f>1+2</f>
        <v>3</v>
      </c>
      <c r="L101" s="53"/>
      <c r="M101" s="54"/>
    </row>
    <row r="102" spans="1:13" s="24" customFormat="1" ht="14.25">
      <c r="A102" s="24" t="s">
        <v>103</v>
      </c>
      <c r="H102" s="74">
        <v>50326.29</v>
      </c>
      <c r="I102" s="75"/>
      <c r="J102" s="76"/>
      <c r="K102" s="53">
        <v>4</v>
      </c>
      <c r="L102" s="53"/>
      <c r="M102" s="54"/>
    </row>
    <row r="103" spans="1:13" s="24" customFormat="1" ht="14.25">
      <c r="A103" s="24" t="s">
        <v>116</v>
      </c>
      <c r="H103" s="77">
        <v>0</v>
      </c>
      <c r="I103" s="78"/>
      <c r="J103" s="79"/>
      <c r="K103" s="55">
        <v>0</v>
      </c>
      <c r="L103" s="78"/>
      <c r="M103" s="79"/>
    </row>
    <row r="104" spans="1:13" s="24" customFormat="1" ht="14.25">
      <c r="A104" s="24" t="s">
        <v>115</v>
      </c>
      <c r="H104" s="68">
        <f>SUM(H96:J103)</f>
        <v>321389553.8600001</v>
      </c>
      <c r="I104" s="69"/>
      <c r="J104" s="70"/>
      <c r="K104" s="71">
        <f>SUM(K96:M103)</f>
        <v>4621</v>
      </c>
      <c r="L104" s="72"/>
      <c r="M104" s="73"/>
    </row>
    <row r="105" s="24" customFormat="1" ht="14.25"/>
    <row r="106" spans="1:13" s="24" customFormat="1" ht="15">
      <c r="A106" s="35" t="s">
        <v>131</v>
      </c>
      <c r="H106" s="30"/>
      <c r="I106" s="30"/>
      <c r="J106" s="30"/>
      <c r="K106" s="28"/>
      <c r="L106" s="28"/>
      <c r="M106" s="28"/>
    </row>
    <row r="107" spans="1:13" s="24" customFormat="1" ht="15">
      <c r="A107" s="36" t="s">
        <v>111</v>
      </c>
      <c r="H107" s="62" t="s">
        <v>114</v>
      </c>
      <c r="I107" s="63"/>
      <c r="J107" s="64"/>
      <c r="K107" s="28"/>
      <c r="L107" s="28"/>
      <c r="M107" s="28"/>
    </row>
    <row r="108" spans="1:13" s="24" customFormat="1" ht="14.25">
      <c r="A108" s="37" t="s">
        <v>112</v>
      </c>
      <c r="H108" s="61">
        <f>95289928.17/321389554</f>
        <v>0.29649354493332414</v>
      </c>
      <c r="I108" s="49"/>
      <c r="J108" s="50"/>
      <c r="K108" s="28"/>
      <c r="L108" s="28"/>
      <c r="M108" s="28"/>
    </row>
    <row r="109" spans="1:13" s="24" customFormat="1" ht="14.25">
      <c r="A109" s="37" t="s">
        <v>113</v>
      </c>
      <c r="H109" s="51">
        <f>30825240.72/321389554</f>
        <v>0.09591239147741559</v>
      </c>
      <c r="I109" s="47"/>
      <c r="J109" s="48"/>
      <c r="K109" s="28"/>
      <c r="L109" s="28"/>
      <c r="M109" s="28"/>
    </row>
    <row r="110" spans="8:13" s="24" customFormat="1" ht="14.25">
      <c r="H110" s="30"/>
      <c r="I110" s="30"/>
      <c r="J110" s="30"/>
      <c r="K110" s="28"/>
      <c r="L110" s="28"/>
      <c r="M110" s="28"/>
    </row>
    <row r="111" spans="8:13" s="24" customFormat="1" ht="14.25">
      <c r="H111" s="30"/>
      <c r="I111" s="30"/>
      <c r="J111" s="30"/>
      <c r="K111" s="28"/>
      <c r="L111" s="28"/>
      <c r="M111" s="28"/>
    </row>
    <row r="112" spans="1:16" s="24" customFormat="1" ht="15">
      <c r="A112" s="27" t="s">
        <v>117</v>
      </c>
      <c r="H112" s="62" t="s">
        <v>108</v>
      </c>
      <c r="I112" s="63"/>
      <c r="J112" s="64"/>
      <c r="K112" s="65" t="s">
        <v>109</v>
      </c>
      <c r="L112" s="66"/>
      <c r="M112" s="67"/>
      <c r="N112" s="65" t="s">
        <v>110</v>
      </c>
      <c r="O112" s="66"/>
      <c r="P112" s="67"/>
    </row>
    <row r="113" spans="1:16" s="24" customFormat="1" ht="14.25">
      <c r="A113" s="24" t="s">
        <v>106</v>
      </c>
      <c r="H113" s="61">
        <v>0.667</v>
      </c>
      <c r="I113" s="49"/>
      <c r="J113" s="50"/>
      <c r="K113" s="61">
        <v>0.677</v>
      </c>
      <c r="L113" s="49"/>
      <c r="M113" s="50"/>
      <c r="N113" s="61">
        <v>0.6368</v>
      </c>
      <c r="O113" s="49"/>
      <c r="P113" s="50"/>
    </row>
    <row r="114" spans="1:16" s="24" customFormat="1" ht="14.25">
      <c r="A114" s="24" t="s">
        <v>107</v>
      </c>
      <c r="H114" s="51">
        <v>0.6431</v>
      </c>
      <c r="I114" s="47"/>
      <c r="J114" s="48"/>
      <c r="K114" s="51">
        <v>0.6531</v>
      </c>
      <c r="L114" s="47"/>
      <c r="M114" s="48"/>
      <c r="N114" s="51">
        <v>0.6066</v>
      </c>
      <c r="O114" s="47"/>
      <c r="P114" s="48"/>
    </row>
    <row r="115" s="24" customFormat="1" ht="14.25">
      <c r="H115" s="38"/>
    </row>
    <row r="116" s="24" customFormat="1" ht="15">
      <c r="A116" s="27" t="s">
        <v>49</v>
      </c>
    </row>
    <row r="117" spans="1:10" s="24" customFormat="1" ht="14.25">
      <c r="A117" s="24" t="s">
        <v>50</v>
      </c>
      <c r="H117" s="58">
        <v>0</v>
      </c>
      <c r="I117" s="59"/>
      <c r="J117" s="60"/>
    </row>
    <row r="118" spans="1:10" s="24" customFormat="1" ht="14.25">
      <c r="A118" s="24" t="s">
        <v>51</v>
      </c>
      <c r="H118" s="52">
        <v>0</v>
      </c>
      <c r="I118" s="53"/>
      <c r="J118" s="54"/>
    </row>
    <row r="119" spans="8:10" s="24" customFormat="1" ht="14.25">
      <c r="H119" s="52"/>
      <c r="I119" s="53"/>
      <c r="J119" s="54"/>
    </row>
    <row r="120" spans="1:10" s="24" customFormat="1" ht="14.25">
      <c r="A120" s="24" t="s">
        <v>52</v>
      </c>
      <c r="H120" s="52">
        <v>0</v>
      </c>
      <c r="I120" s="53"/>
      <c r="J120" s="54"/>
    </row>
    <row r="121" spans="1:10" s="24" customFormat="1" ht="14.25">
      <c r="A121" s="24" t="s">
        <v>53</v>
      </c>
      <c r="H121" s="52">
        <v>0</v>
      </c>
      <c r="I121" s="53"/>
      <c r="J121" s="54"/>
    </row>
    <row r="122" spans="1:13" s="24" customFormat="1" ht="14.25">
      <c r="A122" s="24" t="s">
        <v>54</v>
      </c>
      <c r="H122" s="55">
        <v>0</v>
      </c>
      <c r="I122" s="56"/>
      <c r="J122" s="57"/>
      <c r="K122" s="32"/>
      <c r="L122" s="32"/>
      <c r="M122" s="32"/>
    </row>
    <row r="123" spans="11:13" s="24" customFormat="1" ht="14.25">
      <c r="K123" s="32"/>
      <c r="L123" s="32"/>
      <c r="M123" s="32"/>
    </row>
    <row r="124" s="24" customFormat="1" ht="15">
      <c r="A124" s="27" t="s">
        <v>55</v>
      </c>
    </row>
    <row r="125" spans="1:10" s="24" customFormat="1" ht="14.25">
      <c r="A125" s="24" t="s">
        <v>86</v>
      </c>
      <c r="H125" s="58">
        <v>0</v>
      </c>
      <c r="I125" s="59"/>
      <c r="J125" s="60"/>
    </row>
    <row r="126" spans="1:10" s="24" customFormat="1" ht="14.25">
      <c r="A126" s="24" t="s">
        <v>87</v>
      </c>
      <c r="H126" s="52">
        <v>0</v>
      </c>
      <c r="I126" s="53"/>
      <c r="J126" s="54"/>
    </row>
    <row r="127" spans="1:10" s="24" customFormat="1" ht="14.25">
      <c r="A127" s="24" t="s">
        <v>88</v>
      </c>
      <c r="H127" s="52">
        <v>0</v>
      </c>
      <c r="I127" s="53"/>
      <c r="J127" s="54"/>
    </row>
    <row r="128" spans="1:10" s="24" customFormat="1" ht="14.25">
      <c r="A128" s="24" t="s">
        <v>89</v>
      </c>
      <c r="H128" s="52">
        <v>0</v>
      </c>
      <c r="I128" s="53"/>
      <c r="J128" s="54"/>
    </row>
    <row r="129" spans="1:10" s="24" customFormat="1" ht="14.25">
      <c r="A129" s="24" t="s">
        <v>90</v>
      </c>
      <c r="H129" s="52">
        <v>0</v>
      </c>
      <c r="I129" s="53"/>
      <c r="J129" s="54"/>
    </row>
    <row r="130" spans="1:10" s="24" customFormat="1" ht="14.25">
      <c r="A130" s="24" t="s">
        <v>56</v>
      </c>
      <c r="H130" s="52">
        <v>0</v>
      </c>
      <c r="I130" s="53"/>
      <c r="J130" s="54"/>
    </row>
    <row r="131" spans="1:10" s="24" customFormat="1" ht="14.25">
      <c r="A131" s="24" t="s">
        <v>57</v>
      </c>
      <c r="H131" s="52">
        <v>0</v>
      </c>
      <c r="I131" s="53"/>
      <c r="J131" s="54"/>
    </row>
    <row r="132" spans="1:10" s="24" customFormat="1" ht="14.25">
      <c r="A132" s="24" t="s">
        <v>58</v>
      </c>
      <c r="H132" s="55">
        <v>0</v>
      </c>
      <c r="I132" s="56"/>
      <c r="J132" s="57"/>
    </row>
    <row r="133" s="24" customFormat="1" ht="14.25"/>
  </sheetData>
  <mergeCells count="137"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2:J32"/>
    <mergeCell ref="K32:M32"/>
    <mergeCell ref="H33:J33"/>
    <mergeCell ref="K33:M33"/>
    <mergeCell ref="H34:J34"/>
    <mergeCell ref="K34:M34"/>
    <mergeCell ref="H35:J35"/>
    <mergeCell ref="K35:M35"/>
    <mergeCell ref="H36:J36"/>
    <mergeCell ref="K36:M36"/>
    <mergeCell ref="H37:J37"/>
    <mergeCell ref="K37:M37"/>
    <mergeCell ref="H38:J38"/>
    <mergeCell ref="K38:M38"/>
    <mergeCell ref="H42:J42"/>
    <mergeCell ref="H43:J43"/>
    <mergeCell ref="H44:J44"/>
    <mergeCell ref="H45:J45"/>
    <mergeCell ref="H46:J46"/>
    <mergeCell ref="H47:J47"/>
    <mergeCell ref="H48:J48"/>
    <mergeCell ref="H49:J49"/>
    <mergeCell ref="K49:M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60:J60"/>
    <mergeCell ref="H61:J61"/>
    <mergeCell ref="H64:J64"/>
    <mergeCell ref="H65:J65"/>
    <mergeCell ref="H66:J66"/>
    <mergeCell ref="H67:J67"/>
    <mergeCell ref="H70:J70"/>
    <mergeCell ref="H71:J71"/>
    <mergeCell ref="H72:J72"/>
    <mergeCell ref="H73:J73"/>
    <mergeCell ref="H74:J74"/>
    <mergeCell ref="H75:J75"/>
    <mergeCell ref="H76:J76"/>
    <mergeCell ref="H79:J79"/>
    <mergeCell ref="H80:J80"/>
    <mergeCell ref="H81:J81"/>
    <mergeCell ref="H82:J82"/>
    <mergeCell ref="H83:J83"/>
    <mergeCell ref="H84:J84"/>
    <mergeCell ref="H85:J85"/>
    <mergeCell ref="H86:J86"/>
    <mergeCell ref="H89:J89"/>
    <mergeCell ref="H90:J90"/>
    <mergeCell ref="H91:J91"/>
    <mergeCell ref="H92:J92"/>
    <mergeCell ref="H95:J95"/>
    <mergeCell ref="K95:M95"/>
    <mergeCell ref="H96:J96"/>
    <mergeCell ref="K96:M96"/>
    <mergeCell ref="H97:J97"/>
    <mergeCell ref="K97:M97"/>
    <mergeCell ref="H98:J98"/>
    <mergeCell ref="K98:M98"/>
    <mergeCell ref="H99:J99"/>
    <mergeCell ref="K99:M99"/>
    <mergeCell ref="H100:J100"/>
    <mergeCell ref="K100:M100"/>
    <mergeCell ref="H101:J101"/>
    <mergeCell ref="K101:M101"/>
    <mergeCell ref="H102:J102"/>
    <mergeCell ref="K102:M102"/>
    <mergeCell ref="H103:J103"/>
    <mergeCell ref="K103:M103"/>
    <mergeCell ref="H104:J104"/>
    <mergeCell ref="K104:M104"/>
    <mergeCell ref="H107:J107"/>
    <mergeCell ref="H108:J108"/>
    <mergeCell ref="H109:J109"/>
    <mergeCell ref="H112:J112"/>
    <mergeCell ref="K112:M112"/>
    <mergeCell ref="N112:P112"/>
    <mergeCell ref="H113:J113"/>
    <mergeCell ref="K113:M113"/>
    <mergeCell ref="N113:P113"/>
    <mergeCell ref="H114:J114"/>
    <mergeCell ref="K114:M114"/>
    <mergeCell ref="N114:P114"/>
    <mergeCell ref="H117:J117"/>
    <mergeCell ref="H118:J118"/>
    <mergeCell ref="H119:J119"/>
    <mergeCell ref="H120:J120"/>
    <mergeCell ref="H121:J121"/>
    <mergeCell ref="H122:J122"/>
    <mergeCell ref="H125:J125"/>
    <mergeCell ref="H126:J126"/>
    <mergeCell ref="H131:J131"/>
    <mergeCell ref="H132:J132"/>
    <mergeCell ref="H127:J127"/>
    <mergeCell ref="H128:J128"/>
    <mergeCell ref="H129:J129"/>
    <mergeCell ref="H130:J130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20.57421875" style="0" customWidth="1"/>
    <col min="6" max="6" width="10.8515625" style="0" customWidth="1"/>
    <col min="8" max="9" width="12.7109375" style="0" bestFit="1" customWidth="1"/>
    <col min="12" max="12" width="11.140625" style="0" bestFit="1" customWidth="1"/>
    <col min="14" max="14" width="11.57421875" style="0" bestFit="1" customWidth="1"/>
  </cols>
  <sheetData>
    <row r="1" spans="1:16" ht="15">
      <c r="A1" s="5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">
      <c r="A5" s="6" t="s">
        <v>7</v>
      </c>
      <c r="B5" s="2"/>
      <c r="C5" s="2"/>
      <c r="D5" s="2"/>
      <c r="E5" s="40">
        <v>38504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6" t="s">
        <v>8</v>
      </c>
      <c r="B6" s="2"/>
      <c r="C6" s="2"/>
      <c r="D6" s="2"/>
      <c r="E6" s="39">
        <v>0.0485438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5" t="s">
        <v>9</v>
      </c>
      <c r="B8" s="2"/>
      <c r="C8" s="2"/>
      <c r="D8" s="2"/>
      <c r="E8" s="2"/>
      <c r="F8" s="2"/>
      <c r="G8" s="2"/>
      <c r="H8" s="122" t="s">
        <v>59</v>
      </c>
      <c r="I8" s="123"/>
      <c r="J8" s="124"/>
      <c r="K8" s="122" t="s">
        <v>60</v>
      </c>
      <c r="L8" s="123"/>
      <c r="M8" s="124"/>
      <c r="N8" s="2"/>
      <c r="O8" s="2"/>
      <c r="P8" s="2"/>
    </row>
    <row r="9" spans="1:16" ht="14.25">
      <c r="A9" s="2" t="s">
        <v>10</v>
      </c>
      <c r="B9" s="2"/>
      <c r="C9" s="2"/>
      <c r="D9" s="2"/>
      <c r="E9" s="2"/>
      <c r="F9" s="2"/>
      <c r="G9" s="2"/>
      <c r="H9" s="128" t="s">
        <v>62</v>
      </c>
      <c r="I9" s="129"/>
      <c r="J9" s="130"/>
      <c r="K9" s="128" t="s">
        <v>63</v>
      </c>
      <c r="L9" s="129"/>
      <c r="M9" s="130"/>
      <c r="N9" s="2"/>
      <c r="O9" s="2"/>
      <c r="P9" s="2"/>
    </row>
    <row r="10" spans="1:16" ht="14.25">
      <c r="A10" s="2" t="s">
        <v>92</v>
      </c>
      <c r="B10" s="2"/>
      <c r="C10" s="2"/>
      <c r="D10" s="2"/>
      <c r="E10" s="2"/>
      <c r="F10" s="2"/>
      <c r="G10" s="2"/>
      <c r="H10" s="128" t="s">
        <v>94</v>
      </c>
      <c r="I10" s="129"/>
      <c r="J10" s="130"/>
      <c r="K10" s="128" t="s">
        <v>100</v>
      </c>
      <c r="L10" s="129"/>
      <c r="M10" s="130"/>
      <c r="N10" s="2"/>
      <c r="O10" s="2"/>
      <c r="P10" s="2"/>
    </row>
    <row r="11" spans="1:16" ht="14.25">
      <c r="A11" s="2" t="s">
        <v>93</v>
      </c>
      <c r="B11" s="2"/>
      <c r="C11" s="2"/>
      <c r="D11" s="2"/>
      <c r="E11" s="2"/>
      <c r="F11" s="2"/>
      <c r="G11" s="2"/>
      <c r="H11" s="128" t="s">
        <v>94</v>
      </c>
      <c r="I11" s="129"/>
      <c r="J11" s="130"/>
      <c r="K11" s="128" t="s">
        <v>100</v>
      </c>
      <c r="L11" s="129"/>
      <c r="M11" s="130"/>
      <c r="N11" s="2"/>
      <c r="O11" s="2"/>
      <c r="P11" s="2"/>
    </row>
    <row r="12" spans="1:16" ht="14.25">
      <c r="A12" s="3" t="s">
        <v>99</v>
      </c>
      <c r="B12" s="2"/>
      <c r="C12" s="2"/>
      <c r="D12" s="2"/>
      <c r="E12" s="2"/>
      <c r="F12" s="2"/>
      <c r="G12" s="2"/>
      <c r="H12" s="128" t="s">
        <v>64</v>
      </c>
      <c r="I12" s="129"/>
      <c r="J12" s="130"/>
      <c r="K12" s="128" t="s">
        <v>62</v>
      </c>
      <c r="L12" s="129" t="s">
        <v>62</v>
      </c>
      <c r="M12" s="130"/>
      <c r="N12" s="2"/>
      <c r="O12" s="2"/>
      <c r="P12" s="2"/>
    </row>
    <row r="13" spans="1:16" ht="14.25">
      <c r="A13" s="3" t="s">
        <v>102</v>
      </c>
      <c r="B13" s="2"/>
      <c r="C13" s="2"/>
      <c r="D13" s="2"/>
      <c r="E13" s="2"/>
      <c r="F13" s="2"/>
      <c r="G13" s="2"/>
      <c r="H13" s="128" t="s">
        <v>64</v>
      </c>
      <c r="I13" s="129"/>
      <c r="J13" s="130"/>
      <c r="K13" s="128" t="s">
        <v>62</v>
      </c>
      <c r="L13" s="129"/>
      <c r="M13" s="130"/>
      <c r="N13" s="2"/>
      <c r="O13" s="2"/>
      <c r="P13" s="2"/>
    </row>
    <row r="14" spans="1:16" ht="14.25">
      <c r="A14" s="2"/>
      <c r="B14" s="2"/>
      <c r="C14" s="2"/>
      <c r="D14" s="2"/>
      <c r="E14" s="2"/>
      <c r="F14" s="2"/>
      <c r="G14" s="2"/>
      <c r="H14" s="128"/>
      <c r="I14" s="129"/>
      <c r="J14" s="130"/>
      <c r="K14" s="128"/>
      <c r="L14" s="129"/>
      <c r="M14" s="130"/>
      <c r="N14" s="2"/>
      <c r="O14" s="2"/>
      <c r="P14" s="2"/>
    </row>
    <row r="15" spans="1:16" ht="14.25">
      <c r="A15" s="2" t="s">
        <v>73</v>
      </c>
      <c r="B15" s="2"/>
      <c r="C15" s="2"/>
      <c r="D15" s="2"/>
      <c r="E15" s="2"/>
      <c r="F15" s="2"/>
      <c r="G15" s="2"/>
      <c r="H15" s="131">
        <v>460000000</v>
      </c>
      <c r="I15" s="132"/>
      <c r="J15" s="133"/>
      <c r="K15" s="131">
        <v>40000000</v>
      </c>
      <c r="L15" s="132"/>
      <c r="M15" s="133"/>
      <c r="N15" s="2"/>
      <c r="O15" s="2"/>
      <c r="P15" s="2"/>
    </row>
    <row r="16" spans="1:16" ht="14.25">
      <c r="A16" s="2" t="s">
        <v>74</v>
      </c>
      <c r="B16" s="2"/>
      <c r="C16" s="2"/>
      <c r="D16" s="2"/>
      <c r="E16" s="2"/>
      <c r="F16" s="2"/>
      <c r="G16" s="2"/>
      <c r="H16" s="173">
        <v>187898776</v>
      </c>
      <c r="I16" s="174"/>
      <c r="J16" s="175"/>
      <c r="K16" s="132">
        <v>40000000</v>
      </c>
      <c r="L16" s="132"/>
      <c r="M16" s="133"/>
      <c r="N16" s="2"/>
      <c r="O16" s="2"/>
      <c r="P16" s="2"/>
    </row>
    <row r="17" spans="1:16" ht="14.25">
      <c r="A17" s="2" t="s">
        <v>68</v>
      </c>
      <c r="B17" s="2"/>
      <c r="C17" s="2"/>
      <c r="D17" s="2"/>
      <c r="E17" s="2"/>
      <c r="F17" s="2"/>
      <c r="G17" s="2"/>
      <c r="H17" s="131">
        <f>H16-H18</f>
        <v>7800680</v>
      </c>
      <c r="I17" s="132"/>
      <c r="J17" s="133"/>
      <c r="K17" s="129" t="s">
        <v>67</v>
      </c>
      <c r="L17" s="129"/>
      <c r="M17" s="130"/>
      <c r="N17" s="2"/>
      <c r="O17" s="2"/>
      <c r="P17" s="2"/>
    </row>
    <row r="18" spans="1:16" ht="14.25">
      <c r="A18" s="2" t="s">
        <v>75</v>
      </c>
      <c r="B18" s="2"/>
      <c r="C18" s="2"/>
      <c r="D18" s="2"/>
      <c r="E18" s="2"/>
      <c r="F18" s="2"/>
      <c r="G18" s="2"/>
      <c r="H18" s="173">
        <v>180098096</v>
      </c>
      <c r="I18" s="174"/>
      <c r="J18" s="175"/>
      <c r="K18" s="131">
        <v>40000000</v>
      </c>
      <c r="L18" s="132"/>
      <c r="M18" s="133"/>
      <c r="N18" s="2"/>
      <c r="O18" s="2"/>
      <c r="P18" s="2"/>
    </row>
    <row r="19" spans="1:16" ht="14.25">
      <c r="A19" s="41" t="s">
        <v>182</v>
      </c>
      <c r="B19" s="2"/>
      <c r="C19" s="2"/>
      <c r="D19" s="2"/>
      <c r="E19" s="2"/>
      <c r="F19" s="2"/>
      <c r="G19" s="2"/>
      <c r="H19" s="206">
        <v>0.3915176</v>
      </c>
      <c r="I19" s="207"/>
      <c r="J19" s="208"/>
      <c r="K19" s="134">
        <v>1</v>
      </c>
      <c r="L19" s="135"/>
      <c r="M19" s="136"/>
      <c r="N19" s="2"/>
      <c r="O19" s="2"/>
      <c r="P19" s="2"/>
    </row>
    <row r="20" spans="1:16" ht="14.25">
      <c r="A20" s="2" t="s">
        <v>95</v>
      </c>
      <c r="B20" s="2"/>
      <c r="C20" s="2"/>
      <c r="D20" s="2"/>
      <c r="E20" s="2"/>
      <c r="F20" s="2"/>
      <c r="G20" s="2"/>
      <c r="H20" s="113">
        <f>H17/H16*12</f>
        <v>0.4981839796550883</v>
      </c>
      <c r="I20" s="114"/>
      <c r="J20" s="115"/>
      <c r="K20" s="128" t="s">
        <v>67</v>
      </c>
      <c r="L20" s="129"/>
      <c r="M20" s="130"/>
      <c r="N20" s="2"/>
      <c r="O20" s="2"/>
      <c r="P20" s="2"/>
    </row>
    <row r="21" spans="1:16" ht="14.25">
      <c r="A21" s="2"/>
      <c r="B21" s="2"/>
      <c r="C21" s="2"/>
      <c r="D21" s="2"/>
      <c r="E21" s="2"/>
      <c r="F21" s="2"/>
      <c r="G21" s="2"/>
      <c r="H21" s="128"/>
      <c r="I21" s="129"/>
      <c r="J21" s="130"/>
      <c r="K21" s="128"/>
      <c r="L21" s="129"/>
      <c r="M21" s="130"/>
      <c r="N21" s="2"/>
      <c r="O21" s="2"/>
      <c r="P21" s="2"/>
    </row>
    <row r="22" spans="1:16" ht="14.25">
      <c r="A22" s="2" t="s">
        <v>11</v>
      </c>
      <c r="B22" s="2"/>
      <c r="C22" s="2"/>
      <c r="D22" s="2"/>
      <c r="E22" s="2"/>
      <c r="F22" s="2"/>
      <c r="G22" s="2"/>
      <c r="H22" s="128" t="s">
        <v>67</v>
      </c>
      <c r="I22" s="129"/>
      <c r="J22" s="130"/>
      <c r="K22" s="113">
        <f>K15/H15*100%</f>
        <v>0.08695652173913043</v>
      </c>
      <c r="L22" s="129"/>
      <c r="M22" s="130"/>
      <c r="N22" s="2"/>
      <c r="O22" s="2"/>
      <c r="P22" s="2"/>
    </row>
    <row r="23" spans="1:16" ht="14.25">
      <c r="A23" s="2" t="s">
        <v>12</v>
      </c>
      <c r="B23" s="2"/>
      <c r="C23" s="2"/>
      <c r="D23" s="2"/>
      <c r="E23" s="2"/>
      <c r="F23" s="2"/>
      <c r="G23" s="2"/>
      <c r="H23" s="128" t="s">
        <v>67</v>
      </c>
      <c r="I23" s="129"/>
      <c r="J23" s="130"/>
      <c r="K23" s="113">
        <f>K18/H18*100%</f>
        <v>0.22210118201360662</v>
      </c>
      <c r="L23" s="129"/>
      <c r="M23" s="130"/>
      <c r="N23" s="2"/>
      <c r="O23" s="2"/>
      <c r="P23" s="2"/>
    </row>
    <row r="24" spans="1:16" ht="14.25">
      <c r="A24" s="2"/>
      <c r="B24" s="2"/>
      <c r="C24" s="2"/>
      <c r="D24" s="2"/>
      <c r="E24" s="2"/>
      <c r="F24" s="2"/>
      <c r="G24" s="2"/>
      <c r="H24" s="128"/>
      <c r="I24" s="129"/>
      <c r="J24" s="130"/>
      <c r="K24" s="128"/>
      <c r="L24" s="129"/>
      <c r="M24" s="130"/>
      <c r="N24" s="2"/>
      <c r="O24" s="2"/>
      <c r="P24" s="2"/>
    </row>
    <row r="25" spans="1:16" ht="14.25">
      <c r="A25" s="2" t="s">
        <v>13</v>
      </c>
      <c r="B25" s="2"/>
      <c r="C25" s="2"/>
      <c r="D25" s="2"/>
      <c r="E25" s="2"/>
      <c r="F25" s="2"/>
      <c r="G25" s="2"/>
      <c r="H25" s="128">
        <v>28</v>
      </c>
      <c r="I25" s="129"/>
      <c r="J25" s="130"/>
      <c r="K25" s="128">
        <v>85</v>
      </c>
      <c r="L25" s="129"/>
      <c r="M25" s="130"/>
      <c r="N25" s="2"/>
      <c r="O25" s="2"/>
      <c r="P25" s="2"/>
    </row>
    <row r="26" spans="1:16" ht="14.25">
      <c r="A26" s="2" t="s">
        <v>69</v>
      </c>
      <c r="B26" s="2"/>
      <c r="C26" s="2"/>
      <c r="D26" s="2"/>
      <c r="E26" s="2"/>
      <c r="F26" s="2"/>
      <c r="G26" s="2"/>
      <c r="H26" s="185">
        <v>165.22</v>
      </c>
      <c r="I26" s="186"/>
      <c r="J26" s="187"/>
      <c r="K26" s="185">
        <v>468.85</v>
      </c>
      <c r="L26" s="186"/>
      <c r="M26" s="187"/>
      <c r="N26" s="2"/>
      <c r="O26" s="2"/>
      <c r="P26" s="2"/>
    </row>
    <row r="27" spans="1:16" ht="14.25">
      <c r="A27" s="2" t="s">
        <v>14</v>
      </c>
      <c r="B27" s="2"/>
      <c r="C27" s="2"/>
      <c r="D27" s="2"/>
      <c r="E27" s="2"/>
      <c r="F27" s="2"/>
      <c r="G27" s="2"/>
      <c r="H27" s="128">
        <v>56</v>
      </c>
      <c r="I27" s="129"/>
      <c r="J27" s="130"/>
      <c r="K27" s="128">
        <v>170</v>
      </c>
      <c r="L27" s="129"/>
      <c r="M27" s="130"/>
      <c r="N27" s="2"/>
      <c r="O27" s="2"/>
      <c r="P27" s="2"/>
    </row>
    <row r="28" spans="1:16" ht="14.25">
      <c r="A28" s="2" t="s">
        <v>15</v>
      </c>
      <c r="B28" s="2"/>
      <c r="C28" s="2"/>
      <c r="D28" s="2"/>
      <c r="E28" s="2"/>
      <c r="F28" s="2"/>
      <c r="G28" s="2"/>
      <c r="H28" s="140" t="s">
        <v>101</v>
      </c>
      <c r="I28" s="129"/>
      <c r="J28" s="130"/>
      <c r="K28" s="140" t="s">
        <v>101</v>
      </c>
      <c r="L28" s="129"/>
      <c r="M28" s="130"/>
      <c r="N28" s="2"/>
      <c r="O28" s="2"/>
      <c r="P28" s="2"/>
    </row>
    <row r="29" spans="1:16" ht="14.25">
      <c r="A29" s="2"/>
      <c r="B29" s="2"/>
      <c r="C29" s="2"/>
      <c r="D29" s="2"/>
      <c r="E29" s="2"/>
      <c r="F29" s="2"/>
      <c r="G29" s="2"/>
      <c r="H29" s="128"/>
      <c r="I29" s="129"/>
      <c r="J29" s="130"/>
      <c r="K29" s="128"/>
      <c r="L29" s="129"/>
      <c r="M29" s="130"/>
      <c r="N29" s="2"/>
      <c r="O29" s="2"/>
      <c r="P29" s="2"/>
    </row>
    <row r="30" spans="1:16" ht="14.25">
      <c r="A30" s="2" t="s">
        <v>16</v>
      </c>
      <c r="B30" s="2"/>
      <c r="C30" s="2"/>
      <c r="D30" s="2"/>
      <c r="E30" s="2"/>
      <c r="F30" s="2"/>
      <c r="G30" s="2"/>
      <c r="H30" s="128" t="s">
        <v>65</v>
      </c>
      <c r="I30" s="129"/>
      <c r="J30" s="130"/>
      <c r="K30" s="128" t="s">
        <v>65</v>
      </c>
      <c r="L30" s="129"/>
      <c r="M30" s="130"/>
      <c r="N30" s="2"/>
      <c r="O30" s="2"/>
      <c r="P30" s="2"/>
    </row>
    <row r="31" spans="1:16" ht="14.25">
      <c r="A31" s="2" t="s">
        <v>17</v>
      </c>
      <c r="B31" s="2"/>
      <c r="C31" s="2"/>
      <c r="D31" s="2"/>
      <c r="E31" s="2"/>
      <c r="F31" s="2"/>
      <c r="G31" s="2"/>
      <c r="H31" s="141">
        <f>E5</f>
        <v>38504</v>
      </c>
      <c r="I31" s="142"/>
      <c r="J31" s="143"/>
      <c r="K31" s="141">
        <f>H31</f>
        <v>38504</v>
      </c>
      <c r="L31" s="142"/>
      <c r="M31" s="143"/>
      <c r="N31" s="2"/>
      <c r="O31" s="2"/>
      <c r="P31" s="2"/>
    </row>
    <row r="32" spans="1:16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">
      <c r="A33" s="5" t="s">
        <v>18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41" t="s">
        <v>183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4.25">
      <c r="A35" s="2" t="s">
        <v>76</v>
      </c>
      <c r="B35" s="2"/>
      <c r="C35" s="2"/>
      <c r="D35" s="2"/>
      <c r="E35" s="2"/>
      <c r="F35" s="2"/>
      <c r="G35" s="2"/>
      <c r="H35" s="203">
        <v>227898766.43</v>
      </c>
      <c r="I35" s="204"/>
      <c r="J35" s="205"/>
      <c r="K35" s="1"/>
      <c r="L35" s="1"/>
      <c r="M35" s="1"/>
      <c r="N35" s="2"/>
      <c r="O35" s="2"/>
      <c r="P35" s="2"/>
    </row>
    <row r="36" spans="1:16" ht="15">
      <c r="A36" s="3" t="s">
        <v>97</v>
      </c>
      <c r="B36" s="2"/>
      <c r="C36" s="2"/>
      <c r="D36" s="2"/>
      <c r="E36" s="2"/>
      <c r="F36" s="6"/>
      <c r="G36" s="2"/>
      <c r="H36" s="173">
        <v>220098085.13</v>
      </c>
      <c r="I36" s="174"/>
      <c r="J36" s="175"/>
      <c r="K36" s="1"/>
      <c r="L36" s="1"/>
      <c r="M36" s="1"/>
      <c r="N36" s="2"/>
      <c r="O36" s="2"/>
      <c r="P36" s="2"/>
    </row>
    <row r="37" spans="1:16" ht="14.25">
      <c r="A37" s="2" t="s">
        <v>77</v>
      </c>
      <c r="B37" s="2"/>
      <c r="C37" s="2"/>
      <c r="D37" s="2"/>
      <c r="E37" s="2"/>
      <c r="F37" s="2"/>
      <c r="G37" s="2"/>
      <c r="H37" s="173">
        <v>1167632.09</v>
      </c>
      <c r="I37" s="174"/>
      <c r="J37" s="175"/>
      <c r="K37" s="1"/>
      <c r="L37" s="1"/>
      <c r="M37" s="1"/>
      <c r="N37" s="2"/>
      <c r="O37" s="2"/>
      <c r="P37" s="2"/>
    </row>
    <row r="38" spans="1:16" ht="14.25">
      <c r="A38" s="2"/>
      <c r="B38" s="2"/>
      <c r="C38" s="2"/>
      <c r="D38" s="2"/>
      <c r="E38" s="2"/>
      <c r="F38" s="2"/>
      <c r="G38" s="2"/>
      <c r="H38" s="128"/>
      <c r="I38" s="129"/>
      <c r="J38" s="130"/>
      <c r="K38" s="1"/>
      <c r="L38" s="1"/>
      <c r="M38" s="1"/>
      <c r="N38" s="2"/>
      <c r="O38" s="2"/>
      <c r="P38" s="2"/>
    </row>
    <row r="39" spans="1:16" ht="14.25">
      <c r="A39" s="2" t="s">
        <v>78</v>
      </c>
      <c r="B39" s="2"/>
      <c r="C39" s="2"/>
      <c r="D39" s="2"/>
      <c r="E39" s="2"/>
      <c r="F39" s="2"/>
      <c r="G39" s="2"/>
      <c r="H39" s="131">
        <f>H42+H43</f>
        <v>9808311.870000001</v>
      </c>
      <c r="I39" s="129"/>
      <c r="J39" s="130"/>
      <c r="K39" s="1"/>
      <c r="L39" s="1"/>
      <c r="M39" s="1"/>
      <c r="N39" s="2"/>
      <c r="O39" s="2"/>
      <c r="P39" s="2"/>
    </row>
    <row r="40" spans="1:16" ht="14.25">
      <c r="A40" s="2" t="s">
        <v>79</v>
      </c>
      <c r="B40" s="2"/>
      <c r="C40" s="2"/>
      <c r="D40" s="2"/>
      <c r="E40" s="2"/>
      <c r="F40" s="2"/>
      <c r="G40" s="2"/>
      <c r="H40" s="173">
        <v>2007620.77</v>
      </c>
      <c r="I40" s="174"/>
      <c r="J40" s="175"/>
      <c r="K40" s="1"/>
      <c r="L40" s="16"/>
      <c r="M40" s="1"/>
      <c r="N40" s="8"/>
      <c r="O40" s="2"/>
      <c r="P40" s="2"/>
    </row>
    <row r="41" spans="1:16" ht="14.25">
      <c r="A41" s="2" t="s">
        <v>80</v>
      </c>
      <c r="B41" s="2"/>
      <c r="C41" s="2"/>
      <c r="D41" s="2"/>
      <c r="E41" s="2"/>
      <c r="F41" s="2"/>
      <c r="G41" s="2"/>
      <c r="H41" s="128"/>
      <c r="I41" s="129"/>
      <c r="J41" s="130"/>
      <c r="K41" s="1"/>
      <c r="L41" s="1"/>
      <c r="M41" s="1"/>
      <c r="N41" s="2"/>
      <c r="O41" s="2"/>
      <c r="P41" s="2"/>
    </row>
    <row r="42" spans="1:16" ht="14.25">
      <c r="A42" s="2" t="s">
        <v>81</v>
      </c>
      <c r="B42" s="2"/>
      <c r="C42" s="2"/>
      <c r="D42" s="2"/>
      <c r="E42" s="2"/>
      <c r="F42" s="2"/>
      <c r="G42" s="2"/>
      <c r="H42" s="173">
        <v>7417707</v>
      </c>
      <c r="I42" s="174"/>
      <c r="J42" s="175"/>
      <c r="K42" s="131"/>
      <c r="L42" s="129"/>
      <c r="M42" s="129"/>
      <c r="N42" s="2"/>
      <c r="O42" s="2"/>
      <c r="P42" s="2"/>
    </row>
    <row r="43" spans="1:16" ht="14.25">
      <c r="A43" s="2" t="s">
        <v>91</v>
      </c>
      <c r="B43" s="2"/>
      <c r="C43" s="2"/>
      <c r="D43" s="2"/>
      <c r="E43" s="2"/>
      <c r="F43" s="2"/>
      <c r="G43" s="2"/>
      <c r="H43" s="173">
        <v>2390604.87</v>
      </c>
      <c r="I43" s="174"/>
      <c r="J43" s="175"/>
      <c r="K43" s="1"/>
      <c r="L43" s="16"/>
      <c r="M43" s="1"/>
      <c r="N43" s="2"/>
      <c r="O43" s="2"/>
      <c r="P43" s="2"/>
    </row>
    <row r="44" spans="1:16" ht="14.25">
      <c r="A44" s="2" t="s">
        <v>82</v>
      </c>
      <c r="B44" s="2"/>
      <c r="C44" s="2"/>
      <c r="D44" s="2"/>
      <c r="E44" s="2"/>
      <c r="F44" s="2"/>
      <c r="G44" s="2"/>
      <c r="H44" s="173">
        <v>0</v>
      </c>
      <c r="I44" s="174"/>
      <c r="J44" s="175"/>
      <c r="K44" s="1"/>
      <c r="L44" s="16"/>
      <c r="M44" s="1"/>
      <c r="N44" s="2"/>
      <c r="O44" s="2"/>
      <c r="P44" s="2"/>
    </row>
    <row r="45" spans="1:16" ht="14.25">
      <c r="A45" s="2" t="s">
        <v>83</v>
      </c>
      <c r="B45" s="2"/>
      <c r="C45" s="2"/>
      <c r="D45" s="2"/>
      <c r="E45" s="2"/>
      <c r="F45" s="2"/>
      <c r="G45" s="2"/>
      <c r="H45" s="131">
        <v>0</v>
      </c>
      <c r="I45" s="132"/>
      <c r="J45" s="133"/>
      <c r="K45" s="1"/>
      <c r="L45" s="17"/>
      <c r="M45" s="1"/>
      <c r="N45" s="2"/>
      <c r="O45" s="2"/>
      <c r="P45" s="2"/>
    </row>
    <row r="46" spans="1:16" ht="14.25">
      <c r="A46" s="2" t="s">
        <v>84</v>
      </c>
      <c r="B46" s="2"/>
      <c r="C46" s="2"/>
      <c r="D46" s="2"/>
      <c r="E46" s="2"/>
      <c r="F46" s="2"/>
      <c r="G46" s="2"/>
      <c r="H46" s="131">
        <f>H17</f>
        <v>7800680</v>
      </c>
      <c r="I46" s="132"/>
      <c r="J46" s="133"/>
      <c r="K46" s="1"/>
      <c r="L46" s="16"/>
      <c r="M46" s="1"/>
      <c r="N46" s="2"/>
      <c r="O46" s="2"/>
      <c r="P46" s="2"/>
    </row>
    <row r="47" spans="1:16" ht="14.25">
      <c r="A47" s="2" t="s">
        <v>85</v>
      </c>
      <c r="B47" s="2"/>
      <c r="C47" s="2"/>
      <c r="D47" s="2"/>
      <c r="E47" s="2"/>
      <c r="F47" s="2"/>
      <c r="G47" s="2"/>
      <c r="H47" s="128" t="s">
        <v>67</v>
      </c>
      <c r="I47" s="129"/>
      <c r="J47" s="130"/>
      <c r="K47" s="1"/>
      <c r="L47" s="1"/>
      <c r="M47" s="1"/>
      <c r="N47" s="2"/>
      <c r="O47" s="2"/>
      <c r="P47" s="2"/>
    </row>
    <row r="48" spans="1:16" ht="14.25">
      <c r="A48" s="2"/>
      <c r="B48" s="2"/>
      <c r="C48" s="2"/>
      <c r="D48" s="2"/>
      <c r="E48" s="2"/>
      <c r="F48" s="2"/>
      <c r="G48" s="2"/>
      <c r="H48" s="128"/>
      <c r="I48" s="129"/>
      <c r="J48" s="130"/>
      <c r="K48" s="1"/>
      <c r="L48" s="1"/>
      <c r="M48" s="1"/>
      <c r="N48" s="2"/>
      <c r="O48" s="2"/>
      <c r="P48" s="2"/>
    </row>
    <row r="49" spans="1:16" ht="14.25">
      <c r="A49" s="2" t="s">
        <v>19</v>
      </c>
      <c r="B49" s="2"/>
      <c r="C49" s="2"/>
      <c r="D49" s="2"/>
      <c r="E49" s="2"/>
      <c r="F49" s="2"/>
      <c r="G49" s="2"/>
      <c r="H49" s="113">
        <f>(H39-H40)/H35*12*100%</f>
        <v>0.4107450631100813</v>
      </c>
      <c r="I49" s="114"/>
      <c r="J49" s="115"/>
      <c r="K49" s="1"/>
      <c r="L49" s="1"/>
      <c r="M49" s="1"/>
      <c r="N49" s="2"/>
      <c r="O49" s="2"/>
      <c r="P49" s="2"/>
    </row>
    <row r="50" spans="1:16" ht="14.25">
      <c r="A50" s="2" t="s">
        <v>66</v>
      </c>
      <c r="B50" s="2"/>
      <c r="C50" s="2"/>
      <c r="D50" s="2"/>
      <c r="E50" s="2"/>
      <c r="F50" s="2"/>
      <c r="G50" s="2"/>
      <c r="H50" s="113">
        <f>H42/H35*12*100%</f>
        <v>0.390579051367268</v>
      </c>
      <c r="I50" s="114"/>
      <c r="J50" s="115"/>
      <c r="K50" s="1"/>
      <c r="L50" s="1"/>
      <c r="M50" s="1"/>
      <c r="N50" s="2"/>
      <c r="O50" s="2"/>
      <c r="P50" s="2"/>
    </row>
    <row r="51" spans="1:16" ht="14.25">
      <c r="A51" s="2" t="s">
        <v>20</v>
      </c>
      <c r="B51" s="2"/>
      <c r="C51" s="2"/>
      <c r="D51" s="2"/>
      <c r="E51" s="2"/>
      <c r="F51" s="2"/>
      <c r="G51" s="2"/>
      <c r="H51" s="110">
        <f>(H43-H40)/H35*12*100%</f>
        <v>0.020166011742813104</v>
      </c>
      <c r="I51" s="111"/>
      <c r="J51" s="112"/>
      <c r="K51" s="1"/>
      <c r="L51" s="1"/>
      <c r="M51" s="1"/>
      <c r="N51" s="2"/>
      <c r="O51" s="2"/>
      <c r="P51" s="2"/>
    </row>
    <row r="52" spans="1:16" ht="14.25">
      <c r="A52" s="2"/>
      <c r="B52" s="2"/>
      <c r="C52" s="2"/>
      <c r="D52" s="2"/>
      <c r="E52" s="2"/>
      <c r="F52" s="2"/>
      <c r="G52" s="2"/>
      <c r="H52" s="4"/>
      <c r="I52" s="4"/>
      <c r="J52" s="4"/>
      <c r="K52" s="1"/>
      <c r="L52" s="1"/>
      <c r="M52" s="1"/>
      <c r="N52" s="2"/>
      <c r="O52" s="2"/>
      <c r="P52" s="2"/>
    </row>
    <row r="53" spans="1:16" ht="15">
      <c r="A53" s="42" t="s">
        <v>184</v>
      </c>
      <c r="B53" s="2"/>
      <c r="C53" s="2"/>
      <c r="D53" s="2"/>
      <c r="E53" s="2"/>
      <c r="F53" s="2"/>
      <c r="G53" s="2"/>
      <c r="H53" s="182">
        <f>1167632.09-825671.25-194437</f>
        <v>147523.84000000008</v>
      </c>
      <c r="I53" s="183"/>
      <c r="J53" s="184"/>
      <c r="K53" s="1"/>
      <c r="L53" s="1"/>
      <c r="M53" s="1"/>
      <c r="N53" s="2"/>
      <c r="O53" s="2"/>
      <c r="P53" s="2"/>
    </row>
    <row r="54" spans="1:16" ht="15">
      <c r="A54" s="42" t="s">
        <v>188</v>
      </c>
      <c r="B54" s="2"/>
      <c r="C54" s="2"/>
      <c r="D54" s="2"/>
      <c r="E54" s="2"/>
      <c r="F54" s="2"/>
      <c r="G54" s="2"/>
      <c r="H54" s="200">
        <v>168.19</v>
      </c>
      <c r="I54" s="201"/>
      <c r="J54" s="202"/>
      <c r="K54" s="1"/>
      <c r="L54" s="1"/>
      <c r="M54" s="1"/>
      <c r="N54" s="2"/>
      <c r="O54" s="2"/>
      <c r="P54" s="2"/>
    </row>
    <row r="55" spans="1:16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">
      <c r="A56" s="43" t="s">
        <v>185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</row>
    <row r="57" spans="1:16" ht="14.25">
      <c r="A57" s="2" t="s">
        <v>70</v>
      </c>
      <c r="B57" s="2"/>
      <c r="C57" s="2"/>
      <c r="D57" s="2"/>
      <c r="E57" s="2"/>
      <c r="F57" s="2"/>
      <c r="G57" s="2"/>
      <c r="H57" s="194">
        <v>175</v>
      </c>
      <c r="I57" s="195"/>
      <c r="J57" s="196"/>
      <c r="K57" s="1"/>
      <c r="L57" s="1"/>
      <c r="M57" s="1"/>
      <c r="N57" s="2"/>
      <c r="O57" s="2"/>
      <c r="P57" s="2"/>
    </row>
    <row r="58" spans="1:16" ht="14.25">
      <c r="A58" s="2" t="s">
        <v>71</v>
      </c>
      <c r="B58" s="2"/>
      <c r="C58" s="2"/>
      <c r="D58" s="2"/>
      <c r="E58" s="2"/>
      <c r="F58" s="2"/>
      <c r="G58" s="2"/>
      <c r="H58" s="185">
        <v>19579.29</v>
      </c>
      <c r="I58" s="186"/>
      <c r="J58" s="187"/>
      <c r="K58" s="1"/>
      <c r="L58" s="1"/>
      <c r="M58" s="1"/>
      <c r="N58" s="2"/>
      <c r="O58" s="2"/>
      <c r="P58" s="2"/>
    </row>
    <row r="59" spans="1:16" ht="14.25">
      <c r="A59" s="2" t="s">
        <v>21</v>
      </c>
      <c r="B59" s="2"/>
      <c r="C59" s="2"/>
      <c r="D59" s="2"/>
      <c r="E59" s="2"/>
      <c r="F59" s="2"/>
      <c r="G59" s="2"/>
      <c r="H59" s="185">
        <f>587.5+850+500</f>
        <v>1937.5</v>
      </c>
      <c r="I59" s="186"/>
      <c r="J59" s="187"/>
      <c r="K59" s="1"/>
      <c r="L59" s="1"/>
      <c r="M59" s="1"/>
      <c r="N59" s="2"/>
      <c r="O59" s="2"/>
      <c r="P59" s="2"/>
    </row>
    <row r="60" spans="1:16" ht="14.25">
      <c r="A60" s="2" t="s">
        <v>22</v>
      </c>
      <c r="B60" s="2"/>
      <c r="C60" s="2"/>
      <c r="D60" s="2"/>
      <c r="E60" s="2"/>
      <c r="F60" s="2"/>
      <c r="G60" s="2"/>
      <c r="H60" s="197">
        <v>7643.83</v>
      </c>
      <c r="I60" s="198"/>
      <c r="J60" s="199"/>
      <c r="K60" s="1"/>
      <c r="L60" s="1"/>
      <c r="M60" s="1"/>
      <c r="N60" s="2"/>
      <c r="O60" s="2"/>
      <c r="P60" s="2"/>
    </row>
    <row r="61" spans="1:16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</row>
    <row r="62" spans="1:16" ht="15">
      <c r="A62" s="5" t="s">
        <v>23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</row>
    <row r="63" spans="1:16" ht="14.25">
      <c r="A63" s="3" t="s">
        <v>24</v>
      </c>
      <c r="B63" s="2"/>
      <c r="C63" s="2"/>
      <c r="D63" s="2"/>
      <c r="E63" s="2"/>
      <c r="F63" s="2"/>
      <c r="G63" s="2"/>
      <c r="H63" s="144">
        <v>60000000</v>
      </c>
      <c r="I63" s="145"/>
      <c r="J63" s="146"/>
      <c r="K63" s="1"/>
      <c r="L63" s="1"/>
      <c r="M63" s="1"/>
      <c r="N63" s="2"/>
      <c r="O63" s="2"/>
      <c r="P63" s="2"/>
    </row>
    <row r="64" spans="1:16" ht="14.25">
      <c r="A64" s="2" t="s">
        <v>25</v>
      </c>
      <c r="B64" s="2"/>
      <c r="C64" s="2"/>
      <c r="D64" s="2"/>
      <c r="E64" s="2"/>
      <c r="F64" s="2"/>
      <c r="G64" s="2"/>
      <c r="H64" s="131">
        <v>60000000</v>
      </c>
      <c r="I64" s="132"/>
      <c r="J64" s="133"/>
      <c r="K64" s="1"/>
      <c r="L64" s="1"/>
      <c r="M64" s="1"/>
      <c r="N64" s="2"/>
      <c r="O64" s="2"/>
      <c r="P64" s="2"/>
    </row>
    <row r="65" spans="1:16" ht="14.25">
      <c r="A65" s="2" t="s">
        <v>26</v>
      </c>
      <c r="B65" s="2"/>
      <c r="C65" s="2"/>
      <c r="D65" s="2"/>
      <c r="E65" s="2"/>
      <c r="F65" s="2"/>
      <c r="G65" s="2"/>
      <c r="H65" s="131">
        <v>0</v>
      </c>
      <c r="I65" s="132"/>
      <c r="J65" s="133"/>
      <c r="K65" s="1"/>
      <c r="L65" s="1"/>
      <c r="M65" s="1"/>
      <c r="N65" s="2"/>
      <c r="O65" s="2"/>
      <c r="P65" s="2"/>
    </row>
    <row r="66" spans="1:16" ht="14.25">
      <c r="A66" s="2" t="s">
        <v>27</v>
      </c>
      <c r="B66" s="2"/>
      <c r="C66" s="2"/>
      <c r="D66" s="2"/>
      <c r="E66" s="2"/>
      <c r="F66" s="2"/>
      <c r="G66" s="2"/>
      <c r="H66" s="128">
        <v>0</v>
      </c>
      <c r="I66" s="129"/>
      <c r="J66" s="130"/>
      <c r="K66" s="1"/>
      <c r="L66" s="1"/>
      <c r="M66" s="1"/>
      <c r="N66" s="2"/>
      <c r="O66" s="2"/>
      <c r="P66" s="2"/>
    </row>
    <row r="67" spans="1:16" ht="14.25">
      <c r="A67" s="2" t="s">
        <v>28</v>
      </c>
      <c r="B67" s="2"/>
      <c r="C67" s="2"/>
      <c r="D67" s="2"/>
      <c r="E67" s="2"/>
      <c r="F67" s="2"/>
      <c r="G67" s="2"/>
      <c r="H67" s="131">
        <v>0</v>
      </c>
      <c r="I67" s="132"/>
      <c r="J67" s="133"/>
      <c r="K67" s="1"/>
      <c r="L67" s="1"/>
      <c r="M67" s="1"/>
      <c r="N67" s="2"/>
      <c r="O67" s="2"/>
      <c r="P67" s="2"/>
    </row>
    <row r="68" spans="1:16" ht="14.25">
      <c r="A68" s="2" t="s">
        <v>29</v>
      </c>
      <c r="B68" s="2"/>
      <c r="C68" s="2"/>
      <c r="D68" s="2"/>
      <c r="E68" s="2"/>
      <c r="F68" s="2"/>
      <c r="G68" s="2"/>
      <c r="H68" s="137">
        <f>H60</f>
        <v>7643.83</v>
      </c>
      <c r="I68" s="138"/>
      <c r="J68" s="139"/>
      <c r="K68" s="1"/>
      <c r="L68" s="1"/>
      <c r="M68" s="1"/>
      <c r="N68" s="2"/>
      <c r="O68" s="2"/>
      <c r="P68" s="2"/>
    </row>
    <row r="69" spans="1:16" ht="14.25">
      <c r="A69" s="2" t="s">
        <v>30</v>
      </c>
      <c r="B69" s="2"/>
      <c r="C69" s="2"/>
      <c r="D69" s="2"/>
      <c r="E69" s="2"/>
      <c r="F69" s="2"/>
      <c r="G69" s="2"/>
      <c r="H69" s="110">
        <v>0.0015</v>
      </c>
      <c r="I69" s="153"/>
      <c r="J69" s="154"/>
      <c r="K69" s="1"/>
      <c r="L69" s="1"/>
      <c r="M69" s="1"/>
      <c r="N69" s="2"/>
      <c r="O69" s="2"/>
      <c r="P69" s="2"/>
    </row>
    <row r="70" spans="1:16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</row>
    <row r="71" spans="1:16" ht="15">
      <c r="A71" s="5" t="s">
        <v>31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4.25">
      <c r="A72" s="3" t="s">
        <v>96</v>
      </c>
      <c r="B72" s="2"/>
      <c r="C72" s="2"/>
      <c r="D72" s="2"/>
      <c r="E72" s="2"/>
      <c r="F72" s="2"/>
      <c r="G72" s="2"/>
      <c r="H72" s="144">
        <v>11750000</v>
      </c>
      <c r="I72" s="145"/>
      <c r="J72" s="146"/>
      <c r="K72" s="2"/>
      <c r="L72" s="2"/>
      <c r="M72" s="2"/>
      <c r="N72" s="2"/>
      <c r="O72" s="2"/>
      <c r="P72" s="2"/>
    </row>
    <row r="73" spans="1:16" ht="14.25">
      <c r="A73" s="2" t="s">
        <v>32</v>
      </c>
      <c r="B73" s="2"/>
      <c r="C73" s="2"/>
      <c r="D73" s="2"/>
      <c r="E73" s="2"/>
      <c r="F73" s="2"/>
      <c r="G73" s="2"/>
      <c r="H73" s="131">
        <v>11750000</v>
      </c>
      <c r="I73" s="132"/>
      <c r="J73" s="133"/>
      <c r="K73" s="2"/>
      <c r="L73" s="2"/>
      <c r="M73" s="2"/>
      <c r="N73" s="2"/>
      <c r="O73" s="2"/>
      <c r="P73" s="2"/>
    </row>
    <row r="74" spans="1:16" ht="14.25">
      <c r="A74" s="2" t="s">
        <v>33</v>
      </c>
      <c r="B74" s="2"/>
      <c r="C74" s="2"/>
      <c r="D74" s="2"/>
      <c r="E74" s="2"/>
      <c r="F74" s="2"/>
      <c r="G74" s="2"/>
      <c r="H74" s="131">
        <v>0</v>
      </c>
      <c r="I74" s="129"/>
      <c r="J74" s="130"/>
      <c r="K74" s="2"/>
      <c r="L74" s="2"/>
      <c r="M74" s="2"/>
      <c r="N74" s="2"/>
      <c r="O74" s="2"/>
      <c r="P74" s="2"/>
    </row>
    <row r="75" spans="1:16" ht="14.25">
      <c r="A75" s="2" t="s">
        <v>34</v>
      </c>
      <c r="B75" s="2"/>
      <c r="C75" s="2"/>
      <c r="D75" s="2"/>
      <c r="E75" s="2"/>
      <c r="F75" s="2"/>
      <c r="G75" s="2"/>
      <c r="H75" s="128"/>
      <c r="I75" s="129"/>
      <c r="J75" s="130"/>
      <c r="K75" s="2"/>
      <c r="L75" s="2"/>
      <c r="M75" s="2"/>
      <c r="N75" s="2"/>
      <c r="O75" s="2"/>
      <c r="P75" s="2"/>
    </row>
    <row r="76" spans="1:16" ht="14.25">
      <c r="A76" s="2" t="s">
        <v>35</v>
      </c>
      <c r="B76" s="2"/>
      <c r="C76" s="2"/>
      <c r="D76" s="2"/>
      <c r="E76" s="2"/>
      <c r="F76" s="2"/>
      <c r="G76" s="2"/>
      <c r="H76" s="128">
        <v>0</v>
      </c>
      <c r="I76" s="129"/>
      <c r="J76" s="130"/>
      <c r="K76" s="2"/>
      <c r="L76" s="2"/>
      <c r="M76" s="2"/>
      <c r="N76" s="2"/>
      <c r="O76" s="2"/>
      <c r="P76" s="2"/>
    </row>
    <row r="77" spans="1:16" ht="14.25">
      <c r="A77" s="2" t="s">
        <v>36</v>
      </c>
      <c r="B77" s="2"/>
      <c r="C77" s="2"/>
      <c r="D77" s="2"/>
      <c r="E77" s="2"/>
      <c r="F77" s="2"/>
      <c r="G77" s="2"/>
      <c r="H77" s="128">
        <v>0</v>
      </c>
      <c r="I77" s="129"/>
      <c r="J77" s="130"/>
      <c r="K77" s="2"/>
      <c r="L77" s="2"/>
      <c r="M77" s="2"/>
      <c r="N77" s="2"/>
      <c r="O77" s="2"/>
      <c r="P77" s="2"/>
    </row>
    <row r="78" spans="1:16" ht="14.25">
      <c r="A78" s="2" t="s">
        <v>37</v>
      </c>
      <c r="B78" s="2"/>
      <c r="C78" s="2"/>
      <c r="D78" s="2"/>
      <c r="E78" s="2"/>
      <c r="F78" s="2"/>
      <c r="G78" s="2"/>
      <c r="H78" s="128">
        <v>0</v>
      </c>
      <c r="I78" s="129"/>
      <c r="J78" s="130"/>
      <c r="K78" s="2"/>
      <c r="L78" s="2"/>
      <c r="M78" s="2"/>
      <c r="N78" s="2"/>
      <c r="O78" s="2"/>
      <c r="P78" s="2"/>
    </row>
    <row r="79" spans="1:16" ht="14.25">
      <c r="A79" s="2" t="s">
        <v>38</v>
      </c>
      <c r="B79" s="2"/>
      <c r="C79" s="2"/>
      <c r="D79" s="2"/>
      <c r="E79" s="2"/>
      <c r="F79" s="2"/>
      <c r="G79" s="2"/>
      <c r="H79" s="158">
        <f>H73+H74</f>
        <v>11750000</v>
      </c>
      <c r="I79" s="159"/>
      <c r="J79" s="160"/>
      <c r="K79" s="2"/>
      <c r="L79" s="2"/>
      <c r="M79" s="2"/>
      <c r="N79" s="2"/>
      <c r="O79" s="2"/>
      <c r="P79" s="2"/>
    </row>
    <row r="80" spans="1:16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">
      <c r="A81" s="5" t="s">
        <v>39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4.25">
      <c r="A82" s="2" t="s">
        <v>40</v>
      </c>
      <c r="B82" s="2"/>
      <c r="C82" s="2"/>
      <c r="D82" s="2"/>
      <c r="E82" s="2"/>
      <c r="F82" s="2"/>
      <c r="G82" s="2"/>
      <c r="H82" s="161">
        <v>0</v>
      </c>
      <c r="I82" s="162"/>
      <c r="J82" s="163"/>
      <c r="K82" s="2"/>
      <c r="L82" s="2"/>
      <c r="M82" s="2"/>
      <c r="N82" s="2"/>
      <c r="O82" s="2"/>
      <c r="P82" s="2"/>
    </row>
    <row r="83" spans="1:16" ht="14.25">
      <c r="A83" s="2" t="s">
        <v>41</v>
      </c>
      <c r="B83" s="2"/>
      <c r="C83" s="2"/>
      <c r="D83" s="2"/>
      <c r="E83" s="2"/>
      <c r="F83" s="2"/>
      <c r="G83" s="2"/>
      <c r="H83" s="128">
        <v>0</v>
      </c>
      <c r="I83" s="129"/>
      <c r="J83" s="130"/>
      <c r="K83" s="2"/>
      <c r="L83" s="2"/>
      <c r="M83" s="2"/>
      <c r="N83" s="2"/>
      <c r="O83" s="2"/>
      <c r="P83" s="2"/>
    </row>
    <row r="84" spans="1:16" ht="14.25">
      <c r="A84" s="2" t="s">
        <v>42</v>
      </c>
      <c r="B84" s="2"/>
      <c r="C84" s="2"/>
      <c r="D84" s="2"/>
      <c r="E84" s="2"/>
      <c r="F84" s="2"/>
      <c r="G84" s="2"/>
      <c r="H84" s="128">
        <v>0</v>
      </c>
      <c r="I84" s="129"/>
      <c r="J84" s="130"/>
      <c r="K84" s="2"/>
      <c r="L84" s="2"/>
      <c r="M84" s="2"/>
      <c r="N84" s="2"/>
      <c r="O84" s="2"/>
      <c r="P84" s="2"/>
    </row>
    <row r="85" spans="1:16" ht="14.25">
      <c r="A85" s="2" t="s">
        <v>43</v>
      </c>
      <c r="B85" s="2"/>
      <c r="C85" s="2"/>
      <c r="D85" s="2"/>
      <c r="E85" s="2"/>
      <c r="F85" s="2"/>
      <c r="G85" s="2"/>
      <c r="H85" s="164">
        <v>0</v>
      </c>
      <c r="I85" s="153"/>
      <c r="J85" s="154"/>
      <c r="K85" s="2"/>
      <c r="L85" s="2"/>
      <c r="M85" s="2"/>
      <c r="N85" s="2"/>
      <c r="O85" s="2"/>
      <c r="P85" s="2"/>
    </row>
    <row r="86" spans="1:16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>
      <c r="A87" s="44" t="s">
        <v>186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">
      <c r="A88" s="6" t="s">
        <v>44</v>
      </c>
      <c r="B88" s="2"/>
      <c r="C88" s="2"/>
      <c r="D88" s="2"/>
      <c r="E88" s="2"/>
      <c r="F88" s="2"/>
      <c r="G88" s="2"/>
      <c r="H88" s="125" t="s">
        <v>72</v>
      </c>
      <c r="I88" s="126"/>
      <c r="J88" s="127"/>
      <c r="K88" s="126" t="s">
        <v>61</v>
      </c>
      <c r="L88" s="126"/>
      <c r="M88" s="127"/>
      <c r="N88" s="2"/>
      <c r="O88" s="2"/>
      <c r="P88" s="2"/>
    </row>
    <row r="89" spans="1:16" ht="14.25">
      <c r="A89" s="2" t="s">
        <v>45</v>
      </c>
      <c r="B89" s="2"/>
      <c r="C89" s="2"/>
      <c r="D89" s="2"/>
      <c r="E89" s="2"/>
      <c r="F89" s="2"/>
      <c r="G89" s="2"/>
      <c r="H89" s="173">
        <v>215048283.99</v>
      </c>
      <c r="I89" s="174"/>
      <c r="J89" s="175"/>
      <c r="K89" s="188">
        <v>3428</v>
      </c>
      <c r="L89" s="188"/>
      <c r="M89" s="189"/>
      <c r="N89" s="2"/>
      <c r="O89" s="2"/>
      <c r="P89" s="2"/>
    </row>
    <row r="90" spans="1:16" ht="14.25">
      <c r="A90" s="2" t="s">
        <v>46</v>
      </c>
      <c r="B90" s="2"/>
      <c r="C90" s="2"/>
      <c r="D90" s="2"/>
      <c r="E90" s="2"/>
      <c r="F90" s="2"/>
      <c r="G90" s="2"/>
      <c r="H90" s="173">
        <v>2302813.06</v>
      </c>
      <c r="I90" s="174"/>
      <c r="J90" s="175"/>
      <c r="K90" s="188">
        <v>36</v>
      </c>
      <c r="L90" s="188"/>
      <c r="M90" s="189"/>
      <c r="N90" s="2"/>
      <c r="O90" s="2"/>
      <c r="P90" s="2"/>
    </row>
    <row r="91" spans="1:16" ht="14.25">
      <c r="A91" s="2" t="s">
        <v>47</v>
      </c>
      <c r="B91" s="2"/>
      <c r="C91" s="2"/>
      <c r="D91" s="2"/>
      <c r="E91" s="2"/>
      <c r="F91" s="2"/>
      <c r="G91" s="2"/>
      <c r="H91" s="173">
        <v>1157477.16</v>
      </c>
      <c r="I91" s="174"/>
      <c r="J91" s="175"/>
      <c r="K91" s="188">
        <v>12</v>
      </c>
      <c r="L91" s="188"/>
      <c r="M91" s="189"/>
      <c r="N91" s="2"/>
      <c r="O91" s="2"/>
      <c r="P91" s="2"/>
    </row>
    <row r="92" spans="1:16" ht="14.25">
      <c r="A92" s="2" t="s">
        <v>48</v>
      </c>
      <c r="B92" s="2"/>
      <c r="C92" s="2"/>
      <c r="D92" s="2"/>
      <c r="E92" s="2"/>
      <c r="F92" s="2"/>
      <c r="G92" s="2"/>
      <c r="H92" s="173">
        <v>781480.44</v>
      </c>
      <c r="I92" s="174"/>
      <c r="J92" s="175"/>
      <c r="K92" s="188">
        <v>16</v>
      </c>
      <c r="L92" s="188"/>
      <c r="M92" s="189"/>
      <c r="N92" s="2"/>
      <c r="O92" s="2"/>
      <c r="P92" s="2"/>
    </row>
    <row r="93" spans="1:16" ht="14.25">
      <c r="A93" s="2" t="s">
        <v>104</v>
      </c>
      <c r="B93" s="2"/>
      <c r="C93" s="2"/>
      <c r="D93" s="2"/>
      <c r="E93" s="2"/>
      <c r="F93" s="2"/>
      <c r="G93" s="2"/>
      <c r="H93" s="173">
        <f>49618.19+76259.95</f>
        <v>125878.14</v>
      </c>
      <c r="I93" s="174"/>
      <c r="J93" s="175"/>
      <c r="K93" s="188">
        <f>3+2</f>
        <v>5</v>
      </c>
      <c r="L93" s="188"/>
      <c r="M93" s="189"/>
      <c r="N93" s="2"/>
      <c r="O93" s="2"/>
      <c r="P93" s="2"/>
    </row>
    <row r="94" spans="1:16" ht="14.25">
      <c r="A94" s="2" t="s">
        <v>105</v>
      </c>
      <c r="B94" s="2"/>
      <c r="C94" s="2"/>
      <c r="D94" s="2"/>
      <c r="E94" s="2"/>
      <c r="F94" s="2"/>
      <c r="G94" s="2"/>
      <c r="H94" s="173">
        <f>17842.84+88893.64</f>
        <v>106736.48</v>
      </c>
      <c r="I94" s="174"/>
      <c r="J94" s="175"/>
      <c r="K94" s="188">
        <f>1+2</f>
        <v>3</v>
      </c>
      <c r="L94" s="188"/>
      <c r="M94" s="189"/>
      <c r="N94" s="2"/>
      <c r="O94" s="2"/>
      <c r="P94" s="2"/>
    </row>
    <row r="95" spans="1:16" ht="14.25">
      <c r="A95" s="2" t="s">
        <v>103</v>
      </c>
      <c r="B95" s="2"/>
      <c r="C95" s="2"/>
      <c r="D95" s="2"/>
      <c r="E95" s="2"/>
      <c r="F95" s="2"/>
      <c r="G95" s="2"/>
      <c r="H95" s="173">
        <v>477281.48</v>
      </c>
      <c r="I95" s="174"/>
      <c r="J95" s="175"/>
      <c r="K95" s="188">
        <v>6</v>
      </c>
      <c r="L95" s="188"/>
      <c r="M95" s="189"/>
      <c r="N95" s="2"/>
      <c r="O95" s="2"/>
      <c r="P95" s="2"/>
    </row>
    <row r="96" spans="1:16" ht="14.25">
      <c r="A96" s="2" t="s">
        <v>116</v>
      </c>
      <c r="B96" s="2"/>
      <c r="C96" s="2"/>
      <c r="D96" s="2"/>
      <c r="E96" s="2"/>
      <c r="F96" s="2"/>
      <c r="G96" s="2"/>
      <c r="H96" s="190">
        <v>98134.38</v>
      </c>
      <c r="I96" s="191"/>
      <c r="J96" s="192"/>
      <c r="K96" s="193">
        <v>1</v>
      </c>
      <c r="L96" s="191"/>
      <c r="M96" s="192"/>
      <c r="N96" s="2"/>
      <c r="O96" s="2"/>
      <c r="P96" s="2"/>
    </row>
    <row r="97" spans="1:16" ht="14.25">
      <c r="A97" s="2" t="s">
        <v>115</v>
      </c>
      <c r="B97" s="2"/>
      <c r="C97" s="2"/>
      <c r="D97" s="2"/>
      <c r="E97" s="2"/>
      <c r="F97" s="2"/>
      <c r="G97" s="2"/>
      <c r="H97" s="165">
        <f>SUM(H89:J96)</f>
        <v>220098085.12999997</v>
      </c>
      <c r="I97" s="166"/>
      <c r="J97" s="167"/>
      <c r="K97" s="168">
        <f>SUM(K89:M96)</f>
        <v>3507</v>
      </c>
      <c r="L97" s="169"/>
      <c r="M97" s="170"/>
      <c r="N97" s="2"/>
      <c r="O97" s="2"/>
      <c r="P97" s="2"/>
    </row>
    <row r="98" spans="1:16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">
      <c r="A99" s="45" t="s">
        <v>187</v>
      </c>
      <c r="B99" s="2"/>
      <c r="C99" s="2"/>
      <c r="D99" s="2"/>
      <c r="E99" s="2"/>
      <c r="F99" s="2"/>
      <c r="G99" s="2"/>
      <c r="H99" s="12"/>
      <c r="I99" s="12"/>
      <c r="J99" s="12"/>
      <c r="K99" s="11"/>
      <c r="L99" s="11"/>
      <c r="M99" s="11"/>
      <c r="N99" s="2"/>
      <c r="O99" s="2"/>
      <c r="P99" s="2"/>
    </row>
    <row r="100" spans="1:16" ht="15">
      <c r="A100" s="14" t="s">
        <v>111</v>
      </c>
      <c r="B100" s="2"/>
      <c r="C100" s="2"/>
      <c r="D100" s="2"/>
      <c r="E100" s="2"/>
      <c r="F100" s="2"/>
      <c r="G100" s="2"/>
      <c r="H100" s="116" t="s">
        <v>114</v>
      </c>
      <c r="I100" s="117"/>
      <c r="J100" s="118"/>
      <c r="K100" s="11"/>
      <c r="L100" s="11"/>
      <c r="M100" s="11"/>
      <c r="N100" s="2"/>
      <c r="O100" s="2"/>
      <c r="P100" s="2"/>
    </row>
    <row r="101" spans="1:16" ht="14.25">
      <c r="A101" s="15" t="s">
        <v>112</v>
      </c>
      <c r="B101" s="2"/>
      <c r="C101" s="2"/>
      <c r="D101" s="2"/>
      <c r="E101" s="2"/>
      <c r="F101" s="2"/>
      <c r="G101" s="2"/>
      <c r="H101" s="176">
        <f>62001178.06/220098085</f>
        <v>0.28169794416884636</v>
      </c>
      <c r="I101" s="177"/>
      <c r="J101" s="178"/>
      <c r="K101" s="11"/>
      <c r="L101" s="11"/>
      <c r="M101" s="11"/>
      <c r="N101" s="2"/>
      <c r="O101" s="2"/>
      <c r="P101" s="2"/>
    </row>
    <row r="102" spans="1:16" ht="14.25">
      <c r="A102" s="15" t="s">
        <v>113</v>
      </c>
      <c r="B102" s="2"/>
      <c r="C102" s="2"/>
      <c r="D102" s="2"/>
      <c r="E102" s="2"/>
      <c r="F102" s="2"/>
      <c r="G102" s="2"/>
      <c r="H102" s="179">
        <f>21749246/220098085</f>
        <v>0.09881615280750852</v>
      </c>
      <c r="I102" s="180"/>
      <c r="J102" s="181"/>
      <c r="K102" s="11"/>
      <c r="L102" s="11"/>
      <c r="M102" s="11"/>
      <c r="N102" s="2"/>
      <c r="O102" s="2"/>
      <c r="P102" s="2"/>
    </row>
    <row r="103" spans="1:16" ht="14.25">
      <c r="A103" s="2"/>
      <c r="B103" s="2"/>
      <c r="C103" s="2"/>
      <c r="D103" s="2"/>
      <c r="E103" s="2"/>
      <c r="F103" s="2"/>
      <c r="G103" s="2"/>
      <c r="H103" s="12"/>
      <c r="I103" s="12"/>
      <c r="J103" s="12"/>
      <c r="K103" s="11"/>
      <c r="L103" s="11"/>
      <c r="M103" s="11"/>
      <c r="N103" s="2"/>
      <c r="O103" s="2"/>
      <c r="P103" s="2"/>
    </row>
    <row r="104" spans="1:16" ht="14.25">
      <c r="A104" s="2"/>
      <c r="B104" s="2"/>
      <c r="C104" s="2"/>
      <c r="D104" s="2"/>
      <c r="E104" s="2"/>
      <c r="F104" s="2"/>
      <c r="G104" s="2"/>
      <c r="H104" s="12"/>
      <c r="I104" s="12"/>
      <c r="J104" s="12"/>
      <c r="K104" s="11"/>
      <c r="L104" s="11"/>
      <c r="M104" s="11"/>
      <c r="N104" s="2"/>
      <c r="O104" s="2"/>
      <c r="P104" s="2"/>
    </row>
    <row r="105" spans="1:16" ht="15">
      <c r="A105" s="5" t="s">
        <v>117</v>
      </c>
      <c r="B105" s="2"/>
      <c r="C105" s="2"/>
      <c r="D105" s="2"/>
      <c r="E105" s="2"/>
      <c r="F105" s="2"/>
      <c r="G105" s="2"/>
      <c r="H105" s="116" t="s">
        <v>108</v>
      </c>
      <c r="I105" s="117"/>
      <c r="J105" s="118"/>
      <c r="K105" s="125" t="s">
        <v>109</v>
      </c>
      <c r="L105" s="126"/>
      <c r="M105" s="127"/>
      <c r="N105" s="125" t="s">
        <v>110</v>
      </c>
      <c r="O105" s="126"/>
      <c r="P105" s="127"/>
    </row>
    <row r="106" spans="1:16" ht="14.25">
      <c r="A106" s="2" t="s">
        <v>106</v>
      </c>
      <c r="B106" s="2"/>
      <c r="C106" s="2"/>
      <c r="D106" s="2"/>
      <c r="E106" s="2"/>
      <c r="F106" s="2"/>
      <c r="G106" s="2"/>
      <c r="H106" s="113">
        <v>0.667</v>
      </c>
      <c r="I106" s="114"/>
      <c r="J106" s="115"/>
      <c r="K106" s="113">
        <v>0.677</v>
      </c>
      <c r="L106" s="114"/>
      <c r="M106" s="115"/>
      <c r="N106" s="176">
        <v>0.613</v>
      </c>
      <c r="O106" s="177"/>
      <c r="P106" s="178"/>
    </row>
    <row r="107" spans="1:16" ht="14.25">
      <c r="A107" s="2" t="s">
        <v>107</v>
      </c>
      <c r="B107" s="2"/>
      <c r="C107" s="2"/>
      <c r="D107" s="2"/>
      <c r="E107" s="2"/>
      <c r="F107" s="2"/>
      <c r="G107" s="2"/>
      <c r="H107" s="110">
        <v>0.6431</v>
      </c>
      <c r="I107" s="111"/>
      <c r="J107" s="112"/>
      <c r="K107" s="110">
        <v>0.6531</v>
      </c>
      <c r="L107" s="111"/>
      <c r="M107" s="112"/>
      <c r="N107" s="179">
        <v>0.581</v>
      </c>
      <c r="O107" s="180"/>
      <c r="P107" s="181"/>
    </row>
    <row r="108" spans="1:16" ht="14.25">
      <c r="A108" s="2"/>
      <c r="B108" s="2"/>
      <c r="C108" s="2"/>
      <c r="D108" s="2"/>
      <c r="E108" s="2"/>
      <c r="F108" s="2"/>
      <c r="G108" s="2"/>
      <c r="H108" s="8"/>
      <c r="I108" s="2"/>
      <c r="J108" s="2"/>
      <c r="K108" s="2"/>
      <c r="L108" s="2"/>
      <c r="M108" s="2"/>
      <c r="N108" s="2"/>
      <c r="O108" s="2"/>
      <c r="P108" s="2"/>
    </row>
    <row r="109" spans="1:16" ht="15">
      <c r="A109" s="5" t="s">
        <v>49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4.25">
      <c r="A110" s="2" t="s">
        <v>50</v>
      </c>
      <c r="B110" s="2"/>
      <c r="C110" s="2"/>
      <c r="D110" s="2"/>
      <c r="E110" s="2"/>
      <c r="F110" s="2"/>
      <c r="G110" s="2"/>
      <c r="H110" s="161">
        <v>0</v>
      </c>
      <c r="I110" s="162"/>
      <c r="J110" s="163"/>
      <c r="K110" s="2"/>
      <c r="L110" s="2"/>
      <c r="M110" s="2"/>
      <c r="N110" s="2"/>
      <c r="O110" s="2"/>
      <c r="P110" s="2"/>
    </row>
    <row r="111" spans="1:16" ht="14.25">
      <c r="A111" s="2" t="s">
        <v>51</v>
      </c>
      <c r="B111" s="2"/>
      <c r="C111" s="2"/>
      <c r="D111" s="2"/>
      <c r="E111" s="2"/>
      <c r="F111" s="2"/>
      <c r="G111" s="2"/>
      <c r="H111" s="128">
        <v>0</v>
      </c>
      <c r="I111" s="129"/>
      <c r="J111" s="130"/>
      <c r="K111" s="2"/>
      <c r="L111" s="2"/>
      <c r="M111" s="2"/>
      <c r="N111" s="2"/>
      <c r="O111" s="2"/>
      <c r="P111" s="2"/>
    </row>
    <row r="112" spans="1:16" ht="14.25">
      <c r="A112" s="2"/>
      <c r="B112" s="2"/>
      <c r="C112" s="2"/>
      <c r="D112" s="2"/>
      <c r="E112" s="2"/>
      <c r="F112" s="2"/>
      <c r="G112" s="2"/>
      <c r="H112" s="128"/>
      <c r="I112" s="129"/>
      <c r="J112" s="130"/>
      <c r="K112" s="2"/>
      <c r="L112" s="2"/>
      <c r="M112" s="2"/>
      <c r="N112" s="2"/>
      <c r="O112" s="2"/>
      <c r="P112" s="2"/>
    </row>
    <row r="113" spans="1:16" ht="14.25">
      <c r="A113" s="2" t="s">
        <v>52</v>
      </c>
      <c r="B113" s="2"/>
      <c r="C113" s="2"/>
      <c r="D113" s="2"/>
      <c r="E113" s="2"/>
      <c r="F113" s="2"/>
      <c r="G113" s="2"/>
      <c r="H113" s="128">
        <v>0</v>
      </c>
      <c r="I113" s="129"/>
      <c r="J113" s="130"/>
      <c r="K113" s="2"/>
      <c r="L113" s="2"/>
      <c r="M113" s="2"/>
      <c r="N113" s="2"/>
      <c r="O113" s="2"/>
      <c r="P113" s="2"/>
    </row>
    <row r="114" spans="1:16" ht="14.25">
      <c r="A114" s="2" t="s">
        <v>53</v>
      </c>
      <c r="B114" s="2"/>
      <c r="C114" s="2"/>
      <c r="D114" s="2"/>
      <c r="E114" s="2"/>
      <c r="F114" s="2"/>
      <c r="G114" s="2"/>
      <c r="H114" s="128">
        <v>0</v>
      </c>
      <c r="I114" s="129"/>
      <c r="J114" s="130"/>
      <c r="K114" s="2"/>
      <c r="L114" s="2"/>
      <c r="M114" s="2"/>
      <c r="N114" s="2"/>
      <c r="O114" s="2"/>
      <c r="P114" s="2"/>
    </row>
    <row r="115" spans="1:16" ht="14.25">
      <c r="A115" s="2" t="s">
        <v>54</v>
      </c>
      <c r="B115" s="2"/>
      <c r="C115" s="2"/>
      <c r="D115" s="2"/>
      <c r="E115" s="2"/>
      <c r="F115" s="2"/>
      <c r="G115" s="2"/>
      <c r="H115" s="164">
        <v>0</v>
      </c>
      <c r="I115" s="153"/>
      <c r="J115" s="154"/>
      <c r="K115" s="1"/>
      <c r="L115" s="1"/>
      <c r="M115" s="1"/>
      <c r="N115" s="2"/>
      <c r="O115" s="2"/>
      <c r="P115" s="2"/>
    </row>
    <row r="116" spans="1:16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2"/>
      <c r="O116" s="2"/>
      <c r="P116" s="2"/>
    </row>
    <row r="117" spans="1:16" ht="15">
      <c r="A117" s="5" t="s">
        <v>55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4.25">
      <c r="A118" s="2" t="s">
        <v>86</v>
      </c>
      <c r="B118" s="2"/>
      <c r="C118" s="2"/>
      <c r="D118" s="2"/>
      <c r="E118" s="2"/>
      <c r="F118" s="2"/>
      <c r="G118" s="2"/>
      <c r="H118" s="161">
        <v>0</v>
      </c>
      <c r="I118" s="162"/>
      <c r="J118" s="163"/>
      <c r="K118" s="2"/>
      <c r="L118" s="2"/>
      <c r="M118" s="2"/>
      <c r="N118" s="2"/>
      <c r="O118" s="2"/>
      <c r="P118" s="2"/>
    </row>
    <row r="119" spans="1:16" ht="14.25">
      <c r="A119" s="2" t="s">
        <v>87</v>
      </c>
      <c r="B119" s="2"/>
      <c r="C119" s="2"/>
      <c r="D119" s="2"/>
      <c r="E119" s="2"/>
      <c r="F119" s="2"/>
      <c r="G119" s="2"/>
      <c r="H119" s="128">
        <v>0</v>
      </c>
      <c r="I119" s="129"/>
      <c r="J119" s="130"/>
      <c r="K119" s="2"/>
      <c r="L119" s="2"/>
      <c r="M119" s="2"/>
      <c r="N119" s="2"/>
      <c r="O119" s="2"/>
      <c r="P119" s="2"/>
    </row>
    <row r="120" spans="1:16" ht="14.25">
      <c r="A120" s="2" t="s">
        <v>88</v>
      </c>
      <c r="B120" s="2"/>
      <c r="C120" s="2"/>
      <c r="D120" s="2"/>
      <c r="E120" s="2"/>
      <c r="F120" s="2"/>
      <c r="G120" s="2"/>
      <c r="H120" s="128">
        <v>0</v>
      </c>
      <c r="I120" s="129"/>
      <c r="J120" s="130"/>
      <c r="K120" s="2"/>
      <c r="L120" s="2"/>
      <c r="M120" s="2"/>
      <c r="N120" s="2"/>
      <c r="O120" s="2"/>
      <c r="P120" s="2"/>
    </row>
    <row r="121" spans="1:16" ht="14.25">
      <c r="A121" s="2" t="s">
        <v>89</v>
      </c>
      <c r="B121" s="2"/>
      <c r="C121" s="2"/>
      <c r="D121" s="2"/>
      <c r="E121" s="2"/>
      <c r="F121" s="2"/>
      <c r="G121" s="2"/>
      <c r="H121" s="128">
        <v>0</v>
      </c>
      <c r="I121" s="129"/>
      <c r="J121" s="130"/>
      <c r="K121" s="2"/>
      <c r="L121" s="2"/>
      <c r="M121" s="2"/>
      <c r="N121" s="2"/>
      <c r="O121" s="2"/>
      <c r="P121" s="2"/>
    </row>
    <row r="122" spans="1:16" ht="14.25">
      <c r="A122" s="2" t="s">
        <v>90</v>
      </c>
      <c r="B122" s="2"/>
      <c r="C122" s="2"/>
      <c r="D122" s="2"/>
      <c r="E122" s="2"/>
      <c r="F122" s="2"/>
      <c r="G122" s="2"/>
      <c r="H122" s="128">
        <v>0</v>
      </c>
      <c r="I122" s="129"/>
      <c r="J122" s="130"/>
      <c r="K122" s="2"/>
      <c r="L122" s="2"/>
      <c r="M122" s="2"/>
      <c r="N122" s="2"/>
      <c r="O122" s="2"/>
      <c r="P122" s="2"/>
    </row>
    <row r="123" spans="1:16" ht="14.25">
      <c r="A123" s="2" t="s">
        <v>56</v>
      </c>
      <c r="B123" s="2"/>
      <c r="C123" s="2"/>
      <c r="D123" s="2"/>
      <c r="E123" s="2"/>
      <c r="F123" s="2"/>
      <c r="G123" s="2"/>
      <c r="H123" s="128">
        <v>0</v>
      </c>
      <c r="I123" s="129"/>
      <c r="J123" s="130"/>
      <c r="K123" s="2"/>
      <c r="L123" s="2"/>
      <c r="M123" s="2"/>
      <c r="N123" s="2"/>
      <c r="O123" s="2"/>
      <c r="P123" s="2"/>
    </row>
    <row r="124" spans="1:16" ht="14.25">
      <c r="A124" s="2" t="s">
        <v>57</v>
      </c>
      <c r="B124" s="2"/>
      <c r="C124" s="2"/>
      <c r="D124" s="2"/>
      <c r="E124" s="2"/>
      <c r="F124" s="2"/>
      <c r="G124" s="2"/>
      <c r="H124" s="128">
        <v>0</v>
      </c>
      <c r="I124" s="129"/>
      <c r="J124" s="130"/>
      <c r="K124" s="2"/>
      <c r="L124" s="2"/>
      <c r="M124" s="2"/>
      <c r="N124" s="2"/>
      <c r="O124" s="2"/>
      <c r="P124" s="2"/>
    </row>
    <row r="125" spans="1:16" ht="14.25">
      <c r="A125" s="2" t="s">
        <v>58</v>
      </c>
      <c r="B125" s="2"/>
      <c r="C125" s="2"/>
      <c r="D125" s="2"/>
      <c r="E125" s="2"/>
      <c r="F125" s="2"/>
      <c r="G125" s="2"/>
      <c r="H125" s="164">
        <v>0</v>
      </c>
      <c r="I125" s="153"/>
      <c r="J125" s="154"/>
      <c r="K125" s="2"/>
      <c r="L125" s="2"/>
      <c r="M125" s="2"/>
      <c r="N125" s="2"/>
      <c r="O125" s="2"/>
      <c r="P125" s="2"/>
    </row>
    <row r="126" spans="1:16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mergeCells count="137">
    <mergeCell ref="H8:J8"/>
    <mergeCell ref="K8:M8"/>
    <mergeCell ref="H9:J9"/>
    <mergeCell ref="K9:M9"/>
    <mergeCell ref="H10:J10"/>
    <mergeCell ref="K10:M10"/>
    <mergeCell ref="H11:J11"/>
    <mergeCell ref="K11:M11"/>
    <mergeCell ref="H12:J12"/>
    <mergeCell ref="K12:M12"/>
    <mergeCell ref="H13:J13"/>
    <mergeCell ref="K13:M13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5:J35"/>
    <mergeCell ref="H36:J36"/>
    <mergeCell ref="H37:J37"/>
    <mergeCell ref="H38:J38"/>
    <mergeCell ref="H39:J39"/>
    <mergeCell ref="H40:J40"/>
    <mergeCell ref="H41:J41"/>
    <mergeCell ref="H42:J42"/>
    <mergeCell ref="K42:M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3:J53"/>
    <mergeCell ref="H54:J54"/>
    <mergeCell ref="H57:J57"/>
    <mergeCell ref="H58:J58"/>
    <mergeCell ref="H59:J59"/>
    <mergeCell ref="H60:J60"/>
    <mergeCell ref="H63:J63"/>
    <mergeCell ref="H64:J64"/>
    <mergeCell ref="H65:J65"/>
    <mergeCell ref="H66:J66"/>
    <mergeCell ref="H67:J67"/>
    <mergeCell ref="H68:J68"/>
    <mergeCell ref="H69:J69"/>
    <mergeCell ref="H72:J72"/>
    <mergeCell ref="H73:J73"/>
    <mergeCell ref="H74:J74"/>
    <mergeCell ref="H75:J75"/>
    <mergeCell ref="H76:J76"/>
    <mergeCell ref="H77:J77"/>
    <mergeCell ref="H78:J78"/>
    <mergeCell ref="H79:J79"/>
    <mergeCell ref="H82:J82"/>
    <mergeCell ref="H83:J83"/>
    <mergeCell ref="H84:J84"/>
    <mergeCell ref="H85:J85"/>
    <mergeCell ref="H88:J88"/>
    <mergeCell ref="K88:M88"/>
    <mergeCell ref="H89:J89"/>
    <mergeCell ref="K89:M89"/>
    <mergeCell ref="H90:J90"/>
    <mergeCell ref="K90:M90"/>
    <mergeCell ref="H91:J91"/>
    <mergeCell ref="K91:M91"/>
    <mergeCell ref="H92:J92"/>
    <mergeCell ref="K92:M92"/>
    <mergeCell ref="H93:J93"/>
    <mergeCell ref="K93:M93"/>
    <mergeCell ref="H94:J94"/>
    <mergeCell ref="K94:M94"/>
    <mergeCell ref="H95:J95"/>
    <mergeCell ref="K95:M95"/>
    <mergeCell ref="H96:J96"/>
    <mergeCell ref="K96:M96"/>
    <mergeCell ref="H97:J97"/>
    <mergeCell ref="K97:M97"/>
    <mergeCell ref="H100:J100"/>
    <mergeCell ref="H101:J101"/>
    <mergeCell ref="H102:J102"/>
    <mergeCell ref="H105:J105"/>
    <mergeCell ref="K105:M105"/>
    <mergeCell ref="N105:P105"/>
    <mergeCell ref="H106:J106"/>
    <mergeCell ref="K106:M106"/>
    <mergeCell ref="N106:P106"/>
    <mergeCell ref="H107:J107"/>
    <mergeCell ref="K107:M107"/>
    <mergeCell ref="N107:P107"/>
    <mergeCell ref="H110:J110"/>
    <mergeCell ref="H111:J111"/>
    <mergeCell ref="H112:J112"/>
    <mergeCell ref="H113:J113"/>
    <mergeCell ref="H114:J114"/>
    <mergeCell ref="H115:J115"/>
    <mergeCell ref="H118:J118"/>
    <mergeCell ref="H119:J119"/>
    <mergeCell ref="H124:J124"/>
    <mergeCell ref="H125:J125"/>
    <mergeCell ref="H120:J120"/>
    <mergeCell ref="H121:J121"/>
    <mergeCell ref="H122:J122"/>
    <mergeCell ref="H123:J123"/>
  </mergeCells>
  <printOptions/>
  <pageMargins left="0.75" right="0.75" top="1" bottom="1" header="0.5" footer="0.5"/>
  <pageSetup horizontalDpi="600" verticalDpi="600" orientation="portrait" paperSize="9" scale="48" r:id="rId1"/>
  <rowBreaks count="1" manualBreakCount="1">
    <brk id="8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20.57421875" style="0" customWidth="1"/>
    <col min="6" max="6" width="10.8515625" style="0" customWidth="1"/>
    <col min="8" max="9" width="12.7109375" style="0" bestFit="1" customWidth="1"/>
    <col min="12" max="12" width="11.140625" style="0" bestFit="1" customWidth="1"/>
    <col min="14" max="14" width="11.57421875" style="0" bestFit="1" customWidth="1"/>
  </cols>
  <sheetData>
    <row r="1" spans="1:16" ht="15">
      <c r="A1" s="5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">
      <c r="A5" s="6" t="s">
        <v>7</v>
      </c>
      <c r="B5" s="2"/>
      <c r="C5" s="2"/>
      <c r="D5" s="2"/>
      <c r="E5" s="40">
        <v>38534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6" t="s">
        <v>8</v>
      </c>
      <c r="B6" s="2"/>
      <c r="C6" s="2"/>
      <c r="D6" s="2"/>
      <c r="E6" s="39">
        <v>0.0479375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5" t="s">
        <v>9</v>
      </c>
      <c r="B8" s="2"/>
      <c r="C8" s="2"/>
      <c r="D8" s="2"/>
      <c r="E8" s="2"/>
      <c r="F8" s="2"/>
      <c r="G8" s="2"/>
      <c r="H8" s="122" t="s">
        <v>59</v>
      </c>
      <c r="I8" s="123"/>
      <c r="J8" s="124"/>
      <c r="K8" s="122" t="s">
        <v>60</v>
      </c>
      <c r="L8" s="123"/>
      <c r="M8" s="124"/>
      <c r="N8" s="2"/>
      <c r="O8" s="2"/>
      <c r="P8" s="2"/>
    </row>
    <row r="9" spans="1:16" ht="14.25">
      <c r="A9" s="2" t="s">
        <v>10</v>
      </c>
      <c r="B9" s="2"/>
      <c r="C9" s="2"/>
      <c r="D9" s="2"/>
      <c r="E9" s="2"/>
      <c r="F9" s="2"/>
      <c r="G9" s="2"/>
      <c r="H9" s="128" t="s">
        <v>62</v>
      </c>
      <c r="I9" s="129"/>
      <c r="J9" s="130"/>
      <c r="K9" s="128" t="s">
        <v>63</v>
      </c>
      <c r="L9" s="129"/>
      <c r="M9" s="130"/>
      <c r="N9" s="2"/>
      <c r="O9" s="2"/>
      <c r="P9" s="2"/>
    </row>
    <row r="10" spans="1:16" ht="14.25">
      <c r="A10" s="2" t="s">
        <v>92</v>
      </c>
      <c r="B10" s="2"/>
      <c r="C10" s="2"/>
      <c r="D10" s="2"/>
      <c r="E10" s="2"/>
      <c r="F10" s="2"/>
      <c r="G10" s="2"/>
      <c r="H10" s="128" t="s">
        <v>94</v>
      </c>
      <c r="I10" s="129"/>
      <c r="J10" s="130"/>
      <c r="K10" s="128" t="s">
        <v>100</v>
      </c>
      <c r="L10" s="129"/>
      <c r="M10" s="130"/>
      <c r="N10" s="2"/>
      <c r="O10" s="2"/>
      <c r="P10" s="2"/>
    </row>
    <row r="11" spans="1:16" ht="14.25">
      <c r="A11" s="2" t="s">
        <v>93</v>
      </c>
      <c r="B11" s="2"/>
      <c r="C11" s="2"/>
      <c r="D11" s="2"/>
      <c r="E11" s="2"/>
      <c r="F11" s="2"/>
      <c r="G11" s="2"/>
      <c r="H11" s="128" t="s">
        <v>94</v>
      </c>
      <c r="I11" s="129"/>
      <c r="J11" s="130"/>
      <c r="K11" s="128" t="s">
        <v>100</v>
      </c>
      <c r="L11" s="129"/>
      <c r="M11" s="130"/>
      <c r="N11" s="2"/>
      <c r="O11" s="2"/>
      <c r="P11" s="2"/>
    </row>
    <row r="12" spans="1:16" ht="14.25">
      <c r="A12" s="3" t="s">
        <v>99</v>
      </c>
      <c r="B12" s="2"/>
      <c r="C12" s="2"/>
      <c r="D12" s="2"/>
      <c r="E12" s="2"/>
      <c r="F12" s="2"/>
      <c r="G12" s="2"/>
      <c r="H12" s="128" t="s">
        <v>64</v>
      </c>
      <c r="I12" s="129"/>
      <c r="J12" s="130"/>
      <c r="K12" s="128" t="s">
        <v>62</v>
      </c>
      <c r="L12" s="129" t="s">
        <v>62</v>
      </c>
      <c r="M12" s="130"/>
      <c r="N12" s="2"/>
      <c r="O12" s="2"/>
      <c r="P12" s="2"/>
    </row>
    <row r="13" spans="1:16" ht="14.25">
      <c r="A13" s="3" t="s">
        <v>102</v>
      </c>
      <c r="B13" s="2"/>
      <c r="C13" s="2"/>
      <c r="D13" s="2"/>
      <c r="E13" s="2"/>
      <c r="F13" s="2"/>
      <c r="G13" s="2"/>
      <c r="H13" s="128" t="s">
        <v>64</v>
      </c>
      <c r="I13" s="129"/>
      <c r="J13" s="130"/>
      <c r="K13" s="128" t="s">
        <v>62</v>
      </c>
      <c r="L13" s="129"/>
      <c r="M13" s="130"/>
      <c r="N13" s="2"/>
      <c r="O13" s="2"/>
      <c r="P13" s="2"/>
    </row>
    <row r="14" spans="1:16" ht="14.25">
      <c r="A14" s="2"/>
      <c r="B14" s="2"/>
      <c r="C14" s="2"/>
      <c r="D14" s="2"/>
      <c r="E14" s="2"/>
      <c r="F14" s="2"/>
      <c r="G14" s="2"/>
      <c r="H14" s="128"/>
      <c r="I14" s="129"/>
      <c r="J14" s="130"/>
      <c r="K14" s="128"/>
      <c r="L14" s="129"/>
      <c r="M14" s="130"/>
      <c r="N14" s="2"/>
      <c r="O14" s="2"/>
      <c r="P14" s="2"/>
    </row>
    <row r="15" spans="1:16" ht="14.25">
      <c r="A15" s="2" t="s">
        <v>73</v>
      </c>
      <c r="B15" s="2"/>
      <c r="C15" s="2"/>
      <c r="D15" s="2"/>
      <c r="E15" s="2"/>
      <c r="F15" s="2"/>
      <c r="G15" s="2"/>
      <c r="H15" s="131">
        <v>460000000</v>
      </c>
      <c r="I15" s="132"/>
      <c r="J15" s="133"/>
      <c r="K15" s="131">
        <v>40000000</v>
      </c>
      <c r="L15" s="132"/>
      <c r="M15" s="133"/>
      <c r="N15" s="2"/>
      <c r="O15" s="2"/>
      <c r="P15" s="2"/>
    </row>
    <row r="16" spans="1:16" ht="14.25">
      <c r="A16" s="2" t="s">
        <v>74</v>
      </c>
      <c r="B16" s="2"/>
      <c r="C16" s="2"/>
      <c r="D16" s="2"/>
      <c r="E16" s="2"/>
      <c r="F16" s="2"/>
      <c r="G16" s="2"/>
      <c r="H16" s="173">
        <v>180098096</v>
      </c>
      <c r="I16" s="174"/>
      <c r="J16" s="175"/>
      <c r="K16" s="132">
        <v>40000000</v>
      </c>
      <c r="L16" s="132"/>
      <c r="M16" s="133"/>
      <c r="N16" s="2"/>
      <c r="O16" s="2"/>
      <c r="P16" s="2"/>
    </row>
    <row r="17" spans="1:16" ht="14.25">
      <c r="A17" s="2" t="s">
        <v>68</v>
      </c>
      <c r="B17" s="2"/>
      <c r="C17" s="2"/>
      <c r="D17" s="2"/>
      <c r="E17" s="2"/>
      <c r="F17" s="2"/>
      <c r="G17" s="2"/>
      <c r="H17" s="131">
        <f>H16-H18</f>
        <v>9932274</v>
      </c>
      <c r="I17" s="132"/>
      <c r="J17" s="133"/>
      <c r="K17" s="129" t="s">
        <v>67</v>
      </c>
      <c r="L17" s="129"/>
      <c r="M17" s="130"/>
      <c r="N17" s="2"/>
      <c r="O17" s="2"/>
      <c r="P17" s="2"/>
    </row>
    <row r="18" spans="1:16" ht="14.25">
      <c r="A18" s="2" t="s">
        <v>75</v>
      </c>
      <c r="B18" s="2"/>
      <c r="C18" s="2"/>
      <c r="D18" s="2"/>
      <c r="E18" s="2"/>
      <c r="F18" s="2"/>
      <c r="G18" s="2"/>
      <c r="H18" s="173">
        <v>170165822</v>
      </c>
      <c r="I18" s="174"/>
      <c r="J18" s="175"/>
      <c r="K18" s="131">
        <v>40000000</v>
      </c>
      <c r="L18" s="132"/>
      <c r="M18" s="133"/>
      <c r="N18" s="2"/>
      <c r="O18" s="2"/>
      <c r="P18" s="2"/>
    </row>
    <row r="19" spans="1:16" ht="14.25">
      <c r="A19" s="41" t="s">
        <v>189</v>
      </c>
      <c r="B19" s="2"/>
      <c r="C19" s="2"/>
      <c r="D19" s="2"/>
      <c r="E19" s="2"/>
      <c r="F19" s="2"/>
      <c r="G19" s="2"/>
      <c r="H19" s="206">
        <v>0.3699257</v>
      </c>
      <c r="I19" s="207"/>
      <c r="J19" s="208"/>
      <c r="K19" s="134">
        <v>1</v>
      </c>
      <c r="L19" s="135"/>
      <c r="M19" s="136"/>
      <c r="N19" s="2"/>
      <c r="O19" s="2"/>
      <c r="P19" s="2"/>
    </row>
    <row r="20" spans="1:16" ht="14.25">
      <c r="A20" s="2" t="s">
        <v>95</v>
      </c>
      <c r="B20" s="2"/>
      <c r="C20" s="2"/>
      <c r="D20" s="2"/>
      <c r="E20" s="2"/>
      <c r="F20" s="2"/>
      <c r="G20" s="2"/>
      <c r="H20" s="113">
        <f>H17/H16*12</f>
        <v>0.6617909386449038</v>
      </c>
      <c r="I20" s="114"/>
      <c r="J20" s="115"/>
      <c r="K20" s="128" t="s">
        <v>67</v>
      </c>
      <c r="L20" s="129"/>
      <c r="M20" s="130"/>
      <c r="N20" s="2"/>
      <c r="O20" s="2"/>
      <c r="P20" s="2"/>
    </row>
    <row r="21" spans="1:16" ht="14.25">
      <c r="A21" s="2"/>
      <c r="B21" s="2"/>
      <c r="C21" s="2"/>
      <c r="D21" s="2"/>
      <c r="E21" s="2"/>
      <c r="F21" s="2"/>
      <c r="G21" s="2"/>
      <c r="H21" s="128"/>
      <c r="I21" s="129"/>
      <c r="J21" s="130"/>
      <c r="K21" s="128"/>
      <c r="L21" s="129"/>
      <c r="M21" s="130"/>
      <c r="N21" s="2"/>
      <c r="O21" s="2"/>
      <c r="P21" s="2"/>
    </row>
    <row r="22" spans="1:16" ht="14.25">
      <c r="A22" s="2" t="s">
        <v>11</v>
      </c>
      <c r="B22" s="2"/>
      <c r="C22" s="2"/>
      <c r="D22" s="2"/>
      <c r="E22" s="2"/>
      <c r="F22" s="2"/>
      <c r="G22" s="2"/>
      <c r="H22" s="128" t="s">
        <v>67</v>
      </c>
      <c r="I22" s="129"/>
      <c r="J22" s="130"/>
      <c r="K22" s="113">
        <f>K15/H15*100%</f>
        <v>0.08695652173913043</v>
      </c>
      <c r="L22" s="129"/>
      <c r="M22" s="130"/>
      <c r="N22" s="2"/>
      <c r="O22" s="2"/>
      <c r="P22" s="2"/>
    </row>
    <row r="23" spans="1:16" ht="14.25">
      <c r="A23" s="2" t="s">
        <v>12</v>
      </c>
      <c r="B23" s="2"/>
      <c r="C23" s="2"/>
      <c r="D23" s="2"/>
      <c r="E23" s="2"/>
      <c r="F23" s="2"/>
      <c r="G23" s="2"/>
      <c r="H23" s="128" t="s">
        <v>67</v>
      </c>
      <c r="I23" s="129"/>
      <c r="J23" s="130"/>
      <c r="K23" s="113">
        <f>K18/H18*100%</f>
        <v>0.23506482988105568</v>
      </c>
      <c r="L23" s="129"/>
      <c r="M23" s="130"/>
      <c r="N23" s="2"/>
      <c r="O23" s="2"/>
      <c r="P23" s="2"/>
    </row>
    <row r="24" spans="1:16" ht="14.25">
      <c r="A24" s="2"/>
      <c r="B24" s="2"/>
      <c r="C24" s="2"/>
      <c r="D24" s="2"/>
      <c r="E24" s="2"/>
      <c r="F24" s="2"/>
      <c r="G24" s="2"/>
      <c r="H24" s="128"/>
      <c r="I24" s="129"/>
      <c r="J24" s="130"/>
      <c r="K24" s="128"/>
      <c r="L24" s="129"/>
      <c r="M24" s="130"/>
      <c r="N24" s="2"/>
      <c r="O24" s="2"/>
      <c r="P24" s="2"/>
    </row>
    <row r="25" spans="1:16" ht="14.25">
      <c r="A25" s="2" t="s">
        <v>13</v>
      </c>
      <c r="B25" s="2"/>
      <c r="C25" s="2"/>
      <c r="D25" s="2"/>
      <c r="E25" s="2"/>
      <c r="F25" s="2"/>
      <c r="G25" s="2"/>
      <c r="H25" s="128">
        <v>28</v>
      </c>
      <c r="I25" s="129"/>
      <c r="J25" s="130"/>
      <c r="K25" s="128">
        <v>85</v>
      </c>
      <c r="L25" s="129"/>
      <c r="M25" s="130"/>
      <c r="N25" s="2"/>
      <c r="O25" s="2"/>
      <c r="P25" s="2"/>
    </row>
    <row r="26" spans="1:16" ht="14.25">
      <c r="A26" s="2" t="s">
        <v>69</v>
      </c>
      <c r="B26" s="2"/>
      <c r="C26" s="2"/>
      <c r="D26" s="2"/>
      <c r="E26" s="2"/>
      <c r="F26" s="2"/>
      <c r="G26" s="2"/>
      <c r="H26" s="185">
        <v>159.41</v>
      </c>
      <c r="I26" s="186"/>
      <c r="J26" s="187"/>
      <c r="K26" s="185">
        <v>479.33</v>
      </c>
      <c r="L26" s="186"/>
      <c r="M26" s="187"/>
      <c r="N26" s="2"/>
      <c r="O26" s="2"/>
      <c r="P26" s="2"/>
    </row>
    <row r="27" spans="1:16" ht="14.25">
      <c r="A27" s="2" t="s">
        <v>14</v>
      </c>
      <c r="B27" s="2"/>
      <c r="C27" s="2"/>
      <c r="D27" s="2"/>
      <c r="E27" s="2"/>
      <c r="F27" s="2"/>
      <c r="G27" s="2"/>
      <c r="H27" s="128">
        <v>56</v>
      </c>
      <c r="I27" s="129"/>
      <c r="J27" s="130"/>
      <c r="K27" s="128">
        <v>170</v>
      </c>
      <c r="L27" s="129"/>
      <c r="M27" s="130"/>
      <c r="N27" s="2"/>
      <c r="O27" s="2"/>
      <c r="P27" s="2"/>
    </row>
    <row r="28" spans="1:16" ht="14.25">
      <c r="A28" s="2" t="s">
        <v>15</v>
      </c>
      <c r="B28" s="2"/>
      <c r="C28" s="2"/>
      <c r="D28" s="2"/>
      <c r="E28" s="2"/>
      <c r="F28" s="2"/>
      <c r="G28" s="2"/>
      <c r="H28" s="140" t="s">
        <v>101</v>
      </c>
      <c r="I28" s="129"/>
      <c r="J28" s="130"/>
      <c r="K28" s="140" t="s">
        <v>101</v>
      </c>
      <c r="L28" s="129"/>
      <c r="M28" s="130"/>
      <c r="N28" s="2"/>
      <c r="O28" s="2"/>
      <c r="P28" s="2"/>
    </row>
    <row r="29" spans="1:16" ht="14.25">
      <c r="A29" s="2"/>
      <c r="B29" s="2"/>
      <c r="C29" s="2"/>
      <c r="D29" s="2"/>
      <c r="E29" s="2"/>
      <c r="F29" s="2"/>
      <c r="G29" s="2"/>
      <c r="H29" s="128"/>
      <c r="I29" s="129"/>
      <c r="J29" s="130"/>
      <c r="K29" s="128"/>
      <c r="L29" s="129"/>
      <c r="M29" s="130"/>
      <c r="N29" s="2"/>
      <c r="O29" s="2"/>
      <c r="P29" s="2"/>
    </row>
    <row r="30" spans="1:16" ht="14.25">
      <c r="A30" s="2" t="s">
        <v>16</v>
      </c>
      <c r="B30" s="2"/>
      <c r="C30" s="2"/>
      <c r="D30" s="2"/>
      <c r="E30" s="2"/>
      <c r="F30" s="2"/>
      <c r="G30" s="2"/>
      <c r="H30" s="128" t="s">
        <v>65</v>
      </c>
      <c r="I30" s="129"/>
      <c r="J30" s="130"/>
      <c r="K30" s="128" t="s">
        <v>65</v>
      </c>
      <c r="L30" s="129"/>
      <c r="M30" s="130"/>
      <c r="N30" s="2"/>
      <c r="O30" s="2"/>
      <c r="P30" s="2"/>
    </row>
    <row r="31" spans="1:16" ht="14.25">
      <c r="A31" s="2" t="s">
        <v>17</v>
      </c>
      <c r="B31" s="2"/>
      <c r="C31" s="2"/>
      <c r="D31" s="2"/>
      <c r="E31" s="2"/>
      <c r="F31" s="2"/>
      <c r="G31" s="2"/>
      <c r="H31" s="141">
        <f>E5</f>
        <v>38534</v>
      </c>
      <c r="I31" s="142"/>
      <c r="J31" s="143"/>
      <c r="K31" s="141">
        <f>H31</f>
        <v>38534</v>
      </c>
      <c r="L31" s="142"/>
      <c r="M31" s="143"/>
      <c r="N31" s="2"/>
      <c r="O31" s="2"/>
      <c r="P31" s="2"/>
    </row>
    <row r="32" spans="1:16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">
      <c r="A33" s="5" t="s">
        <v>18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41" t="s">
        <v>190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4.25">
      <c r="A35" s="2" t="s">
        <v>76</v>
      </c>
      <c r="B35" s="2"/>
      <c r="C35" s="2"/>
      <c r="D35" s="2"/>
      <c r="E35" s="2"/>
      <c r="F35" s="2"/>
      <c r="G35" s="2"/>
      <c r="H35" s="203">
        <v>220098085.13</v>
      </c>
      <c r="I35" s="204"/>
      <c r="J35" s="205"/>
      <c r="K35" s="1"/>
      <c r="L35" s="1"/>
      <c r="M35" s="1"/>
      <c r="N35" s="2"/>
      <c r="O35" s="2"/>
      <c r="P35" s="2"/>
    </row>
    <row r="36" spans="1:16" ht="15">
      <c r="A36" s="3" t="s">
        <v>97</v>
      </c>
      <c r="B36" s="2"/>
      <c r="C36" s="2"/>
      <c r="D36" s="2"/>
      <c r="E36" s="2"/>
      <c r="F36" s="6"/>
      <c r="G36" s="2"/>
      <c r="H36" s="173">
        <v>210165803.49</v>
      </c>
      <c r="I36" s="174"/>
      <c r="J36" s="175"/>
      <c r="K36" s="1"/>
      <c r="L36" s="1"/>
      <c r="M36" s="1"/>
      <c r="N36" s="2"/>
      <c r="O36" s="2"/>
      <c r="P36" s="2"/>
    </row>
    <row r="37" spans="1:16" ht="14.25">
      <c r="A37" s="2" t="s">
        <v>77</v>
      </c>
      <c r="B37" s="2"/>
      <c r="C37" s="2"/>
      <c r="D37" s="2"/>
      <c r="E37" s="2"/>
      <c r="F37" s="2"/>
      <c r="G37" s="2"/>
      <c r="H37" s="173">
        <v>1122904.19</v>
      </c>
      <c r="I37" s="174"/>
      <c r="J37" s="175"/>
      <c r="K37" s="1"/>
      <c r="L37" s="1"/>
      <c r="M37" s="1"/>
      <c r="N37" s="2"/>
      <c r="O37" s="2"/>
      <c r="P37" s="2"/>
    </row>
    <row r="38" spans="1:16" ht="14.25">
      <c r="A38" s="2"/>
      <c r="B38" s="2"/>
      <c r="C38" s="2"/>
      <c r="D38" s="2"/>
      <c r="E38" s="2"/>
      <c r="F38" s="2"/>
      <c r="G38" s="2"/>
      <c r="H38" s="128"/>
      <c r="I38" s="129"/>
      <c r="J38" s="130"/>
      <c r="K38" s="1"/>
      <c r="L38" s="1"/>
      <c r="M38" s="1"/>
      <c r="N38" s="2"/>
      <c r="O38" s="2"/>
      <c r="P38" s="2"/>
    </row>
    <row r="39" spans="1:16" ht="14.25">
      <c r="A39" s="2" t="s">
        <v>78</v>
      </c>
      <c r="B39" s="2"/>
      <c r="C39" s="2"/>
      <c r="D39" s="2"/>
      <c r="E39" s="2"/>
      <c r="F39" s="2"/>
      <c r="G39" s="2"/>
      <c r="H39" s="131">
        <f>H42+H43</f>
        <v>12039283.69</v>
      </c>
      <c r="I39" s="129"/>
      <c r="J39" s="130"/>
      <c r="K39" s="1"/>
      <c r="L39" s="1"/>
      <c r="M39" s="1"/>
      <c r="N39" s="2"/>
      <c r="O39" s="2"/>
      <c r="P39" s="2"/>
    </row>
    <row r="40" spans="1:16" ht="14.25">
      <c r="A40" s="2" t="s">
        <v>79</v>
      </c>
      <c r="B40" s="2"/>
      <c r="C40" s="2"/>
      <c r="D40" s="2"/>
      <c r="E40" s="2"/>
      <c r="F40" s="2"/>
      <c r="G40" s="2"/>
      <c r="H40" s="173">
        <v>2085490</v>
      </c>
      <c r="I40" s="174"/>
      <c r="J40" s="175"/>
      <c r="K40" s="1"/>
      <c r="L40" s="16"/>
      <c r="M40" s="1"/>
      <c r="N40" s="8"/>
      <c r="O40" s="2"/>
      <c r="P40" s="2"/>
    </row>
    <row r="41" spans="1:16" ht="14.25">
      <c r="A41" s="2" t="s">
        <v>80</v>
      </c>
      <c r="B41" s="2"/>
      <c r="C41" s="2"/>
      <c r="D41" s="2"/>
      <c r="E41" s="2"/>
      <c r="F41" s="2"/>
      <c r="G41" s="2"/>
      <c r="H41" s="128"/>
      <c r="I41" s="129"/>
      <c r="J41" s="130"/>
      <c r="K41" s="1"/>
      <c r="L41" s="1"/>
      <c r="M41" s="1"/>
      <c r="N41" s="2"/>
      <c r="O41" s="2"/>
      <c r="P41" s="2"/>
    </row>
    <row r="42" spans="1:16" ht="14.25">
      <c r="A42" s="2" t="s">
        <v>81</v>
      </c>
      <c r="B42" s="2"/>
      <c r="C42" s="2"/>
      <c r="D42" s="2"/>
      <c r="E42" s="2"/>
      <c r="F42" s="2"/>
      <c r="G42" s="2"/>
      <c r="H42" s="173">
        <v>9488683</v>
      </c>
      <c r="I42" s="174"/>
      <c r="J42" s="175"/>
      <c r="K42" s="131"/>
      <c r="L42" s="129"/>
      <c r="M42" s="129"/>
      <c r="N42" s="2"/>
      <c r="O42" s="2"/>
      <c r="P42" s="2"/>
    </row>
    <row r="43" spans="1:16" ht="14.25">
      <c r="A43" s="2" t="s">
        <v>91</v>
      </c>
      <c r="B43" s="2"/>
      <c r="C43" s="2"/>
      <c r="D43" s="2"/>
      <c r="E43" s="2"/>
      <c r="F43" s="2"/>
      <c r="G43" s="2"/>
      <c r="H43" s="173">
        <v>2550600.69</v>
      </c>
      <c r="I43" s="174"/>
      <c r="J43" s="175"/>
      <c r="K43" s="1"/>
      <c r="L43" s="16"/>
      <c r="M43" s="1"/>
      <c r="N43" s="2"/>
      <c r="O43" s="2"/>
      <c r="P43" s="2"/>
    </row>
    <row r="44" spans="1:16" ht="14.25">
      <c r="A44" s="2" t="s">
        <v>82</v>
      </c>
      <c r="B44" s="2"/>
      <c r="C44" s="2"/>
      <c r="D44" s="2"/>
      <c r="E44" s="2"/>
      <c r="F44" s="2"/>
      <c r="G44" s="2"/>
      <c r="H44" s="173">
        <v>21500.88</v>
      </c>
      <c r="I44" s="174"/>
      <c r="J44" s="175"/>
      <c r="K44" s="1"/>
      <c r="L44" s="16"/>
      <c r="M44" s="1"/>
      <c r="N44" s="2"/>
      <c r="O44" s="2"/>
      <c r="P44" s="2"/>
    </row>
    <row r="45" spans="1:16" ht="14.25">
      <c r="A45" s="2" t="s">
        <v>83</v>
      </c>
      <c r="B45" s="2"/>
      <c r="C45" s="2"/>
      <c r="D45" s="2"/>
      <c r="E45" s="2"/>
      <c r="F45" s="2"/>
      <c r="G45" s="2"/>
      <c r="H45" s="131">
        <v>0</v>
      </c>
      <c r="I45" s="132"/>
      <c r="J45" s="133"/>
      <c r="K45" s="1"/>
      <c r="L45" s="17"/>
      <c r="M45" s="1"/>
      <c r="N45" s="2"/>
      <c r="O45" s="2"/>
      <c r="P45" s="2"/>
    </row>
    <row r="46" spans="1:16" ht="14.25">
      <c r="A46" s="2" t="s">
        <v>84</v>
      </c>
      <c r="B46" s="2"/>
      <c r="C46" s="2"/>
      <c r="D46" s="2"/>
      <c r="E46" s="2"/>
      <c r="F46" s="2"/>
      <c r="G46" s="2"/>
      <c r="H46" s="131">
        <f>H17</f>
        <v>9932274</v>
      </c>
      <c r="I46" s="132"/>
      <c r="J46" s="133"/>
      <c r="K46" s="1"/>
      <c r="L46" s="16"/>
      <c r="M46" s="1"/>
      <c r="N46" s="2"/>
      <c r="O46" s="2"/>
      <c r="P46" s="2"/>
    </row>
    <row r="47" spans="1:16" ht="14.25">
      <c r="A47" s="2" t="s">
        <v>85</v>
      </c>
      <c r="B47" s="2"/>
      <c r="C47" s="2"/>
      <c r="D47" s="2"/>
      <c r="E47" s="2"/>
      <c r="F47" s="2"/>
      <c r="G47" s="2"/>
      <c r="H47" s="128" t="s">
        <v>67</v>
      </c>
      <c r="I47" s="129"/>
      <c r="J47" s="130"/>
      <c r="K47" s="1"/>
      <c r="L47" s="1"/>
      <c r="M47" s="1"/>
      <c r="N47" s="2"/>
      <c r="O47" s="2"/>
      <c r="P47" s="2"/>
    </row>
    <row r="48" spans="1:16" ht="14.25">
      <c r="A48" s="2"/>
      <c r="B48" s="2"/>
      <c r="C48" s="2"/>
      <c r="D48" s="2"/>
      <c r="E48" s="2"/>
      <c r="F48" s="2"/>
      <c r="G48" s="2"/>
      <c r="H48" s="128"/>
      <c r="I48" s="129"/>
      <c r="J48" s="130"/>
      <c r="K48" s="1"/>
      <c r="L48" s="1"/>
      <c r="M48" s="1"/>
      <c r="N48" s="2"/>
      <c r="O48" s="2"/>
      <c r="P48" s="2"/>
    </row>
    <row r="49" spans="1:16" ht="14.25">
      <c r="A49" s="2" t="s">
        <v>19</v>
      </c>
      <c r="B49" s="2"/>
      <c r="C49" s="2"/>
      <c r="D49" s="2"/>
      <c r="E49" s="2"/>
      <c r="F49" s="2"/>
      <c r="G49" s="2"/>
      <c r="H49" s="113">
        <f>(H39-H40)/H35*12*100%</f>
        <v>0.5426922465474882</v>
      </c>
      <c r="I49" s="114"/>
      <c r="J49" s="115"/>
      <c r="K49" s="1"/>
      <c r="L49" s="1"/>
      <c r="M49" s="1"/>
      <c r="N49" s="2"/>
      <c r="O49" s="2"/>
      <c r="P49" s="2"/>
    </row>
    <row r="50" spans="1:16" ht="14.25">
      <c r="A50" s="2" t="s">
        <v>66</v>
      </c>
      <c r="B50" s="2"/>
      <c r="C50" s="2"/>
      <c r="D50" s="2"/>
      <c r="E50" s="2"/>
      <c r="F50" s="2"/>
      <c r="G50" s="2"/>
      <c r="H50" s="113">
        <f>H42/H35*12*100%</f>
        <v>0.5173338783603982</v>
      </c>
      <c r="I50" s="114"/>
      <c r="J50" s="115"/>
      <c r="K50" s="1"/>
      <c r="L50" s="1"/>
      <c r="M50" s="1"/>
      <c r="N50" s="2"/>
      <c r="O50" s="2"/>
      <c r="P50" s="2"/>
    </row>
    <row r="51" spans="1:16" ht="14.25">
      <c r="A51" s="2" t="s">
        <v>20</v>
      </c>
      <c r="B51" s="2"/>
      <c r="C51" s="2"/>
      <c r="D51" s="2"/>
      <c r="E51" s="2"/>
      <c r="F51" s="2"/>
      <c r="G51" s="2"/>
      <c r="H51" s="110">
        <f>(H43-H40)/H35*12*100%</f>
        <v>0.025358368187089912</v>
      </c>
      <c r="I51" s="111"/>
      <c r="J51" s="112"/>
      <c r="K51" s="1"/>
      <c r="L51" s="1"/>
      <c r="M51" s="1"/>
      <c r="N51" s="2"/>
      <c r="O51" s="2"/>
      <c r="P51" s="2"/>
    </row>
    <row r="52" spans="1:16" ht="14.25">
      <c r="A52" s="2"/>
      <c r="B52" s="2"/>
      <c r="C52" s="2"/>
      <c r="D52" s="2"/>
      <c r="E52" s="2"/>
      <c r="F52" s="2"/>
      <c r="G52" s="2"/>
      <c r="H52" s="4"/>
      <c r="I52" s="4"/>
      <c r="J52" s="4"/>
      <c r="K52" s="1"/>
      <c r="L52" s="1"/>
      <c r="M52" s="1"/>
      <c r="N52" s="2"/>
      <c r="O52" s="2"/>
      <c r="P52" s="2"/>
    </row>
    <row r="53" spans="1:16" ht="15">
      <c r="A53" s="42" t="s">
        <v>191</v>
      </c>
      <c r="B53" s="2"/>
      <c r="C53" s="2"/>
      <c r="D53" s="2"/>
      <c r="E53" s="2"/>
      <c r="F53" s="2"/>
      <c r="G53" s="2"/>
      <c r="H53" s="182">
        <f>1122904.19-760012-187540</f>
        <v>175352.18999999994</v>
      </c>
      <c r="I53" s="183"/>
      <c r="J53" s="184"/>
      <c r="K53" s="1"/>
      <c r="L53" s="1"/>
      <c r="M53" s="1"/>
      <c r="N53" s="2"/>
      <c r="O53" s="2"/>
      <c r="P53" s="2"/>
    </row>
    <row r="54" spans="1:16" ht="15">
      <c r="A54" s="42" t="s">
        <v>192</v>
      </c>
      <c r="B54" s="2"/>
      <c r="C54" s="2"/>
      <c r="D54" s="2"/>
      <c r="E54" s="2"/>
      <c r="F54" s="2"/>
      <c r="G54" s="2"/>
      <c r="H54" s="200">
        <v>81.36</v>
      </c>
      <c r="I54" s="201"/>
      <c r="J54" s="202"/>
      <c r="K54" s="1"/>
      <c r="L54" s="1"/>
      <c r="M54" s="1"/>
      <c r="N54" s="2"/>
      <c r="O54" s="2"/>
      <c r="P54" s="2"/>
    </row>
    <row r="55" spans="1:16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">
      <c r="A56" s="43" t="s">
        <v>193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</row>
    <row r="57" spans="1:16" ht="14.25">
      <c r="A57" s="2" t="s">
        <v>70</v>
      </c>
      <c r="B57" s="2"/>
      <c r="C57" s="2"/>
      <c r="D57" s="2"/>
      <c r="E57" s="2"/>
      <c r="F57" s="2"/>
      <c r="G57" s="2"/>
      <c r="H57" s="194">
        <v>175</v>
      </c>
      <c r="I57" s="195"/>
      <c r="J57" s="196"/>
      <c r="K57" s="1"/>
      <c r="L57" s="1"/>
      <c r="M57" s="1"/>
      <c r="N57" s="2"/>
      <c r="O57" s="2"/>
      <c r="P57" s="2"/>
    </row>
    <row r="58" spans="1:16" ht="14.25">
      <c r="A58" s="2" t="s">
        <v>71</v>
      </c>
      <c r="B58" s="2"/>
      <c r="C58" s="2"/>
      <c r="D58" s="2"/>
      <c r="E58" s="2"/>
      <c r="F58" s="2"/>
      <c r="G58" s="2"/>
      <c r="H58" s="185">
        <v>17570.24</v>
      </c>
      <c r="I58" s="186"/>
      <c r="J58" s="187"/>
      <c r="K58" s="1"/>
      <c r="L58" s="1"/>
      <c r="M58" s="1"/>
      <c r="N58" s="2"/>
      <c r="O58" s="2"/>
      <c r="P58" s="2"/>
    </row>
    <row r="59" spans="1:16" ht="14.25">
      <c r="A59" s="2" t="s">
        <v>21</v>
      </c>
      <c r="B59" s="2"/>
      <c r="C59" s="2"/>
      <c r="D59" s="2"/>
      <c r="E59" s="2"/>
      <c r="F59" s="2"/>
      <c r="G59" s="2"/>
      <c r="H59" s="185">
        <f>587.5+850+500</f>
        <v>1937.5</v>
      </c>
      <c r="I59" s="186"/>
      <c r="J59" s="187"/>
      <c r="K59" s="1"/>
      <c r="L59" s="1"/>
      <c r="M59" s="1"/>
      <c r="N59" s="2"/>
      <c r="O59" s="2"/>
      <c r="P59" s="2"/>
    </row>
    <row r="60" spans="1:16" ht="14.25">
      <c r="A60" s="2" t="s">
        <v>22</v>
      </c>
      <c r="B60" s="2"/>
      <c r="C60" s="2"/>
      <c r="D60" s="2"/>
      <c r="E60" s="2"/>
      <c r="F60" s="2"/>
      <c r="G60" s="2"/>
      <c r="H60" s="197">
        <v>7397.26</v>
      </c>
      <c r="I60" s="198"/>
      <c r="J60" s="199"/>
      <c r="K60" s="1"/>
      <c r="L60" s="1"/>
      <c r="M60" s="1"/>
      <c r="N60" s="2"/>
      <c r="O60" s="2"/>
      <c r="P60" s="2"/>
    </row>
    <row r="61" spans="1:16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</row>
    <row r="62" spans="1:16" ht="15">
      <c r="A62" s="5" t="s">
        <v>23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</row>
    <row r="63" spans="1:16" ht="14.25">
      <c r="A63" s="3" t="s">
        <v>24</v>
      </c>
      <c r="B63" s="2"/>
      <c r="C63" s="2"/>
      <c r="D63" s="2"/>
      <c r="E63" s="2"/>
      <c r="F63" s="2"/>
      <c r="G63" s="2"/>
      <c r="H63" s="144">
        <v>60000000</v>
      </c>
      <c r="I63" s="145"/>
      <c r="J63" s="146"/>
      <c r="K63" s="1"/>
      <c r="L63" s="1"/>
      <c r="M63" s="1"/>
      <c r="N63" s="2"/>
      <c r="O63" s="2"/>
      <c r="P63" s="2"/>
    </row>
    <row r="64" spans="1:16" ht="14.25">
      <c r="A64" s="2" t="s">
        <v>25</v>
      </c>
      <c r="B64" s="2"/>
      <c r="C64" s="2"/>
      <c r="D64" s="2"/>
      <c r="E64" s="2"/>
      <c r="F64" s="2"/>
      <c r="G64" s="2"/>
      <c r="H64" s="131">
        <v>60000000</v>
      </c>
      <c r="I64" s="132"/>
      <c r="J64" s="133"/>
      <c r="K64" s="1"/>
      <c r="L64" s="1"/>
      <c r="M64" s="1"/>
      <c r="N64" s="2"/>
      <c r="O64" s="2"/>
      <c r="P64" s="2"/>
    </row>
    <row r="65" spans="1:16" ht="14.25">
      <c r="A65" s="2" t="s">
        <v>26</v>
      </c>
      <c r="B65" s="2"/>
      <c r="C65" s="2"/>
      <c r="D65" s="2"/>
      <c r="E65" s="2"/>
      <c r="F65" s="2"/>
      <c r="G65" s="2"/>
      <c r="H65" s="131">
        <v>0</v>
      </c>
      <c r="I65" s="132"/>
      <c r="J65" s="133"/>
      <c r="K65" s="1"/>
      <c r="L65" s="1"/>
      <c r="M65" s="1"/>
      <c r="N65" s="2"/>
      <c r="O65" s="2"/>
      <c r="P65" s="2"/>
    </row>
    <row r="66" spans="1:16" ht="14.25">
      <c r="A66" s="2" t="s">
        <v>27</v>
      </c>
      <c r="B66" s="2"/>
      <c r="C66" s="2"/>
      <c r="D66" s="2"/>
      <c r="E66" s="2"/>
      <c r="F66" s="2"/>
      <c r="G66" s="2"/>
      <c r="H66" s="128">
        <v>0</v>
      </c>
      <c r="I66" s="129"/>
      <c r="J66" s="130"/>
      <c r="K66" s="1"/>
      <c r="L66" s="1"/>
      <c r="M66" s="1"/>
      <c r="N66" s="2"/>
      <c r="O66" s="2"/>
      <c r="P66" s="2"/>
    </row>
    <row r="67" spans="1:16" ht="14.25">
      <c r="A67" s="2" t="s">
        <v>28</v>
      </c>
      <c r="B67" s="2"/>
      <c r="C67" s="2"/>
      <c r="D67" s="2"/>
      <c r="E67" s="2"/>
      <c r="F67" s="2"/>
      <c r="G67" s="2"/>
      <c r="H67" s="131">
        <v>0</v>
      </c>
      <c r="I67" s="132"/>
      <c r="J67" s="133"/>
      <c r="K67" s="1"/>
      <c r="L67" s="1"/>
      <c r="M67" s="1"/>
      <c r="N67" s="2"/>
      <c r="O67" s="2"/>
      <c r="P67" s="2"/>
    </row>
    <row r="68" spans="1:16" ht="14.25">
      <c r="A68" s="2" t="s">
        <v>29</v>
      </c>
      <c r="B68" s="2"/>
      <c r="C68" s="2"/>
      <c r="D68" s="2"/>
      <c r="E68" s="2"/>
      <c r="F68" s="2"/>
      <c r="G68" s="2"/>
      <c r="H68" s="137">
        <f>H60</f>
        <v>7397.26</v>
      </c>
      <c r="I68" s="138"/>
      <c r="J68" s="139"/>
      <c r="K68" s="1"/>
      <c r="L68" s="1"/>
      <c r="M68" s="1"/>
      <c r="N68" s="2"/>
      <c r="O68" s="2"/>
      <c r="P68" s="2"/>
    </row>
    <row r="69" spans="1:16" ht="14.25">
      <c r="A69" s="2" t="s">
        <v>30</v>
      </c>
      <c r="B69" s="2"/>
      <c r="C69" s="2"/>
      <c r="D69" s="2"/>
      <c r="E69" s="2"/>
      <c r="F69" s="2"/>
      <c r="G69" s="2"/>
      <c r="H69" s="110">
        <v>0.0015</v>
      </c>
      <c r="I69" s="153"/>
      <c r="J69" s="154"/>
      <c r="K69" s="1"/>
      <c r="L69" s="1"/>
      <c r="M69" s="1"/>
      <c r="N69" s="2"/>
      <c r="O69" s="2"/>
      <c r="P69" s="2"/>
    </row>
    <row r="70" spans="1:16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</row>
    <row r="71" spans="1:16" ht="15">
      <c r="A71" s="5" t="s">
        <v>31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4.25">
      <c r="A72" s="3" t="s">
        <v>96</v>
      </c>
      <c r="B72" s="2"/>
      <c r="C72" s="2"/>
      <c r="D72" s="2"/>
      <c r="E72" s="2"/>
      <c r="F72" s="2"/>
      <c r="G72" s="2"/>
      <c r="H72" s="144">
        <v>11750000</v>
      </c>
      <c r="I72" s="145"/>
      <c r="J72" s="146"/>
      <c r="K72" s="2"/>
      <c r="L72" s="2"/>
      <c r="M72" s="2"/>
      <c r="N72" s="2"/>
      <c r="O72" s="2"/>
      <c r="P72" s="2"/>
    </row>
    <row r="73" spans="1:16" ht="14.25">
      <c r="A73" s="2" t="s">
        <v>32</v>
      </c>
      <c r="B73" s="2"/>
      <c r="C73" s="2"/>
      <c r="D73" s="2"/>
      <c r="E73" s="2"/>
      <c r="F73" s="2"/>
      <c r="G73" s="2"/>
      <c r="H73" s="131">
        <v>11750000</v>
      </c>
      <c r="I73" s="132"/>
      <c r="J73" s="133"/>
      <c r="K73" s="2"/>
      <c r="L73" s="2"/>
      <c r="M73" s="2"/>
      <c r="N73" s="2"/>
      <c r="O73" s="2"/>
      <c r="P73" s="2"/>
    </row>
    <row r="74" spans="1:16" ht="14.25">
      <c r="A74" s="2" t="s">
        <v>33</v>
      </c>
      <c r="B74" s="2"/>
      <c r="C74" s="2"/>
      <c r="D74" s="2"/>
      <c r="E74" s="2"/>
      <c r="F74" s="2"/>
      <c r="G74" s="2"/>
      <c r="H74" s="131">
        <v>0</v>
      </c>
      <c r="I74" s="129"/>
      <c r="J74" s="130"/>
      <c r="K74" s="2"/>
      <c r="L74" s="2"/>
      <c r="M74" s="2"/>
      <c r="N74" s="2"/>
      <c r="O74" s="2"/>
      <c r="P74" s="2"/>
    </row>
    <row r="75" spans="1:16" ht="14.25">
      <c r="A75" s="2" t="s">
        <v>34</v>
      </c>
      <c r="B75" s="2"/>
      <c r="C75" s="2"/>
      <c r="D75" s="2"/>
      <c r="E75" s="2"/>
      <c r="F75" s="2"/>
      <c r="G75" s="2"/>
      <c r="H75" s="128"/>
      <c r="I75" s="129"/>
      <c r="J75" s="130"/>
      <c r="K75" s="2"/>
      <c r="L75" s="2"/>
      <c r="M75" s="2"/>
      <c r="N75" s="2"/>
      <c r="O75" s="2"/>
      <c r="P75" s="2"/>
    </row>
    <row r="76" spans="1:16" ht="14.25">
      <c r="A76" s="2" t="s">
        <v>35</v>
      </c>
      <c r="B76" s="2"/>
      <c r="C76" s="2"/>
      <c r="D76" s="2"/>
      <c r="E76" s="2"/>
      <c r="F76" s="2"/>
      <c r="G76" s="2"/>
      <c r="H76" s="128">
        <v>0</v>
      </c>
      <c r="I76" s="129"/>
      <c r="J76" s="130"/>
      <c r="K76" s="2"/>
      <c r="L76" s="2"/>
      <c r="M76" s="2"/>
      <c r="N76" s="2"/>
      <c r="O76" s="2"/>
      <c r="P76" s="2"/>
    </row>
    <row r="77" spans="1:16" ht="14.25">
      <c r="A77" s="2" t="s">
        <v>36</v>
      </c>
      <c r="B77" s="2"/>
      <c r="C77" s="2"/>
      <c r="D77" s="2"/>
      <c r="E77" s="2"/>
      <c r="F77" s="2"/>
      <c r="G77" s="2"/>
      <c r="H77" s="128">
        <v>0</v>
      </c>
      <c r="I77" s="129"/>
      <c r="J77" s="130"/>
      <c r="K77" s="2"/>
      <c r="L77" s="2"/>
      <c r="M77" s="2"/>
      <c r="N77" s="2"/>
      <c r="O77" s="2"/>
      <c r="P77" s="2"/>
    </row>
    <row r="78" spans="1:16" ht="14.25">
      <c r="A78" s="2" t="s">
        <v>37</v>
      </c>
      <c r="B78" s="2"/>
      <c r="C78" s="2"/>
      <c r="D78" s="2"/>
      <c r="E78" s="2"/>
      <c r="F78" s="2"/>
      <c r="G78" s="2"/>
      <c r="H78" s="128">
        <v>0</v>
      </c>
      <c r="I78" s="129"/>
      <c r="J78" s="130"/>
      <c r="K78" s="2"/>
      <c r="L78" s="2"/>
      <c r="M78" s="2"/>
      <c r="N78" s="2"/>
      <c r="O78" s="2"/>
      <c r="P78" s="2"/>
    </row>
    <row r="79" spans="1:16" ht="14.25">
      <c r="A79" s="2" t="s">
        <v>38</v>
      </c>
      <c r="B79" s="2"/>
      <c r="C79" s="2"/>
      <c r="D79" s="2"/>
      <c r="E79" s="2"/>
      <c r="F79" s="2"/>
      <c r="G79" s="2"/>
      <c r="H79" s="158">
        <f>H73+H74</f>
        <v>11750000</v>
      </c>
      <c r="I79" s="159"/>
      <c r="J79" s="160"/>
      <c r="K79" s="2"/>
      <c r="L79" s="2"/>
      <c r="M79" s="2"/>
      <c r="N79" s="2"/>
      <c r="O79" s="2"/>
      <c r="P79" s="2"/>
    </row>
    <row r="80" spans="1:16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">
      <c r="A81" s="5" t="s">
        <v>39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4.25">
      <c r="A82" s="2" t="s">
        <v>40</v>
      </c>
      <c r="B82" s="2"/>
      <c r="C82" s="2"/>
      <c r="D82" s="2"/>
      <c r="E82" s="2"/>
      <c r="F82" s="2"/>
      <c r="G82" s="2"/>
      <c r="H82" s="161">
        <v>0</v>
      </c>
      <c r="I82" s="162"/>
      <c r="J82" s="163"/>
      <c r="K82" s="2"/>
      <c r="L82" s="2"/>
      <c r="M82" s="2"/>
      <c r="N82" s="2"/>
      <c r="O82" s="2"/>
      <c r="P82" s="2"/>
    </row>
    <row r="83" spans="1:16" ht="14.25">
      <c r="A83" s="2" t="s">
        <v>41</v>
      </c>
      <c r="B83" s="2"/>
      <c r="C83" s="2"/>
      <c r="D83" s="2"/>
      <c r="E83" s="2"/>
      <c r="F83" s="2"/>
      <c r="G83" s="2"/>
      <c r="H83" s="128">
        <v>0</v>
      </c>
      <c r="I83" s="129"/>
      <c r="J83" s="130"/>
      <c r="K83" s="2"/>
      <c r="L83" s="2"/>
      <c r="M83" s="2"/>
      <c r="N83" s="2"/>
      <c r="O83" s="2"/>
      <c r="P83" s="2"/>
    </row>
    <row r="84" spans="1:16" ht="14.25">
      <c r="A84" s="2" t="s">
        <v>42</v>
      </c>
      <c r="B84" s="2"/>
      <c r="C84" s="2"/>
      <c r="D84" s="2"/>
      <c r="E84" s="2"/>
      <c r="F84" s="2"/>
      <c r="G84" s="2"/>
      <c r="H84" s="128">
        <v>0</v>
      </c>
      <c r="I84" s="129"/>
      <c r="J84" s="130"/>
      <c r="K84" s="2"/>
      <c r="L84" s="2"/>
      <c r="M84" s="2"/>
      <c r="N84" s="2"/>
      <c r="O84" s="2"/>
      <c r="P84" s="2"/>
    </row>
    <row r="85" spans="1:16" ht="14.25">
      <c r="A85" s="2" t="s">
        <v>43</v>
      </c>
      <c r="B85" s="2"/>
      <c r="C85" s="2"/>
      <c r="D85" s="2"/>
      <c r="E85" s="2"/>
      <c r="F85" s="2"/>
      <c r="G85" s="2"/>
      <c r="H85" s="164">
        <v>0</v>
      </c>
      <c r="I85" s="153"/>
      <c r="J85" s="154"/>
      <c r="K85" s="2"/>
      <c r="L85" s="2"/>
      <c r="M85" s="2"/>
      <c r="N85" s="2"/>
      <c r="O85" s="2"/>
      <c r="P85" s="2"/>
    </row>
    <row r="86" spans="1:16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>
      <c r="A87" s="44" t="s">
        <v>194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">
      <c r="A88" s="6" t="s">
        <v>44</v>
      </c>
      <c r="B88" s="2"/>
      <c r="C88" s="2"/>
      <c r="D88" s="2"/>
      <c r="E88" s="2"/>
      <c r="F88" s="2"/>
      <c r="G88" s="2"/>
      <c r="H88" s="125" t="s">
        <v>72</v>
      </c>
      <c r="I88" s="126"/>
      <c r="J88" s="127"/>
      <c r="K88" s="126" t="s">
        <v>61</v>
      </c>
      <c r="L88" s="126"/>
      <c r="M88" s="127"/>
      <c r="N88" s="2"/>
      <c r="O88" s="2"/>
      <c r="P88" s="2"/>
    </row>
    <row r="89" spans="1:16" ht="14.25">
      <c r="A89" s="2" t="s">
        <v>45</v>
      </c>
      <c r="B89" s="2"/>
      <c r="C89" s="2"/>
      <c r="D89" s="2"/>
      <c r="E89" s="2"/>
      <c r="F89" s="2"/>
      <c r="G89" s="2"/>
      <c r="H89" s="173">
        <v>205990758.98</v>
      </c>
      <c r="I89" s="174"/>
      <c r="J89" s="175"/>
      <c r="K89" s="188">
        <v>3297</v>
      </c>
      <c r="L89" s="188"/>
      <c r="M89" s="189"/>
      <c r="N89" s="2"/>
      <c r="O89" s="2"/>
      <c r="P89" s="2"/>
    </row>
    <row r="90" spans="1:16" ht="14.25">
      <c r="A90" s="2" t="s">
        <v>46</v>
      </c>
      <c r="B90" s="2"/>
      <c r="C90" s="2"/>
      <c r="D90" s="2"/>
      <c r="E90" s="2"/>
      <c r="F90" s="2"/>
      <c r="G90" s="2"/>
      <c r="H90" s="173">
        <v>2011471.17</v>
      </c>
      <c r="I90" s="174"/>
      <c r="J90" s="175"/>
      <c r="K90" s="188">
        <v>28</v>
      </c>
      <c r="L90" s="188"/>
      <c r="M90" s="189"/>
      <c r="N90" s="2"/>
      <c r="O90" s="2"/>
      <c r="P90" s="2"/>
    </row>
    <row r="91" spans="1:16" ht="14.25">
      <c r="A91" s="2" t="s">
        <v>47</v>
      </c>
      <c r="B91" s="2"/>
      <c r="C91" s="2"/>
      <c r="D91" s="2"/>
      <c r="E91" s="2"/>
      <c r="F91" s="2"/>
      <c r="G91" s="2"/>
      <c r="H91" s="173">
        <v>964932.36</v>
      </c>
      <c r="I91" s="174"/>
      <c r="J91" s="175"/>
      <c r="K91" s="188">
        <v>11</v>
      </c>
      <c r="L91" s="188"/>
      <c r="M91" s="189"/>
      <c r="N91" s="2"/>
      <c r="O91" s="2"/>
      <c r="P91" s="2"/>
    </row>
    <row r="92" spans="1:16" ht="14.25">
      <c r="A92" s="2" t="s">
        <v>48</v>
      </c>
      <c r="B92" s="2"/>
      <c r="C92" s="2"/>
      <c r="D92" s="2"/>
      <c r="E92" s="2"/>
      <c r="F92" s="2"/>
      <c r="G92" s="2"/>
      <c r="H92" s="173">
        <v>607731.12</v>
      </c>
      <c r="I92" s="174"/>
      <c r="J92" s="175"/>
      <c r="K92" s="188">
        <v>11</v>
      </c>
      <c r="L92" s="188"/>
      <c r="M92" s="189"/>
      <c r="N92" s="2"/>
      <c r="O92" s="2"/>
      <c r="P92" s="2"/>
    </row>
    <row r="93" spans="1:16" ht="14.25">
      <c r="A93" s="2" t="s">
        <v>104</v>
      </c>
      <c r="B93" s="2"/>
      <c r="C93" s="2"/>
      <c r="D93" s="2"/>
      <c r="E93" s="2"/>
      <c r="F93" s="2"/>
      <c r="G93" s="2"/>
      <c r="H93" s="173">
        <f>50073.87+76798.36</f>
        <v>126872.23000000001</v>
      </c>
      <c r="I93" s="174"/>
      <c r="J93" s="175"/>
      <c r="K93" s="188">
        <v>5</v>
      </c>
      <c r="L93" s="188"/>
      <c r="M93" s="189"/>
      <c r="N93" s="2"/>
      <c r="O93" s="2"/>
      <c r="P93" s="2"/>
    </row>
    <row r="94" spans="1:16" ht="14.25">
      <c r="A94" s="2" t="s">
        <v>105</v>
      </c>
      <c r="B94" s="2"/>
      <c r="C94" s="2"/>
      <c r="D94" s="2"/>
      <c r="E94" s="2"/>
      <c r="F94" s="2"/>
      <c r="G94" s="2"/>
      <c r="H94" s="173">
        <v>113877.66</v>
      </c>
      <c r="I94" s="174"/>
      <c r="J94" s="175"/>
      <c r="K94" s="188">
        <v>3</v>
      </c>
      <c r="L94" s="188"/>
      <c r="M94" s="189"/>
      <c r="N94" s="2"/>
      <c r="O94" s="2"/>
      <c r="P94" s="2"/>
    </row>
    <row r="95" spans="1:16" ht="14.25">
      <c r="A95" s="2" t="s">
        <v>103</v>
      </c>
      <c r="B95" s="2"/>
      <c r="C95" s="2"/>
      <c r="D95" s="2"/>
      <c r="E95" s="2"/>
      <c r="F95" s="2"/>
      <c r="G95" s="2"/>
      <c r="H95" s="173">
        <v>250962.85</v>
      </c>
      <c r="I95" s="174"/>
      <c r="J95" s="175"/>
      <c r="K95" s="188">
        <v>6</v>
      </c>
      <c r="L95" s="188"/>
      <c r="M95" s="189"/>
      <c r="N95" s="2"/>
      <c r="O95" s="2"/>
      <c r="P95" s="2"/>
    </row>
    <row r="96" spans="1:16" ht="14.25">
      <c r="A96" s="2" t="s">
        <v>116</v>
      </c>
      <c r="B96" s="2"/>
      <c r="C96" s="2"/>
      <c r="D96" s="2"/>
      <c r="E96" s="2"/>
      <c r="F96" s="2"/>
      <c r="G96" s="2"/>
      <c r="H96" s="190">
        <v>99197.12</v>
      </c>
      <c r="I96" s="191"/>
      <c r="J96" s="192"/>
      <c r="K96" s="193">
        <v>1</v>
      </c>
      <c r="L96" s="191"/>
      <c r="M96" s="192"/>
      <c r="N96" s="2"/>
      <c r="O96" s="2"/>
      <c r="P96" s="2"/>
    </row>
    <row r="97" spans="1:16" ht="14.25">
      <c r="A97" s="2" t="s">
        <v>115</v>
      </c>
      <c r="B97" s="2"/>
      <c r="C97" s="2"/>
      <c r="D97" s="2"/>
      <c r="E97" s="2"/>
      <c r="F97" s="2"/>
      <c r="G97" s="2"/>
      <c r="H97" s="165">
        <f>SUM(H89:J96)</f>
        <v>210165803.48999998</v>
      </c>
      <c r="I97" s="166"/>
      <c r="J97" s="167"/>
      <c r="K97" s="168">
        <f>SUM(K89:M96)</f>
        <v>3362</v>
      </c>
      <c r="L97" s="169"/>
      <c r="M97" s="170"/>
      <c r="N97" s="2"/>
      <c r="O97" s="2"/>
      <c r="P97" s="2"/>
    </row>
    <row r="98" spans="1:16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">
      <c r="A99" s="45" t="s">
        <v>195</v>
      </c>
      <c r="B99" s="2"/>
      <c r="C99" s="2"/>
      <c r="D99" s="2"/>
      <c r="E99" s="2"/>
      <c r="F99" s="2"/>
      <c r="G99" s="2"/>
      <c r="H99" s="12"/>
      <c r="I99" s="12"/>
      <c r="J99" s="12"/>
      <c r="K99" s="11"/>
      <c r="L99" s="11"/>
      <c r="M99" s="11"/>
      <c r="N99" s="2"/>
      <c r="O99" s="2"/>
      <c r="P99" s="2"/>
    </row>
    <row r="100" spans="1:16" ht="15">
      <c r="A100" s="14" t="s">
        <v>111</v>
      </c>
      <c r="B100" s="2"/>
      <c r="C100" s="2"/>
      <c r="D100" s="2"/>
      <c r="E100" s="2"/>
      <c r="F100" s="2"/>
      <c r="G100" s="2"/>
      <c r="H100" s="116" t="s">
        <v>114</v>
      </c>
      <c r="I100" s="117"/>
      <c r="J100" s="118"/>
      <c r="K100" s="11"/>
      <c r="L100" s="11"/>
      <c r="M100" s="11"/>
      <c r="N100" s="2"/>
      <c r="O100" s="2"/>
      <c r="P100" s="2"/>
    </row>
    <row r="101" spans="1:16" ht="14.25">
      <c r="A101" s="15" t="s">
        <v>112</v>
      </c>
      <c r="B101" s="2"/>
      <c r="C101" s="2"/>
      <c r="D101" s="2"/>
      <c r="E101" s="2"/>
      <c r="F101" s="2"/>
      <c r="G101" s="2"/>
      <c r="H101" s="176">
        <f>59246591.54/210165803</f>
        <v>0.2819040523923866</v>
      </c>
      <c r="I101" s="177"/>
      <c r="J101" s="178"/>
      <c r="K101" s="11"/>
      <c r="L101" s="11"/>
      <c r="M101" s="11"/>
      <c r="N101" s="2"/>
      <c r="O101" s="2"/>
      <c r="P101" s="2"/>
    </row>
    <row r="102" spans="1:16" ht="14.25">
      <c r="A102" s="15" t="s">
        <v>113</v>
      </c>
      <c r="B102" s="2"/>
      <c r="C102" s="2"/>
      <c r="D102" s="2"/>
      <c r="E102" s="2"/>
      <c r="F102" s="2"/>
      <c r="G102" s="2"/>
      <c r="H102" s="179">
        <f>20890842.84/210165803</f>
        <v>0.09940172255331187</v>
      </c>
      <c r="I102" s="180"/>
      <c r="J102" s="181"/>
      <c r="K102" s="11"/>
      <c r="L102" s="11"/>
      <c r="M102" s="11"/>
      <c r="N102" s="2"/>
      <c r="O102" s="2"/>
      <c r="P102" s="2"/>
    </row>
    <row r="103" spans="1:16" ht="14.25">
      <c r="A103" s="2"/>
      <c r="B103" s="2"/>
      <c r="C103" s="2"/>
      <c r="D103" s="2"/>
      <c r="E103" s="2"/>
      <c r="F103" s="2"/>
      <c r="G103" s="2"/>
      <c r="H103" s="12"/>
      <c r="I103" s="12"/>
      <c r="J103" s="12"/>
      <c r="K103" s="11"/>
      <c r="L103" s="11"/>
      <c r="M103" s="11"/>
      <c r="N103" s="2"/>
      <c r="O103" s="2"/>
      <c r="P103" s="2"/>
    </row>
    <row r="104" spans="1:16" ht="14.25">
      <c r="A104" s="2"/>
      <c r="B104" s="2"/>
      <c r="C104" s="2"/>
      <c r="D104" s="2"/>
      <c r="E104" s="2"/>
      <c r="F104" s="2"/>
      <c r="G104" s="2"/>
      <c r="H104" s="12"/>
      <c r="I104" s="12"/>
      <c r="J104" s="12"/>
      <c r="K104" s="11"/>
      <c r="L104" s="11"/>
      <c r="M104" s="11"/>
      <c r="N104" s="2"/>
      <c r="O104" s="2"/>
      <c r="P104" s="2"/>
    </row>
    <row r="105" spans="1:16" ht="15">
      <c r="A105" s="5" t="s">
        <v>117</v>
      </c>
      <c r="B105" s="2"/>
      <c r="C105" s="2"/>
      <c r="D105" s="2"/>
      <c r="E105" s="2"/>
      <c r="F105" s="2"/>
      <c r="G105" s="2"/>
      <c r="H105" s="116" t="s">
        <v>108</v>
      </c>
      <c r="I105" s="117"/>
      <c r="J105" s="118"/>
      <c r="K105" s="125" t="s">
        <v>109</v>
      </c>
      <c r="L105" s="126"/>
      <c r="M105" s="127"/>
      <c r="N105" s="125" t="s">
        <v>110</v>
      </c>
      <c r="O105" s="126"/>
      <c r="P105" s="127"/>
    </row>
    <row r="106" spans="1:16" ht="14.25">
      <c r="A106" s="2" t="s">
        <v>106</v>
      </c>
      <c r="B106" s="2"/>
      <c r="C106" s="2"/>
      <c r="D106" s="2"/>
      <c r="E106" s="2"/>
      <c r="F106" s="2"/>
      <c r="G106" s="2"/>
      <c r="H106" s="113">
        <v>0.667</v>
      </c>
      <c r="I106" s="114"/>
      <c r="J106" s="115"/>
      <c r="K106" s="113">
        <v>0.677</v>
      </c>
      <c r="L106" s="114"/>
      <c r="M106" s="115"/>
      <c r="N106" s="176">
        <v>0.6109</v>
      </c>
      <c r="O106" s="177"/>
      <c r="P106" s="178"/>
    </row>
    <row r="107" spans="1:16" ht="14.25">
      <c r="A107" s="2" t="s">
        <v>107</v>
      </c>
      <c r="B107" s="2"/>
      <c r="C107" s="2"/>
      <c r="D107" s="2"/>
      <c r="E107" s="2"/>
      <c r="F107" s="2"/>
      <c r="G107" s="2"/>
      <c r="H107" s="110">
        <v>0.6431</v>
      </c>
      <c r="I107" s="111"/>
      <c r="J107" s="112"/>
      <c r="K107" s="110">
        <v>0.6531</v>
      </c>
      <c r="L107" s="111"/>
      <c r="M107" s="112"/>
      <c r="N107" s="179">
        <v>0.5783</v>
      </c>
      <c r="O107" s="180"/>
      <c r="P107" s="181"/>
    </row>
    <row r="108" spans="1:16" ht="14.25">
      <c r="A108" s="2"/>
      <c r="B108" s="2"/>
      <c r="C108" s="2"/>
      <c r="D108" s="2"/>
      <c r="E108" s="2"/>
      <c r="F108" s="2"/>
      <c r="G108" s="2"/>
      <c r="H108" s="8"/>
      <c r="I108" s="2"/>
      <c r="J108" s="2"/>
      <c r="K108" s="2"/>
      <c r="L108" s="2"/>
      <c r="M108" s="2"/>
      <c r="N108" s="2"/>
      <c r="O108" s="2"/>
      <c r="P108" s="2"/>
    </row>
    <row r="109" spans="1:16" ht="15">
      <c r="A109" s="5" t="s">
        <v>49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4.25">
      <c r="A110" s="2" t="s">
        <v>50</v>
      </c>
      <c r="B110" s="2"/>
      <c r="C110" s="2"/>
      <c r="D110" s="2"/>
      <c r="E110" s="2"/>
      <c r="F110" s="2"/>
      <c r="G110" s="2"/>
      <c r="H110" s="161">
        <v>0</v>
      </c>
      <c r="I110" s="162"/>
      <c r="J110" s="163"/>
      <c r="K110" s="2"/>
      <c r="L110" s="2"/>
      <c r="M110" s="2"/>
      <c r="N110" s="2"/>
      <c r="O110" s="2"/>
      <c r="P110" s="2"/>
    </row>
    <row r="111" spans="1:16" ht="14.25">
      <c r="A111" s="2" t="s">
        <v>51</v>
      </c>
      <c r="B111" s="2"/>
      <c r="C111" s="2"/>
      <c r="D111" s="2"/>
      <c r="E111" s="2"/>
      <c r="F111" s="2"/>
      <c r="G111" s="2"/>
      <c r="H111" s="128">
        <v>0</v>
      </c>
      <c r="I111" s="129"/>
      <c r="J111" s="130"/>
      <c r="K111" s="2"/>
      <c r="L111" s="2"/>
      <c r="M111" s="2"/>
      <c r="N111" s="2"/>
      <c r="O111" s="2"/>
      <c r="P111" s="2"/>
    </row>
    <row r="112" spans="1:16" ht="14.25">
      <c r="A112" s="2"/>
      <c r="B112" s="2"/>
      <c r="C112" s="2"/>
      <c r="D112" s="2"/>
      <c r="E112" s="2"/>
      <c r="F112" s="2"/>
      <c r="G112" s="2"/>
      <c r="H112" s="128"/>
      <c r="I112" s="129"/>
      <c r="J112" s="130"/>
      <c r="K112" s="2"/>
      <c r="L112" s="2"/>
      <c r="M112" s="2"/>
      <c r="N112" s="2"/>
      <c r="O112" s="2"/>
      <c r="P112" s="2"/>
    </row>
    <row r="113" spans="1:16" ht="14.25">
      <c r="A113" s="2" t="s">
        <v>52</v>
      </c>
      <c r="B113" s="2"/>
      <c r="C113" s="2"/>
      <c r="D113" s="2"/>
      <c r="E113" s="2"/>
      <c r="F113" s="2"/>
      <c r="G113" s="2"/>
      <c r="H113" s="128">
        <v>0</v>
      </c>
      <c r="I113" s="129"/>
      <c r="J113" s="130"/>
      <c r="K113" s="2"/>
      <c r="L113" s="2"/>
      <c r="M113" s="2"/>
      <c r="N113" s="2"/>
      <c r="O113" s="2"/>
      <c r="P113" s="2"/>
    </row>
    <row r="114" spans="1:16" ht="14.25">
      <c r="A114" s="2" t="s">
        <v>53</v>
      </c>
      <c r="B114" s="2"/>
      <c r="C114" s="2"/>
      <c r="D114" s="2"/>
      <c r="E114" s="2"/>
      <c r="F114" s="2"/>
      <c r="G114" s="2"/>
      <c r="H114" s="128">
        <v>0</v>
      </c>
      <c r="I114" s="129"/>
      <c r="J114" s="130"/>
      <c r="K114" s="2"/>
      <c r="L114" s="2"/>
      <c r="M114" s="2"/>
      <c r="N114" s="2"/>
      <c r="O114" s="2"/>
      <c r="P114" s="2"/>
    </row>
    <row r="115" spans="1:16" ht="14.25">
      <c r="A115" s="2" t="s">
        <v>54</v>
      </c>
      <c r="B115" s="2"/>
      <c r="C115" s="2"/>
      <c r="D115" s="2"/>
      <c r="E115" s="2"/>
      <c r="F115" s="2"/>
      <c r="G115" s="2"/>
      <c r="H115" s="164">
        <v>0</v>
      </c>
      <c r="I115" s="153"/>
      <c r="J115" s="154"/>
      <c r="K115" s="1"/>
      <c r="L115" s="1"/>
      <c r="M115" s="1"/>
      <c r="N115" s="2"/>
      <c r="O115" s="2"/>
      <c r="P115" s="2"/>
    </row>
    <row r="116" spans="1:16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2"/>
      <c r="O116" s="2"/>
      <c r="P116" s="2"/>
    </row>
    <row r="117" spans="1:16" ht="15">
      <c r="A117" s="5" t="s">
        <v>55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4.25">
      <c r="A118" s="2" t="s">
        <v>86</v>
      </c>
      <c r="B118" s="2"/>
      <c r="C118" s="2"/>
      <c r="D118" s="2"/>
      <c r="E118" s="2"/>
      <c r="F118" s="2"/>
      <c r="G118" s="2"/>
      <c r="H118" s="161">
        <v>0</v>
      </c>
      <c r="I118" s="162"/>
      <c r="J118" s="163"/>
      <c r="K118" s="2"/>
      <c r="L118" s="2"/>
      <c r="M118" s="2"/>
      <c r="N118" s="2"/>
      <c r="O118" s="2"/>
      <c r="P118" s="2"/>
    </row>
    <row r="119" spans="1:16" ht="14.25">
      <c r="A119" s="2" t="s">
        <v>87</v>
      </c>
      <c r="B119" s="2"/>
      <c r="C119" s="2"/>
      <c r="D119" s="2"/>
      <c r="E119" s="2"/>
      <c r="F119" s="2"/>
      <c r="G119" s="2"/>
      <c r="H119" s="128">
        <v>0</v>
      </c>
      <c r="I119" s="129"/>
      <c r="J119" s="130"/>
      <c r="K119" s="2"/>
      <c r="L119" s="2"/>
      <c r="M119" s="2"/>
      <c r="N119" s="2"/>
      <c r="O119" s="2"/>
      <c r="P119" s="2"/>
    </row>
    <row r="120" spans="1:16" ht="14.25">
      <c r="A120" s="2" t="s">
        <v>88</v>
      </c>
      <c r="B120" s="2"/>
      <c r="C120" s="2"/>
      <c r="D120" s="2"/>
      <c r="E120" s="2"/>
      <c r="F120" s="2"/>
      <c r="G120" s="2"/>
      <c r="H120" s="128">
        <v>0</v>
      </c>
      <c r="I120" s="129"/>
      <c r="J120" s="130"/>
      <c r="K120" s="2"/>
      <c r="L120" s="2"/>
      <c r="M120" s="2"/>
      <c r="N120" s="2"/>
      <c r="O120" s="2"/>
      <c r="P120" s="2"/>
    </row>
    <row r="121" spans="1:16" ht="14.25">
      <c r="A121" s="2" t="s">
        <v>89</v>
      </c>
      <c r="B121" s="2"/>
      <c r="C121" s="2"/>
      <c r="D121" s="2"/>
      <c r="E121" s="2"/>
      <c r="F121" s="2"/>
      <c r="G121" s="2"/>
      <c r="H121" s="128">
        <v>0</v>
      </c>
      <c r="I121" s="129"/>
      <c r="J121" s="130"/>
      <c r="K121" s="2"/>
      <c r="L121" s="2"/>
      <c r="M121" s="2"/>
      <c r="N121" s="2"/>
      <c r="O121" s="2"/>
      <c r="P121" s="2"/>
    </row>
    <row r="122" spans="1:16" ht="14.25">
      <c r="A122" s="2" t="s">
        <v>90</v>
      </c>
      <c r="B122" s="2"/>
      <c r="C122" s="2"/>
      <c r="D122" s="2"/>
      <c r="E122" s="2"/>
      <c r="F122" s="2"/>
      <c r="G122" s="2"/>
      <c r="H122" s="128">
        <v>0</v>
      </c>
      <c r="I122" s="129"/>
      <c r="J122" s="130"/>
      <c r="K122" s="2"/>
      <c r="L122" s="2"/>
      <c r="M122" s="2"/>
      <c r="N122" s="2"/>
      <c r="O122" s="2"/>
      <c r="P122" s="2"/>
    </row>
    <row r="123" spans="1:16" ht="14.25">
      <c r="A123" s="2" t="s">
        <v>56</v>
      </c>
      <c r="B123" s="2"/>
      <c r="C123" s="2"/>
      <c r="D123" s="2"/>
      <c r="E123" s="2"/>
      <c r="F123" s="2"/>
      <c r="G123" s="2"/>
      <c r="H123" s="128">
        <v>0</v>
      </c>
      <c r="I123" s="129"/>
      <c r="J123" s="130"/>
      <c r="K123" s="2"/>
      <c r="L123" s="2"/>
      <c r="M123" s="2"/>
      <c r="N123" s="2"/>
      <c r="O123" s="2"/>
      <c r="P123" s="2"/>
    </row>
    <row r="124" spans="1:16" ht="14.25">
      <c r="A124" s="2" t="s">
        <v>57</v>
      </c>
      <c r="B124" s="2"/>
      <c r="C124" s="2"/>
      <c r="D124" s="2"/>
      <c r="E124" s="2"/>
      <c r="F124" s="2"/>
      <c r="G124" s="2"/>
      <c r="H124" s="128">
        <v>0</v>
      </c>
      <c r="I124" s="129"/>
      <c r="J124" s="130"/>
      <c r="K124" s="2"/>
      <c r="L124" s="2"/>
      <c r="M124" s="2"/>
      <c r="N124" s="2"/>
      <c r="O124" s="2"/>
      <c r="P124" s="2"/>
    </row>
    <row r="125" spans="1:16" ht="14.25">
      <c r="A125" s="2" t="s">
        <v>58</v>
      </c>
      <c r="B125" s="2"/>
      <c r="C125" s="2"/>
      <c r="D125" s="2"/>
      <c r="E125" s="2"/>
      <c r="F125" s="2"/>
      <c r="G125" s="2"/>
      <c r="H125" s="164">
        <v>0</v>
      </c>
      <c r="I125" s="153"/>
      <c r="J125" s="154"/>
      <c r="K125" s="2"/>
      <c r="L125" s="2"/>
      <c r="M125" s="2"/>
      <c r="N125" s="2"/>
      <c r="O125" s="2"/>
      <c r="P125" s="2"/>
    </row>
    <row r="126" spans="1:16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mergeCells count="137">
    <mergeCell ref="H8:J8"/>
    <mergeCell ref="K8:M8"/>
    <mergeCell ref="H9:J9"/>
    <mergeCell ref="K9:M9"/>
    <mergeCell ref="H10:J10"/>
    <mergeCell ref="K10:M10"/>
    <mergeCell ref="H11:J11"/>
    <mergeCell ref="K11:M11"/>
    <mergeCell ref="H12:J12"/>
    <mergeCell ref="K12:M12"/>
    <mergeCell ref="H13:J13"/>
    <mergeCell ref="K13:M13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5:J35"/>
    <mergeCell ref="H36:J36"/>
    <mergeCell ref="H37:J37"/>
    <mergeCell ref="H38:J38"/>
    <mergeCell ref="H39:J39"/>
    <mergeCell ref="H40:J40"/>
    <mergeCell ref="H41:J41"/>
    <mergeCell ref="H42:J42"/>
    <mergeCell ref="K42:M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3:J53"/>
    <mergeCell ref="H54:J54"/>
    <mergeCell ref="H57:J57"/>
    <mergeCell ref="H58:J58"/>
    <mergeCell ref="H59:J59"/>
    <mergeCell ref="H60:J60"/>
    <mergeCell ref="H63:J63"/>
    <mergeCell ref="H64:J64"/>
    <mergeCell ref="H65:J65"/>
    <mergeCell ref="H66:J66"/>
    <mergeCell ref="H67:J67"/>
    <mergeCell ref="H68:J68"/>
    <mergeCell ref="H69:J69"/>
    <mergeCell ref="H72:J72"/>
    <mergeCell ref="H73:J73"/>
    <mergeCell ref="H74:J74"/>
    <mergeCell ref="H75:J75"/>
    <mergeCell ref="H76:J76"/>
    <mergeCell ref="H77:J77"/>
    <mergeCell ref="H78:J78"/>
    <mergeCell ref="H79:J79"/>
    <mergeCell ref="H82:J82"/>
    <mergeCell ref="H83:J83"/>
    <mergeCell ref="H84:J84"/>
    <mergeCell ref="H85:J85"/>
    <mergeCell ref="H88:J88"/>
    <mergeCell ref="K88:M88"/>
    <mergeCell ref="H89:J89"/>
    <mergeCell ref="K89:M89"/>
    <mergeCell ref="H90:J90"/>
    <mergeCell ref="K90:M90"/>
    <mergeCell ref="H91:J91"/>
    <mergeCell ref="K91:M91"/>
    <mergeCell ref="H92:J92"/>
    <mergeCell ref="K92:M92"/>
    <mergeCell ref="H93:J93"/>
    <mergeCell ref="K93:M93"/>
    <mergeCell ref="H94:J94"/>
    <mergeCell ref="K94:M94"/>
    <mergeCell ref="H95:J95"/>
    <mergeCell ref="K95:M95"/>
    <mergeCell ref="H96:J96"/>
    <mergeCell ref="K96:M96"/>
    <mergeCell ref="H97:J97"/>
    <mergeCell ref="K97:M97"/>
    <mergeCell ref="H100:J100"/>
    <mergeCell ref="H101:J101"/>
    <mergeCell ref="H102:J102"/>
    <mergeCell ref="H105:J105"/>
    <mergeCell ref="K105:M105"/>
    <mergeCell ref="N105:P105"/>
    <mergeCell ref="H106:J106"/>
    <mergeCell ref="K106:M106"/>
    <mergeCell ref="N106:P106"/>
    <mergeCell ref="H107:J107"/>
    <mergeCell ref="K107:M107"/>
    <mergeCell ref="N107:P107"/>
    <mergeCell ref="H110:J110"/>
    <mergeCell ref="H111:J111"/>
    <mergeCell ref="H112:J112"/>
    <mergeCell ref="H113:J113"/>
    <mergeCell ref="H114:J114"/>
    <mergeCell ref="H115:J115"/>
    <mergeCell ref="H118:J118"/>
    <mergeCell ref="H119:J119"/>
    <mergeCell ref="H124:J124"/>
    <mergeCell ref="H125:J125"/>
    <mergeCell ref="H120:J120"/>
    <mergeCell ref="H121:J121"/>
    <mergeCell ref="H122:J122"/>
    <mergeCell ref="H123:J123"/>
  </mergeCells>
  <printOptions/>
  <pageMargins left="0.75" right="0.75" top="1" bottom="1" header="0.5" footer="0.5"/>
  <pageSetup horizontalDpi="600" verticalDpi="600" orientation="portrait" paperSize="9" scale="48" r:id="rId1"/>
  <rowBreaks count="1" manualBreakCount="1">
    <brk id="8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20.57421875" style="0" customWidth="1"/>
    <col min="6" max="6" width="10.8515625" style="0" customWidth="1"/>
    <col min="8" max="9" width="12.7109375" style="0" bestFit="1" customWidth="1"/>
    <col min="12" max="12" width="11.140625" style="0" bestFit="1" customWidth="1"/>
    <col min="14" max="14" width="11.57421875" style="0" bestFit="1" customWidth="1"/>
  </cols>
  <sheetData>
    <row r="1" spans="1:16" ht="15">
      <c r="A1" s="5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">
      <c r="A5" s="6" t="s">
        <v>7</v>
      </c>
      <c r="B5" s="2"/>
      <c r="C5" s="2"/>
      <c r="D5" s="2"/>
      <c r="E5" s="40">
        <v>38565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6" t="s">
        <v>8</v>
      </c>
      <c r="B6" s="2"/>
      <c r="C6" s="2"/>
      <c r="D6" s="2"/>
      <c r="E6" s="39">
        <v>0.0464063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5" t="s">
        <v>9</v>
      </c>
      <c r="B8" s="2"/>
      <c r="C8" s="2"/>
      <c r="D8" s="2"/>
      <c r="E8" s="2"/>
      <c r="F8" s="2"/>
      <c r="G8" s="2"/>
      <c r="H8" s="122" t="s">
        <v>59</v>
      </c>
      <c r="I8" s="123"/>
      <c r="J8" s="124"/>
      <c r="K8" s="122" t="s">
        <v>60</v>
      </c>
      <c r="L8" s="123"/>
      <c r="M8" s="124"/>
      <c r="N8" s="2"/>
      <c r="O8" s="2"/>
      <c r="P8" s="2"/>
    </row>
    <row r="9" spans="1:16" ht="14.25">
      <c r="A9" s="2" t="s">
        <v>10</v>
      </c>
      <c r="B9" s="2"/>
      <c r="C9" s="2"/>
      <c r="D9" s="2"/>
      <c r="E9" s="2"/>
      <c r="F9" s="2"/>
      <c r="G9" s="2"/>
      <c r="H9" s="128" t="s">
        <v>62</v>
      </c>
      <c r="I9" s="129"/>
      <c r="J9" s="130"/>
      <c r="K9" s="128" t="s">
        <v>63</v>
      </c>
      <c r="L9" s="129"/>
      <c r="M9" s="130"/>
      <c r="N9" s="2"/>
      <c r="O9" s="2"/>
      <c r="P9" s="2"/>
    </row>
    <row r="10" spans="1:16" ht="14.25">
      <c r="A10" s="2" t="s">
        <v>92</v>
      </c>
      <c r="B10" s="2"/>
      <c r="C10" s="2"/>
      <c r="D10" s="2"/>
      <c r="E10" s="2"/>
      <c r="F10" s="2"/>
      <c r="G10" s="2"/>
      <c r="H10" s="128" t="s">
        <v>94</v>
      </c>
      <c r="I10" s="129"/>
      <c r="J10" s="130"/>
      <c r="K10" s="128" t="s">
        <v>100</v>
      </c>
      <c r="L10" s="129"/>
      <c r="M10" s="130"/>
      <c r="N10" s="2"/>
      <c r="O10" s="2"/>
      <c r="P10" s="2"/>
    </row>
    <row r="11" spans="1:16" ht="14.25">
      <c r="A11" s="2" t="s">
        <v>93</v>
      </c>
      <c r="B11" s="2"/>
      <c r="C11" s="2"/>
      <c r="D11" s="2"/>
      <c r="E11" s="2"/>
      <c r="F11" s="2"/>
      <c r="G11" s="2"/>
      <c r="H11" s="128" t="s">
        <v>94</v>
      </c>
      <c r="I11" s="129"/>
      <c r="J11" s="130"/>
      <c r="K11" s="128" t="s">
        <v>203</v>
      </c>
      <c r="L11" s="129"/>
      <c r="M11" s="130"/>
      <c r="N11" s="2"/>
      <c r="O11" s="2"/>
      <c r="P11" s="2"/>
    </row>
    <row r="12" spans="1:16" ht="14.25">
      <c r="A12" s="3" t="s">
        <v>99</v>
      </c>
      <c r="B12" s="2"/>
      <c r="C12" s="2"/>
      <c r="D12" s="2"/>
      <c r="E12" s="2"/>
      <c r="F12" s="2"/>
      <c r="G12" s="2"/>
      <c r="H12" s="128" t="s">
        <v>64</v>
      </c>
      <c r="I12" s="129"/>
      <c r="J12" s="130"/>
      <c r="K12" s="128" t="s">
        <v>62</v>
      </c>
      <c r="L12" s="129" t="s">
        <v>62</v>
      </c>
      <c r="M12" s="130"/>
      <c r="N12" s="2"/>
      <c r="O12" s="2"/>
      <c r="P12" s="2"/>
    </row>
    <row r="13" spans="1:16" ht="14.25">
      <c r="A13" s="3" t="s">
        <v>102</v>
      </c>
      <c r="B13" s="2"/>
      <c r="C13" s="2"/>
      <c r="D13" s="2"/>
      <c r="E13" s="2"/>
      <c r="F13" s="2"/>
      <c r="G13" s="2"/>
      <c r="H13" s="128" t="s">
        <v>64</v>
      </c>
      <c r="I13" s="129"/>
      <c r="J13" s="130"/>
      <c r="K13" s="128" t="s">
        <v>62</v>
      </c>
      <c r="L13" s="129"/>
      <c r="M13" s="130"/>
      <c r="N13" s="2"/>
      <c r="O13" s="2"/>
      <c r="P13" s="2"/>
    </row>
    <row r="14" spans="1:16" ht="14.25">
      <c r="A14" s="2"/>
      <c r="B14" s="2"/>
      <c r="C14" s="2"/>
      <c r="D14" s="2"/>
      <c r="E14" s="2"/>
      <c r="F14" s="2"/>
      <c r="G14" s="2"/>
      <c r="H14" s="128"/>
      <c r="I14" s="129"/>
      <c r="J14" s="130"/>
      <c r="K14" s="128"/>
      <c r="L14" s="129"/>
      <c r="M14" s="130"/>
      <c r="N14" s="2"/>
      <c r="O14" s="2"/>
      <c r="P14" s="2"/>
    </row>
    <row r="15" spans="1:16" ht="14.25">
      <c r="A15" s="2" t="s">
        <v>73</v>
      </c>
      <c r="B15" s="2"/>
      <c r="C15" s="2"/>
      <c r="D15" s="2"/>
      <c r="E15" s="2"/>
      <c r="F15" s="2"/>
      <c r="G15" s="2"/>
      <c r="H15" s="131">
        <v>460000000</v>
      </c>
      <c r="I15" s="132"/>
      <c r="J15" s="133"/>
      <c r="K15" s="131">
        <v>40000000</v>
      </c>
      <c r="L15" s="132"/>
      <c r="M15" s="133"/>
      <c r="N15" s="2"/>
      <c r="O15" s="2"/>
      <c r="P15" s="2"/>
    </row>
    <row r="16" spans="1:16" ht="14.25">
      <c r="A16" s="2" t="s">
        <v>74</v>
      </c>
      <c r="B16" s="2"/>
      <c r="C16" s="2"/>
      <c r="D16" s="2"/>
      <c r="E16" s="2"/>
      <c r="F16" s="2"/>
      <c r="G16" s="2"/>
      <c r="H16" s="173">
        <v>170165822</v>
      </c>
      <c r="I16" s="174"/>
      <c r="J16" s="175"/>
      <c r="K16" s="132">
        <v>40000000</v>
      </c>
      <c r="L16" s="132"/>
      <c r="M16" s="133"/>
      <c r="N16" s="2"/>
      <c r="O16" s="2"/>
      <c r="P16" s="2"/>
    </row>
    <row r="17" spans="1:16" ht="14.25">
      <c r="A17" s="2" t="s">
        <v>68</v>
      </c>
      <c r="B17" s="2"/>
      <c r="C17" s="2"/>
      <c r="D17" s="2"/>
      <c r="E17" s="2"/>
      <c r="F17" s="2"/>
      <c r="G17" s="2"/>
      <c r="H17" s="131">
        <f>H16-H18</f>
        <v>8910706</v>
      </c>
      <c r="I17" s="132"/>
      <c r="J17" s="133"/>
      <c r="K17" s="129" t="s">
        <v>67</v>
      </c>
      <c r="L17" s="129"/>
      <c r="M17" s="130"/>
      <c r="N17" s="2"/>
      <c r="O17" s="2"/>
      <c r="P17" s="2"/>
    </row>
    <row r="18" spans="1:16" ht="14.25">
      <c r="A18" s="2" t="s">
        <v>75</v>
      </c>
      <c r="B18" s="2"/>
      <c r="C18" s="2"/>
      <c r="D18" s="2"/>
      <c r="E18" s="2"/>
      <c r="F18" s="2"/>
      <c r="G18" s="2"/>
      <c r="H18" s="173">
        <v>161255116</v>
      </c>
      <c r="I18" s="174"/>
      <c r="J18" s="175"/>
      <c r="K18" s="131">
        <v>40000000</v>
      </c>
      <c r="L18" s="132"/>
      <c r="M18" s="133"/>
      <c r="N18" s="2"/>
      <c r="O18" s="2"/>
      <c r="P18" s="2"/>
    </row>
    <row r="19" spans="1:16" ht="14.25">
      <c r="A19" s="41" t="s">
        <v>196</v>
      </c>
      <c r="B19" s="2"/>
      <c r="C19" s="2"/>
      <c r="D19" s="2"/>
      <c r="E19" s="2"/>
      <c r="F19" s="2"/>
      <c r="G19" s="2"/>
      <c r="H19" s="206">
        <v>0.3505546</v>
      </c>
      <c r="I19" s="207"/>
      <c r="J19" s="208"/>
      <c r="K19" s="134">
        <v>1</v>
      </c>
      <c r="L19" s="135"/>
      <c r="M19" s="136"/>
      <c r="N19" s="2"/>
      <c r="O19" s="2"/>
      <c r="P19" s="2"/>
    </row>
    <row r="20" spans="1:16" ht="14.25">
      <c r="A20" s="2" t="s">
        <v>95</v>
      </c>
      <c r="B20" s="2"/>
      <c r="C20" s="2"/>
      <c r="D20" s="2"/>
      <c r="E20" s="2"/>
      <c r="F20" s="2"/>
      <c r="G20" s="2"/>
      <c r="H20" s="113">
        <f>H17/H16*12</f>
        <v>0.6283780770030306</v>
      </c>
      <c r="I20" s="114"/>
      <c r="J20" s="115"/>
      <c r="K20" s="128" t="s">
        <v>67</v>
      </c>
      <c r="L20" s="129"/>
      <c r="M20" s="130"/>
      <c r="N20" s="2"/>
      <c r="O20" s="2"/>
      <c r="P20" s="2"/>
    </row>
    <row r="21" spans="1:16" ht="14.25">
      <c r="A21" s="2"/>
      <c r="B21" s="2"/>
      <c r="C21" s="2"/>
      <c r="D21" s="2"/>
      <c r="E21" s="2"/>
      <c r="F21" s="2"/>
      <c r="G21" s="2"/>
      <c r="H21" s="128"/>
      <c r="I21" s="129"/>
      <c r="J21" s="130"/>
      <c r="K21" s="128"/>
      <c r="L21" s="129"/>
      <c r="M21" s="130"/>
      <c r="N21" s="2"/>
      <c r="O21" s="2"/>
      <c r="P21" s="2"/>
    </row>
    <row r="22" spans="1:16" ht="14.25">
      <c r="A22" s="2" t="s">
        <v>11</v>
      </c>
      <c r="B22" s="2"/>
      <c r="C22" s="2"/>
      <c r="D22" s="2"/>
      <c r="E22" s="2"/>
      <c r="F22" s="2"/>
      <c r="G22" s="2"/>
      <c r="H22" s="128" t="s">
        <v>67</v>
      </c>
      <c r="I22" s="129"/>
      <c r="J22" s="130"/>
      <c r="K22" s="113">
        <f>K15/H15*100%</f>
        <v>0.08695652173913043</v>
      </c>
      <c r="L22" s="129"/>
      <c r="M22" s="130"/>
      <c r="N22" s="2"/>
      <c r="O22" s="2"/>
      <c r="P22" s="2"/>
    </row>
    <row r="23" spans="1:16" ht="14.25">
      <c r="A23" s="2" t="s">
        <v>12</v>
      </c>
      <c r="B23" s="2"/>
      <c r="C23" s="2"/>
      <c r="D23" s="2"/>
      <c r="E23" s="2"/>
      <c r="F23" s="2"/>
      <c r="G23" s="2"/>
      <c r="H23" s="128" t="s">
        <v>67</v>
      </c>
      <c r="I23" s="129"/>
      <c r="J23" s="130"/>
      <c r="K23" s="113">
        <f>K18/H18*100%</f>
        <v>0.24805414545731375</v>
      </c>
      <c r="L23" s="129"/>
      <c r="M23" s="130"/>
      <c r="N23" s="2"/>
      <c r="O23" s="2"/>
      <c r="P23" s="2"/>
    </row>
    <row r="24" spans="1:16" ht="14.25">
      <c r="A24" s="2"/>
      <c r="B24" s="2"/>
      <c r="C24" s="2"/>
      <c r="D24" s="2"/>
      <c r="E24" s="2"/>
      <c r="F24" s="2"/>
      <c r="G24" s="2"/>
      <c r="H24" s="128"/>
      <c r="I24" s="129"/>
      <c r="J24" s="130"/>
      <c r="K24" s="128"/>
      <c r="L24" s="129"/>
      <c r="M24" s="130"/>
      <c r="N24" s="2"/>
      <c r="O24" s="2"/>
      <c r="P24" s="2"/>
    </row>
    <row r="25" spans="1:16" ht="14.25">
      <c r="A25" s="2" t="s">
        <v>13</v>
      </c>
      <c r="B25" s="2"/>
      <c r="C25" s="2"/>
      <c r="D25" s="2"/>
      <c r="E25" s="2"/>
      <c r="F25" s="2"/>
      <c r="G25" s="2"/>
      <c r="H25" s="128">
        <v>28</v>
      </c>
      <c r="I25" s="129"/>
      <c r="J25" s="130"/>
      <c r="K25" s="128">
        <v>85</v>
      </c>
      <c r="L25" s="129"/>
      <c r="M25" s="130"/>
      <c r="N25" s="2"/>
      <c r="O25" s="2"/>
      <c r="P25" s="2"/>
    </row>
    <row r="26" spans="1:16" ht="14.25">
      <c r="A26" s="2" t="s">
        <v>69</v>
      </c>
      <c r="B26" s="2"/>
      <c r="C26" s="2"/>
      <c r="D26" s="2"/>
      <c r="E26" s="2"/>
      <c r="F26" s="2"/>
      <c r="G26" s="2"/>
      <c r="H26" s="185">
        <v>146.5</v>
      </c>
      <c r="I26" s="186"/>
      <c r="J26" s="187"/>
      <c r="K26" s="185">
        <v>466.33</v>
      </c>
      <c r="L26" s="186"/>
      <c r="M26" s="187"/>
      <c r="N26" s="2"/>
      <c r="O26" s="2"/>
      <c r="P26" s="2"/>
    </row>
    <row r="27" spans="1:16" ht="14.25">
      <c r="A27" s="2" t="s">
        <v>14</v>
      </c>
      <c r="B27" s="2"/>
      <c r="C27" s="2"/>
      <c r="D27" s="2"/>
      <c r="E27" s="2"/>
      <c r="F27" s="2"/>
      <c r="G27" s="2"/>
      <c r="H27" s="128">
        <v>56</v>
      </c>
      <c r="I27" s="129"/>
      <c r="J27" s="130"/>
      <c r="K27" s="128">
        <v>170</v>
      </c>
      <c r="L27" s="129"/>
      <c r="M27" s="130"/>
      <c r="N27" s="2"/>
      <c r="O27" s="2"/>
      <c r="P27" s="2"/>
    </row>
    <row r="28" spans="1:16" ht="14.25">
      <c r="A28" s="2" t="s">
        <v>15</v>
      </c>
      <c r="B28" s="2"/>
      <c r="C28" s="2"/>
      <c r="D28" s="2"/>
      <c r="E28" s="2"/>
      <c r="F28" s="2"/>
      <c r="G28" s="2"/>
      <c r="H28" s="140" t="s">
        <v>101</v>
      </c>
      <c r="I28" s="129"/>
      <c r="J28" s="130"/>
      <c r="K28" s="140" t="s">
        <v>101</v>
      </c>
      <c r="L28" s="129"/>
      <c r="M28" s="130"/>
      <c r="N28" s="2"/>
      <c r="O28" s="2"/>
      <c r="P28" s="2"/>
    </row>
    <row r="29" spans="1:16" ht="14.25">
      <c r="A29" s="2"/>
      <c r="B29" s="2"/>
      <c r="C29" s="2"/>
      <c r="D29" s="2"/>
      <c r="E29" s="2"/>
      <c r="F29" s="2"/>
      <c r="G29" s="2"/>
      <c r="H29" s="128"/>
      <c r="I29" s="129"/>
      <c r="J29" s="130"/>
      <c r="K29" s="128"/>
      <c r="L29" s="129"/>
      <c r="M29" s="130"/>
      <c r="N29" s="2"/>
      <c r="O29" s="2"/>
      <c r="P29" s="2"/>
    </row>
    <row r="30" spans="1:16" ht="14.25">
      <c r="A30" s="2" t="s">
        <v>16</v>
      </c>
      <c r="B30" s="2"/>
      <c r="C30" s="2"/>
      <c r="D30" s="2"/>
      <c r="E30" s="2"/>
      <c r="F30" s="2"/>
      <c r="G30" s="2"/>
      <c r="H30" s="128" t="s">
        <v>65</v>
      </c>
      <c r="I30" s="129"/>
      <c r="J30" s="130"/>
      <c r="K30" s="128" t="s">
        <v>65</v>
      </c>
      <c r="L30" s="129"/>
      <c r="M30" s="130"/>
      <c r="N30" s="2"/>
      <c r="O30" s="2"/>
      <c r="P30" s="2"/>
    </row>
    <row r="31" spans="1:16" ht="14.25">
      <c r="A31" s="2" t="s">
        <v>17</v>
      </c>
      <c r="B31" s="2"/>
      <c r="C31" s="2"/>
      <c r="D31" s="2"/>
      <c r="E31" s="2"/>
      <c r="F31" s="2"/>
      <c r="G31" s="2"/>
      <c r="H31" s="141">
        <f>E5</f>
        <v>38565</v>
      </c>
      <c r="I31" s="142"/>
      <c r="J31" s="143"/>
      <c r="K31" s="141">
        <f>H31</f>
        <v>38565</v>
      </c>
      <c r="L31" s="142"/>
      <c r="M31" s="143"/>
      <c r="N31" s="2"/>
      <c r="O31" s="2"/>
      <c r="P31" s="2"/>
    </row>
    <row r="32" spans="1:16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">
      <c r="A33" s="5" t="s">
        <v>18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41" t="s">
        <v>197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4.25">
      <c r="A35" s="2" t="s">
        <v>76</v>
      </c>
      <c r="B35" s="2"/>
      <c r="C35" s="2"/>
      <c r="D35" s="2"/>
      <c r="E35" s="2"/>
      <c r="F35" s="2"/>
      <c r="G35" s="2"/>
      <c r="H35" s="203">
        <v>210165803.49</v>
      </c>
      <c r="I35" s="204"/>
      <c r="J35" s="205"/>
      <c r="K35" s="1"/>
      <c r="L35" s="1"/>
      <c r="M35" s="1"/>
      <c r="N35" s="2"/>
      <c r="O35" s="2"/>
      <c r="P35" s="2"/>
    </row>
    <row r="36" spans="1:16" ht="15">
      <c r="A36" s="3" t="s">
        <v>97</v>
      </c>
      <c r="B36" s="2"/>
      <c r="C36" s="2"/>
      <c r="D36" s="2"/>
      <c r="E36" s="2"/>
      <c r="F36" s="6"/>
      <c r="G36" s="2"/>
      <c r="H36" s="173">
        <v>201255090.83</v>
      </c>
      <c r="I36" s="174"/>
      <c r="J36" s="175"/>
      <c r="K36" s="1"/>
      <c r="L36" s="1"/>
      <c r="M36" s="1"/>
      <c r="N36" s="2"/>
      <c r="O36" s="2"/>
      <c r="P36" s="2"/>
    </row>
    <row r="37" spans="1:16" ht="14.25">
      <c r="A37" s="2" t="s">
        <v>77</v>
      </c>
      <c r="B37" s="2"/>
      <c r="C37" s="2"/>
      <c r="D37" s="2"/>
      <c r="E37" s="2"/>
      <c r="F37" s="2"/>
      <c r="G37" s="2"/>
      <c r="H37" s="173">
        <v>1074890.52</v>
      </c>
      <c r="I37" s="174"/>
      <c r="J37" s="175"/>
      <c r="K37" s="1"/>
      <c r="L37" s="1"/>
      <c r="M37" s="1"/>
      <c r="N37" s="2"/>
      <c r="O37" s="2"/>
      <c r="P37" s="2"/>
    </row>
    <row r="38" spans="1:16" ht="14.25">
      <c r="A38" s="2"/>
      <c r="B38" s="2"/>
      <c r="C38" s="2"/>
      <c r="D38" s="2"/>
      <c r="E38" s="2"/>
      <c r="F38" s="2"/>
      <c r="G38" s="2"/>
      <c r="H38" s="128"/>
      <c r="I38" s="129"/>
      <c r="J38" s="130"/>
      <c r="K38" s="1"/>
      <c r="L38" s="1"/>
      <c r="M38" s="1"/>
      <c r="N38" s="2"/>
      <c r="O38" s="2"/>
      <c r="P38" s="2"/>
    </row>
    <row r="39" spans="1:16" ht="14.25">
      <c r="A39" s="2" t="s">
        <v>78</v>
      </c>
      <c r="B39" s="2"/>
      <c r="C39" s="2"/>
      <c r="D39" s="2"/>
      <c r="E39" s="2"/>
      <c r="F39" s="2"/>
      <c r="G39" s="2"/>
      <c r="H39" s="131">
        <f>H42+H43</f>
        <v>10583747.95</v>
      </c>
      <c r="I39" s="129"/>
      <c r="J39" s="130"/>
      <c r="K39" s="1"/>
      <c r="L39" s="1"/>
      <c r="M39" s="1"/>
      <c r="N39" s="2"/>
      <c r="O39" s="2"/>
      <c r="P39" s="2"/>
    </row>
    <row r="40" spans="1:16" ht="14.25">
      <c r="A40" s="2" t="s">
        <v>79</v>
      </c>
      <c r="B40" s="2"/>
      <c r="C40" s="2"/>
      <c r="D40" s="2"/>
      <c r="E40" s="2"/>
      <c r="F40" s="2"/>
      <c r="G40" s="2"/>
      <c r="H40" s="173">
        <v>1673016.93</v>
      </c>
      <c r="I40" s="174"/>
      <c r="J40" s="175"/>
      <c r="K40" s="1"/>
      <c r="L40" s="16"/>
      <c r="M40" s="1"/>
      <c r="N40" s="8"/>
      <c r="O40" s="2"/>
      <c r="P40" s="2"/>
    </row>
    <row r="41" spans="1:16" ht="14.25">
      <c r="A41" s="2" t="s">
        <v>80</v>
      </c>
      <c r="B41" s="2"/>
      <c r="C41" s="2"/>
      <c r="D41" s="2"/>
      <c r="E41" s="2"/>
      <c r="F41" s="2"/>
      <c r="G41" s="2"/>
      <c r="H41" s="128"/>
      <c r="I41" s="129"/>
      <c r="J41" s="130"/>
      <c r="K41" s="1"/>
      <c r="L41" s="1"/>
      <c r="M41" s="1"/>
      <c r="N41" s="2"/>
      <c r="O41" s="2"/>
      <c r="P41" s="2"/>
    </row>
    <row r="42" spans="1:16" ht="14.25">
      <c r="A42" s="2" t="s">
        <v>81</v>
      </c>
      <c r="B42" s="2"/>
      <c r="C42" s="2"/>
      <c r="D42" s="2"/>
      <c r="E42" s="2"/>
      <c r="F42" s="2"/>
      <c r="G42" s="2"/>
      <c r="H42" s="173">
        <v>8034901</v>
      </c>
      <c r="I42" s="174"/>
      <c r="J42" s="175"/>
      <c r="K42" s="131"/>
      <c r="L42" s="129"/>
      <c r="M42" s="129"/>
      <c r="N42" s="2"/>
      <c r="O42" s="2"/>
      <c r="P42" s="2"/>
    </row>
    <row r="43" spans="1:16" ht="14.25">
      <c r="A43" s="2" t="s">
        <v>91</v>
      </c>
      <c r="B43" s="2"/>
      <c r="C43" s="2"/>
      <c r="D43" s="2"/>
      <c r="E43" s="2"/>
      <c r="F43" s="2"/>
      <c r="G43" s="2"/>
      <c r="H43" s="173">
        <v>2548846.95</v>
      </c>
      <c r="I43" s="174"/>
      <c r="J43" s="175"/>
      <c r="K43" s="1"/>
      <c r="L43" s="16"/>
      <c r="M43" s="1"/>
      <c r="N43" s="2"/>
      <c r="O43" s="2"/>
      <c r="P43" s="2"/>
    </row>
    <row r="44" spans="1:16" ht="14.25">
      <c r="A44" s="2" t="s">
        <v>82</v>
      </c>
      <c r="B44" s="2"/>
      <c r="C44" s="2"/>
      <c r="D44" s="2"/>
      <c r="E44" s="2"/>
      <c r="F44" s="2"/>
      <c r="G44" s="2"/>
      <c r="H44" s="173">
        <v>0</v>
      </c>
      <c r="I44" s="174"/>
      <c r="J44" s="175"/>
      <c r="K44" s="1"/>
      <c r="L44" s="16"/>
      <c r="M44" s="1"/>
      <c r="N44" s="2"/>
      <c r="O44" s="2"/>
      <c r="P44" s="2"/>
    </row>
    <row r="45" spans="1:16" ht="14.25">
      <c r="A45" s="2" t="s">
        <v>83</v>
      </c>
      <c r="B45" s="2"/>
      <c r="C45" s="2"/>
      <c r="D45" s="2"/>
      <c r="E45" s="2"/>
      <c r="F45" s="2"/>
      <c r="G45" s="2"/>
      <c r="H45" s="131">
        <v>0</v>
      </c>
      <c r="I45" s="132"/>
      <c r="J45" s="133"/>
      <c r="K45" s="1"/>
      <c r="L45" s="17"/>
      <c r="M45" s="1"/>
      <c r="N45" s="2"/>
      <c r="O45" s="2"/>
      <c r="P45" s="2"/>
    </row>
    <row r="46" spans="1:16" ht="14.25">
      <c r="A46" s="2" t="s">
        <v>84</v>
      </c>
      <c r="B46" s="2"/>
      <c r="C46" s="2"/>
      <c r="D46" s="2"/>
      <c r="E46" s="2"/>
      <c r="F46" s="2"/>
      <c r="G46" s="2"/>
      <c r="H46" s="131">
        <f>H17</f>
        <v>8910706</v>
      </c>
      <c r="I46" s="132"/>
      <c r="J46" s="133"/>
      <c r="K46" s="1"/>
      <c r="L46" s="16"/>
      <c r="M46" s="1"/>
      <c r="N46" s="2"/>
      <c r="O46" s="2"/>
      <c r="P46" s="2"/>
    </row>
    <row r="47" spans="1:16" ht="14.25">
      <c r="A47" s="2" t="s">
        <v>85</v>
      </c>
      <c r="B47" s="2"/>
      <c r="C47" s="2"/>
      <c r="D47" s="2"/>
      <c r="E47" s="2"/>
      <c r="F47" s="2"/>
      <c r="G47" s="2"/>
      <c r="H47" s="128" t="s">
        <v>67</v>
      </c>
      <c r="I47" s="129"/>
      <c r="J47" s="130"/>
      <c r="K47" s="1"/>
      <c r="L47" s="1"/>
      <c r="M47" s="1"/>
      <c r="N47" s="2"/>
      <c r="O47" s="2"/>
      <c r="P47" s="2"/>
    </row>
    <row r="48" spans="1:16" ht="14.25">
      <c r="A48" s="2"/>
      <c r="B48" s="2"/>
      <c r="C48" s="2"/>
      <c r="D48" s="2"/>
      <c r="E48" s="2"/>
      <c r="F48" s="2"/>
      <c r="G48" s="2"/>
      <c r="H48" s="128"/>
      <c r="I48" s="129"/>
      <c r="J48" s="130"/>
      <c r="K48" s="1"/>
      <c r="L48" s="1"/>
      <c r="M48" s="1"/>
      <c r="N48" s="2"/>
      <c r="O48" s="2"/>
      <c r="P48" s="2"/>
    </row>
    <row r="49" spans="1:16" ht="14.25">
      <c r="A49" s="2" t="s">
        <v>19</v>
      </c>
      <c r="B49" s="2"/>
      <c r="C49" s="2"/>
      <c r="D49" s="2"/>
      <c r="E49" s="2"/>
      <c r="F49" s="2"/>
      <c r="G49" s="2"/>
      <c r="H49" s="113">
        <f>(H39-H40)/H35*12*100%</f>
        <v>0.5087829250256111</v>
      </c>
      <c r="I49" s="114"/>
      <c r="J49" s="115"/>
      <c r="K49" s="1"/>
      <c r="L49" s="1"/>
      <c r="M49" s="1"/>
      <c r="N49" s="2"/>
      <c r="O49" s="2"/>
      <c r="P49" s="2"/>
    </row>
    <row r="50" spans="1:16" ht="14.25">
      <c r="A50" s="2" t="s">
        <v>66</v>
      </c>
      <c r="B50" s="2"/>
      <c r="C50" s="2"/>
      <c r="D50" s="2"/>
      <c r="E50" s="2"/>
      <c r="F50" s="2"/>
      <c r="G50" s="2"/>
      <c r="H50" s="113">
        <f>H42/H35*12*100%</f>
        <v>0.4587749786067729</v>
      </c>
      <c r="I50" s="114"/>
      <c r="J50" s="115"/>
      <c r="K50" s="1"/>
      <c r="L50" s="1"/>
      <c r="M50" s="1"/>
      <c r="N50" s="2"/>
      <c r="O50" s="2"/>
      <c r="P50" s="2"/>
    </row>
    <row r="51" spans="1:16" ht="14.25">
      <c r="A51" s="2" t="s">
        <v>20</v>
      </c>
      <c r="B51" s="2"/>
      <c r="C51" s="2"/>
      <c r="D51" s="2"/>
      <c r="E51" s="2"/>
      <c r="F51" s="2"/>
      <c r="G51" s="2"/>
      <c r="H51" s="110">
        <f>(H43-H40)/H35*12*100%</f>
        <v>0.05000794641883821</v>
      </c>
      <c r="I51" s="111"/>
      <c r="J51" s="112"/>
      <c r="K51" s="1"/>
      <c r="L51" s="1"/>
      <c r="M51" s="1"/>
      <c r="N51" s="2"/>
      <c r="O51" s="2"/>
      <c r="P51" s="2"/>
    </row>
    <row r="52" spans="1:16" ht="14.25">
      <c r="A52" s="2"/>
      <c r="B52" s="2"/>
      <c r="C52" s="2"/>
      <c r="D52" s="2"/>
      <c r="E52" s="2"/>
      <c r="F52" s="2"/>
      <c r="G52" s="2"/>
      <c r="H52" s="4"/>
      <c r="I52" s="4"/>
      <c r="J52" s="4"/>
      <c r="K52" s="1"/>
      <c r="L52" s="1"/>
      <c r="M52" s="1"/>
      <c r="N52" s="2"/>
      <c r="O52" s="2"/>
      <c r="P52" s="2"/>
    </row>
    <row r="53" spans="1:16" ht="15">
      <c r="A53" s="42" t="s">
        <v>198</v>
      </c>
      <c r="B53" s="2"/>
      <c r="C53" s="2"/>
      <c r="D53" s="2"/>
      <c r="E53" s="2"/>
      <c r="F53" s="2"/>
      <c r="G53" s="2"/>
      <c r="H53" s="182">
        <f>1074890.52-733286-191732</f>
        <v>149872.52000000002</v>
      </c>
      <c r="I53" s="183"/>
      <c r="J53" s="184"/>
      <c r="K53" s="1"/>
      <c r="L53" s="1"/>
      <c r="M53" s="1"/>
      <c r="N53" s="2"/>
      <c r="O53" s="2"/>
      <c r="P53" s="2"/>
    </row>
    <row r="54" spans="1:16" ht="15">
      <c r="A54" s="42" t="s">
        <v>199</v>
      </c>
      <c r="B54" s="2"/>
      <c r="C54" s="2"/>
      <c r="D54" s="2"/>
      <c r="E54" s="2"/>
      <c r="F54" s="2"/>
      <c r="G54" s="2"/>
      <c r="H54" s="200">
        <v>80.57</v>
      </c>
      <c r="I54" s="201"/>
      <c r="J54" s="202"/>
      <c r="K54" s="1"/>
      <c r="L54" s="1"/>
      <c r="M54" s="1"/>
      <c r="N54" s="2"/>
      <c r="O54" s="2"/>
      <c r="P54" s="2"/>
    </row>
    <row r="55" spans="1:16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">
      <c r="A56" s="43" t="s">
        <v>200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</row>
    <row r="57" spans="1:16" ht="14.25">
      <c r="A57" s="2" t="s">
        <v>70</v>
      </c>
      <c r="B57" s="2"/>
      <c r="C57" s="2"/>
      <c r="D57" s="2"/>
      <c r="E57" s="2"/>
      <c r="F57" s="2"/>
      <c r="G57" s="2"/>
      <c r="H57" s="194">
        <v>175</v>
      </c>
      <c r="I57" s="195"/>
      <c r="J57" s="196"/>
      <c r="K57" s="1"/>
      <c r="L57" s="1"/>
      <c r="M57" s="1"/>
      <c r="N57" s="2"/>
      <c r="O57" s="2"/>
      <c r="P57" s="2"/>
    </row>
    <row r="58" spans="1:16" ht="14.25">
      <c r="A58" s="2" t="s">
        <v>71</v>
      </c>
      <c r="B58" s="2"/>
      <c r="C58" s="2"/>
      <c r="D58" s="2"/>
      <c r="E58" s="2"/>
      <c r="F58" s="2"/>
      <c r="G58" s="2"/>
      <c r="H58" s="185">
        <v>16819.17</v>
      </c>
      <c r="I58" s="186"/>
      <c r="J58" s="187"/>
      <c r="K58" s="1"/>
      <c r="L58" s="1"/>
      <c r="M58" s="1"/>
      <c r="N58" s="2"/>
      <c r="O58" s="2"/>
      <c r="P58" s="2"/>
    </row>
    <row r="59" spans="1:16" ht="14.25">
      <c r="A59" s="2" t="s">
        <v>21</v>
      </c>
      <c r="B59" s="2"/>
      <c r="C59" s="2"/>
      <c r="D59" s="2"/>
      <c r="E59" s="2"/>
      <c r="F59" s="2"/>
      <c r="G59" s="2"/>
      <c r="H59" s="185">
        <f>587.5+850+500</f>
        <v>1937.5</v>
      </c>
      <c r="I59" s="186"/>
      <c r="J59" s="187"/>
      <c r="K59" s="1"/>
      <c r="L59" s="1"/>
      <c r="M59" s="1"/>
      <c r="N59" s="2"/>
      <c r="O59" s="2"/>
      <c r="P59" s="2"/>
    </row>
    <row r="60" spans="1:16" ht="14.25">
      <c r="A60" s="2" t="s">
        <v>22</v>
      </c>
      <c r="B60" s="2"/>
      <c r="C60" s="2"/>
      <c r="D60" s="2"/>
      <c r="E60" s="2"/>
      <c r="F60" s="2"/>
      <c r="G60" s="2"/>
      <c r="H60" s="197">
        <v>7643.84</v>
      </c>
      <c r="I60" s="198"/>
      <c r="J60" s="199"/>
      <c r="K60" s="1"/>
      <c r="L60" s="1"/>
      <c r="M60" s="1"/>
      <c r="N60" s="2"/>
      <c r="O60" s="2"/>
      <c r="P60" s="2"/>
    </row>
    <row r="61" spans="1:16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</row>
    <row r="62" spans="1:16" ht="15">
      <c r="A62" s="5" t="s">
        <v>23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</row>
    <row r="63" spans="1:16" ht="14.25">
      <c r="A63" s="3" t="s">
        <v>24</v>
      </c>
      <c r="B63" s="2"/>
      <c r="C63" s="2"/>
      <c r="D63" s="2"/>
      <c r="E63" s="2"/>
      <c r="F63" s="2"/>
      <c r="G63" s="2"/>
      <c r="H63" s="144">
        <v>60000000</v>
      </c>
      <c r="I63" s="145"/>
      <c r="J63" s="146"/>
      <c r="K63" s="1"/>
      <c r="L63" s="1"/>
      <c r="M63" s="1"/>
      <c r="N63" s="2"/>
      <c r="O63" s="2"/>
      <c r="P63" s="2"/>
    </row>
    <row r="64" spans="1:16" ht="14.25">
      <c r="A64" s="2" t="s">
        <v>25</v>
      </c>
      <c r="B64" s="2"/>
      <c r="C64" s="2"/>
      <c r="D64" s="2"/>
      <c r="E64" s="2"/>
      <c r="F64" s="2"/>
      <c r="G64" s="2"/>
      <c r="H64" s="131">
        <v>60000000</v>
      </c>
      <c r="I64" s="132"/>
      <c r="J64" s="133"/>
      <c r="K64" s="1"/>
      <c r="L64" s="1"/>
      <c r="M64" s="1"/>
      <c r="N64" s="2"/>
      <c r="O64" s="2"/>
      <c r="P64" s="2"/>
    </row>
    <row r="65" spans="1:16" ht="14.25">
      <c r="A65" s="2" t="s">
        <v>26</v>
      </c>
      <c r="B65" s="2"/>
      <c r="C65" s="2"/>
      <c r="D65" s="2"/>
      <c r="E65" s="2"/>
      <c r="F65" s="2"/>
      <c r="G65" s="2"/>
      <c r="H65" s="131">
        <v>0</v>
      </c>
      <c r="I65" s="132"/>
      <c r="J65" s="133"/>
      <c r="K65" s="1"/>
      <c r="L65" s="1"/>
      <c r="M65" s="1"/>
      <c r="N65" s="2"/>
      <c r="O65" s="2"/>
      <c r="P65" s="2"/>
    </row>
    <row r="66" spans="1:16" ht="14.25">
      <c r="A66" s="2" t="s">
        <v>27</v>
      </c>
      <c r="B66" s="2"/>
      <c r="C66" s="2"/>
      <c r="D66" s="2"/>
      <c r="E66" s="2"/>
      <c r="F66" s="2"/>
      <c r="G66" s="2"/>
      <c r="H66" s="128">
        <v>0</v>
      </c>
      <c r="I66" s="129"/>
      <c r="J66" s="130"/>
      <c r="K66" s="1"/>
      <c r="L66" s="1"/>
      <c r="M66" s="1"/>
      <c r="N66" s="2"/>
      <c r="O66" s="2"/>
      <c r="P66" s="2"/>
    </row>
    <row r="67" spans="1:16" ht="14.25">
      <c r="A67" s="2" t="s">
        <v>28</v>
      </c>
      <c r="B67" s="2"/>
      <c r="C67" s="2"/>
      <c r="D67" s="2"/>
      <c r="E67" s="2"/>
      <c r="F67" s="2"/>
      <c r="G67" s="2"/>
      <c r="H67" s="131">
        <v>0</v>
      </c>
      <c r="I67" s="132"/>
      <c r="J67" s="133"/>
      <c r="K67" s="1"/>
      <c r="L67" s="1"/>
      <c r="M67" s="1"/>
      <c r="N67" s="2"/>
      <c r="O67" s="2"/>
      <c r="P67" s="2"/>
    </row>
    <row r="68" spans="1:16" ht="14.25">
      <c r="A68" s="2" t="s">
        <v>29</v>
      </c>
      <c r="B68" s="2"/>
      <c r="C68" s="2"/>
      <c r="D68" s="2"/>
      <c r="E68" s="2"/>
      <c r="F68" s="2"/>
      <c r="G68" s="2"/>
      <c r="H68" s="137">
        <f>H60</f>
        <v>7643.84</v>
      </c>
      <c r="I68" s="138"/>
      <c r="J68" s="139"/>
      <c r="K68" s="1"/>
      <c r="L68" s="1"/>
      <c r="M68" s="1"/>
      <c r="N68" s="2"/>
      <c r="O68" s="2"/>
      <c r="P68" s="2"/>
    </row>
    <row r="69" spans="1:16" ht="14.25">
      <c r="A69" s="2" t="s">
        <v>30</v>
      </c>
      <c r="B69" s="2"/>
      <c r="C69" s="2"/>
      <c r="D69" s="2"/>
      <c r="E69" s="2"/>
      <c r="F69" s="2"/>
      <c r="G69" s="2"/>
      <c r="H69" s="110">
        <v>0.0015</v>
      </c>
      <c r="I69" s="153"/>
      <c r="J69" s="154"/>
      <c r="K69" s="1"/>
      <c r="L69" s="1"/>
      <c r="M69" s="1"/>
      <c r="N69" s="2"/>
      <c r="O69" s="2"/>
      <c r="P69" s="2"/>
    </row>
    <row r="70" spans="1:16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</row>
    <row r="71" spans="1:16" ht="15">
      <c r="A71" s="5" t="s">
        <v>31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4.25">
      <c r="A72" s="3" t="s">
        <v>96</v>
      </c>
      <c r="B72" s="2"/>
      <c r="C72" s="2"/>
      <c r="D72" s="2"/>
      <c r="E72" s="2"/>
      <c r="F72" s="2"/>
      <c r="G72" s="2"/>
      <c r="H72" s="144">
        <v>11750000</v>
      </c>
      <c r="I72" s="145"/>
      <c r="J72" s="146"/>
      <c r="K72" s="2"/>
      <c r="L72" s="2"/>
      <c r="M72" s="2"/>
      <c r="N72" s="2"/>
      <c r="O72" s="2"/>
      <c r="P72" s="2"/>
    </row>
    <row r="73" spans="1:16" ht="14.25">
      <c r="A73" s="2" t="s">
        <v>32</v>
      </c>
      <c r="B73" s="2"/>
      <c r="C73" s="2"/>
      <c r="D73" s="2"/>
      <c r="E73" s="2"/>
      <c r="F73" s="2"/>
      <c r="G73" s="2"/>
      <c r="H73" s="131">
        <v>11750000</v>
      </c>
      <c r="I73" s="132"/>
      <c r="J73" s="133"/>
      <c r="K73" s="2"/>
      <c r="L73" s="2"/>
      <c r="M73" s="2"/>
      <c r="N73" s="2"/>
      <c r="O73" s="2"/>
      <c r="P73" s="2"/>
    </row>
    <row r="74" spans="1:16" ht="14.25">
      <c r="A74" s="2" t="s">
        <v>33</v>
      </c>
      <c r="B74" s="2"/>
      <c r="C74" s="2"/>
      <c r="D74" s="2"/>
      <c r="E74" s="2"/>
      <c r="F74" s="2"/>
      <c r="G74" s="2"/>
      <c r="H74" s="131">
        <v>0</v>
      </c>
      <c r="I74" s="129"/>
      <c r="J74" s="130"/>
      <c r="K74" s="2"/>
      <c r="L74" s="2"/>
      <c r="M74" s="2"/>
      <c r="N74" s="2"/>
      <c r="O74" s="2"/>
      <c r="P74" s="2"/>
    </row>
    <row r="75" spans="1:16" ht="14.25">
      <c r="A75" s="2" t="s">
        <v>34</v>
      </c>
      <c r="B75" s="2"/>
      <c r="C75" s="2"/>
      <c r="D75" s="2"/>
      <c r="E75" s="2"/>
      <c r="F75" s="2"/>
      <c r="G75" s="2"/>
      <c r="H75" s="128"/>
      <c r="I75" s="129"/>
      <c r="J75" s="130"/>
      <c r="K75" s="2"/>
      <c r="L75" s="2"/>
      <c r="M75" s="2"/>
      <c r="N75" s="2"/>
      <c r="O75" s="2"/>
      <c r="P75" s="2"/>
    </row>
    <row r="76" spans="1:16" ht="14.25">
      <c r="A76" s="2" t="s">
        <v>35</v>
      </c>
      <c r="B76" s="2"/>
      <c r="C76" s="2"/>
      <c r="D76" s="2"/>
      <c r="E76" s="2"/>
      <c r="F76" s="2"/>
      <c r="G76" s="2"/>
      <c r="H76" s="128">
        <v>0</v>
      </c>
      <c r="I76" s="129"/>
      <c r="J76" s="130"/>
      <c r="K76" s="2"/>
      <c r="L76" s="2"/>
      <c r="M76" s="2"/>
      <c r="N76" s="2"/>
      <c r="O76" s="2"/>
      <c r="P76" s="2"/>
    </row>
    <row r="77" spans="1:16" ht="14.25">
      <c r="A77" s="2" t="s">
        <v>36</v>
      </c>
      <c r="B77" s="2"/>
      <c r="C77" s="2"/>
      <c r="D77" s="2"/>
      <c r="E77" s="2"/>
      <c r="F77" s="2"/>
      <c r="G77" s="2"/>
      <c r="H77" s="128">
        <v>0</v>
      </c>
      <c r="I77" s="129"/>
      <c r="J77" s="130"/>
      <c r="K77" s="2"/>
      <c r="L77" s="2"/>
      <c r="M77" s="2"/>
      <c r="N77" s="2"/>
      <c r="O77" s="2"/>
      <c r="P77" s="2"/>
    </row>
    <row r="78" spans="1:16" ht="14.25">
      <c r="A78" s="2" t="s">
        <v>37</v>
      </c>
      <c r="B78" s="2"/>
      <c r="C78" s="2"/>
      <c r="D78" s="2"/>
      <c r="E78" s="2"/>
      <c r="F78" s="2"/>
      <c r="G78" s="2"/>
      <c r="H78" s="128">
        <v>0</v>
      </c>
      <c r="I78" s="129"/>
      <c r="J78" s="130"/>
      <c r="K78" s="2"/>
      <c r="L78" s="2"/>
      <c r="M78" s="2"/>
      <c r="N78" s="2"/>
      <c r="O78" s="2"/>
      <c r="P78" s="2"/>
    </row>
    <row r="79" spans="1:16" ht="14.25">
      <c r="A79" s="2" t="s">
        <v>38</v>
      </c>
      <c r="B79" s="2"/>
      <c r="C79" s="2"/>
      <c r="D79" s="2"/>
      <c r="E79" s="2"/>
      <c r="F79" s="2"/>
      <c r="G79" s="2"/>
      <c r="H79" s="158">
        <f>H73+H74</f>
        <v>11750000</v>
      </c>
      <c r="I79" s="159"/>
      <c r="J79" s="160"/>
      <c r="K79" s="2"/>
      <c r="L79" s="2"/>
      <c r="M79" s="2"/>
      <c r="N79" s="2"/>
      <c r="O79" s="2"/>
      <c r="P79" s="2"/>
    </row>
    <row r="80" spans="1:16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">
      <c r="A81" s="5" t="s">
        <v>39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4.25">
      <c r="A82" s="2" t="s">
        <v>40</v>
      </c>
      <c r="B82" s="2"/>
      <c r="C82" s="2"/>
      <c r="D82" s="2"/>
      <c r="E82" s="2"/>
      <c r="F82" s="2"/>
      <c r="G82" s="2"/>
      <c r="H82" s="161">
        <v>0</v>
      </c>
      <c r="I82" s="162"/>
      <c r="J82" s="163"/>
      <c r="K82" s="2"/>
      <c r="L82" s="2"/>
      <c r="M82" s="2"/>
      <c r="N82" s="2"/>
      <c r="O82" s="2"/>
      <c r="P82" s="2"/>
    </row>
    <row r="83" spans="1:16" ht="14.25">
      <c r="A83" s="2" t="s">
        <v>41</v>
      </c>
      <c r="B83" s="2"/>
      <c r="C83" s="2"/>
      <c r="D83" s="2"/>
      <c r="E83" s="2"/>
      <c r="F83" s="2"/>
      <c r="G83" s="2"/>
      <c r="H83" s="128">
        <v>0</v>
      </c>
      <c r="I83" s="129"/>
      <c r="J83" s="130"/>
      <c r="K83" s="2"/>
      <c r="L83" s="2"/>
      <c r="M83" s="2"/>
      <c r="N83" s="2"/>
      <c r="O83" s="2"/>
      <c r="P83" s="2"/>
    </row>
    <row r="84" spans="1:16" ht="14.25">
      <c r="A84" s="2" t="s">
        <v>42</v>
      </c>
      <c r="B84" s="2"/>
      <c r="C84" s="2"/>
      <c r="D84" s="2"/>
      <c r="E84" s="2"/>
      <c r="F84" s="2"/>
      <c r="G84" s="2"/>
      <c r="H84" s="128">
        <v>0</v>
      </c>
      <c r="I84" s="129"/>
      <c r="J84" s="130"/>
      <c r="K84" s="2"/>
      <c r="L84" s="2"/>
      <c r="M84" s="2"/>
      <c r="N84" s="2"/>
      <c r="O84" s="2"/>
      <c r="P84" s="2"/>
    </row>
    <row r="85" spans="1:16" ht="14.25">
      <c r="A85" s="2" t="s">
        <v>43</v>
      </c>
      <c r="B85" s="2"/>
      <c r="C85" s="2"/>
      <c r="D85" s="2"/>
      <c r="E85" s="2"/>
      <c r="F85" s="2"/>
      <c r="G85" s="2"/>
      <c r="H85" s="164">
        <v>0</v>
      </c>
      <c r="I85" s="153"/>
      <c r="J85" s="154"/>
      <c r="K85" s="2"/>
      <c r="L85" s="2"/>
      <c r="M85" s="2"/>
      <c r="N85" s="2"/>
      <c r="O85" s="2"/>
      <c r="P85" s="2"/>
    </row>
    <row r="86" spans="1:16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>
      <c r="A87" s="44" t="s">
        <v>201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">
      <c r="A88" s="6" t="s">
        <v>44</v>
      </c>
      <c r="B88" s="2"/>
      <c r="C88" s="2"/>
      <c r="D88" s="2"/>
      <c r="E88" s="2"/>
      <c r="F88" s="2"/>
      <c r="G88" s="2"/>
      <c r="H88" s="125" t="s">
        <v>72</v>
      </c>
      <c r="I88" s="126"/>
      <c r="J88" s="127"/>
      <c r="K88" s="126" t="s">
        <v>61</v>
      </c>
      <c r="L88" s="126"/>
      <c r="M88" s="127"/>
      <c r="N88" s="2"/>
      <c r="O88" s="2"/>
      <c r="P88" s="2"/>
    </row>
    <row r="89" spans="1:16" ht="14.25">
      <c r="A89" s="2" t="s">
        <v>45</v>
      </c>
      <c r="B89" s="2"/>
      <c r="C89" s="2"/>
      <c r="D89" s="2"/>
      <c r="E89" s="2"/>
      <c r="F89" s="2"/>
      <c r="G89" s="2"/>
      <c r="H89" s="173">
        <v>196863554.98</v>
      </c>
      <c r="I89" s="174"/>
      <c r="J89" s="175"/>
      <c r="K89" s="188">
        <v>3200</v>
      </c>
      <c r="L89" s="188"/>
      <c r="M89" s="189"/>
      <c r="N89" s="2"/>
      <c r="O89" s="2"/>
      <c r="P89" s="2"/>
    </row>
    <row r="90" spans="1:16" ht="14.25">
      <c r="A90" s="2" t="s">
        <v>46</v>
      </c>
      <c r="B90" s="2"/>
      <c r="C90" s="2"/>
      <c r="D90" s="2"/>
      <c r="E90" s="2"/>
      <c r="F90" s="2"/>
      <c r="G90" s="2"/>
      <c r="H90" s="173">
        <v>1535155.62</v>
      </c>
      <c r="I90" s="174"/>
      <c r="J90" s="175"/>
      <c r="K90" s="188">
        <v>29</v>
      </c>
      <c r="L90" s="188"/>
      <c r="M90" s="189"/>
      <c r="N90" s="2"/>
      <c r="O90" s="2"/>
      <c r="P90" s="2"/>
    </row>
    <row r="91" spans="1:16" ht="14.25">
      <c r="A91" s="2" t="s">
        <v>47</v>
      </c>
      <c r="B91" s="2"/>
      <c r="C91" s="2"/>
      <c r="D91" s="2"/>
      <c r="E91" s="2"/>
      <c r="F91" s="2"/>
      <c r="G91" s="2"/>
      <c r="H91" s="173">
        <v>1570263.87</v>
      </c>
      <c r="I91" s="174"/>
      <c r="J91" s="175"/>
      <c r="K91" s="188">
        <v>18</v>
      </c>
      <c r="L91" s="188"/>
      <c r="M91" s="189"/>
      <c r="N91" s="2"/>
      <c r="O91" s="2"/>
      <c r="P91" s="2"/>
    </row>
    <row r="92" spans="1:16" ht="14.25">
      <c r="A92" s="2" t="s">
        <v>48</v>
      </c>
      <c r="B92" s="2"/>
      <c r="C92" s="2"/>
      <c r="D92" s="2"/>
      <c r="E92" s="2"/>
      <c r="F92" s="2"/>
      <c r="G92" s="2"/>
      <c r="H92" s="173">
        <v>636630.96</v>
      </c>
      <c r="I92" s="174"/>
      <c r="J92" s="175"/>
      <c r="K92" s="188">
        <v>10</v>
      </c>
      <c r="L92" s="188"/>
      <c r="M92" s="189"/>
      <c r="N92" s="2"/>
      <c r="O92" s="2"/>
      <c r="P92" s="2"/>
    </row>
    <row r="93" spans="1:16" ht="14.25">
      <c r="A93" s="2" t="s">
        <v>104</v>
      </c>
      <c r="B93" s="2"/>
      <c r="C93" s="2"/>
      <c r="D93" s="2"/>
      <c r="E93" s="2"/>
      <c r="F93" s="2"/>
      <c r="G93" s="2"/>
      <c r="H93" s="173">
        <f>196110.92+74479.63</f>
        <v>270590.55000000005</v>
      </c>
      <c r="I93" s="174"/>
      <c r="J93" s="175"/>
      <c r="K93" s="188">
        <v>6</v>
      </c>
      <c r="L93" s="188"/>
      <c r="M93" s="189"/>
      <c r="N93" s="2"/>
      <c r="O93" s="2"/>
      <c r="P93" s="2"/>
    </row>
    <row r="94" spans="1:16" ht="14.25">
      <c r="A94" s="2" t="s">
        <v>105</v>
      </c>
      <c r="B94" s="2"/>
      <c r="C94" s="2"/>
      <c r="D94" s="2"/>
      <c r="E94" s="2"/>
      <c r="F94" s="2"/>
      <c r="G94" s="2"/>
      <c r="H94" s="173">
        <v>114440.14</v>
      </c>
      <c r="I94" s="174"/>
      <c r="J94" s="175"/>
      <c r="K94" s="188">
        <v>5</v>
      </c>
      <c r="L94" s="188"/>
      <c r="M94" s="189"/>
      <c r="N94" s="2"/>
      <c r="O94" s="2"/>
      <c r="P94" s="2"/>
    </row>
    <row r="95" spans="1:16" ht="14.25">
      <c r="A95" s="2" t="s">
        <v>103</v>
      </c>
      <c r="B95" s="2"/>
      <c r="C95" s="2"/>
      <c r="D95" s="2"/>
      <c r="E95" s="2"/>
      <c r="F95" s="2"/>
      <c r="G95" s="2"/>
      <c r="H95" s="173">
        <v>164546.22</v>
      </c>
      <c r="I95" s="174"/>
      <c r="J95" s="175"/>
      <c r="K95" s="188">
        <v>6</v>
      </c>
      <c r="L95" s="188"/>
      <c r="M95" s="189"/>
      <c r="N95" s="2"/>
      <c r="O95" s="2"/>
      <c r="P95" s="2"/>
    </row>
    <row r="96" spans="1:16" ht="14.25">
      <c r="A96" s="2" t="s">
        <v>116</v>
      </c>
      <c r="B96" s="2"/>
      <c r="C96" s="2"/>
      <c r="D96" s="2"/>
      <c r="E96" s="2"/>
      <c r="F96" s="2"/>
      <c r="G96" s="2"/>
      <c r="H96" s="190">
        <v>99908.49</v>
      </c>
      <c r="I96" s="191"/>
      <c r="J96" s="192"/>
      <c r="K96" s="193">
        <v>1</v>
      </c>
      <c r="L96" s="191"/>
      <c r="M96" s="192"/>
      <c r="N96" s="2"/>
      <c r="O96" s="2"/>
      <c r="P96" s="2"/>
    </row>
    <row r="97" spans="1:16" ht="14.25">
      <c r="A97" s="2" t="s">
        <v>115</v>
      </c>
      <c r="B97" s="2"/>
      <c r="C97" s="2"/>
      <c r="D97" s="2"/>
      <c r="E97" s="2"/>
      <c r="F97" s="2"/>
      <c r="G97" s="2"/>
      <c r="H97" s="165">
        <f>SUM(H89:J96)</f>
        <v>201255090.83</v>
      </c>
      <c r="I97" s="166"/>
      <c r="J97" s="167"/>
      <c r="K97" s="168">
        <f>SUM(K89:M96)</f>
        <v>3275</v>
      </c>
      <c r="L97" s="169"/>
      <c r="M97" s="170"/>
      <c r="N97" s="2"/>
      <c r="O97" s="2"/>
      <c r="P97" s="2"/>
    </row>
    <row r="98" spans="1:16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">
      <c r="A99" s="45" t="s">
        <v>202</v>
      </c>
      <c r="B99" s="2"/>
      <c r="C99" s="2"/>
      <c r="D99" s="2"/>
      <c r="E99" s="2"/>
      <c r="F99" s="2"/>
      <c r="G99" s="2"/>
      <c r="H99" s="12"/>
      <c r="I99" s="12"/>
      <c r="J99" s="12"/>
      <c r="K99" s="11"/>
      <c r="L99" s="11"/>
      <c r="M99" s="11"/>
      <c r="N99" s="2"/>
      <c r="O99" s="2"/>
      <c r="P99" s="2"/>
    </row>
    <row r="100" spans="1:16" ht="15">
      <c r="A100" s="14" t="s">
        <v>111</v>
      </c>
      <c r="B100" s="2"/>
      <c r="C100" s="2"/>
      <c r="D100" s="2"/>
      <c r="E100" s="2"/>
      <c r="F100" s="2"/>
      <c r="G100" s="2"/>
      <c r="H100" s="116" t="s">
        <v>114</v>
      </c>
      <c r="I100" s="117"/>
      <c r="J100" s="118"/>
      <c r="K100" s="11"/>
      <c r="L100" s="11"/>
      <c r="M100" s="11"/>
      <c r="N100" s="2"/>
      <c r="O100" s="2"/>
      <c r="P100" s="2"/>
    </row>
    <row r="101" spans="1:16" ht="14.25">
      <c r="A101" s="15" t="s">
        <v>112</v>
      </c>
      <c r="B101" s="2"/>
      <c r="C101" s="2"/>
      <c r="D101" s="2"/>
      <c r="E101" s="2"/>
      <c r="F101" s="2"/>
      <c r="G101" s="2"/>
      <c r="H101" s="176">
        <f>57327798.27/201255091</f>
        <v>0.2848514190878282</v>
      </c>
      <c r="I101" s="177"/>
      <c r="J101" s="178"/>
      <c r="K101" s="11"/>
      <c r="L101" s="11"/>
      <c r="M101" s="11"/>
      <c r="N101" s="2"/>
      <c r="O101" s="2"/>
      <c r="P101" s="2"/>
    </row>
    <row r="102" spans="1:16" ht="14.25">
      <c r="A102" s="15" t="s">
        <v>113</v>
      </c>
      <c r="B102" s="2"/>
      <c r="C102" s="2"/>
      <c r="D102" s="2"/>
      <c r="E102" s="2"/>
      <c r="F102" s="2"/>
      <c r="G102" s="2"/>
      <c r="H102" s="179">
        <f>20031111.18/201255091</f>
        <v>0.09953095387783259</v>
      </c>
      <c r="I102" s="180"/>
      <c r="J102" s="181"/>
      <c r="K102" s="11"/>
      <c r="L102" s="11"/>
      <c r="M102" s="11"/>
      <c r="N102" s="2"/>
      <c r="O102" s="2"/>
      <c r="P102" s="2"/>
    </row>
    <row r="103" spans="1:16" ht="14.25">
      <c r="A103" s="2"/>
      <c r="B103" s="2"/>
      <c r="C103" s="2"/>
      <c r="D103" s="2"/>
      <c r="E103" s="2"/>
      <c r="F103" s="2"/>
      <c r="G103" s="2"/>
      <c r="H103" s="12"/>
      <c r="I103" s="12"/>
      <c r="J103" s="12"/>
      <c r="K103" s="11"/>
      <c r="L103" s="11"/>
      <c r="M103" s="11"/>
      <c r="N103" s="2"/>
      <c r="O103" s="2"/>
      <c r="P103" s="2"/>
    </row>
    <row r="104" spans="1:16" ht="14.25">
      <c r="A104" s="2"/>
      <c r="B104" s="2"/>
      <c r="C104" s="2"/>
      <c r="D104" s="2"/>
      <c r="E104" s="2"/>
      <c r="F104" s="2"/>
      <c r="G104" s="2"/>
      <c r="H104" s="12"/>
      <c r="I104" s="12"/>
      <c r="J104" s="12"/>
      <c r="K104" s="11"/>
      <c r="L104" s="11"/>
      <c r="M104" s="11"/>
      <c r="N104" s="2"/>
      <c r="O104" s="2"/>
      <c r="P104" s="2"/>
    </row>
    <row r="105" spans="1:16" ht="15">
      <c r="A105" s="5" t="s">
        <v>117</v>
      </c>
      <c r="B105" s="2"/>
      <c r="C105" s="2"/>
      <c r="D105" s="2"/>
      <c r="E105" s="2"/>
      <c r="F105" s="2"/>
      <c r="G105" s="2"/>
      <c r="H105" s="116" t="s">
        <v>108</v>
      </c>
      <c r="I105" s="117"/>
      <c r="J105" s="118"/>
      <c r="K105" s="125" t="s">
        <v>109</v>
      </c>
      <c r="L105" s="126"/>
      <c r="M105" s="127"/>
      <c r="N105" s="125" t="s">
        <v>110</v>
      </c>
      <c r="O105" s="126"/>
      <c r="P105" s="127"/>
    </row>
    <row r="106" spans="1:16" ht="14.25">
      <c r="A106" s="2" t="s">
        <v>106</v>
      </c>
      <c r="B106" s="2"/>
      <c r="C106" s="2"/>
      <c r="D106" s="2"/>
      <c r="E106" s="2"/>
      <c r="F106" s="2"/>
      <c r="G106" s="2"/>
      <c r="H106" s="113">
        <v>0.667</v>
      </c>
      <c r="I106" s="114"/>
      <c r="J106" s="115"/>
      <c r="K106" s="113">
        <v>0.677</v>
      </c>
      <c r="L106" s="114"/>
      <c r="M106" s="115"/>
      <c r="N106" s="176">
        <v>0.609</v>
      </c>
      <c r="O106" s="177"/>
      <c r="P106" s="178"/>
    </row>
    <row r="107" spans="1:16" ht="14.25">
      <c r="A107" s="2" t="s">
        <v>107</v>
      </c>
      <c r="B107" s="2"/>
      <c r="C107" s="2"/>
      <c r="D107" s="2"/>
      <c r="E107" s="2"/>
      <c r="F107" s="2"/>
      <c r="G107" s="2"/>
      <c r="H107" s="110">
        <v>0.6431</v>
      </c>
      <c r="I107" s="111"/>
      <c r="J107" s="112"/>
      <c r="K107" s="110">
        <v>0.6531</v>
      </c>
      <c r="L107" s="111"/>
      <c r="M107" s="112"/>
      <c r="N107" s="179">
        <v>0.5763</v>
      </c>
      <c r="O107" s="180"/>
      <c r="P107" s="181"/>
    </row>
    <row r="108" spans="1:16" ht="14.25">
      <c r="A108" s="2"/>
      <c r="B108" s="2"/>
      <c r="C108" s="2"/>
      <c r="D108" s="2"/>
      <c r="E108" s="2"/>
      <c r="F108" s="2"/>
      <c r="G108" s="2"/>
      <c r="H108" s="8"/>
      <c r="I108" s="2"/>
      <c r="J108" s="2"/>
      <c r="K108" s="2"/>
      <c r="L108" s="2"/>
      <c r="M108" s="2"/>
      <c r="N108" s="2"/>
      <c r="O108" s="2"/>
      <c r="P108" s="2"/>
    </row>
    <row r="109" spans="1:16" ht="15">
      <c r="A109" s="5" t="s">
        <v>49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4.25">
      <c r="A110" s="2" t="s">
        <v>50</v>
      </c>
      <c r="B110" s="2"/>
      <c r="C110" s="2"/>
      <c r="D110" s="2"/>
      <c r="E110" s="2"/>
      <c r="F110" s="2"/>
      <c r="G110" s="2"/>
      <c r="H110" s="161">
        <v>0</v>
      </c>
      <c r="I110" s="162"/>
      <c r="J110" s="163"/>
      <c r="K110" s="2"/>
      <c r="L110" s="2"/>
      <c r="M110" s="2"/>
      <c r="N110" s="2"/>
      <c r="O110" s="2"/>
      <c r="P110" s="2"/>
    </row>
    <row r="111" spans="1:16" ht="14.25">
      <c r="A111" s="2" t="s">
        <v>51</v>
      </c>
      <c r="B111" s="2"/>
      <c r="C111" s="2"/>
      <c r="D111" s="2"/>
      <c r="E111" s="2"/>
      <c r="F111" s="2"/>
      <c r="G111" s="2"/>
      <c r="H111" s="128">
        <v>0</v>
      </c>
      <c r="I111" s="129"/>
      <c r="J111" s="130"/>
      <c r="K111" s="2"/>
      <c r="L111" s="2"/>
      <c r="M111" s="2"/>
      <c r="N111" s="2"/>
      <c r="O111" s="2"/>
      <c r="P111" s="2"/>
    </row>
    <row r="112" spans="1:16" ht="14.25">
      <c r="A112" s="2"/>
      <c r="B112" s="2"/>
      <c r="C112" s="2"/>
      <c r="D112" s="2"/>
      <c r="E112" s="2"/>
      <c r="F112" s="2"/>
      <c r="G112" s="2"/>
      <c r="H112" s="128"/>
      <c r="I112" s="129"/>
      <c r="J112" s="130"/>
      <c r="K112" s="2"/>
      <c r="L112" s="2"/>
      <c r="M112" s="2"/>
      <c r="N112" s="2"/>
      <c r="O112" s="2"/>
      <c r="P112" s="2"/>
    </row>
    <row r="113" spans="1:16" ht="14.25">
      <c r="A113" s="2" t="s">
        <v>52</v>
      </c>
      <c r="B113" s="2"/>
      <c r="C113" s="2"/>
      <c r="D113" s="2"/>
      <c r="E113" s="2"/>
      <c r="F113" s="2"/>
      <c r="G113" s="2"/>
      <c r="H113" s="128">
        <v>0</v>
      </c>
      <c r="I113" s="129"/>
      <c r="J113" s="130"/>
      <c r="K113" s="2"/>
      <c r="L113" s="2"/>
      <c r="M113" s="2"/>
      <c r="N113" s="2"/>
      <c r="O113" s="2"/>
      <c r="P113" s="2"/>
    </row>
    <row r="114" spans="1:16" ht="14.25">
      <c r="A114" s="2" t="s">
        <v>53</v>
      </c>
      <c r="B114" s="2"/>
      <c r="C114" s="2"/>
      <c r="D114" s="2"/>
      <c r="E114" s="2"/>
      <c r="F114" s="2"/>
      <c r="G114" s="2"/>
      <c r="H114" s="128">
        <v>0</v>
      </c>
      <c r="I114" s="129"/>
      <c r="J114" s="130"/>
      <c r="K114" s="2"/>
      <c r="L114" s="2"/>
      <c r="M114" s="2"/>
      <c r="N114" s="2"/>
      <c r="O114" s="2"/>
      <c r="P114" s="2"/>
    </row>
    <row r="115" spans="1:16" ht="14.25">
      <c r="A115" s="2" t="s">
        <v>54</v>
      </c>
      <c r="B115" s="2"/>
      <c r="C115" s="2"/>
      <c r="D115" s="2"/>
      <c r="E115" s="2"/>
      <c r="F115" s="2"/>
      <c r="G115" s="2"/>
      <c r="H115" s="164">
        <v>0</v>
      </c>
      <c r="I115" s="153"/>
      <c r="J115" s="154"/>
      <c r="K115" s="1"/>
      <c r="L115" s="1"/>
      <c r="M115" s="1"/>
      <c r="N115" s="2"/>
      <c r="O115" s="2"/>
      <c r="P115" s="2"/>
    </row>
    <row r="116" spans="1:16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2"/>
      <c r="O116" s="2"/>
      <c r="P116" s="2"/>
    </row>
    <row r="117" spans="1:16" ht="15">
      <c r="A117" s="5" t="s">
        <v>55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4.25">
      <c r="A118" s="2" t="s">
        <v>86</v>
      </c>
      <c r="B118" s="2"/>
      <c r="C118" s="2"/>
      <c r="D118" s="2"/>
      <c r="E118" s="2"/>
      <c r="F118" s="2"/>
      <c r="G118" s="2"/>
      <c r="H118" s="161">
        <v>0</v>
      </c>
      <c r="I118" s="162"/>
      <c r="J118" s="163"/>
      <c r="K118" s="2"/>
      <c r="L118" s="2"/>
      <c r="M118" s="2"/>
      <c r="N118" s="2"/>
      <c r="O118" s="2"/>
      <c r="P118" s="2"/>
    </row>
    <row r="119" spans="1:16" ht="14.25">
      <c r="A119" s="2" t="s">
        <v>87</v>
      </c>
      <c r="B119" s="2"/>
      <c r="C119" s="2"/>
      <c r="D119" s="2"/>
      <c r="E119" s="2"/>
      <c r="F119" s="2"/>
      <c r="G119" s="2"/>
      <c r="H119" s="128">
        <v>0</v>
      </c>
      <c r="I119" s="129"/>
      <c r="J119" s="130"/>
      <c r="K119" s="2"/>
      <c r="L119" s="2"/>
      <c r="M119" s="2"/>
      <c r="N119" s="2"/>
      <c r="O119" s="2"/>
      <c r="P119" s="2"/>
    </row>
    <row r="120" spans="1:16" ht="14.25">
      <c r="A120" s="2" t="s">
        <v>88</v>
      </c>
      <c r="B120" s="2"/>
      <c r="C120" s="2"/>
      <c r="D120" s="2"/>
      <c r="E120" s="2"/>
      <c r="F120" s="2"/>
      <c r="G120" s="2"/>
      <c r="H120" s="128">
        <v>0</v>
      </c>
      <c r="I120" s="129"/>
      <c r="J120" s="130"/>
      <c r="K120" s="2"/>
      <c r="L120" s="2"/>
      <c r="M120" s="2"/>
      <c r="N120" s="2"/>
      <c r="O120" s="2"/>
      <c r="P120" s="2"/>
    </row>
    <row r="121" spans="1:16" ht="14.25">
      <c r="A121" s="2" t="s">
        <v>89</v>
      </c>
      <c r="B121" s="2"/>
      <c r="C121" s="2"/>
      <c r="D121" s="2"/>
      <c r="E121" s="2"/>
      <c r="F121" s="2"/>
      <c r="G121" s="2"/>
      <c r="H121" s="128">
        <v>0</v>
      </c>
      <c r="I121" s="129"/>
      <c r="J121" s="130"/>
      <c r="K121" s="2"/>
      <c r="L121" s="2"/>
      <c r="M121" s="2"/>
      <c r="N121" s="2"/>
      <c r="O121" s="2"/>
      <c r="P121" s="2"/>
    </row>
    <row r="122" spans="1:16" ht="14.25">
      <c r="A122" s="2" t="s">
        <v>90</v>
      </c>
      <c r="B122" s="2"/>
      <c r="C122" s="2"/>
      <c r="D122" s="2"/>
      <c r="E122" s="2"/>
      <c r="F122" s="2"/>
      <c r="G122" s="2"/>
      <c r="H122" s="128">
        <v>0</v>
      </c>
      <c r="I122" s="129"/>
      <c r="J122" s="130"/>
      <c r="K122" s="2"/>
      <c r="L122" s="2"/>
      <c r="M122" s="2"/>
      <c r="N122" s="2"/>
      <c r="O122" s="2"/>
      <c r="P122" s="2"/>
    </row>
    <row r="123" spans="1:16" ht="14.25">
      <c r="A123" s="2" t="s">
        <v>56</v>
      </c>
      <c r="B123" s="2"/>
      <c r="C123" s="2"/>
      <c r="D123" s="2"/>
      <c r="E123" s="2"/>
      <c r="F123" s="2"/>
      <c r="G123" s="2"/>
      <c r="H123" s="128">
        <v>0</v>
      </c>
      <c r="I123" s="129"/>
      <c r="J123" s="130"/>
      <c r="K123" s="2"/>
      <c r="L123" s="2"/>
      <c r="M123" s="2"/>
      <c r="N123" s="2"/>
      <c r="O123" s="2"/>
      <c r="P123" s="2"/>
    </row>
    <row r="124" spans="1:16" ht="14.25">
      <c r="A124" s="2" t="s">
        <v>57</v>
      </c>
      <c r="B124" s="2"/>
      <c r="C124" s="2"/>
      <c r="D124" s="2"/>
      <c r="E124" s="2"/>
      <c r="F124" s="2"/>
      <c r="G124" s="2"/>
      <c r="H124" s="128">
        <v>0</v>
      </c>
      <c r="I124" s="129"/>
      <c r="J124" s="130"/>
      <c r="K124" s="2"/>
      <c r="L124" s="2"/>
      <c r="M124" s="2"/>
      <c r="N124" s="2"/>
      <c r="O124" s="2"/>
      <c r="P124" s="2"/>
    </row>
    <row r="125" spans="1:16" ht="14.25">
      <c r="A125" s="2" t="s">
        <v>58</v>
      </c>
      <c r="B125" s="2"/>
      <c r="C125" s="2"/>
      <c r="D125" s="2"/>
      <c r="E125" s="2"/>
      <c r="F125" s="2"/>
      <c r="G125" s="2"/>
      <c r="H125" s="164">
        <v>0</v>
      </c>
      <c r="I125" s="153"/>
      <c r="J125" s="154"/>
      <c r="K125" s="2"/>
      <c r="L125" s="2"/>
      <c r="M125" s="2"/>
      <c r="N125" s="2"/>
      <c r="O125" s="2"/>
      <c r="P125" s="2"/>
    </row>
    <row r="126" spans="1:16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mergeCells count="137">
    <mergeCell ref="H8:J8"/>
    <mergeCell ref="K8:M8"/>
    <mergeCell ref="H9:J9"/>
    <mergeCell ref="K9:M9"/>
    <mergeCell ref="H10:J10"/>
    <mergeCell ref="K10:M10"/>
    <mergeCell ref="H11:J11"/>
    <mergeCell ref="K11:M11"/>
    <mergeCell ref="H12:J12"/>
    <mergeCell ref="K12:M12"/>
    <mergeCell ref="H13:J13"/>
    <mergeCell ref="K13:M13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5:J35"/>
    <mergeCell ref="H36:J36"/>
    <mergeCell ref="H37:J37"/>
    <mergeCell ref="H38:J38"/>
    <mergeCell ref="H39:J39"/>
    <mergeCell ref="H40:J40"/>
    <mergeCell ref="H41:J41"/>
    <mergeCell ref="H42:J42"/>
    <mergeCell ref="K42:M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3:J53"/>
    <mergeCell ref="H54:J54"/>
    <mergeCell ref="H57:J57"/>
    <mergeCell ref="H58:J58"/>
    <mergeCell ref="H59:J59"/>
    <mergeCell ref="H60:J60"/>
    <mergeCell ref="H63:J63"/>
    <mergeCell ref="H64:J64"/>
    <mergeCell ref="H65:J65"/>
    <mergeCell ref="H66:J66"/>
    <mergeCell ref="H67:J67"/>
    <mergeCell ref="H68:J68"/>
    <mergeCell ref="H69:J69"/>
    <mergeCell ref="H72:J72"/>
    <mergeCell ref="H73:J73"/>
    <mergeCell ref="H74:J74"/>
    <mergeCell ref="H75:J75"/>
    <mergeCell ref="H76:J76"/>
    <mergeCell ref="H77:J77"/>
    <mergeCell ref="H78:J78"/>
    <mergeCell ref="H79:J79"/>
    <mergeCell ref="H82:J82"/>
    <mergeCell ref="H83:J83"/>
    <mergeCell ref="H84:J84"/>
    <mergeCell ref="H85:J85"/>
    <mergeCell ref="H88:J88"/>
    <mergeCell ref="K88:M88"/>
    <mergeCell ref="H89:J89"/>
    <mergeCell ref="K89:M89"/>
    <mergeCell ref="H90:J90"/>
    <mergeCell ref="K90:M90"/>
    <mergeCell ref="H91:J91"/>
    <mergeCell ref="K91:M91"/>
    <mergeCell ref="H92:J92"/>
    <mergeCell ref="K92:M92"/>
    <mergeCell ref="H93:J93"/>
    <mergeCell ref="K93:M93"/>
    <mergeCell ref="H94:J94"/>
    <mergeCell ref="K94:M94"/>
    <mergeCell ref="H95:J95"/>
    <mergeCell ref="K95:M95"/>
    <mergeCell ref="H96:J96"/>
    <mergeCell ref="K96:M96"/>
    <mergeCell ref="H97:J97"/>
    <mergeCell ref="K97:M97"/>
    <mergeCell ref="H100:J100"/>
    <mergeCell ref="H101:J101"/>
    <mergeCell ref="H102:J102"/>
    <mergeCell ref="H105:J105"/>
    <mergeCell ref="K105:M105"/>
    <mergeCell ref="N105:P105"/>
    <mergeCell ref="H106:J106"/>
    <mergeCell ref="K106:M106"/>
    <mergeCell ref="N106:P106"/>
    <mergeCell ref="H107:J107"/>
    <mergeCell ref="K107:M107"/>
    <mergeCell ref="N107:P107"/>
    <mergeCell ref="H110:J110"/>
    <mergeCell ref="H111:J111"/>
    <mergeCell ref="H112:J112"/>
    <mergeCell ref="H113:J113"/>
    <mergeCell ref="H114:J114"/>
    <mergeCell ref="H115:J115"/>
    <mergeCell ref="H118:J118"/>
    <mergeCell ref="H119:J119"/>
    <mergeCell ref="H124:J124"/>
    <mergeCell ref="H125:J125"/>
    <mergeCell ref="H120:J120"/>
    <mergeCell ref="H121:J121"/>
    <mergeCell ref="H122:J122"/>
    <mergeCell ref="H123:J123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24.140625" style="0" bestFit="1" customWidth="1"/>
    <col min="6" max="6" width="10.8515625" style="0" customWidth="1"/>
    <col min="8" max="9" width="12.7109375" style="0" bestFit="1" customWidth="1"/>
    <col min="12" max="12" width="11.140625" style="0" bestFit="1" customWidth="1"/>
    <col min="14" max="14" width="11.57421875" style="0" bestFit="1" customWidth="1"/>
  </cols>
  <sheetData>
    <row r="1" spans="1:16" ht="15">
      <c r="A1" s="5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">
      <c r="A5" s="6" t="s">
        <v>7</v>
      </c>
      <c r="B5" s="2"/>
      <c r="C5" s="2"/>
      <c r="D5" s="2"/>
      <c r="E5" s="40">
        <v>38596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6" t="s">
        <v>8</v>
      </c>
      <c r="B6" s="2"/>
      <c r="C6" s="2"/>
      <c r="D6" s="2"/>
      <c r="E6" s="39">
        <v>0.0459063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5" t="s">
        <v>9</v>
      </c>
      <c r="B8" s="2"/>
      <c r="C8" s="2"/>
      <c r="D8" s="2"/>
      <c r="E8" s="2"/>
      <c r="F8" s="2"/>
      <c r="G8" s="2"/>
      <c r="H8" s="122" t="s">
        <v>59</v>
      </c>
      <c r="I8" s="123"/>
      <c r="J8" s="124"/>
      <c r="K8" s="122" t="s">
        <v>60</v>
      </c>
      <c r="L8" s="123"/>
      <c r="M8" s="124"/>
      <c r="N8" s="2"/>
      <c r="O8" s="2"/>
      <c r="P8" s="2"/>
    </row>
    <row r="9" spans="1:16" ht="14.25">
      <c r="A9" s="2" t="s">
        <v>10</v>
      </c>
      <c r="B9" s="2"/>
      <c r="C9" s="2"/>
      <c r="D9" s="2"/>
      <c r="E9" s="2"/>
      <c r="F9" s="2"/>
      <c r="G9" s="2"/>
      <c r="H9" s="128" t="s">
        <v>62</v>
      </c>
      <c r="I9" s="129"/>
      <c r="J9" s="130"/>
      <c r="K9" s="128" t="s">
        <v>63</v>
      </c>
      <c r="L9" s="129"/>
      <c r="M9" s="130"/>
      <c r="N9" s="2"/>
      <c r="O9" s="2"/>
      <c r="P9" s="2"/>
    </row>
    <row r="10" spans="1:16" ht="14.25">
      <c r="A10" s="2" t="s">
        <v>92</v>
      </c>
      <c r="B10" s="2"/>
      <c r="C10" s="2"/>
      <c r="D10" s="2"/>
      <c r="E10" s="2"/>
      <c r="F10" s="2"/>
      <c r="G10" s="2"/>
      <c r="H10" s="128" t="s">
        <v>94</v>
      </c>
      <c r="I10" s="129"/>
      <c r="J10" s="130"/>
      <c r="K10" s="128" t="s">
        <v>100</v>
      </c>
      <c r="L10" s="129"/>
      <c r="M10" s="130"/>
      <c r="N10" s="2"/>
      <c r="O10" s="2"/>
      <c r="P10" s="2"/>
    </row>
    <row r="11" spans="1:16" ht="14.25">
      <c r="A11" s="2" t="s">
        <v>93</v>
      </c>
      <c r="B11" s="2"/>
      <c r="C11" s="2"/>
      <c r="D11" s="2"/>
      <c r="E11" s="2"/>
      <c r="F11" s="2"/>
      <c r="G11" s="2"/>
      <c r="H11" s="128" t="s">
        <v>94</v>
      </c>
      <c r="I11" s="129"/>
      <c r="J11" s="130"/>
      <c r="K11" s="128" t="s">
        <v>203</v>
      </c>
      <c r="L11" s="129"/>
      <c r="M11" s="130"/>
      <c r="N11" s="2"/>
      <c r="O11" s="2"/>
      <c r="P11" s="2"/>
    </row>
    <row r="12" spans="1:16" ht="14.25">
      <c r="A12" s="3" t="s">
        <v>99</v>
      </c>
      <c r="B12" s="2"/>
      <c r="C12" s="2"/>
      <c r="D12" s="2"/>
      <c r="E12" s="2"/>
      <c r="F12" s="2"/>
      <c r="G12" s="2"/>
      <c r="H12" s="128" t="s">
        <v>64</v>
      </c>
      <c r="I12" s="129"/>
      <c r="J12" s="130"/>
      <c r="K12" s="128" t="s">
        <v>62</v>
      </c>
      <c r="L12" s="129" t="s">
        <v>62</v>
      </c>
      <c r="M12" s="130"/>
      <c r="N12" s="2"/>
      <c r="O12" s="2"/>
      <c r="P12" s="2"/>
    </row>
    <row r="13" spans="1:16" ht="14.25">
      <c r="A13" s="3" t="s">
        <v>102</v>
      </c>
      <c r="B13" s="2"/>
      <c r="C13" s="2"/>
      <c r="D13" s="2"/>
      <c r="E13" s="2"/>
      <c r="F13" s="2"/>
      <c r="G13" s="2"/>
      <c r="H13" s="128" t="s">
        <v>64</v>
      </c>
      <c r="I13" s="129"/>
      <c r="J13" s="130"/>
      <c r="K13" s="128" t="s">
        <v>62</v>
      </c>
      <c r="L13" s="129"/>
      <c r="M13" s="130"/>
      <c r="N13" s="2"/>
      <c r="O13" s="2"/>
      <c r="P13" s="2"/>
    </row>
    <row r="14" spans="1:16" ht="14.25">
      <c r="A14" s="2"/>
      <c r="B14" s="2"/>
      <c r="C14" s="2"/>
      <c r="D14" s="2"/>
      <c r="E14" s="2"/>
      <c r="F14" s="2"/>
      <c r="G14" s="2"/>
      <c r="H14" s="128"/>
      <c r="I14" s="129"/>
      <c r="J14" s="130"/>
      <c r="K14" s="128"/>
      <c r="L14" s="129"/>
      <c r="M14" s="130"/>
      <c r="N14" s="2"/>
      <c r="O14" s="2"/>
      <c r="P14" s="2"/>
    </row>
    <row r="15" spans="1:16" ht="14.25">
      <c r="A15" s="2" t="s">
        <v>73</v>
      </c>
      <c r="B15" s="2"/>
      <c r="C15" s="2"/>
      <c r="D15" s="2"/>
      <c r="E15" s="2"/>
      <c r="F15" s="2"/>
      <c r="G15" s="2"/>
      <c r="H15" s="131">
        <v>460000000</v>
      </c>
      <c r="I15" s="132"/>
      <c r="J15" s="133"/>
      <c r="K15" s="131">
        <v>40000000</v>
      </c>
      <c r="L15" s="132"/>
      <c r="M15" s="133"/>
      <c r="N15" s="2"/>
      <c r="O15" s="2"/>
      <c r="P15" s="2"/>
    </row>
    <row r="16" spans="1:16" ht="14.25">
      <c r="A16" s="2" t="s">
        <v>74</v>
      </c>
      <c r="B16" s="2"/>
      <c r="C16" s="2"/>
      <c r="D16" s="2"/>
      <c r="E16" s="2"/>
      <c r="F16" s="2"/>
      <c r="G16" s="2"/>
      <c r="H16" s="173">
        <v>161255116</v>
      </c>
      <c r="I16" s="174"/>
      <c r="J16" s="175"/>
      <c r="K16" s="132">
        <v>40000000</v>
      </c>
      <c r="L16" s="132"/>
      <c r="M16" s="133"/>
      <c r="N16" s="2"/>
      <c r="O16" s="2"/>
      <c r="P16" s="2"/>
    </row>
    <row r="17" spans="1:16" ht="14.25">
      <c r="A17" s="2" t="s">
        <v>68</v>
      </c>
      <c r="B17" s="2"/>
      <c r="C17" s="2"/>
      <c r="D17" s="2"/>
      <c r="E17" s="2"/>
      <c r="F17" s="2"/>
      <c r="G17" s="2"/>
      <c r="H17" s="131">
        <f>H16-H18</f>
        <v>8973726</v>
      </c>
      <c r="I17" s="132"/>
      <c r="J17" s="133"/>
      <c r="K17" s="129" t="s">
        <v>67</v>
      </c>
      <c r="L17" s="129"/>
      <c r="M17" s="130"/>
      <c r="N17" s="2"/>
      <c r="O17" s="2"/>
      <c r="P17" s="2"/>
    </row>
    <row r="18" spans="1:16" ht="14.25">
      <c r="A18" s="2" t="s">
        <v>75</v>
      </c>
      <c r="B18" s="2"/>
      <c r="C18" s="2"/>
      <c r="D18" s="2"/>
      <c r="E18" s="2"/>
      <c r="F18" s="2"/>
      <c r="G18" s="2"/>
      <c r="H18" s="173">
        <v>152281390</v>
      </c>
      <c r="I18" s="174"/>
      <c r="J18" s="175"/>
      <c r="K18" s="131">
        <v>40000000</v>
      </c>
      <c r="L18" s="132"/>
      <c r="M18" s="133"/>
      <c r="N18" s="2"/>
      <c r="O18" s="2"/>
      <c r="P18" s="2"/>
    </row>
    <row r="19" spans="1:16" ht="14.25">
      <c r="A19" s="41" t="s">
        <v>204</v>
      </c>
      <c r="B19" s="2"/>
      <c r="C19" s="2"/>
      <c r="D19" s="2"/>
      <c r="E19" s="2"/>
      <c r="F19" s="2"/>
      <c r="G19" s="2"/>
      <c r="H19" s="206">
        <v>0.3310465</v>
      </c>
      <c r="I19" s="207"/>
      <c r="J19" s="208"/>
      <c r="K19" s="134">
        <v>1</v>
      </c>
      <c r="L19" s="135"/>
      <c r="M19" s="136"/>
      <c r="N19" s="2"/>
      <c r="O19" s="2"/>
      <c r="P19" s="2"/>
    </row>
    <row r="20" spans="1:16" ht="14.25">
      <c r="A20" s="2" t="s">
        <v>95</v>
      </c>
      <c r="B20" s="2"/>
      <c r="C20" s="2"/>
      <c r="D20" s="2"/>
      <c r="E20" s="2"/>
      <c r="F20" s="2"/>
      <c r="G20" s="2"/>
      <c r="H20" s="113">
        <f>H17/H16*12</f>
        <v>0.6677909803494235</v>
      </c>
      <c r="I20" s="114"/>
      <c r="J20" s="115"/>
      <c r="K20" s="128" t="s">
        <v>67</v>
      </c>
      <c r="L20" s="129"/>
      <c r="M20" s="130"/>
      <c r="N20" s="2"/>
      <c r="O20" s="2"/>
      <c r="P20" s="2"/>
    </row>
    <row r="21" spans="1:16" ht="14.25">
      <c r="A21" s="2"/>
      <c r="B21" s="2"/>
      <c r="C21" s="2"/>
      <c r="D21" s="2"/>
      <c r="E21" s="2"/>
      <c r="F21" s="2"/>
      <c r="G21" s="2"/>
      <c r="H21" s="128"/>
      <c r="I21" s="129"/>
      <c r="J21" s="130"/>
      <c r="K21" s="128"/>
      <c r="L21" s="129"/>
      <c r="M21" s="130"/>
      <c r="N21" s="2"/>
      <c r="O21" s="2"/>
      <c r="P21" s="2"/>
    </row>
    <row r="22" spans="1:16" ht="14.25">
      <c r="A22" s="2" t="s">
        <v>11</v>
      </c>
      <c r="B22" s="2"/>
      <c r="C22" s="2"/>
      <c r="D22" s="2"/>
      <c r="E22" s="2"/>
      <c r="F22" s="2"/>
      <c r="G22" s="2"/>
      <c r="H22" s="128" t="s">
        <v>67</v>
      </c>
      <c r="I22" s="129"/>
      <c r="J22" s="130"/>
      <c r="K22" s="113">
        <f>K15/H15*100%</f>
        <v>0.08695652173913043</v>
      </c>
      <c r="L22" s="129"/>
      <c r="M22" s="130"/>
      <c r="N22" s="2"/>
      <c r="O22" s="2"/>
      <c r="P22" s="2"/>
    </row>
    <row r="23" spans="1:16" ht="14.25">
      <c r="A23" s="2" t="s">
        <v>12</v>
      </c>
      <c r="B23" s="2"/>
      <c r="C23" s="2"/>
      <c r="D23" s="2"/>
      <c r="E23" s="2"/>
      <c r="F23" s="2"/>
      <c r="G23" s="2"/>
      <c r="H23" s="128" t="s">
        <v>67</v>
      </c>
      <c r="I23" s="129"/>
      <c r="J23" s="130"/>
      <c r="K23" s="113">
        <f>K18/H18*100%</f>
        <v>0.26267162389311</v>
      </c>
      <c r="L23" s="129"/>
      <c r="M23" s="130"/>
      <c r="N23" s="2"/>
      <c r="O23" s="2"/>
      <c r="P23" s="2"/>
    </row>
    <row r="24" spans="1:16" ht="14.25">
      <c r="A24" s="2"/>
      <c r="B24" s="2"/>
      <c r="C24" s="2"/>
      <c r="D24" s="2"/>
      <c r="E24" s="2"/>
      <c r="F24" s="2"/>
      <c r="G24" s="2"/>
      <c r="H24" s="128"/>
      <c r="I24" s="129"/>
      <c r="J24" s="130"/>
      <c r="K24" s="128"/>
      <c r="L24" s="129"/>
      <c r="M24" s="130"/>
      <c r="N24" s="2"/>
      <c r="O24" s="2"/>
      <c r="P24" s="2"/>
    </row>
    <row r="25" spans="1:16" ht="14.25">
      <c r="A25" s="2" t="s">
        <v>13</v>
      </c>
      <c r="B25" s="2"/>
      <c r="C25" s="2"/>
      <c r="D25" s="2"/>
      <c r="E25" s="2"/>
      <c r="F25" s="2"/>
      <c r="G25" s="2"/>
      <c r="H25" s="128">
        <v>28</v>
      </c>
      <c r="I25" s="129"/>
      <c r="J25" s="130"/>
      <c r="K25" s="128">
        <v>85</v>
      </c>
      <c r="L25" s="129"/>
      <c r="M25" s="130"/>
      <c r="N25" s="2"/>
      <c r="O25" s="2"/>
      <c r="P25" s="2"/>
    </row>
    <row r="26" spans="1:16" ht="14.25">
      <c r="A26" s="2" t="s">
        <v>69</v>
      </c>
      <c r="B26" s="2"/>
      <c r="C26" s="2"/>
      <c r="D26" s="2"/>
      <c r="E26" s="2"/>
      <c r="F26" s="2"/>
      <c r="G26" s="2"/>
      <c r="H26" s="185">
        <v>141.36</v>
      </c>
      <c r="I26" s="186"/>
      <c r="J26" s="187"/>
      <c r="K26" s="185">
        <v>476.99</v>
      </c>
      <c r="L26" s="186"/>
      <c r="M26" s="187"/>
      <c r="N26" s="2"/>
      <c r="O26" s="2"/>
      <c r="P26" s="2"/>
    </row>
    <row r="27" spans="1:16" ht="14.25">
      <c r="A27" s="2" t="s">
        <v>14</v>
      </c>
      <c r="B27" s="2"/>
      <c r="C27" s="2"/>
      <c r="D27" s="2"/>
      <c r="E27" s="2"/>
      <c r="F27" s="2"/>
      <c r="G27" s="2"/>
      <c r="H27" s="128">
        <v>56</v>
      </c>
      <c r="I27" s="129"/>
      <c r="J27" s="130"/>
      <c r="K27" s="128">
        <v>170</v>
      </c>
      <c r="L27" s="129"/>
      <c r="M27" s="130"/>
      <c r="N27" s="2"/>
      <c r="O27" s="2"/>
      <c r="P27" s="2"/>
    </row>
    <row r="28" spans="1:16" ht="14.25">
      <c r="A28" s="2" t="s">
        <v>15</v>
      </c>
      <c r="B28" s="2"/>
      <c r="C28" s="2"/>
      <c r="D28" s="2"/>
      <c r="E28" s="2"/>
      <c r="F28" s="2"/>
      <c r="G28" s="2"/>
      <c r="H28" s="140" t="s">
        <v>101</v>
      </c>
      <c r="I28" s="129"/>
      <c r="J28" s="130"/>
      <c r="K28" s="140" t="s">
        <v>101</v>
      </c>
      <c r="L28" s="129"/>
      <c r="M28" s="130"/>
      <c r="N28" s="2"/>
      <c r="O28" s="2"/>
      <c r="P28" s="2"/>
    </row>
    <row r="29" spans="1:16" ht="14.25">
      <c r="A29" s="2"/>
      <c r="B29" s="2"/>
      <c r="C29" s="2"/>
      <c r="D29" s="2"/>
      <c r="E29" s="2"/>
      <c r="F29" s="2"/>
      <c r="G29" s="2"/>
      <c r="H29" s="128"/>
      <c r="I29" s="129"/>
      <c r="J29" s="130"/>
      <c r="K29" s="128"/>
      <c r="L29" s="129"/>
      <c r="M29" s="130"/>
      <c r="N29" s="2"/>
      <c r="O29" s="2"/>
      <c r="P29" s="2"/>
    </row>
    <row r="30" spans="1:16" ht="14.25">
      <c r="A30" s="2" t="s">
        <v>16</v>
      </c>
      <c r="B30" s="2"/>
      <c r="C30" s="2"/>
      <c r="D30" s="2"/>
      <c r="E30" s="2"/>
      <c r="F30" s="2"/>
      <c r="G30" s="2"/>
      <c r="H30" s="128" t="s">
        <v>65</v>
      </c>
      <c r="I30" s="129"/>
      <c r="J30" s="130"/>
      <c r="K30" s="128" t="s">
        <v>65</v>
      </c>
      <c r="L30" s="129"/>
      <c r="M30" s="130"/>
      <c r="N30" s="2"/>
      <c r="O30" s="2"/>
      <c r="P30" s="2"/>
    </row>
    <row r="31" spans="1:16" ht="14.25">
      <c r="A31" s="2" t="s">
        <v>17</v>
      </c>
      <c r="B31" s="2"/>
      <c r="C31" s="2"/>
      <c r="D31" s="2"/>
      <c r="E31" s="2"/>
      <c r="F31" s="2"/>
      <c r="G31" s="2"/>
      <c r="H31" s="141">
        <f>E5</f>
        <v>38596</v>
      </c>
      <c r="I31" s="142"/>
      <c r="J31" s="143"/>
      <c r="K31" s="141">
        <f>H31</f>
        <v>38596</v>
      </c>
      <c r="L31" s="142"/>
      <c r="M31" s="143"/>
      <c r="N31" s="2"/>
      <c r="O31" s="2"/>
      <c r="P31" s="2"/>
    </row>
    <row r="32" spans="1:16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">
      <c r="A33" s="5" t="s">
        <v>18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41" t="s">
        <v>205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4.25">
      <c r="A35" s="2" t="s">
        <v>76</v>
      </c>
      <c r="B35" s="2"/>
      <c r="C35" s="2"/>
      <c r="D35" s="2"/>
      <c r="E35" s="2"/>
      <c r="F35" s="2"/>
      <c r="G35" s="2"/>
      <c r="H35" s="203">
        <v>201255090.83</v>
      </c>
      <c r="I35" s="204"/>
      <c r="J35" s="205"/>
      <c r="K35" s="1"/>
      <c r="L35" s="1"/>
      <c r="M35" s="1"/>
      <c r="N35" s="2"/>
      <c r="O35" s="2"/>
      <c r="P35" s="2"/>
    </row>
    <row r="36" spans="1:16" ht="15">
      <c r="A36" s="3" t="s">
        <v>97</v>
      </c>
      <c r="B36" s="2"/>
      <c r="C36" s="2"/>
      <c r="D36" s="2"/>
      <c r="E36" s="2"/>
      <c r="F36" s="6"/>
      <c r="G36" s="2"/>
      <c r="H36" s="173">
        <v>192281346.32</v>
      </c>
      <c r="I36" s="174"/>
      <c r="J36" s="175"/>
      <c r="K36" s="1"/>
      <c r="L36" s="1"/>
      <c r="M36" s="1"/>
      <c r="N36" s="2"/>
      <c r="O36" s="2"/>
      <c r="P36" s="2"/>
    </row>
    <row r="37" spans="1:16" ht="14.25">
      <c r="A37" s="2" t="s">
        <v>77</v>
      </c>
      <c r="B37" s="2"/>
      <c r="C37" s="2"/>
      <c r="D37" s="2"/>
      <c r="E37" s="2"/>
      <c r="F37" s="2"/>
      <c r="G37" s="2"/>
      <c r="H37" s="173">
        <v>1026599.57</v>
      </c>
      <c r="I37" s="174"/>
      <c r="J37" s="175"/>
      <c r="K37" s="1"/>
      <c r="L37" s="1"/>
      <c r="M37" s="1"/>
      <c r="N37" s="2"/>
      <c r="O37" s="2"/>
      <c r="P37" s="2"/>
    </row>
    <row r="38" spans="1:16" ht="14.25">
      <c r="A38" s="2"/>
      <c r="B38" s="2"/>
      <c r="C38" s="2"/>
      <c r="D38" s="2"/>
      <c r="E38" s="2"/>
      <c r="F38" s="2"/>
      <c r="G38" s="2"/>
      <c r="H38" s="128"/>
      <c r="I38" s="129"/>
      <c r="J38" s="130"/>
      <c r="K38" s="1"/>
      <c r="L38" s="1"/>
      <c r="M38" s="1"/>
      <c r="N38" s="2"/>
      <c r="O38" s="2"/>
      <c r="P38" s="2"/>
    </row>
    <row r="39" spans="1:16" ht="14.25">
      <c r="A39" s="2" t="s">
        <v>78</v>
      </c>
      <c r="B39" s="2"/>
      <c r="C39" s="2"/>
      <c r="D39" s="2"/>
      <c r="E39" s="2"/>
      <c r="F39" s="2"/>
      <c r="G39" s="2"/>
      <c r="H39" s="131">
        <f>H42+H43</f>
        <v>10790291.4</v>
      </c>
      <c r="I39" s="129"/>
      <c r="J39" s="130"/>
      <c r="K39" s="1"/>
      <c r="L39" s="1"/>
      <c r="M39" s="1"/>
      <c r="N39" s="2"/>
      <c r="O39" s="2"/>
      <c r="P39" s="2"/>
    </row>
    <row r="40" spans="1:16" ht="14.25">
      <c r="A40" s="2" t="s">
        <v>79</v>
      </c>
      <c r="B40" s="2"/>
      <c r="C40" s="2"/>
      <c r="D40" s="2"/>
      <c r="E40" s="2"/>
      <c r="F40" s="2"/>
      <c r="G40" s="2"/>
      <c r="H40" s="173">
        <v>1816521.53</v>
      </c>
      <c r="I40" s="174"/>
      <c r="J40" s="175"/>
      <c r="K40" s="1"/>
      <c r="L40" s="16"/>
      <c r="M40" s="1"/>
      <c r="N40" s="8"/>
      <c r="O40" s="2"/>
      <c r="P40" s="2"/>
    </row>
    <row r="41" spans="1:16" ht="14.25">
      <c r="A41" s="2" t="s">
        <v>80</v>
      </c>
      <c r="B41" s="2"/>
      <c r="C41" s="2"/>
      <c r="D41" s="2"/>
      <c r="E41" s="2"/>
      <c r="F41" s="2"/>
      <c r="G41" s="2"/>
      <c r="H41" s="128"/>
      <c r="I41" s="129"/>
      <c r="J41" s="130"/>
      <c r="K41" s="1"/>
      <c r="L41" s="1"/>
      <c r="M41" s="1"/>
      <c r="N41" s="2"/>
      <c r="O41" s="2"/>
      <c r="P41" s="2"/>
    </row>
    <row r="42" spans="1:16" ht="14.25">
      <c r="A42" s="2" t="s">
        <v>81</v>
      </c>
      <c r="B42" s="2"/>
      <c r="C42" s="2"/>
      <c r="D42" s="2"/>
      <c r="E42" s="2"/>
      <c r="F42" s="2"/>
      <c r="G42" s="2"/>
      <c r="H42" s="173">
        <v>8001558</v>
      </c>
      <c r="I42" s="174"/>
      <c r="J42" s="175"/>
      <c r="K42" s="131"/>
      <c r="L42" s="129"/>
      <c r="M42" s="129"/>
      <c r="N42" s="2"/>
      <c r="O42" s="2"/>
      <c r="P42" s="2"/>
    </row>
    <row r="43" spans="1:16" ht="14.25">
      <c r="A43" s="2" t="s">
        <v>91</v>
      </c>
      <c r="B43" s="2"/>
      <c r="C43" s="2"/>
      <c r="D43" s="2"/>
      <c r="E43" s="2"/>
      <c r="F43" s="2"/>
      <c r="G43" s="2"/>
      <c r="H43" s="173">
        <v>2788733.4</v>
      </c>
      <c r="I43" s="174"/>
      <c r="J43" s="175"/>
      <c r="K43" s="1"/>
      <c r="L43" s="16"/>
      <c r="M43" s="1"/>
      <c r="N43" s="2"/>
      <c r="O43" s="2"/>
      <c r="P43" s="2"/>
    </row>
    <row r="44" spans="1:16" ht="14.25">
      <c r="A44" s="2" t="s">
        <v>82</v>
      </c>
      <c r="B44" s="2"/>
      <c r="C44" s="2"/>
      <c r="D44" s="2"/>
      <c r="E44" s="2"/>
      <c r="F44" s="2"/>
      <c r="G44" s="2"/>
      <c r="H44" s="173">
        <v>0</v>
      </c>
      <c r="I44" s="174"/>
      <c r="J44" s="175"/>
      <c r="K44" s="1"/>
      <c r="L44" s="16"/>
      <c r="M44" s="1"/>
      <c r="N44" s="2"/>
      <c r="O44" s="2"/>
      <c r="P44" s="2"/>
    </row>
    <row r="45" spans="1:16" ht="14.25">
      <c r="A45" s="2" t="s">
        <v>83</v>
      </c>
      <c r="B45" s="2"/>
      <c r="C45" s="2"/>
      <c r="D45" s="2"/>
      <c r="E45" s="2"/>
      <c r="F45" s="2"/>
      <c r="G45" s="2"/>
      <c r="H45" s="131">
        <v>0</v>
      </c>
      <c r="I45" s="132"/>
      <c r="J45" s="133"/>
      <c r="K45" s="1"/>
      <c r="L45" s="17"/>
      <c r="M45" s="1"/>
      <c r="N45" s="2"/>
      <c r="O45" s="2"/>
      <c r="P45" s="2"/>
    </row>
    <row r="46" spans="1:16" ht="14.25">
      <c r="A46" s="2" t="s">
        <v>84</v>
      </c>
      <c r="B46" s="2"/>
      <c r="C46" s="2"/>
      <c r="D46" s="2"/>
      <c r="E46" s="2"/>
      <c r="F46" s="2"/>
      <c r="G46" s="2"/>
      <c r="H46" s="131">
        <f>H17</f>
        <v>8973726</v>
      </c>
      <c r="I46" s="132"/>
      <c r="J46" s="133"/>
      <c r="K46" s="1"/>
      <c r="L46" s="16"/>
      <c r="M46" s="1"/>
      <c r="N46" s="2"/>
      <c r="O46" s="2"/>
      <c r="P46" s="2"/>
    </row>
    <row r="47" spans="1:16" ht="14.25">
      <c r="A47" s="2" t="s">
        <v>85</v>
      </c>
      <c r="B47" s="2"/>
      <c r="C47" s="2"/>
      <c r="D47" s="2"/>
      <c r="E47" s="2"/>
      <c r="F47" s="2"/>
      <c r="G47" s="2"/>
      <c r="H47" s="128" t="s">
        <v>67</v>
      </c>
      <c r="I47" s="129"/>
      <c r="J47" s="130"/>
      <c r="K47" s="1"/>
      <c r="L47" s="1"/>
      <c r="M47" s="1"/>
      <c r="N47" s="2"/>
      <c r="O47" s="2"/>
      <c r="P47" s="2"/>
    </row>
    <row r="48" spans="1:16" ht="14.25">
      <c r="A48" s="2"/>
      <c r="B48" s="2"/>
      <c r="C48" s="2"/>
      <c r="D48" s="2"/>
      <c r="E48" s="2"/>
      <c r="F48" s="2"/>
      <c r="G48" s="2"/>
      <c r="H48" s="128"/>
      <c r="I48" s="129"/>
      <c r="J48" s="130"/>
      <c r="K48" s="1"/>
      <c r="L48" s="1"/>
      <c r="M48" s="1"/>
      <c r="N48" s="2"/>
      <c r="O48" s="2"/>
      <c r="P48" s="2"/>
    </row>
    <row r="49" spans="1:16" ht="14.25">
      <c r="A49" s="2" t="s">
        <v>19</v>
      </c>
      <c r="B49" s="2"/>
      <c r="C49" s="2"/>
      <c r="D49" s="2"/>
      <c r="E49" s="2"/>
      <c r="F49" s="2"/>
      <c r="G49" s="2"/>
      <c r="H49" s="113">
        <f>(H39-H40)/H35*12*100%</f>
        <v>0.5350683950199383</v>
      </c>
      <c r="I49" s="114"/>
      <c r="J49" s="115"/>
      <c r="K49" s="1"/>
      <c r="L49" s="1"/>
      <c r="M49" s="1"/>
      <c r="N49" s="2"/>
      <c r="O49" s="2"/>
      <c r="P49" s="2"/>
    </row>
    <row r="50" spans="1:16" ht="14.25">
      <c r="A50" s="2" t="s">
        <v>66</v>
      </c>
      <c r="B50" s="2"/>
      <c r="C50" s="2"/>
      <c r="D50" s="2"/>
      <c r="E50" s="2"/>
      <c r="F50" s="2"/>
      <c r="G50" s="2"/>
      <c r="H50" s="113">
        <f>H42/H35*12*100%</f>
        <v>0.4770994641875017</v>
      </c>
      <c r="I50" s="114"/>
      <c r="J50" s="115"/>
      <c r="K50" s="1"/>
      <c r="L50" s="1"/>
      <c r="M50" s="1"/>
      <c r="N50" s="2"/>
      <c r="O50" s="2"/>
      <c r="P50" s="2"/>
    </row>
    <row r="51" spans="1:16" ht="14.25">
      <c r="A51" s="2" t="s">
        <v>20</v>
      </c>
      <c r="B51" s="2"/>
      <c r="C51" s="2"/>
      <c r="D51" s="2"/>
      <c r="E51" s="2"/>
      <c r="F51" s="2"/>
      <c r="G51" s="2"/>
      <c r="H51" s="110">
        <f>(H43-H40)/H35*12*100%</f>
        <v>0.05796893083243651</v>
      </c>
      <c r="I51" s="111"/>
      <c r="J51" s="112"/>
      <c r="K51" s="1"/>
      <c r="L51" s="1"/>
      <c r="M51" s="1"/>
      <c r="N51" s="2"/>
      <c r="O51" s="2"/>
      <c r="P51" s="2"/>
    </row>
    <row r="52" spans="1:16" ht="14.25">
      <c r="A52" s="2"/>
      <c r="B52" s="2"/>
      <c r="C52" s="2"/>
      <c r="D52" s="2"/>
      <c r="E52" s="2"/>
      <c r="F52" s="2"/>
      <c r="G52" s="2"/>
      <c r="H52" s="4"/>
      <c r="I52" s="4"/>
      <c r="J52" s="4"/>
      <c r="K52" s="1"/>
      <c r="L52" s="1"/>
      <c r="M52" s="1"/>
      <c r="N52" s="2"/>
      <c r="O52" s="2"/>
      <c r="P52" s="2"/>
    </row>
    <row r="53" spans="1:16" ht="15">
      <c r="A53" s="42" t="s">
        <v>206</v>
      </c>
      <c r="B53" s="2"/>
      <c r="C53" s="2"/>
      <c r="D53" s="2"/>
      <c r="E53" s="2"/>
      <c r="F53" s="2"/>
      <c r="G53" s="2"/>
      <c r="H53" s="182">
        <f>1026599.57-673900-186532</f>
        <v>166167.56999999995</v>
      </c>
      <c r="I53" s="183"/>
      <c r="J53" s="184"/>
      <c r="K53" s="1"/>
      <c r="L53" s="1"/>
      <c r="M53" s="1"/>
      <c r="N53" s="2"/>
      <c r="O53" s="2"/>
      <c r="P53" s="2"/>
    </row>
    <row r="54" spans="1:16" ht="15">
      <c r="A54" s="42" t="s">
        <v>207</v>
      </c>
      <c r="B54" s="2"/>
      <c r="C54" s="2"/>
      <c r="D54" s="2"/>
      <c r="E54" s="2"/>
      <c r="F54" s="2"/>
      <c r="G54" s="2"/>
      <c r="H54" s="200">
        <v>233.48</v>
      </c>
      <c r="I54" s="201"/>
      <c r="J54" s="202"/>
      <c r="K54" s="1"/>
      <c r="L54" s="1"/>
      <c r="M54" s="1"/>
      <c r="N54" s="2"/>
      <c r="O54" s="2"/>
      <c r="P54" s="2"/>
    </row>
    <row r="55" spans="1:16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">
      <c r="A56" s="43" t="s">
        <v>208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</row>
    <row r="57" spans="1:16" ht="14.25">
      <c r="A57" s="2" t="s">
        <v>70</v>
      </c>
      <c r="B57" s="2"/>
      <c r="C57" s="2"/>
      <c r="D57" s="2"/>
      <c r="E57" s="2"/>
      <c r="F57" s="2"/>
      <c r="G57" s="2"/>
      <c r="H57" s="194">
        <v>175</v>
      </c>
      <c r="I57" s="195"/>
      <c r="J57" s="196"/>
      <c r="K57" s="1"/>
      <c r="L57" s="1"/>
      <c r="M57" s="1"/>
      <c r="N57" s="2"/>
      <c r="O57" s="2"/>
      <c r="P57" s="2"/>
    </row>
    <row r="58" spans="1:16" ht="14.25">
      <c r="A58" s="2" t="s">
        <v>71</v>
      </c>
      <c r="B58" s="2"/>
      <c r="C58" s="2"/>
      <c r="D58" s="2"/>
      <c r="E58" s="2"/>
      <c r="F58" s="2"/>
      <c r="G58" s="2"/>
      <c r="H58" s="185">
        <v>16096.78</v>
      </c>
      <c r="I58" s="186"/>
      <c r="J58" s="187"/>
      <c r="K58" s="1"/>
      <c r="L58" s="1"/>
      <c r="M58" s="1"/>
      <c r="N58" s="2"/>
      <c r="O58" s="2"/>
      <c r="P58" s="2"/>
    </row>
    <row r="59" spans="1:16" ht="14.25">
      <c r="A59" s="2" t="s">
        <v>21</v>
      </c>
      <c r="B59" s="2"/>
      <c r="C59" s="2"/>
      <c r="D59" s="2"/>
      <c r="E59" s="2"/>
      <c r="F59" s="2"/>
      <c r="G59" s="2"/>
      <c r="H59" s="185">
        <f>587.5+850+500</f>
        <v>1937.5</v>
      </c>
      <c r="I59" s="186"/>
      <c r="J59" s="187"/>
      <c r="K59" s="1"/>
      <c r="L59" s="1"/>
      <c r="M59" s="1"/>
      <c r="N59" s="2"/>
      <c r="O59" s="2"/>
      <c r="P59" s="2"/>
    </row>
    <row r="60" spans="1:16" ht="14.25">
      <c r="A60" s="2" t="s">
        <v>22</v>
      </c>
      <c r="B60" s="2"/>
      <c r="C60" s="2"/>
      <c r="D60" s="2"/>
      <c r="E60" s="2"/>
      <c r="F60" s="2"/>
      <c r="G60" s="2"/>
      <c r="H60" s="197">
        <v>7643.84</v>
      </c>
      <c r="I60" s="198"/>
      <c r="J60" s="199"/>
      <c r="K60" s="1"/>
      <c r="L60" s="1"/>
      <c r="M60" s="1"/>
      <c r="N60" s="2"/>
      <c r="O60" s="2"/>
      <c r="P60" s="2"/>
    </row>
    <row r="61" spans="1:16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</row>
    <row r="62" spans="1:16" ht="15">
      <c r="A62" s="5" t="s">
        <v>23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</row>
    <row r="63" spans="1:16" ht="14.25">
      <c r="A63" s="3" t="s">
        <v>24</v>
      </c>
      <c r="B63" s="2"/>
      <c r="C63" s="2"/>
      <c r="D63" s="2"/>
      <c r="E63" s="2"/>
      <c r="F63" s="2"/>
      <c r="G63" s="2"/>
      <c r="H63" s="144">
        <v>60000000</v>
      </c>
      <c r="I63" s="145"/>
      <c r="J63" s="146"/>
      <c r="K63" s="1"/>
      <c r="L63" s="1"/>
      <c r="M63" s="1"/>
      <c r="N63" s="2"/>
      <c r="O63" s="2"/>
      <c r="P63" s="2"/>
    </row>
    <row r="64" spans="1:16" ht="14.25">
      <c r="A64" s="2" t="s">
        <v>25</v>
      </c>
      <c r="B64" s="2"/>
      <c r="C64" s="2"/>
      <c r="D64" s="2"/>
      <c r="E64" s="2"/>
      <c r="F64" s="2"/>
      <c r="G64" s="2"/>
      <c r="H64" s="131">
        <v>60000000</v>
      </c>
      <c r="I64" s="132"/>
      <c r="J64" s="133"/>
      <c r="K64" s="1"/>
      <c r="L64" s="1"/>
      <c r="M64" s="1"/>
      <c r="N64" s="2"/>
      <c r="O64" s="2"/>
      <c r="P64" s="2"/>
    </row>
    <row r="65" spans="1:16" ht="14.25">
      <c r="A65" s="2" t="s">
        <v>26</v>
      </c>
      <c r="B65" s="2"/>
      <c r="C65" s="2"/>
      <c r="D65" s="2"/>
      <c r="E65" s="2"/>
      <c r="F65" s="2"/>
      <c r="G65" s="2"/>
      <c r="H65" s="131">
        <v>0</v>
      </c>
      <c r="I65" s="132"/>
      <c r="J65" s="133"/>
      <c r="K65" s="1"/>
      <c r="L65" s="1"/>
      <c r="M65" s="1"/>
      <c r="N65" s="2"/>
      <c r="O65" s="2"/>
      <c r="P65" s="2"/>
    </row>
    <row r="66" spans="1:16" ht="14.25">
      <c r="A66" s="2" t="s">
        <v>27</v>
      </c>
      <c r="B66" s="2"/>
      <c r="C66" s="2"/>
      <c r="D66" s="2"/>
      <c r="E66" s="2"/>
      <c r="F66" s="2"/>
      <c r="G66" s="2"/>
      <c r="H66" s="128">
        <v>0</v>
      </c>
      <c r="I66" s="129"/>
      <c r="J66" s="130"/>
      <c r="K66" s="1"/>
      <c r="L66" s="1"/>
      <c r="M66" s="1"/>
      <c r="N66" s="2"/>
      <c r="O66" s="2"/>
      <c r="P66" s="2"/>
    </row>
    <row r="67" spans="1:16" ht="14.25">
      <c r="A67" s="2" t="s">
        <v>28</v>
      </c>
      <c r="B67" s="2"/>
      <c r="C67" s="2"/>
      <c r="D67" s="2"/>
      <c r="E67" s="2"/>
      <c r="F67" s="2"/>
      <c r="G67" s="2"/>
      <c r="H67" s="131">
        <v>0</v>
      </c>
      <c r="I67" s="132"/>
      <c r="J67" s="133"/>
      <c r="K67" s="1"/>
      <c r="L67" s="1"/>
      <c r="M67" s="1"/>
      <c r="N67" s="2"/>
      <c r="O67" s="2"/>
      <c r="P67" s="2"/>
    </row>
    <row r="68" spans="1:16" ht="14.25">
      <c r="A68" s="2" t="s">
        <v>29</v>
      </c>
      <c r="B68" s="2"/>
      <c r="C68" s="2"/>
      <c r="D68" s="2"/>
      <c r="E68" s="2"/>
      <c r="F68" s="2"/>
      <c r="G68" s="2"/>
      <c r="H68" s="137">
        <f>H60</f>
        <v>7643.84</v>
      </c>
      <c r="I68" s="138"/>
      <c r="J68" s="139"/>
      <c r="K68" s="1"/>
      <c r="L68" s="1"/>
      <c r="M68" s="1"/>
      <c r="N68" s="2"/>
      <c r="O68" s="2"/>
      <c r="P68" s="2"/>
    </row>
    <row r="69" spans="1:16" ht="14.25">
      <c r="A69" s="2" t="s">
        <v>30</v>
      </c>
      <c r="B69" s="2"/>
      <c r="C69" s="2"/>
      <c r="D69" s="2"/>
      <c r="E69" s="2"/>
      <c r="F69" s="2"/>
      <c r="G69" s="2"/>
      <c r="H69" s="110">
        <v>0.0015</v>
      </c>
      <c r="I69" s="153"/>
      <c r="J69" s="154"/>
      <c r="K69" s="1"/>
      <c r="L69" s="1"/>
      <c r="M69" s="1"/>
      <c r="N69" s="2"/>
      <c r="O69" s="2"/>
      <c r="P69" s="2"/>
    </row>
    <row r="70" spans="1:16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</row>
    <row r="71" spans="1:16" ht="15">
      <c r="A71" s="5" t="s">
        <v>31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4.25">
      <c r="A72" s="3" t="s">
        <v>96</v>
      </c>
      <c r="B72" s="2"/>
      <c r="C72" s="2"/>
      <c r="D72" s="2"/>
      <c r="E72" s="2"/>
      <c r="F72" s="2"/>
      <c r="G72" s="2"/>
      <c r="H72" s="144">
        <v>11750000</v>
      </c>
      <c r="I72" s="145"/>
      <c r="J72" s="146"/>
      <c r="K72" s="2"/>
      <c r="L72" s="2"/>
      <c r="M72" s="2"/>
      <c r="N72" s="2"/>
      <c r="O72" s="2"/>
      <c r="P72" s="2"/>
    </row>
    <row r="73" spans="1:16" ht="14.25">
      <c r="A73" s="2" t="s">
        <v>32</v>
      </c>
      <c r="B73" s="2"/>
      <c r="C73" s="2"/>
      <c r="D73" s="2"/>
      <c r="E73" s="2"/>
      <c r="F73" s="2"/>
      <c r="G73" s="2"/>
      <c r="H73" s="131">
        <v>11750000</v>
      </c>
      <c r="I73" s="132"/>
      <c r="J73" s="133"/>
      <c r="K73" s="2"/>
      <c r="L73" s="2"/>
      <c r="M73" s="2"/>
      <c r="N73" s="2"/>
      <c r="O73" s="2"/>
      <c r="P73" s="2"/>
    </row>
    <row r="74" spans="1:16" ht="14.25">
      <c r="A74" s="2" t="s">
        <v>33</v>
      </c>
      <c r="B74" s="2"/>
      <c r="C74" s="2"/>
      <c r="D74" s="2"/>
      <c r="E74" s="2"/>
      <c r="F74" s="2"/>
      <c r="G74" s="2"/>
      <c r="H74" s="131">
        <v>0</v>
      </c>
      <c r="I74" s="129"/>
      <c r="J74" s="130"/>
      <c r="K74" s="2"/>
      <c r="L74" s="2"/>
      <c r="M74" s="2"/>
      <c r="N74" s="2"/>
      <c r="O74" s="2"/>
      <c r="P74" s="2"/>
    </row>
    <row r="75" spans="1:16" ht="14.25">
      <c r="A75" s="2" t="s">
        <v>34</v>
      </c>
      <c r="B75" s="2"/>
      <c r="C75" s="2"/>
      <c r="D75" s="2"/>
      <c r="E75" s="2"/>
      <c r="F75" s="2"/>
      <c r="G75" s="2"/>
      <c r="H75" s="128"/>
      <c r="I75" s="129"/>
      <c r="J75" s="130"/>
      <c r="K75" s="2"/>
      <c r="L75" s="2"/>
      <c r="M75" s="2"/>
      <c r="N75" s="2"/>
      <c r="O75" s="2"/>
      <c r="P75" s="2"/>
    </row>
    <row r="76" spans="1:16" ht="14.25">
      <c r="A76" s="2" t="s">
        <v>35</v>
      </c>
      <c r="B76" s="2"/>
      <c r="C76" s="2"/>
      <c r="D76" s="2"/>
      <c r="E76" s="2"/>
      <c r="F76" s="2"/>
      <c r="G76" s="2"/>
      <c r="H76" s="128">
        <v>0</v>
      </c>
      <c r="I76" s="129"/>
      <c r="J76" s="130"/>
      <c r="K76" s="2"/>
      <c r="L76" s="2"/>
      <c r="M76" s="2"/>
      <c r="N76" s="2"/>
      <c r="O76" s="2"/>
      <c r="P76" s="2"/>
    </row>
    <row r="77" spans="1:16" ht="14.25">
      <c r="A77" s="2" t="s">
        <v>36</v>
      </c>
      <c r="B77" s="2"/>
      <c r="C77" s="2"/>
      <c r="D77" s="2"/>
      <c r="E77" s="2"/>
      <c r="F77" s="2"/>
      <c r="G77" s="2"/>
      <c r="H77" s="128">
        <v>0</v>
      </c>
      <c r="I77" s="129"/>
      <c r="J77" s="130"/>
      <c r="K77" s="2"/>
      <c r="L77" s="2"/>
      <c r="M77" s="2"/>
      <c r="N77" s="2"/>
      <c r="O77" s="2"/>
      <c r="P77" s="2"/>
    </row>
    <row r="78" spans="1:16" ht="14.25">
      <c r="A78" s="2" t="s">
        <v>37</v>
      </c>
      <c r="B78" s="2"/>
      <c r="C78" s="2"/>
      <c r="D78" s="2"/>
      <c r="E78" s="2"/>
      <c r="F78" s="2"/>
      <c r="G78" s="2"/>
      <c r="H78" s="128">
        <v>0</v>
      </c>
      <c r="I78" s="129"/>
      <c r="J78" s="130"/>
      <c r="K78" s="2"/>
      <c r="L78" s="2"/>
      <c r="M78" s="2"/>
      <c r="N78" s="2"/>
      <c r="O78" s="2"/>
      <c r="P78" s="2"/>
    </row>
    <row r="79" spans="1:16" ht="14.25">
      <c r="A79" s="2" t="s">
        <v>38</v>
      </c>
      <c r="B79" s="2"/>
      <c r="C79" s="2"/>
      <c r="D79" s="2"/>
      <c r="E79" s="2"/>
      <c r="F79" s="2"/>
      <c r="G79" s="2"/>
      <c r="H79" s="158">
        <f>H73+H74</f>
        <v>11750000</v>
      </c>
      <c r="I79" s="159"/>
      <c r="J79" s="160"/>
      <c r="K79" s="2"/>
      <c r="L79" s="2"/>
      <c r="M79" s="2"/>
      <c r="N79" s="2"/>
      <c r="O79" s="2"/>
      <c r="P79" s="2"/>
    </row>
    <row r="80" spans="1:16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">
      <c r="A81" s="5" t="s">
        <v>39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4.25">
      <c r="A82" s="2" t="s">
        <v>40</v>
      </c>
      <c r="B82" s="2"/>
      <c r="C82" s="2"/>
      <c r="D82" s="2"/>
      <c r="E82" s="2"/>
      <c r="F82" s="2"/>
      <c r="G82" s="2"/>
      <c r="H82" s="161">
        <v>0</v>
      </c>
      <c r="I82" s="162"/>
      <c r="J82" s="163"/>
      <c r="K82" s="2"/>
      <c r="L82" s="2"/>
      <c r="M82" s="2"/>
      <c r="N82" s="2"/>
      <c r="O82" s="2"/>
      <c r="P82" s="2"/>
    </row>
    <row r="83" spans="1:16" ht="14.25">
      <c r="A83" s="2" t="s">
        <v>41</v>
      </c>
      <c r="B83" s="2"/>
      <c r="C83" s="2"/>
      <c r="D83" s="2"/>
      <c r="E83" s="2"/>
      <c r="F83" s="2"/>
      <c r="G83" s="2"/>
      <c r="H83" s="128">
        <v>0</v>
      </c>
      <c r="I83" s="129"/>
      <c r="J83" s="130"/>
      <c r="K83" s="2"/>
      <c r="L83" s="2"/>
      <c r="M83" s="2"/>
      <c r="N83" s="2"/>
      <c r="O83" s="2"/>
      <c r="P83" s="2"/>
    </row>
    <row r="84" spans="1:16" ht="14.25">
      <c r="A84" s="2" t="s">
        <v>42</v>
      </c>
      <c r="B84" s="2"/>
      <c r="C84" s="2"/>
      <c r="D84" s="2"/>
      <c r="E84" s="2"/>
      <c r="F84" s="2"/>
      <c r="G84" s="2"/>
      <c r="H84" s="128">
        <v>0</v>
      </c>
      <c r="I84" s="129"/>
      <c r="J84" s="130"/>
      <c r="K84" s="2"/>
      <c r="L84" s="2"/>
      <c r="M84" s="2"/>
      <c r="N84" s="2"/>
      <c r="O84" s="2"/>
      <c r="P84" s="2"/>
    </row>
    <row r="85" spans="1:16" ht="14.25">
      <c r="A85" s="2" t="s">
        <v>43</v>
      </c>
      <c r="B85" s="2"/>
      <c r="C85" s="2"/>
      <c r="D85" s="2"/>
      <c r="E85" s="2"/>
      <c r="F85" s="2"/>
      <c r="G85" s="2"/>
      <c r="H85" s="164">
        <v>0</v>
      </c>
      <c r="I85" s="153"/>
      <c r="J85" s="154"/>
      <c r="K85" s="2"/>
      <c r="L85" s="2"/>
      <c r="M85" s="2"/>
      <c r="N85" s="2"/>
      <c r="O85" s="2"/>
      <c r="P85" s="2"/>
    </row>
    <row r="86" spans="1:16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>
      <c r="A87" s="44" t="s">
        <v>209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">
      <c r="A88" s="6" t="s">
        <v>44</v>
      </c>
      <c r="B88" s="2"/>
      <c r="C88" s="2"/>
      <c r="D88" s="2"/>
      <c r="E88" s="2"/>
      <c r="F88" s="2"/>
      <c r="G88" s="2"/>
      <c r="H88" s="125" t="s">
        <v>72</v>
      </c>
      <c r="I88" s="126"/>
      <c r="J88" s="127"/>
      <c r="K88" s="126" t="s">
        <v>61</v>
      </c>
      <c r="L88" s="126"/>
      <c r="M88" s="127"/>
      <c r="N88" s="2"/>
      <c r="O88" s="2"/>
      <c r="P88" s="2"/>
    </row>
    <row r="89" spans="1:16" ht="14.25">
      <c r="A89" s="2" t="s">
        <v>45</v>
      </c>
      <c r="B89" s="2"/>
      <c r="C89" s="2"/>
      <c r="D89" s="2"/>
      <c r="E89" s="2"/>
      <c r="F89" s="2"/>
      <c r="G89" s="2"/>
      <c r="H89" s="173">
        <v>188647127.66</v>
      </c>
      <c r="I89" s="174"/>
      <c r="J89" s="175"/>
      <c r="K89" s="188">
        <v>3091</v>
      </c>
      <c r="L89" s="188"/>
      <c r="M89" s="189"/>
      <c r="N89" s="2"/>
      <c r="O89" s="2"/>
      <c r="P89" s="2"/>
    </row>
    <row r="90" spans="1:16" ht="14.25">
      <c r="A90" s="2" t="s">
        <v>46</v>
      </c>
      <c r="B90" s="2"/>
      <c r="C90" s="2"/>
      <c r="D90" s="2"/>
      <c r="E90" s="2"/>
      <c r="F90" s="2"/>
      <c r="G90" s="2"/>
      <c r="H90" s="173">
        <v>1448093.23</v>
      </c>
      <c r="I90" s="174"/>
      <c r="J90" s="175"/>
      <c r="K90" s="188">
        <v>29</v>
      </c>
      <c r="L90" s="188"/>
      <c r="M90" s="189"/>
      <c r="N90" s="2"/>
      <c r="O90" s="2"/>
      <c r="P90" s="2"/>
    </row>
    <row r="91" spans="1:16" ht="14.25">
      <c r="A91" s="2" t="s">
        <v>47</v>
      </c>
      <c r="B91" s="2"/>
      <c r="C91" s="2"/>
      <c r="D91" s="2"/>
      <c r="E91" s="2"/>
      <c r="F91" s="2"/>
      <c r="G91" s="2"/>
      <c r="H91" s="173">
        <v>927014.24</v>
      </c>
      <c r="I91" s="174"/>
      <c r="J91" s="175"/>
      <c r="K91" s="188">
        <v>10</v>
      </c>
      <c r="L91" s="188"/>
      <c r="M91" s="189"/>
      <c r="N91" s="2"/>
      <c r="O91" s="2"/>
      <c r="P91" s="2"/>
    </row>
    <row r="92" spans="1:16" ht="14.25">
      <c r="A92" s="2" t="s">
        <v>48</v>
      </c>
      <c r="B92" s="2"/>
      <c r="C92" s="2"/>
      <c r="D92" s="2"/>
      <c r="E92" s="2"/>
      <c r="F92" s="2"/>
      <c r="G92" s="2"/>
      <c r="H92" s="173">
        <v>640843.22</v>
      </c>
      <c r="I92" s="174"/>
      <c r="J92" s="175"/>
      <c r="K92" s="188">
        <v>11</v>
      </c>
      <c r="L92" s="188"/>
      <c r="M92" s="189"/>
      <c r="N92" s="2"/>
      <c r="O92" s="2"/>
      <c r="P92" s="2"/>
    </row>
    <row r="93" spans="1:16" ht="14.25">
      <c r="A93" s="2" t="s">
        <v>104</v>
      </c>
      <c r="B93" s="2"/>
      <c r="C93" s="2"/>
      <c r="D93" s="2"/>
      <c r="E93" s="2"/>
      <c r="F93" s="2"/>
      <c r="G93" s="2"/>
      <c r="H93" s="173">
        <f>2350+70805.08</f>
        <v>73155.08</v>
      </c>
      <c r="I93" s="174"/>
      <c r="J93" s="175"/>
      <c r="K93" s="188">
        <v>3</v>
      </c>
      <c r="L93" s="188"/>
      <c r="M93" s="189"/>
      <c r="N93" s="2"/>
      <c r="O93" s="2"/>
      <c r="P93" s="2"/>
    </row>
    <row r="94" spans="1:16" ht="14.25">
      <c r="A94" s="2" t="s">
        <v>105</v>
      </c>
      <c r="B94" s="2"/>
      <c r="C94" s="2"/>
      <c r="D94" s="2"/>
      <c r="E94" s="2"/>
      <c r="F94" s="2"/>
      <c r="G94" s="2"/>
      <c r="H94" s="173">
        <v>113632.46</v>
      </c>
      <c r="I94" s="174"/>
      <c r="J94" s="175"/>
      <c r="K94" s="188">
        <v>4</v>
      </c>
      <c r="L94" s="188"/>
      <c r="M94" s="189"/>
      <c r="N94" s="2"/>
      <c r="O94" s="2"/>
      <c r="P94" s="2"/>
    </row>
    <row r="95" spans="1:16" ht="14.25">
      <c r="A95" s="2" t="s">
        <v>103</v>
      </c>
      <c r="B95" s="2"/>
      <c r="C95" s="2"/>
      <c r="D95" s="2"/>
      <c r="E95" s="2"/>
      <c r="F95" s="2"/>
      <c r="G95" s="2"/>
      <c r="H95" s="173">
        <v>330973.13</v>
      </c>
      <c r="I95" s="174"/>
      <c r="J95" s="175"/>
      <c r="K95" s="188">
        <v>8</v>
      </c>
      <c r="L95" s="188"/>
      <c r="M95" s="189"/>
      <c r="N95" s="2"/>
      <c r="O95" s="2"/>
      <c r="P95" s="2"/>
    </row>
    <row r="96" spans="1:16" ht="14.25">
      <c r="A96" s="2" t="s">
        <v>116</v>
      </c>
      <c r="B96" s="2"/>
      <c r="C96" s="2"/>
      <c r="D96" s="2"/>
      <c r="E96" s="2"/>
      <c r="F96" s="2"/>
      <c r="G96" s="2"/>
      <c r="H96" s="190">
        <v>100507.3</v>
      </c>
      <c r="I96" s="191"/>
      <c r="J96" s="192"/>
      <c r="K96" s="193">
        <v>1</v>
      </c>
      <c r="L96" s="191"/>
      <c r="M96" s="192"/>
      <c r="N96" s="2"/>
      <c r="O96" s="2"/>
      <c r="P96" s="2"/>
    </row>
    <row r="97" spans="1:16" ht="14.25">
      <c r="A97" s="2" t="s">
        <v>115</v>
      </c>
      <c r="B97" s="2"/>
      <c r="C97" s="2"/>
      <c r="D97" s="2"/>
      <c r="E97" s="2"/>
      <c r="F97" s="2"/>
      <c r="G97" s="2"/>
      <c r="H97" s="165">
        <f>SUM(H89:J96)</f>
        <v>192281346.32000002</v>
      </c>
      <c r="I97" s="166"/>
      <c r="J97" s="167"/>
      <c r="K97" s="168">
        <f>SUM(K89:M96)</f>
        <v>3157</v>
      </c>
      <c r="L97" s="169"/>
      <c r="M97" s="170"/>
      <c r="N97" s="2"/>
      <c r="O97" s="2"/>
      <c r="P97" s="2"/>
    </row>
    <row r="98" spans="1:16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">
      <c r="A99" s="45" t="s">
        <v>210</v>
      </c>
      <c r="B99" s="2"/>
      <c r="C99" s="2"/>
      <c r="D99" s="2"/>
      <c r="E99" s="2"/>
      <c r="F99" s="2"/>
      <c r="G99" s="2"/>
      <c r="H99" s="12"/>
      <c r="I99" s="12"/>
      <c r="J99" s="12"/>
      <c r="K99" s="11"/>
      <c r="L99" s="11"/>
      <c r="M99" s="11"/>
      <c r="N99" s="2"/>
      <c r="O99" s="2"/>
      <c r="P99" s="2"/>
    </row>
    <row r="100" spans="1:16" ht="15">
      <c r="A100" s="14" t="s">
        <v>111</v>
      </c>
      <c r="B100" s="2"/>
      <c r="C100" s="2"/>
      <c r="D100" s="2"/>
      <c r="E100" s="2"/>
      <c r="F100" s="2"/>
      <c r="G100" s="2"/>
      <c r="H100" s="116" t="s">
        <v>114</v>
      </c>
      <c r="I100" s="117"/>
      <c r="J100" s="118"/>
      <c r="K100" s="11"/>
      <c r="L100" s="11"/>
      <c r="M100" s="11"/>
      <c r="N100" s="2"/>
      <c r="O100" s="2"/>
      <c r="P100" s="2"/>
    </row>
    <row r="101" spans="1:16" ht="14.25">
      <c r="A101" s="15" t="s">
        <v>112</v>
      </c>
      <c r="B101" s="2"/>
      <c r="C101" s="2"/>
      <c r="D101" s="2"/>
      <c r="E101" s="2"/>
      <c r="F101" s="2"/>
      <c r="G101" s="2"/>
      <c r="H101" s="176">
        <f>53970359.35/192281346</f>
        <v>0.2806843225967432</v>
      </c>
      <c r="I101" s="177"/>
      <c r="J101" s="178"/>
      <c r="K101" s="11"/>
      <c r="L101" s="11"/>
      <c r="M101" s="11"/>
      <c r="N101" s="2"/>
      <c r="O101" s="2"/>
      <c r="P101" s="2"/>
    </row>
    <row r="102" spans="1:16" ht="14.25">
      <c r="A102" s="15" t="s">
        <v>113</v>
      </c>
      <c r="B102" s="2"/>
      <c r="C102" s="2"/>
      <c r="D102" s="2"/>
      <c r="E102" s="2"/>
      <c r="F102" s="2"/>
      <c r="G102" s="2"/>
      <c r="H102" s="179">
        <f>19333872.22/192281346</f>
        <v>0.10054991096224175</v>
      </c>
      <c r="I102" s="180"/>
      <c r="J102" s="181"/>
      <c r="K102" s="11"/>
      <c r="L102" s="11"/>
      <c r="M102" s="11"/>
      <c r="N102" s="2"/>
      <c r="O102" s="2"/>
      <c r="P102" s="2"/>
    </row>
    <row r="103" spans="1:16" ht="14.25">
      <c r="A103" s="2"/>
      <c r="B103" s="2"/>
      <c r="C103" s="2"/>
      <c r="D103" s="2"/>
      <c r="E103" s="2"/>
      <c r="F103" s="2"/>
      <c r="G103" s="2"/>
      <c r="H103" s="12"/>
      <c r="I103" s="12"/>
      <c r="J103" s="12"/>
      <c r="K103" s="11"/>
      <c r="L103" s="11"/>
      <c r="M103" s="11"/>
      <c r="N103" s="2"/>
      <c r="O103" s="2"/>
      <c r="P103" s="2"/>
    </row>
    <row r="104" spans="1:16" ht="14.25">
      <c r="A104" s="2"/>
      <c r="B104" s="2"/>
      <c r="C104" s="2"/>
      <c r="D104" s="2"/>
      <c r="E104" s="2"/>
      <c r="F104" s="2"/>
      <c r="G104" s="2"/>
      <c r="H104" s="12"/>
      <c r="I104" s="12"/>
      <c r="J104" s="12"/>
      <c r="K104" s="11"/>
      <c r="L104" s="11"/>
      <c r="M104" s="11"/>
      <c r="N104" s="2"/>
      <c r="O104" s="2"/>
      <c r="P104" s="2"/>
    </row>
    <row r="105" spans="1:16" ht="15">
      <c r="A105" s="5" t="s">
        <v>117</v>
      </c>
      <c r="B105" s="2"/>
      <c r="C105" s="2"/>
      <c r="D105" s="2"/>
      <c r="E105" s="2"/>
      <c r="F105" s="2"/>
      <c r="G105" s="2"/>
      <c r="H105" s="116" t="s">
        <v>108</v>
      </c>
      <c r="I105" s="117"/>
      <c r="J105" s="118"/>
      <c r="K105" s="125" t="s">
        <v>109</v>
      </c>
      <c r="L105" s="126"/>
      <c r="M105" s="127"/>
      <c r="N105" s="125" t="s">
        <v>110</v>
      </c>
      <c r="O105" s="126"/>
      <c r="P105" s="127"/>
    </row>
    <row r="106" spans="1:16" ht="14.25">
      <c r="A106" s="2" t="s">
        <v>106</v>
      </c>
      <c r="B106" s="2"/>
      <c r="C106" s="2"/>
      <c r="D106" s="2"/>
      <c r="E106" s="2"/>
      <c r="F106" s="2"/>
      <c r="G106" s="2"/>
      <c r="H106" s="113">
        <v>0.667</v>
      </c>
      <c r="I106" s="114"/>
      <c r="J106" s="115"/>
      <c r="K106" s="113">
        <v>0.677</v>
      </c>
      <c r="L106" s="114"/>
      <c r="M106" s="115"/>
      <c r="N106" s="176">
        <v>0.6067</v>
      </c>
      <c r="O106" s="177"/>
      <c r="P106" s="178"/>
    </row>
    <row r="107" spans="1:16" ht="14.25">
      <c r="A107" s="2" t="s">
        <v>107</v>
      </c>
      <c r="B107" s="2"/>
      <c r="C107" s="2"/>
      <c r="D107" s="2"/>
      <c r="E107" s="2"/>
      <c r="F107" s="2"/>
      <c r="G107" s="2"/>
      <c r="H107" s="110">
        <v>0.6431</v>
      </c>
      <c r="I107" s="111"/>
      <c r="J107" s="112"/>
      <c r="K107" s="110">
        <v>0.6531</v>
      </c>
      <c r="L107" s="111"/>
      <c r="M107" s="112"/>
      <c r="N107" s="179">
        <v>0.575</v>
      </c>
      <c r="O107" s="180"/>
      <c r="P107" s="181"/>
    </row>
    <row r="108" spans="1:16" ht="14.25">
      <c r="A108" s="2"/>
      <c r="B108" s="2"/>
      <c r="C108" s="2"/>
      <c r="D108" s="2"/>
      <c r="E108" s="2"/>
      <c r="F108" s="2"/>
      <c r="G108" s="2"/>
      <c r="H108" s="8"/>
      <c r="I108" s="2"/>
      <c r="J108" s="2"/>
      <c r="K108" s="2"/>
      <c r="L108" s="2"/>
      <c r="M108" s="2"/>
      <c r="N108" s="2"/>
      <c r="O108" s="2"/>
      <c r="P108" s="2"/>
    </row>
    <row r="109" spans="1:16" ht="15">
      <c r="A109" s="5" t="s">
        <v>49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4.25">
      <c r="A110" s="2" t="s">
        <v>50</v>
      </c>
      <c r="B110" s="2"/>
      <c r="C110" s="2"/>
      <c r="D110" s="2"/>
      <c r="E110" s="2"/>
      <c r="F110" s="2"/>
      <c r="G110" s="2"/>
      <c r="H110" s="161">
        <v>0</v>
      </c>
      <c r="I110" s="162"/>
      <c r="J110" s="163"/>
      <c r="K110" s="2"/>
      <c r="L110" s="2"/>
      <c r="M110" s="2"/>
      <c r="N110" s="2"/>
      <c r="O110" s="2"/>
      <c r="P110" s="2"/>
    </row>
    <row r="111" spans="1:16" ht="14.25">
      <c r="A111" s="2" t="s">
        <v>51</v>
      </c>
      <c r="B111" s="2"/>
      <c r="C111" s="2"/>
      <c r="D111" s="2"/>
      <c r="E111" s="2"/>
      <c r="F111" s="2"/>
      <c r="G111" s="2"/>
      <c r="H111" s="128">
        <v>0</v>
      </c>
      <c r="I111" s="129"/>
      <c r="J111" s="130"/>
      <c r="K111" s="2"/>
      <c r="L111" s="2"/>
      <c r="M111" s="2"/>
      <c r="N111" s="2"/>
      <c r="O111" s="2"/>
      <c r="P111" s="2"/>
    </row>
    <row r="112" spans="1:16" ht="14.25">
      <c r="A112" s="2"/>
      <c r="B112" s="2"/>
      <c r="C112" s="2"/>
      <c r="D112" s="2"/>
      <c r="E112" s="2"/>
      <c r="F112" s="2"/>
      <c r="G112" s="2"/>
      <c r="H112" s="128"/>
      <c r="I112" s="129"/>
      <c r="J112" s="130"/>
      <c r="K112" s="2"/>
      <c r="L112" s="2"/>
      <c r="M112" s="2"/>
      <c r="N112" s="2"/>
      <c r="O112" s="2"/>
      <c r="P112" s="2"/>
    </row>
    <row r="113" spans="1:16" ht="14.25">
      <c r="A113" s="2" t="s">
        <v>52</v>
      </c>
      <c r="B113" s="2"/>
      <c r="C113" s="2"/>
      <c r="D113" s="2"/>
      <c r="E113" s="2"/>
      <c r="F113" s="2"/>
      <c r="G113" s="2"/>
      <c r="H113" s="128">
        <v>0</v>
      </c>
      <c r="I113" s="129"/>
      <c r="J113" s="130"/>
      <c r="K113" s="2"/>
      <c r="L113" s="2"/>
      <c r="M113" s="2"/>
      <c r="N113" s="2"/>
      <c r="O113" s="2"/>
      <c r="P113" s="2"/>
    </row>
    <row r="114" spans="1:16" ht="14.25">
      <c r="A114" s="2" t="s">
        <v>53</v>
      </c>
      <c r="B114" s="2"/>
      <c r="C114" s="2"/>
      <c r="D114" s="2"/>
      <c r="E114" s="2"/>
      <c r="F114" s="2"/>
      <c r="G114" s="2"/>
      <c r="H114" s="128">
        <v>0</v>
      </c>
      <c r="I114" s="129"/>
      <c r="J114" s="130"/>
      <c r="K114" s="2"/>
      <c r="L114" s="2"/>
      <c r="M114" s="2"/>
      <c r="N114" s="2"/>
      <c r="O114" s="2"/>
      <c r="P114" s="2"/>
    </row>
    <row r="115" spans="1:16" ht="14.25">
      <c r="A115" s="2" t="s">
        <v>54</v>
      </c>
      <c r="B115" s="2"/>
      <c r="C115" s="2"/>
      <c r="D115" s="2"/>
      <c r="E115" s="2"/>
      <c r="F115" s="2"/>
      <c r="G115" s="2"/>
      <c r="H115" s="164">
        <v>0</v>
      </c>
      <c r="I115" s="153"/>
      <c r="J115" s="154"/>
      <c r="K115" s="1"/>
      <c r="L115" s="1"/>
      <c r="M115" s="1"/>
      <c r="N115" s="2"/>
      <c r="O115" s="2"/>
      <c r="P115" s="2"/>
    </row>
    <row r="116" spans="1:16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2"/>
      <c r="O116" s="2"/>
      <c r="P116" s="2"/>
    </row>
    <row r="117" spans="1:16" ht="15">
      <c r="A117" s="5" t="s">
        <v>55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4.25">
      <c r="A118" s="2" t="s">
        <v>86</v>
      </c>
      <c r="B118" s="2"/>
      <c r="C118" s="2"/>
      <c r="D118" s="2"/>
      <c r="E118" s="2"/>
      <c r="F118" s="2"/>
      <c r="G118" s="2"/>
      <c r="H118" s="161">
        <v>0</v>
      </c>
      <c r="I118" s="162"/>
      <c r="J118" s="163"/>
      <c r="K118" s="2"/>
      <c r="L118" s="2"/>
      <c r="M118" s="2"/>
      <c r="N118" s="2"/>
      <c r="O118" s="2"/>
      <c r="P118" s="2"/>
    </row>
    <row r="119" spans="1:16" ht="14.25">
      <c r="A119" s="2" t="s">
        <v>87</v>
      </c>
      <c r="B119" s="2"/>
      <c r="C119" s="2"/>
      <c r="D119" s="2"/>
      <c r="E119" s="2"/>
      <c r="F119" s="2"/>
      <c r="G119" s="2"/>
      <c r="H119" s="128">
        <v>0</v>
      </c>
      <c r="I119" s="129"/>
      <c r="J119" s="130"/>
      <c r="K119" s="2"/>
      <c r="L119" s="2"/>
      <c r="M119" s="2"/>
      <c r="N119" s="2"/>
      <c r="O119" s="2"/>
      <c r="P119" s="2"/>
    </row>
    <row r="120" spans="1:16" ht="14.25">
      <c r="A120" s="2" t="s">
        <v>88</v>
      </c>
      <c r="B120" s="2"/>
      <c r="C120" s="2"/>
      <c r="D120" s="2"/>
      <c r="E120" s="2"/>
      <c r="F120" s="2"/>
      <c r="G120" s="2"/>
      <c r="H120" s="128">
        <v>0</v>
      </c>
      <c r="I120" s="129"/>
      <c r="J120" s="130"/>
      <c r="K120" s="2"/>
      <c r="L120" s="2"/>
      <c r="M120" s="2"/>
      <c r="N120" s="2"/>
      <c r="O120" s="2"/>
      <c r="P120" s="2"/>
    </row>
    <row r="121" spans="1:16" ht="14.25">
      <c r="A121" s="2" t="s">
        <v>89</v>
      </c>
      <c r="B121" s="2"/>
      <c r="C121" s="2"/>
      <c r="D121" s="2"/>
      <c r="E121" s="2"/>
      <c r="F121" s="2"/>
      <c r="G121" s="2"/>
      <c r="H121" s="128">
        <v>0</v>
      </c>
      <c r="I121" s="129"/>
      <c r="J121" s="130"/>
      <c r="K121" s="2"/>
      <c r="L121" s="2"/>
      <c r="M121" s="2"/>
      <c r="N121" s="2"/>
      <c r="O121" s="2"/>
      <c r="P121" s="2"/>
    </row>
    <row r="122" spans="1:16" ht="14.25">
      <c r="A122" s="2" t="s">
        <v>90</v>
      </c>
      <c r="B122" s="2"/>
      <c r="C122" s="2"/>
      <c r="D122" s="2"/>
      <c r="E122" s="2"/>
      <c r="F122" s="2"/>
      <c r="G122" s="2"/>
      <c r="H122" s="128">
        <v>0</v>
      </c>
      <c r="I122" s="129"/>
      <c r="J122" s="130"/>
      <c r="K122" s="2"/>
      <c r="L122" s="2"/>
      <c r="M122" s="2"/>
      <c r="N122" s="2"/>
      <c r="O122" s="2"/>
      <c r="P122" s="2"/>
    </row>
    <row r="123" spans="1:16" ht="14.25">
      <c r="A123" s="2" t="s">
        <v>56</v>
      </c>
      <c r="B123" s="2"/>
      <c r="C123" s="2"/>
      <c r="D123" s="2"/>
      <c r="E123" s="2"/>
      <c r="F123" s="2"/>
      <c r="G123" s="2"/>
      <c r="H123" s="128">
        <v>0</v>
      </c>
      <c r="I123" s="129"/>
      <c r="J123" s="130"/>
      <c r="K123" s="2"/>
      <c r="L123" s="2"/>
      <c r="M123" s="2"/>
      <c r="N123" s="2"/>
      <c r="O123" s="2"/>
      <c r="P123" s="2"/>
    </row>
    <row r="124" spans="1:16" ht="14.25">
      <c r="A124" s="2" t="s">
        <v>57</v>
      </c>
      <c r="B124" s="2"/>
      <c r="C124" s="2"/>
      <c r="D124" s="2"/>
      <c r="E124" s="2"/>
      <c r="F124" s="2"/>
      <c r="G124" s="2"/>
      <c r="H124" s="128">
        <v>0</v>
      </c>
      <c r="I124" s="129"/>
      <c r="J124" s="130"/>
      <c r="K124" s="2"/>
      <c r="L124" s="2"/>
      <c r="M124" s="2"/>
      <c r="N124" s="2"/>
      <c r="O124" s="2"/>
      <c r="P124" s="2"/>
    </row>
    <row r="125" spans="1:16" ht="14.25">
      <c r="A125" s="2" t="s">
        <v>58</v>
      </c>
      <c r="B125" s="2"/>
      <c r="C125" s="2"/>
      <c r="D125" s="2"/>
      <c r="E125" s="2"/>
      <c r="F125" s="2"/>
      <c r="G125" s="2"/>
      <c r="H125" s="164">
        <v>0</v>
      </c>
      <c r="I125" s="153"/>
      <c r="J125" s="154"/>
      <c r="K125" s="2"/>
      <c r="L125" s="2"/>
      <c r="M125" s="2"/>
      <c r="N125" s="2"/>
      <c r="O125" s="2"/>
      <c r="P125" s="2"/>
    </row>
    <row r="126" spans="1:16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mergeCells count="137">
    <mergeCell ref="H8:J8"/>
    <mergeCell ref="K8:M8"/>
    <mergeCell ref="H9:J9"/>
    <mergeCell ref="K9:M9"/>
    <mergeCell ref="H10:J10"/>
    <mergeCell ref="K10:M10"/>
    <mergeCell ref="H11:J11"/>
    <mergeCell ref="K11:M11"/>
    <mergeCell ref="H12:J12"/>
    <mergeCell ref="K12:M12"/>
    <mergeCell ref="H13:J13"/>
    <mergeCell ref="K13:M13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5:J35"/>
    <mergeCell ref="H36:J36"/>
    <mergeCell ref="H37:J37"/>
    <mergeCell ref="H38:J38"/>
    <mergeCell ref="H39:J39"/>
    <mergeCell ref="H40:J40"/>
    <mergeCell ref="H41:J41"/>
    <mergeCell ref="H42:J42"/>
    <mergeCell ref="K42:M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3:J53"/>
    <mergeCell ref="H54:J54"/>
    <mergeCell ref="H57:J57"/>
    <mergeCell ref="H58:J58"/>
    <mergeCell ref="H59:J59"/>
    <mergeCell ref="H60:J60"/>
    <mergeCell ref="H63:J63"/>
    <mergeCell ref="H64:J64"/>
    <mergeCell ref="H65:J65"/>
    <mergeCell ref="H66:J66"/>
    <mergeCell ref="H67:J67"/>
    <mergeCell ref="H68:J68"/>
    <mergeCell ref="H69:J69"/>
    <mergeCell ref="H72:J72"/>
    <mergeCell ref="H73:J73"/>
    <mergeCell ref="H74:J74"/>
    <mergeCell ref="H75:J75"/>
    <mergeCell ref="H76:J76"/>
    <mergeCell ref="H77:J77"/>
    <mergeCell ref="H78:J78"/>
    <mergeCell ref="H79:J79"/>
    <mergeCell ref="H82:J82"/>
    <mergeCell ref="H83:J83"/>
    <mergeCell ref="H84:J84"/>
    <mergeCell ref="H85:J85"/>
    <mergeCell ref="H88:J88"/>
    <mergeCell ref="K88:M88"/>
    <mergeCell ref="H89:J89"/>
    <mergeCell ref="K89:M89"/>
    <mergeCell ref="H90:J90"/>
    <mergeCell ref="K90:M90"/>
    <mergeCell ref="H91:J91"/>
    <mergeCell ref="K91:M91"/>
    <mergeCell ref="H92:J92"/>
    <mergeCell ref="K92:M92"/>
    <mergeCell ref="H93:J93"/>
    <mergeCell ref="K93:M93"/>
    <mergeCell ref="H94:J94"/>
    <mergeCell ref="K94:M94"/>
    <mergeCell ref="H95:J95"/>
    <mergeCell ref="K95:M95"/>
    <mergeCell ref="H96:J96"/>
    <mergeCell ref="K96:M96"/>
    <mergeCell ref="H97:J97"/>
    <mergeCell ref="K97:M97"/>
    <mergeCell ref="H100:J100"/>
    <mergeCell ref="H101:J101"/>
    <mergeCell ref="H102:J102"/>
    <mergeCell ref="H105:J105"/>
    <mergeCell ref="K105:M105"/>
    <mergeCell ref="N105:P105"/>
    <mergeCell ref="H106:J106"/>
    <mergeCell ref="K106:M106"/>
    <mergeCell ref="N106:P106"/>
    <mergeCell ref="H107:J107"/>
    <mergeCell ref="K107:M107"/>
    <mergeCell ref="N107:P107"/>
    <mergeCell ref="H110:J110"/>
    <mergeCell ref="H111:J111"/>
    <mergeCell ref="H112:J112"/>
    <mergeCell ref="H113:J113"/>
    <mergeCell ref="H114:J114"/>
    <mergeCell ref="H115:J115"/>
    <mergeCell ref="H118:J118"/>
    <mergeCell ref="H119:J119"/>
    <mergeCell ref="H124:J124"/>
    <mergeCell ref="H125:J125"/>
    <mergeCell ref="H120:J120"/>
    <mergeCell ref="H121:J121"/>
    <mergeCell ref="H122:J122"/>
    <mergeCell ref="H123:J123"/>
  </mergeCells>
  <printOptions/>
  <pageMargins left="0.75" right="0.75" top="1" bottom="1" header="0.5" footer="0.5"/>
  <pageSetup horizontalDpi="600" verticalDpi="600" orientation="portrait" paperSize="9" scale="48" r:id="rId1"/>
  <rowBreaks count="1" manualBreakCount="1">
    <brk id="8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12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24.421875" style="0" bestFit="1" customWidth="1"/>
    <col min="6" max="6" width="10.8515625" style="0" customWidth="1"/>
    <col min="8" max="9" width="12.7109375" style="0" bestFit="1" customWidth="1"/>
    <col min="12" max="12" width="11.140625" style="0" bestFit="1" customWidth="1"/>
    <col min="14" max="14" width="11.57421875" style="0" bestFit="1" customWidth="1"/>
  </cols>
  <sheetData>
    <row r="1" spans="1:16" ht="15">
      <c r="A1" s="46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">
      <c r="A4" s="6" t="s">
        <v>7</v>
      </c>
      <c r="B4" s="2"/>
      <c r="C4" s="2"/>
      <c r="D4" s="2"/>
      <c r="E4" s="40">
        <v>38628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6" t="s">
        <v>8</v>
      </c>
      <c r="B5" s="2"/>
      <c r="C5" s="2"/>
      <c r="D5" s="2"/>
      <c r="E5" s="39">
        <v>0.046025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5" t="s">
        <v>9</v>
      </c>
      <c r="B7" s="2"/>
      <c r="C7" s="2"/>
      <c r="D7" s="2"/>
      <c r="E7" s="2"/>
      <c r="F7" s="2"/>
      <c r="G7" s="2"/>
      <c r="H7" s="122" t="s">
        <v>59</v>
      </c>
      <c r="I7" s="123"/>
      <c r="J7" s="124"/>
      <c r="K7" s="122" t="s">
        <v>60</v>
      </c>
      <c r="L7" s="123"/>
      <c r="M7" s="124"/>
      <c r="N7" s="2"/>
      <c r="O7" s="2"/>
      <c r="P7" s="2"/>
    </row>
    <row r="8" spans="1:16" ht="14.25">
      <c r="A8" s="2" t="s">
        <v>10</v>
      </c>
      <c r="B8" s="2"/>
      <c r="C8" s="2"/>
      <c r="D8" s="2"/>
      <c r="E8" s="2"/>
      <c r="F8" s="2"/>
      <c r="G8" s="2"/>
      <c r="H8" s="128" t="s">
        <v>62</v>
      </c>
      <c r="I8" s="129"/>
      <c r="J8" s="130"/>
      <c r="K8" s="128" t="s">
        <v>63</v>
      </c>
      <c r="L8" s="129"/>
      <c r="M8" s="130"/>
      <c r="N8" s="2"/>
      <c r="O8" s="2"/>
      <c r="P8" s="2"/>
    </row>
    <row r="9" spans="1:16" ht="14.25">
      <c r="A9" s="2" t="s">
        <v>92</v>
      </c>
      <c r="B9" s="2"/>
      <c r="C9" s="2"/>
      <c r="D9" s="2"/>
      <c r="E9" s="2"/>
      <c r="F9" s="2"/>
      <c r="G9" s="2"/>
      <c r="H9" s="128" t="s">
        <v>94</v>
      </c>
      <c r="I9" s="129"/>
      <c r="J9" s="130"/>
      <c r="K9" s="128" t="s">
        <v>100</v>
      </c>
      <c r="L9" s="129"/>
      <c r="M9" s="130"/>
      <c r="N9" s="2"/>
      <c r="O9" s="2"/>
      <c r="P9" s="2"/>
    </row>
    <row r="10" spans="1:16" ht="14.25">
      <c r="A10" s="2" t="s">
        <v>93</v>
      </c>
      <c r="B10" s="2"/>
      <c r="C10" s="2"/>
      <c r="D10" s="2"/>
      <c r="E10" s="2"/>
      <c r="F10" s="2"/>
      <c r="G10" s="2"/>
      <c r="H10" s="128" t="s">
        <v>94</v>
      </c>
      <c r="I10" s="129"/>
      <c r="J10" s="130"/>
      <c r="K10" s="128" t="s">
        <v>203</v>
      </c>
      <c r="L10" s="129"/>
      <c r="M10" s="130"/>
      <c r="N10" s="2"/>
      <c r="O10" s="2"/>
      <c r="P10" s="2"/>
    </row>
    <row r="11" spans="1:16" ht="14.25">
      <c r="A11" s="3" t="s">
        <v>99</v>
      </c>
      <c r="B11" s="2"/>
      <c r="C11" s="2"/>
      <c r="D11" s="2"/>
      <c r="E11" s="2"/>
      <c r="F11" s="2"/>
      <c r="G11" s="2"/>
      <c r="H11" s="128" t="s">
        <v>64</v>
      </c>
      <c r="I11" s="129"/>
      <c r="J11" s="130"/>
      <c r="K11" s="128" t="s">
        <v>62</v>
      </c>
      <c r="L11" s="129" t="s">
        <v>62</v>
      </c>
      <c r="M11" s="130"/>
      <c r="N11" s="2"/>
      <c r="O11" s="2"/>
      <c r="P11" s="2"/>
    </row>
    <row r="12" spans="1:16" ht="14.25">
      <c r="A12" s="3" t="s">
        <v>102</v>
      </c>
      <c r="B12" s="2"/>
      <c r="C12" s="2"/>
      <c r="D12" s="2"/>
      <c r="E12" s="2"/>
      <c r="F12" s="2"/>
      <c r="G12" s="2"/>
      <c r="H12" s="128" t="s">
        <v>64</v>
      </c>
      <c r="I12" s="129"/>
      <c r="J12" s="130"/>
      <c r="K12" s="128" t="s">
        <v>62</v>
      </c>
      <c r="L12" s="129"/>
      <c r="M12" s="130"/>
      <c r="N12" s="2"/>
      <c r="O12" s="2"/>
      <c r="P12" s="2"/>
    </row>
    <row r="13" spans="1:16" ht="14.25">
      <c r="A13" s="2"/>
      <c r="B13" s="2"/>
      <c r="C13" s="2"/>
      <c r="D13" s="2"/>
      <c r="E13" s="2"/>
      <c r="F13" s="2"/>
      <c r="G13" s="2"/>
      <c r="H13" s="128"/>
      <c r="I13" s="129"/>
      <c r="J13" s="130"/>
      <c r="K13" s="128"/>
      <c r="L13" s="129"/>
      <c r="M13" s="130"/>
      <c r="N13" s="2"/>
      <c r="O13" s="2"/>
      <c r="P13" s="2"/>
    </row>
    <row r="14" spans="1:16" ht="14.25">
      <c r="A14" s="2" t="s">
        <v>73</v>
      </c>
      <c r="B14" s="2"/>
      <c r="C14" s="2"/>
      <c r="D14" s="2"/>
      <c r="E14" s="2"/>
      <c r="F14" s="2"/>
      <c r="G14" s="2"/>
      <c r="H14" s="131">
        <v>460000000</v>
      </c>
      <c r="I14" s="132"/>
      <c r="J14" s="133"/>
      <c r="K14" s="131">
        <v>40000000</v>
      </c>
      <c r="L14" s="132"/>
      <c r="M14" s="133"/>
      <c r="N14" s="2"/>
      <c r="O14" s="2"/>
      <c r="P14" s="2"/>
    </row>
    <row r="15" spans="1:16" ht="14.25">
      <c r="A15" s="2" t="s">
        <v>74</v>
      </c>
      <c r="B15" s="2"/>
      <c r="C15" s="2"/>
      <c r="D15" s="2"/>
      <c r="E15" s="2"/>
      <c r="F15" s="2"/>
      <c r="G15" s="2"/>
      <c r="H15" s="173">
        <v>152281390</v>
      </c>
      <c r="I15" s="174"/>
      <c r="J15" s="175"/>
      <c r="K15" s="132">
        <v>40000000</v>
      </c>
      <c r="L15" s="132"/>
      <c r="M15" s="133"/>
      <c r="N15" s="2"/>
      <c r="O15" s="2"/>
      <c r="P15" s="2"/>
    </row>
    <row r="16" spans="1:16" ht="14.25">
      <c r="A16" s="2" t="s">
        <v>68</v>
      </c>
      <c r="B16" s="2"/>
      <c r="C16" s="2"/>
      <c r="D16" s="2"/>
      <c r="E16" s="2"/>
      <c r="F16" s="2"/>
      <c r="G16" s="2"/>
      <c r="H16" s="131">
        <f>H15-H17</f>
        <v>8211966</v>
      </c>
      <c r="I16" s="132"/>
      <c r="J16" s="133"/>
      <c r="K16" s="129" t="s">
        <v>67</v>
      </c>
      <c r="L16" s="129"/>
      <c r="M16" s="130"/>
      <c r="N16" s="2"/>
      <c r="O16" s="2"/>
      <c r="P16" s="2"/>
    </row>
    <row r="17" spans="1:16" ht="14.25">
      <c r="A17" s="2" t="s">
        <v>75</v>
      </c>
      <c r="B17" s="2"/>
      <c r="C17" s="2"/>
      <c r="D17" s="2"/>
      <c r="E17" s="2"/>
      <c r="F17" s="2"/>
      <c r="G17" s="2"/>
      <c r="H17" s="173">
        <v>144069424</v>
      </c>
      <c r="I17" s="174"/>
      <c r="J17" s="175"/>
      <c r="K17" s="131">
        <v>40000000</v>
      </c>
      <c r="L17" s="132"/>
      <c r="M17" s="133"/>
      <c r="N17" s="2"/>
      <c r="O17" s="2"/>
      <c r="P17" s="2"/>
    </row>
    <row r="18" spans="1:16" ht="14.25">
      <c r="A18" s="41" t="s">
        <v>217</v>
      </c>
      <c r="B18" s="2"/>
      <c r="C18" s="2"/>
      <c r="D18" s="2"/>
      <c r="E18" s="2"/>
      <c r="F18" s="2"/>
      <c r="G18" s="2"/>
      <c r="H18" s="206">
        <v>0.3131944</v>
      </c>
      <c r="I18" s="207"/>
      <c r="J18" s="208"/>
      <c r="K18" s="134">
        <v>1</v>
      </c>
      <c r="L18" s="135"/>
      <c r="M18" s="136"/>
      <c r="N18" s="2"/>
      <c r="O18" s="2"/>
      <c r="P18" s="2"/>
    </row>
    <row r="19" spans="1:16" ht="14.25">
      <c r="A19" s="2" t="s">
        <v>95</v>
      </c>
      <c r="B19" s="2"/>
      <c r="C19" s="2"/>
      <c r="D19" s="2"/>
      <c r="E19" s="2"/>
      <c r="F19" s="2"/>
      <c r="G19" s="2"/>
      <c r="H19" s="113">
        <f>H16/H15*12</f>
        <v>0.647115133372502</v>
      </c>
      <c r="I19" s="114"/>
      <c r="J19" s="115"/>
      <c r="K19" s="128" t="s">
        <v>67</v>
      </c>
      <c r="L19" s="129"/>
      <c r="M19" s="130"/>
      <c r="N19" s="2"/>
      <c r="O19" s="2"/>
      <c r="P19" s="2"/>
    </row>
    <row r="20" spans="1:16" ht="14.25">
      <c r="A20" s="2"/>
      <c r="B20" s="2"/>
      <c r="C20" s="2"/>
      <c r="D20" s="2"/>
      <c r="E20" s="2"/>
      <c r="F20" s="2"/>
      <c r="G20" s="2"/>
      <c r="H20" s="128"/>
      <c r="I20" s="129"/>
      <c r="J20" s="130"/>
      <c r="K20" s="128"/>
      <c r="L20" s="129"/>
      <c r="M20" s="130"/>
      <c r="N20" s="2"/>
      <c r="O20" s="2"/>
      <c r="P20" s="2"/>
    </row>
    <row r="21" spans="1:16" ht="14.25">
      <c r="A21" s="2" t="s">
        <v>11</v>
      </c>
      <c r="B21" s="2"/>
      <c r="C21" s="2"/>
      <c r="D21" s="2"/>
      <c r="E21" s="2"/>
      <c r="F21" s="2"/>
      <c r="G21" s="2"/>
      <c r="H21" s="128" t="s">
        <v>67</v>
      </c>
      <c r="I21" s="129"/>
      <c r="J21" s="130"/>
      <c r="K21" s="113">
        <f>K14/H14*100%</f>
        <v>0.08695652173913043</v>
      </c>
      <c r="L21" s="129"/>
      <c r="M21" s="130"/>
      <c r="N21" s="2"/>
      <c r="O21" s="2"/>
      <c r="P21" s="2"/>
    </row>
    <row r="22" spans="1:16" ht="14.25">
      <c r="A22" s="2" t="s">
        <v>12</v>
      </c>
      <c r="B22" s="2"/>
      <c r="C22" s="2"/>
      <c r="D22" s="2"/>
      <c r="E22" s="2"/>
      <c r="F22" s="2"/>
      <c r="G22" s="2"/>
      <c r="H22" s="128" t="s">
        <v>67</v>
      </c>
      <c r="I22" s="129"/>
      <c r="J22" s="130"/>
      <c r="K22" s="113">
        <f>K17/H17*100%</f>
        <v>0.2776439225577802</v>
      </c>
      <c r="L22" s="129"/>
      <c r="M22" s="130"/>
      <c r="N22" s="2"/>
      <c r="O22" s="2"/>
      <c r="P22" s="2"/>
    </row>
    <row r="23" spans="1:16" ht="14.25">
      <c r="A23" s="2"/>
      <c r="B23" s="2"/>
      <c r="C23" s="2"/>
      <c r="D23" s="2"/>
      <c r="E23" s="2"/>
      <c r="F23" s="2"/>
      <c r="G23" s="2"/>
      <c r="H23" s="128"/>
      <c r="I23" s="129"/>
      <c r="J23" s="130"/>
      <c r="K23" s="128"/>
      <c r="L23" s="129"/>
      <c r="M23" s="130"/>
      <c r="N23" s="2"/>
      <c r="O23" s="2"/>
      <c r="P23" s="2"/>
    </row>
    <row r="24" spans="1:16" ht="14.25">
      <c r="A24" s="2" t="s">
        <v>13</v>
      </c>
      <c r="B24" s="2"/>
      <c r="C24" s="2"/>
      <c r="D24" s="2"/>
      <c r="E24" s="2"/>
      <c r="F24" s="2"/>
      <c r="G24" s="2"/>
      <c r="H24" s="128">
        <v>28</v>
      </c>
      <c r="I24" s="129"/>
      <c r="J24" s="130"/>
      <c r="K24" s="128">
        <v>85</v>
      </c>
      <c r="L24" s="129"/>
      <c r="M24" s="130"/>
      <c r="N24" s="2"/>
      <c r="O24" s="2"/>
      <c r="P24" s="2"/>
    </row>
    <row r="25" spans="1:16" ht="14.25">
      <c r="A25" s="2" t="s">
        <v>69</v>
      </c>
      <c r="B25" s="2"/>
      <c r="C25" s="2"/>
      <c r="D25" s="2"/>
      <c r="E25" s="2"/>
      <c r="F25" s="2"/>
      <c r="G25" s="2"/>
      <c r="H25" s="185">
        <v>121.5</v>
      </c>
      <c r="I25" s="186"/>
      <c r="J25" s="187"/>
      <c r="K25" s="185">
        <v>433.21</v>
      </c>
      <c r="L25" s="186"/>
      <c r="M25" s="187"/>
      <c r="N25" s="2"/>
      <c r="O25" s="2"/>
      <c r="P25" s="2"/>
    </row>
    <row r="26" spans="1:16" ht="14.25">
      <c r="A26" s="2" t="s">
        <v>14</v>
      </c>
      <c r="B26" s="2"/>
      <c r="C26" s="2"/>
      <c r="D26" s="2"/>
      <c r="E26" s="2"/>
      <c r="F26" s="2"/>
      <c r="G26" s="2"/>
      <c r="H26" s="128">
        <v>56</v>
      </c>
      <c r="I26" s="129"/>
      <c r="J26" s="130"/>
      <c r="K26" s="128">
        <v>170</v>
      </c>
      <c r="L26" s="129"/>
      <c r="M26" s="130"/>
      <c r="N26" s="2"/>
      <c r="O26" s="2"/>
      <c r="P26" s="2"/>
    </row>
    <row r="27" spans="1:16" ht="14.25">
      <c r="A27" s="2" t="s">
        <v>15</v>
      </c>
      <c r="B27" s="2"/>
      <c r="C27" s="2"/>
      <c r="D27" s="2"/>
      <c r="E27" s="2"/>
      <c r="F27" s="2"/>
      <c r="G27" s="2"/>
      <c r="H27" s="140" t="s">
        <v>101</v>
      </c>
      <c r="I27" s="129"/>
      <c r="J27" s="130"/>
      <c r="K27" s="140" t="s">
        <v>101</v>
      </c>
      <c r="L27" s="129"/>
      <c r="M27" s="130"/>
      <c r="N27" s="2"/>
      <c r="O27" s="2"/>
      <c r="P27" s="2"/>
    </row>
    <row r="28" spans="1:16" ht="14.25">
      <c r="A28" s="2"/>
      <c r="B28" s="2"/>
      <c r="C28" s="2"/>
      <c r="D28" s="2"/>
      <c r="E28" s="2"/>
      <c r="F28" s="2"/>
      <c r="G28" s="2"/>
      <c r="H28" s="128"/>
      <c r="I28" s="129"/>
      <c r="J28" s="130"/>
      <c r="K28" s="128"/>
      <c r="L28" s="129"/>
      <c r="M28" s="130"/>
      <c r="N28" s="2"/>
      <c r="O28" s="2"/>
      <c r="P28" s="2"/>
    </row>
    <row r="29" spans="1:16" ht="14.25">
      <c r="A29" s="2" t="s">
        <v>16</v>
      </c>
      <c r="B29" s="2"/>
      <c r="C29" s="2"/>
      <c r="D29" s="2"/>
      <c r="E29" s="2"/>
      <c r="F29" s="2"/>
      <c r="G29" s="2"/>
      <c r="H29" s="128" t="s">
        <v>65</v>
      </c>
      <c r="I29" s="129"/>
      <c r="J29" s="130"/>
      <c r="K29" s="128" t="s">
        <v>65</v>
      </c>
      <c r="L29" s="129"/>
      <c r="M29" s="130"/>
      <c r="N29" s="2"/>
      <c r="O29" s="2"/>
      <c r="P29" s="2"/>
    </row>
    <row r="30" spans="1:16" ht="14.25">
      <c r="A30" s="2" t="s">
        <v>17</v>
      </c>
      <c r="B30" s="2"/>
      <c r="C30" s="2"/>
      <c r="D30" s="2"/>
      <c r="E30" s="2"/>
      <c r="F30" s="2"/>
      <c r="G30" s="2"/>
      <c r="H30" s="141">
        <f>E4</f>
        <v>38628</v>
      </c>
      <c r="I30" s="142"/>
      <c r="J30" s="143"/>
      <c r="K30" s="141">
        <f>H30</f>
        <v>38628</v>
      </c>
      <c r="L30" s="142"/>
      <c r="M30" s="143"/>
      <c r="N30" s="2"/>
      <c r="O30" s="2"/>
      <c r="P30" s="2"/>
    </row>
    <row r="31" spans="1:16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">
      <c r="A32" s="5" t="s">
        <v>18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4.25">
      <c r="A33" s="41" t="s">
        <v>211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2" t="s">
        <v>76</v>
      </c>
      <c r="B34" s="2"/>
      <c r="C34" s="2"/>
      <c r="D34" s="2"/>
      <c r="E34" s="2"/>
      <c r="F34" s="2"/>
      <c r="G34" s="2"/>
      <c r="H34" s="203">
        <v>192281346.32</v>
      </c>
      <c r="I34" s="204"/>
      <c r="J34" s="205"/>
      <c r="K34" s="1"/>
      <c r="L34" s="1"/>
      <c r="M34" s="1"/>
      <c r="N34" s="2"/>
      <c r="O34" s="2"/>
      <c r="P34" s="2"/>
    </row>
    <row r="35" spans="1:16" ht="15">
      <c r="A35" s="3" t="s">
        <v>97</v>
      </c>
      <c r="B35" s="2"/>
      <c r="C35" s="2"/>
      <c r="D35" s="2"/>
      <c r="E35" s="2"/>
      <c r="F35" s="6"/>
      <c r="G35" s="2"/>
      <c r="H35" s="173">
        <v>184069386.94</v>
      </c>
      <c r="I35" s="174"/>
      <c r="J35" s="175"/>
      <c r="K35" s="1"/>
      <c r="L35" s="1"/>
      <c r="M35" s="1"/>
      <c r="N35" s="2"/>
      <c r="O35" s="2"/>
      <c r="P35" s="2"/>
    </row>
    <row r="36" spans="1:16" ht="14.25">
      <c r="A36" s="2" t="s">
        <v>77</v>
      </c>
      <c r="B36" s="2"/>
      <c r="C36" s="2"/>
      <c r="D36" s="2"/>
      <c r="E36" s="2"/>
      <c r="F36" s="2"/>
      <c r="G36" s="2"/>
      <c r="H36" s="173">
        <v>959093.41</v>
      </c>
      <c r="I36" s="174"/>
      <c r="J36" s="175"/>
      <c r="K36" s="1"/>
      <c r="L36" s="1"/>
      <c r="M36" s="1"/>
      <c r="N36" s="2"/>
      <c r="O36" s="2"/>
      <c r="P36" s="2"/>
    </row>
    <row r="37" spans="1:16" ht="14.25">
      <c r="A37" s="2"/>
      <c r="B37" s="2"/>
      <c r="C37" s="2"/>
      <c r="D37" s="2"/>
      <c r="E37" s="2"/>
      <c r="F37" s="2"/>
      <c r="G37" s="2"/>
      <c r="H37" s="128"/>
      <c r="I37" s="129"/>
      <c r="J37" s="130"/>
      <c r="K37" s="1"/>
      <c r="L37" s="1"/>
      <c r="M37" s="1"/>
      <c r="N37" s="2"/>
      <c r="O37" s="2"/>
      <c r="P37" s="2"/>
    </row>
    <row r="38" spans="1:16" ht="14.25">
      <c r="A38" s="2" t="s">
        <v>78</v>
      </c>
      <c r="B38" s="2"/>
      <c r="C38" s="2"/>
      <c r="D38" s="2"/>
      <c r="E38" s="2"/>
      <c r="F38" s="2"/>
      <c r="G38" s="2"/>
      <c r="H38" s="131">
        <f>H41+H42</f>
        <v>9810843.48</v>
      </c>
      <c r="I38" s="129"/>
      <c r="J38" s="130"/>
      <c r="K38" s="1"/>
      <c r="L38" s="1"/>
      <c r="M38" s="1"/>
      <c r="N38" s="2"/>
      <c r="O38" s="2"/>
      <c r="P38" s="2"/>
    </row>
    <row r="39" spans="1:16" ht="14.25">
      <c r="A39" s="2" t="s">
        <v>79</v>
      </c>
      <c r="B39" s="2"/>
      <c r="C39" s="2"/>
      <c r="D39" s="2"/>
      <c r="E39" s="2"/>
      <c r="F39" s="2"/>
      <c r="G39" s="2"/>
      <c r="H39" s="173">
        <v>1598840.34</v>
      </c>
      <c r="I39" s="174"/>
      <c r="J39" s="175"/>
      <c r="K39" s="1"/>
      <c r="L39" s="16"/>
      <c r="M39" s="1"/>
      <c r="N39" s="8"/>
      <c r="O39" s="2"/>
      <c r="P39" s="2"/>
    </row>
    <row r="40" spans="1:16" ht="14.25">
      <c r="A40" s="2" t="s">
        <v>80</v>
      </c>
      <c r="B40" s="2"/>
      <c r="C40" s="2"/>
      <c r="D40" s="2"/>
      <c r="E40" s="2"/>
      <c r="F40" s="2"/>
      <c r="G40" s="2"/>
      <c r="H40" s="128"/>
      <c r="I40" s="129"/>
      <c r="J40" s="130"/>
      <c r="K40" s="1"/>
      <c r="L40" s="1"/>
      <c r="M40" s="1"/>
      <c r="N40" s="2"/>
      <c r="O40" s="2"/>
      <c r="P40" s="2"/>
    </row>
    <row r="41" spans="1:16" ht="14.25">
      <c r="A41" s="2" t="s">
        <v>81</v>
      </c>
      <c r="B41" s="2"/>
      <c r="C41" s="2"/>
      <c r="D41" s="2"/>
      <c r="E41" s="2"/>
      <c r="F41" s="2"/>
      <c r="G41" s="2"/>
      <c r="H41" s="173">
        <v>7645032</v>
      </c>
      <c r="I41" s="174"/>
      <c r="J41" s="175"/>
      <c r="K41" s="131"/>
      <c r="L41" s="129"/>
      <c r="M41" s="129"/>
      <c r="N41" s="2"/>
      <c r="O41" s="2"/>
      <c r="P41" s="2"/>
    </row>
    <row r="42" spans="1:16" ht="14.25">
      <c r="A42" s="2" t="s">
        <v>91</v>
      </c>
      <c r="B42" s="2"/>
      <c r="C42" s="2"/>
      <c r="D42" s="2"/>
      <c r="E42" s="2"/>
      <c r="F42" s="2"/>
      <c r="G42" s="2"/>
      <c r="H42" s="173">
        <v>2165811.48</v>
      </c>
      <c r="I42" s="174"/>
      <c r="J42" s="175"/>
      <c r="K42" s="1"/>
      <c r="L42" s="16"/>
      <c r="M42" s="1"/>
      <c r="N42" s="2"/>
      <c r="O42" s="2"/>
      <c r="P42" s="2"/>
    </row>
    <row r="43" spans="1:16" ht="14.25">
      <c r="A43" s="2" t="s">
        <v>82</v>
      </c>
      <c r="B43" s="2"/>
      <c r="C43" s="2"/>
      <c r="D43" s="2"/>
      <c r="E43" s="2"/>
      <c r="F43" s="2"/>
      <c r="G43" s="2"/>
      <c r="H43" s="173">
        <v>0</v>
      </c>
      <c r="I43" s="174"/>
      <c r="J43" s="175"/>
      <c r="K43" s="1"/>
      <c r="L43" s="16"/>
      <c r="M43" s="1"/>
      <c r="N43" s="2"/>
      <c r="O43" s="2"/>
      <c r="P43" s="2"/>
    </row>
    <row r="44" spans="1:16" ht="14.25">
      <c r="A44" s="2" t="s">
        <v>83</v>
      </c>
      <c r="B44" s="2"/>
      <c r="C44" s="2"/>
      <c r="D44" s="2"/>
      <c r="E44" s="2"/>
      <c r="F44" s="2"/>
      <c r="G44" s="2"/>
      <c r="H44" s="131">
        <v>0</v>
      </c>
      <c r="I44" s="132"/>
      <c r="J44" s="133"/>
      <c r="K44" s="1"/>
      <c r="L44" s="17"/>
      <c r="M44" s="1"/>
      <c r="N44" s="2"/>
      <c r="O44" s="2"/>
      <c r="P44" s="2"/>
    </row>
    <row r="45" spans="1:16" ht="14.25">
      <c r="A45" s="2" t="s">
        <v>84</v>
      </c>
      <c r="B45" s="2"/>
      <c r="C45" s="2"/>
      <c r="D45" s="2"/>
      <c r="E45" s="2"/>
      <c r="F45" s="2"/>
      <c r="G45" s="2"/>
      <c r="H45" s="131">
        <f>H16</f>
        <v>8211966</v>
      </c>
      <c r="I45" s="132"/>
      <c r="J45" s="133"/>
      <c r="K45" s="1"/>
      <c r="L45" s="16"/>
      <c r="M45" s="1"/>
      <c r="N45" s="2"/>
      <c r="O45" s="2"/>
      <c r="P45" s="2"/>
    </row>
    <row r="46" spans="1:16" ht="14.25">
      <c r="A46" s="2" t="s">
        <v>85</v>
      </c>
      <c r="B46" s="2"/>
      <c r="C46" s="2"/>
      <c r="D46" s="2"/>
      <c r="E46" s="2"/>
      <c r="F46" s="2"/>
      <c r="G46" s="2"/>
      <c r="H46" s="128" t="s">
        <v>67</v>
      </c>
      <c r="I46" s="129"/>
      <c r="J46" s="130"/>
      <c r="K46" s="1"/>
      <c r="L46" s="1"/>
      <c r="M46" s="1"/>
      <c r="N46" s="2"/>
      <c r="O46" s="2"/>
      <c r="P46" s="2"/>
    </row>
    <row r="47" spans="1:16" ht="14.25">
      <c r="A47" s="2"/>
      <c r="B47" s="2"/>
      <c r="C47" s="2"/>
      <c r="D47" s="2"/>
      <c r="E47" s="2"/>
      <c r="F47" s="2"/>
      <c r="G47" s="2"/>
      <c r="H47" s="128"/>
      <c r="I47" s="129"/>
      <c r="J47" s="130"/>
      <c r="K47" s="1"/>
      <c r="L47" s="1"/>
      <c r="M47" s="1"/>
      <c r="N47" s="2"/>
      <c r="O47" s="2"/>
      <c r="P47" s="2"/>
    </row>
    <row r="48" spans="1:16" ht="14.25">
      <c r="A48" s="2" t="s">
        <v>19</v>
      </c>
      <c r="B48" s="2"/>
      <c r="C48" s="2"/>
      <c r="D48" s="2"/>
      <c r="E48" s="2"/>
      <c r="F48" s="2"/>
      <c r="G48" s="2"/>
      <c r="H48" s="113">
        <f>(H38-H39)/H34*12*100%</f>
        <v>0.512499207884681</v>
      </c>
      <c r="I48" s="114"/>
      <c r="J48" s="115"/>
      <c r="K48" s="1"/>
      <c r="L48" s="1"/>
      <c r="M48" s="1"/>
      <c r="N48" s="2"/>
      <c r="O48" s="2"/>
      <c r="P48" s="2"/>
    </row>
    <row r="49" spans="1:16" ht="14.25">
      <c r="A49" s="2" t="s">
        <v>66</v>
      </c>
      <c r="B49" s="2"/>
      <c r="C49" s="2"/>
      <c r="D49" s="2"/>
      <c r="E49" s="2"/>
      <c r="F49" s="2"/>
      <c r="G49" s="2"/>
      <c r="H49" s="113">
        <f>H41/H34*12*100%</f>
        <v>0.4771153611922557</v>
      </c>
      <c r="I49" s="114"/>
      <c r="J49" s="115"/>
      <c r="K49" s="1"/>
      <c r="L49" s="1"/>
      <c r="M49" s="1"/>
      <c r="N49" s="2"/>
      <c r="O49" s="2"/>
      <c r="P49" s="2"/>
    </row>
    <row r="50" spans="1:16" ht="14.25">
      <c r="A50" s="2" t="s">
        <v>20</v>
      </c>
      <c r="B50" s="2"/>
      <c r="C50" s="2"/>
      <c r="D50" s="2"/>
      <c r="E50" s="2"/>
      <c r="F50" s="2"/>
      <c r="G50" s="2"/>
      <c r="H50" s="110">
        <f>(H42-H39)/H34*12*100%</f>
        <v>0.03538384669242521</v>
      </c>
      <c r="I50" s="111"/>
      <c r="J50" s="112"/>
      <c r="K50" s="1"/>
      <c r="L50" s="1"/>
      <c r="M50" s="1"/>
      <c r="N50" s="2"/>
      <c r="O50" s="2"/>
      <c r="P50" s="2"/>
    </row>
    <row r="51" spans="1:16" ht="14.25">
      <c r="A51" s="2"/>
      <c r="B51" s="2"/>
      <c r="C51" s="2"/>
      <c r="D51" s="2"/>
      <c r="E51" s="2"/>
      <c r="F51" s="2"/>
      <c r="G51" s="2"/>
      <c r="H51" s="4"/>
      <c r="I51" s="4"/>
      <c r="J51" s="4"/>
      <c r="K51" s="1"/>
      <c r="L51" s="1"/>
      <c r="M51" s="1"/>
      <c r="N51" s="2"/>
      <c r="O51" s="2"/>
      <c r="P51" s="2"/>
    </row>
    <row r="52" spans="1:16" ht="15">
      <c r="A52" s="42" t="s">
        <v>212</v>
      </c>
      <c r="B52" s="2"/>
      <c r="C52" s="2"/>
      <c r="D52" s="2"/>
      <c r="E52" s="2"/>
      <c r="F52" s="2"/>
      <c r="G52" s="2"/>
      <c r="H52" s="182">
        <f>959093.41-609615-178871.25</f>
        <v>170607.16000000003</v>
      </c>
      <c r="I52" s="183"/>
      <c r="J52" s="184"/>
      <c r="K52" s="1"/>
      <c r="L52" s="1"/>
      <c r="M52" s="1"/>
      <c r="N52" s="2"/>
      <c r="O52" s="2"/>
      <c r="P52" s="2"/>
    </row>
    <row r="53" spans="1:16" ht="15">
      <c r="A53" s="42" t="s">
        <v>213</v>
      </c>
      <c r="B53" s="2"/>
      <c r="C53" s="2"/>
      <c r="D53" s="2"/>
      <c r="E53" s="2"/>
      <c r="F53" s="2"/>
      <c r="G53" s="2"/>
      <c r="H53" s="200">
        <v>50.19</v>
      </c>
      <c r="I53" s="201"/>
      <c r="J53" s="202"/>
      <c r="K53" s="1"/>
      <c r="L53" s="1"/>
      <c r="M53" s="1"/>
      <c r="N53" s="2"/>
      <c r="O53" s="2"/>
      <c r="P53" s="2"/>
    </row>
    <row r="54" spans="1:16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">
      <c r="A55" s="43" t="s">
        <v>214</v>
      </c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2"/>
      <c r="O55" s="2"/>
      <c r="P55" s="2"/>
    </row>
    <row r="56" spans="1:16" ht="14.25">
      <c r="A56" s="2" t="s">
        <v>70</v>
      </c>
      <c r="B56" s="2"/>
      <c r="C56" s="2"/>
      <c r="D56" s="2"/>
      <c r="E56" s="2"/>
      <c r="F56" s="2"/>
      <c r="G56" s="2"/>
      <c r="H56" s="194">
        <v>175</v>
      </c>
      <c r="I56" s="195"/>
      <c r="J56" s="196"/>
      <c r="K56" s="1"/>
      <c r="L56" s="1"/>
      <c r="M56" s="1"/>
      <c r="N56" s="2"/>
      <c r="O56" s="2"/>
      <c r="P56" s="2"/>
    </row>
    <row r="57" spans="1:16" ht="14.25">
      <c r="A57" s="2" t="s">
        <v>71</v>
      </c>
      <c r="B57" s="2"/>
      <c r="C57" s="2"/>
      <c r="D57" s="2"/>
      <c r="E57" s="2"/>
      <c r="F57" s="2"/>
      <c r="G57" s="2"/>
      <c r="H57" s="185">
        <v>14444.86</v>
      </c>
      <c r="I57" s="186"/>
      <c r="J57" s="187"/>
      <c r="K57" s="1"/>
      <c r="L57" s="1"/>
      <c r="M57" s="1"/>
      <c r="N57" s="2"/>
      <c r="O57" s="2"/>
      <c r="P57" s="2"/>
    </row>
    <row r="58" spans="1:16" ht="14.25">
      <c r="A58" s="2" t="s">
        <v>21</v>
      </c>
      <c r="B58" s="2"/>
      <c r="C58" s="2"/>
      <c r="D58" s="2"/>
      <c r="E58" s="2"/>
      <c r="F58" s="2"/>
      <c r="G58" s="2"/>
      <c r="H58" s="185">
        <f>587.5+862.5+500</f>
        <v>1950</v>
      </c>
      <c r="I58" s="186"/>
      <c r="J58" s="187"/>
      <c r="K58" s="1"/>
      <c r="L58" s="1"/>
      <c r="M58" s="1"/>
      <c r="N58" s="2"/>
      <c r="O58" s="2"/>
      <c r="P58" s="2"/>
    </row>
    <row r="59" spans="1:16" ht="14.25">
      <c r="A59" s="2" t="s">
        <v>22</v>
      </c>
      <c r="B59" s="2"/>
      <c r="C59" s="2"/>
      <c r="D59" s="2"/>
      <c r="E59" s="2"/>
      <c r="F59" s="2"/>
      <c r="G59" s="2"/>
      <c r="H59" s="197">
        <v>7397.26</v>
      </c>
      <c r="I59" s="198"/>
      <c r="J59" s="199"/>
      <c r="K59" s="1"/>
      <c r="L59" s="1"/>
      <c r="M59" s="1"/>
      <c r="N59" s="2"/>
      <c r="O59" s="2"/>
      <c r="P59" s="2"/>
    </row>
    <row r="60" spans="1:16" ht="14.25">
      <c r="A60" s="2"/>
      <c r="B60" s="2"/>
      <c r="C60" s="2"/>
      <c r="D60" s="2"/>
      <c r="E60" s="2"/>
      <c r="F60" s="2"/>
      <c r="G60" s="2"/>
      <c r="H60" s="1"/>
      <c r="I60" s="1"/>
      <c r="J60" s="1"/>
      <c r="K60" s="1"/>
      <c r="L60" s="1"/>
      <c r="M60" s="1"/>
      <c r="N60" s="2"/>
      <c r="O60" s="2"/>
      <c r="P60" s="2"/>
    </row>
    <row r="61" spans="1:16" ht="15">
      <c r="A61" s="5" t="s">
        <v>23</v>
      </c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</row>
    <row r="62" spans="1:16" ht="14.25">
      <c r="A62" s="3" t="s">
        <v>24</v>
      </c>
      <c r="B62" s="2"/>
      <c r="C62" s="2"/>
      <c r="D62" s="2"/>
      <c r="E62" s="2"/>
      <c r="F62" s="2"/>
      <c r="G62" s="2"/>
      <c r="H62" s="144">
        <v>60000000</v>
      </c>
      <c r="I62" s="145"/>
      <c r="J62" s="146"/>
      <c r="K62" s="1"/>
      <c r="L62" s="1"/>
      <c r="M62" s="1"/>
      <c r="N62" s="2"/>
      <c r="O62" s="2"/>
      <c r="P62" s="2"/>
    </row>
    <row r="63" spans="1:16" ht="14.25">
      <c r="A63" s="2" t="s">
        <v>25</v>
      </c>
      <c r="B63" s="2"/>
      <c r="C63" s="2"/>
      <c r="D63" s="2"/>
      <c r="E63" s="2"/>
      <c r="F63" s="2"/>
      <c r="G63" s="2"/>
      <c r="H63" s="131">
        <v>60000000</v>
      </c>
      <c r="I63" s="132"/>
      <c r="J63" s="133"/>
      <c r="K63" s="1"/>
      <c r="L63" s="1"/>
      <c r="M63" s="1"/>
      <c r="N63" s="2"/>
      <c r="O63" s="2"/>
      <c r="P63" s="2"/>
    </row>
    <row r="64" spans="1:16" ht="14.25">
      <c r="A64" s="2" t="s">
        <v>26</v>
      </c>
      <c r="B64" s="2"/>
      <c r="C64" s="2"/>
      <c r="D64" s="2"/>
      <c r="E64" s="2"/>
      <c r="F64" s="2"/>
      <c r="G64" s="2"/>
      <c r="H64" s="131">
        <v>0</v>
      </c>
      <c r="I64" s="132"/>
      <c r="J64" s="133"/>
      <c r="K64" s="1"/>
      <c r="L64" s="1"/>
      <c r="M64" s="1"/>
      <c r="N64" s="2"/>
      <c r="O64" s="2"/>
      <c r="P64" s="2"/>
    </row>
    <row r="65" spans="1:16" ht="14.25">
      <c r="A65" s="2" t="s">
        <v>27</v>
      </c>
      <c r="B65" s="2"/>
      <c r="C65" s="2"/>
      <c r="D65" s="2"/>
      <c r="E65" s="2"/>
      <c r="F65" s="2"/>
      <c r="G65" s="2"/>
      <c r="H65" s="128">
        <v>0</v>
      </c>
      <c r="I65" s="129"/>
      <c r="J65" s="130"/>
      <c r="K65" s="1"/>
      <c r="L65" s="1"/>
      <c r="M65" s="1"/>
      <c r="N65" s="2"/>
      <c r="O65" s="2"/>
      <c r="P65" s="2"/>
    </row>
    <row r="66" spans="1:16" ht="14.25">
      <c r="A66" s="2" t="s">
        <v>28</v>
      </c>
      <c r="B66" s="2"/>
      <c r="C66" s="2"/>
      <c r="D66" s="2"/>
      <c r="E66" s="2"/>
      <c r="F66" s="2"/>
      <c r="G66" s="2"/>
      <c r="H66" s="131">
        <v>0</v>
      </c>
      <c r="I66" s="132"/>
      <c r="J66" s="133"/>
      <c r="K66" s="1"/>
      <c r="L66" s="1"/>
      <c r="M66" s="1"/>
      <c r="N66" s="2"/>
      <c r="O66" s="2"/>
      <c r="P66" s="2"/>
    </row>
    <row r="67" spans="1:16" ht="14.25">
      <c r="A67" s="2" t="s">
        <v>29</v>
      </c>
      <c r="B67" s="2"/>
      <c r="C67" s="2"/>
      <c r="D67" s="2"/>
      <c r="E67" s="2"/>
      <c r="F67" s="2"/>
      <c r="G67" s="2"/>
      <c r="H67" s="137">
        <f>H59</f>
        <v>7397.26</v>
      </c>
      <c r="I67" s="138"/>
      <c r="J67" s="139"/>
      <c r="K67" s="1"/>
      <c r="L67" s="1"/>
      <c r="M67" s="1"/>
      <c r="N67" s="2"/>
      <c r="O67" s="2"/>
      <c r="P67" s="2"/>
    </row>
    <row r="68" spans="1:16" ht="14.25">
      <c r="A68" s="2" t="s">
        <v>30</v>
      </c>
      <c r="B68" s="2"/>
      <c r="C68" s="2"/>
      <c r="D68" s="2"/>
      <c r="E68" s="2"/>
      <c r="F68" s="2"/>
      <c r="G68" s="2"/>
      <c r="H68" s="110">
        <v>0.0015</v>
      </c>
      <c r="I68" s="153"/>
      <c r="J68" s="154"/>
      <c r="K68" s="1"/>
      <c r="L68" s="1"/>
      <c r="M68" s="1"/>
      <c r="N68" s="2"/>
      <c r="O68" s="2"/>
      <c r="P68" s="2"/>
    </row>
    <row r="69" spans="1:16" ht="14.25">
      <c r="A69" s="2"/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</row>
    <row r="70" spans="1:16" ht="15">
      <c r="A70" s="5" t="s">
        <v>31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4.25">
      <c r="A71" s="3" t="s">
        <v>96</v>
      </c>
      <c r="B71" s="2"/>
      <c r="C71" s="2"/>
      <c r="D71" s="2"/>
      <c r="E71" s="2"/>
      <c r="F71" s="2"/>
      <c r="G71" s="2"/>
      <c r="H71" s="144">
        <v>11750000</v>
      </c>
      <c r="I71" s="145"/>
      <c r="J71" s="146"/>
      <c r="K71" s="2"/>
      <c r="L71" s="2"/>
      <c r="M71" s="2"/>
      <c r="N71" s="2"/>
      <c r="O71" s="2"/>
      <c r="P71" s="2"/>
    </row>
    <row r="72" spans="1:16" ht="14.25">
      <c r="A72" s="2" t="s">
        <v>32</v>
      </c>
      <c r="B72" s="2"/>
      <c r="C72" s="2"/>
      <c r="D72" s="2"/>
      <c r="E72" s="2"/>
      <c r="F72" s="2"/>
      <c r="G72" s="2"/>
      <c r="H72" s="131">
        <v>11750000</v>
      </c>
      <c r="I72" s="132"/>
      <c r="J72" s="133"/>
      <c r="K72" s="2"/>
      <c r="L72" s="2"/>
      <c r="M72" s="2"/>
      <c r="N72" s="2"/>
      <c r="O72" s="2"/>
      <c r="P72" s="2"/>
    </row>
    <row r="73" spans="1:16" ht="14.25">
      <c r="A73" s="2" t="s">
        <v>33</v>
      </c>
      <c r="B73" s="2"/>
      <c r="C73" s="2"/>
      <c r="D73" s="2"/>
      <c r="E73" s="2"/>
      <c r="F73" s="2"/>
      <c r="G73" s="2"/>
      <c r="H73" s="131">
        <v>0</v>
      </c>
      <c r="I73" s="129"/>
      <c r="J73" s="130"/>
      <c r="K73" s="2"/>
      <c r="L73" s="2"/>
      <c r="M73" s="2"/>
      <c r="N73" s="2"/>
      <c r="O73" s="2"/>
      <c r="P73" s="2"/>
    </row>
    <row r="74" spans="1:16" ht="14.25">
      <c r="A74" s="2" t="s">
        <v>34</v>
      </c>
      <c r="B74" s="2"/>
      <c r="C74" s="2"/>
      <c r="D74" s="2"/>
      <c r="E74" s="2"/>
      <c r="F74" s="2"/>
      <c r="G74" s="2"/>
      <c r="H74" s="128"/>
      <c r="I74" s="129"/>
      <c r="J74" s="130"/>
      <c r="K74" s="2"/>
      <c r="L74" s="2"/>
      <c r="M74" s="2"/>
      <c r="N74" s="2"/>
      <c r="O74" s="2"/>
      <c r="P74" s="2"/>
    </row>
    <row r="75" spans="1:16" ht="14.25">
      <c r="A75" s="2" t="s">
        <v>35</v>
      </c>
      <c r="B75" s="2"/>
      <c r="C75" s="2"/>
      <c r="D75" s="2"/>
      <c r="E75" s="2"/>
      <c r="F75" s="2"/>
      <c r="G75" s="2"/>
      <c r="H75" s="128">
        <v>0</v>
      </c>
      <c r="I75" s="129"/>
      <c r="J75" s="130"/>
      <c r="K75" s="2"/>
      <c r="L75" s="2"/>
      <c r="M75" s="2"/>
      <c r="N75" s="2"/>
      <c r="O75" s="2"/>
      <c r="P75" s="2"/>
    </row>
    <row r="76" spans="1:16" ht="14.25">
      <c r="A76" s="2" t="s">
        <v>36</v>
      </c>
      <c r="B76" s="2"/>
      <c r="C76" s="2"/>
      <c r="D76" s="2"/>
      <c r="E76" s="2"/>
      <c r="F76" s="2"/>
      <c r="G76" s="2"/>
      <c r="H76" s="128">
        <v>0</v>
      </c>
      <c r="I76" s="129"/>
      <c r="J76" s="130"/>
      <c r="K76" s="2"/>
      <c r="L76" s="2"/>
      <c r="M76" s="2"/>
      <c r="N76" s="2"/>
      <c r="O76" s="2"/>
      <c r="P76" s="2"/>
    </row>
    <row r="77" spans="1:16" ht="14.25">
      <c r="A77" s="2" t="s">
        <v>37</v>
      </c>
      <c r="B77" s="2"/>
      <c r="C77" s="2"/>
      <c r="D77" s="2"/>
      <c r="E77" s="2"/>
      <c r="F77" s="2"/>
      <c r="G77" s="2"/>
      <c r="H77" s="128">
        <v>0</v>
      </c>
      <c r="I77" s="129"/>
      <c r="J77" s="130"/>
      <c r="K77" s="2"/>
      <c r="L77" s="2"/>
      <c r="M77" s="2"/>
      <c r="N77" s="2"/>
      <c r="O77" s="2"/>
      <c r="P77" s="2"/>
    </row>
    <row r="78" spans="1:16" ht="14.25">
      <c r="A78" s="2" t="s">
        <v>38</v>
      </c>
      <c r="B78" s="2"/>
      <c r="C78" s="2"/>
      <c r="D78" s="2"/>
      <c r="E78" s="2"/>
      <c r="F78" s="2"/>
      <c r="G78" s="2"/>
      <c r="H78" s="158">
        <f>H72+H73</f>
        <v>11750000</v>
      </c>
      <c r="I78" s="159"/>
      <c r="J78" s="160"/>
      <c r="K78" s="2"/>
      <c r="L78" s="2"/>
      <c r="M78" s="2"/>
      <c r="N78" s="2"/>
      <c r="O78" s="2"/>
      <c r="P78" s="2"/>
    </row>
    <row r="79" spans="1:16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">
      <c r="A80" s="5" t="s">
        <v>39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4.25">
      <c r="A81" s="2" t="s">
        <v>40</v>
      </c>
      <c r="B81" s="2"/>
      <c r="C81" s="2"/>
      <c r="D81" s="2"/>
      <c r="E81" s="2"/>
      <c r="F81" s="2"/>
      <c r="G81" s="2"/>
      <c r="H81" s="161">
        <v>0</v>
      </c>
      <c r="I81" s="162"/>
      <c r="J81" s="163"/>
      <c r="K81" s="2"/>
      <c r="L81" s="2"/>
      <c r="M81" s="2"/>
      <c r="N81" s="2"/>
      <c r="O81" s="2"/>
      <c r="P81" s="2"/>
    </row>
    <row r="82" spans="1:16" ht="14.25">
      <c r="A82" s="2" t="s">
        <v>41</v>
      </c>
      <c r="B82" s="2"/>
      <c r="C82" s="2"/>
      <c r="D82" s="2"/>
      <c r="E82" s="2"/>
      <c r="F82" s="2"/>
      <c r="G82" s="2"/>
      <c r="H82" s="128">
        <v>0</v>
      </c>
      <c r="I82" s="129"/>
      <c r="J82" s="130"/>
      <c r="K82" s="2"/>
      <c r="L82" s="2"/>
      <c r="M82" s="2"/>
      <c r="N82" s="2"/>
      <c r="O82" s="2"/>
      <c r="P82" s="2"/>
    </row>
    <row r="83" spans="1:16" ht="14.25">
      <c r="A83" s="2" t="s">
        <v>42</v>
      </c>
      <c r="B83" s="2"/>
      <c r="C83" s="2"/>
      <c r="D83" s="2"/>
      <c r="E83" s="2"/>
      <c r="F83" s="2"/>
      <c r="G83" s="2"/>
      <c r="H83" s="128">
        <v>0</v>
      </c>
      <c r="I83" s="129"/>
      <c r="J83" s="130"/>
      <c r="K83" s="2"/>
      <c r="L83" s="2"/>
      <c r="M83" s="2"/>
      <c r="N83" s="2"/>
      <c r="O83" s="2"/>
      <c r="P83" s="2"/>
    </row>
    <row r="84" spans="1:16" ht="14.25">
      <c r="A84" s="2" t="s">
        <v>43</v>
      </c>
      <c r="B84" s="2"/>
      <c r="C84" s="2"/>
      <c r="D84" s="2"/>
      <c r="E84" s="2"/>
      <c r="F84" s="2"/>
      <c r="G84" s="2"/>
      <c r="H84" s="164">
        <v>0</v>
      </c>
      <c r="I84" s="153"/>
      <c r="J84" s="154"/>
      <c r="K84" s="2"/>
      <c r="L84" s="2"/>
      <c r="M84" s="2"/>
      <c r="N84" s="2"/>
      <c r="O84" s="2"/>
      <c r="P84" s="2"/>
    </row>
    <row r="85" spans="1:16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">
      <c r="A86" s="44" t="s">
        <v>215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>
      <c r="A87" s="6" t="s">
        <v>44</v>
      </c>
      <c r="B87" s="2"/>
      <c r="C87" s="2"/>
      <c r="D87" s="2"/>
      <c r="E87" s="2"/>
      <c r="F87" s="2"/>
      <c r="G87" s="2"/>
      <c r="H87" s="125" t="s">
        <v>72</v>
      </c>
      <c r="I87" s="126"/>
      <c r="J87" s="127"/>
      <c r="K87" s="126" t="s">
        <v>61</v>
      </c>
      <c r="L87" s="126"/>
      <c r="M87" s="127"/>
      <c r="N87" s="2"/>
      <c r="O87" s="2"/>
      <c r="P87" s="2"/>
    </row>
    <row r="88" spans="1:16" ht="14.25">
      <c r="A88" s="2" t="s">
        <v>45</v>
      </c>
      <c r="B88" s="2"/>
      <c r="C88" s="2"/>
      <c r="D88" s="2"/>
      <c r="E88" s="2"/>
      <c r="F88" s="2"/>
      <c r="G88" s="2"/>
      <c r="H88" s="173">
        <v>179727063.39</v>
      </c>
      <c r="I88" s="174"/>
      <c r="J88" s="175"/>
      <c r="K88" s="188">
        <v>2993</v>
      </c>
      <c r="L88" s="188"/>
      <c r="M88" s="189"/>
      <c r="N88" s="2"/>
      <c r="O88" s="2"/>
      <c r="P88" s="2"/>
    </row>
    <row r="89" spans="1:16" ht="14.25">
      <c r="A89" s="2" t="s">
        <v>46</v>
      </c>
      <c r="B89" s="2"/>
      <c r="C89" s="2"/>
      <c r="D89" s="2"/>
      <c r="E89" s="2"/>
      <c r="F89" s="2"/>
      <c r="G89" s="2"/>
      <c r="H89" s="173">
        <v>2016391.91</v>
      </c>
      <c r="I89" s="174"/>
      <c r="J89" s="175"/>
      <c r="K89" s="188">
        <v>32</v>
      </c>
      <c r="L89" s="188"/>
      <c r="M89" s="189"/>
      <c r="N89" s="2"/>
      <c r="O89" s="2"/>
      <c r="P89" s="2"/>
    </row>
    <row r="90" spans="1:16" ht="14.25">
      <c r="A90" s="2" t="s">
        <v>47</v>
      </c>
      <c r="B90" s="2"/>
      <c r="C90" s="2"/>
      <c r="D90" s="2"/>
      <c r="E90" s="2"/>
      <c r="F90" s="2"/>
      <c r="G90" s="2"/>
      <c r="H90" s="173">
        <v>677074.43</v>
      </c>
      <c r="I90" s="174"/>
      <c r="J90" s="175"/>
      <c r="K90" s="188">
        <v>8</v>
      </c>
      <c r="L90" s="188"/>
      <c r="M90" s="189"/>
      <c r="N90" s="2"/>
      <c r="O90" s="2"/>
      <c r="P90" s="2"/>
    </row>
    <row r="91" spans="1:16" ht="14.25">
      <c r="A91" s="2" t="s">
        <v>48</v>
      </c>
      <c r="B91" s="2"/>
      <c r="C91" s="2"/>
      <c r="D91" s="2"/>
      <c r="E91" s="2"/>
      <c r="F91" s="2"/>
      <c r="G91" s="2"/>
      <c r="H91" s="173">
        <v>828557.06</v>
      </c>
      <c r="I91" s="174"/>
      <c r="J91" s="175"/>
      <c r="K91" s="188">
        <v>13</v>
      </c>
      <c r="L91" s="188"/>
      <c r="M91" s="189"/>
      <c r="N91" s="2"/>
      <c r="O91" s="2"/>
      <c r="P91" s="2"/>
    </row>
    <row r="92" spans="1:16" ht="14.25">
      <c r="A92" s="2" t="s">
        <v>104</v>
      </c>
      <c r="B92" s="2"/>
      <c r="C92" s="2"/>
      <c r="D92" s="2"/>
      <c r="E92" s="2"/>
      <c r="F92" s="2"/>
      <c r="G92" s="2"/>
      <c r="H92" s="173">
        <f>2350+48595.81</f>
        <v>50945.81</v>
      </c>
      <c r="I92" s="174"/>
      <c r="J92" s="175"/>
      <c r="K92" s="188">
        <v>2</v>
      </c>
      <c r="L92" s="188"/>
      <c r="M92" s="189"/>
      <c r="N92" s="2"/>
      <c r="O92" s="2"/>
      <c r="P92" s="2"/>
    </row>
    <row r="93" spans="1:16" ht="14.25">
      <c r="A93" s="2" t="s">
        <v>105</v>
      </c>
      <c r="B93" s="2"/>
      <c r="C93" s="2"/>
      <c r="D93" s="2"/>
      <c r="E93" s="2"/>
      <c r="F93" s="2"/>
      <c r="G93" s="2"/>
      <c r="H93" s="173">
        <v>113859.02</v>
      </c>
      <c r="I93" s="174"/>
      <c r="J93" s="175"/>
      <c r="K93" s="188">
        <v>4</v>
      </c>
      <c r="L93" s="188"/>
      <c r="M93" s="189"/>
      <c r="N93" s="2"/>
      <c r="O93" s="2"/>
      <c r="P93" s="2"/>
    </row>
    <row r="94" spans="1:16" ht="14.25">
      <c r="A94" s="2" t="s">
        <v>103</v>
      </c>
      <c r="B94" s="2"/>
      <c r="C94" s="2"/>
      <c r="D94" s="2"/>
      <c r="E94" s="2"/>
      <c r="F94" s="2"/>
      <c r="G94" s="2"/>
      <c r="H94" s="173">
        <v>554385.81</v>
      </c>
      <c r="I94" s="174"/>
      <c r="J94" s="175"/>
      <c r="K94" s="188">
        <v>9</v>
      </c>
      <c r="L94" s="188"/>
      <c r="M94" s="189"/>
      <c r="N94" s="2"/>
      <c r="O94" s="2"/>
      <c r="P94" s="2"/>
    </row>
    <row r="95" spans="1:16" ht="14.25">
      <c r="A95" s="2" t="s">
        <v>116</v>
      </c>
      <c r="B95" s="2"/>
      <c r="C95" s="2"/>
      <c r="D95" s="2"/>
      <c r="E95" s="2"/>
      <c r="F95" s="2"/>
      <c r="G95" s="2"/>
      <c r="H95" s="190">
        <v>101109.51</v>
      </c>
      <c r="I95" s="191"/>
      <c r="J95" s="192"/>
      <c r="K95" s="193">
        <v>1</v>
      </c>
      <c r="L95" s="191"/>
      <c r="M95" s="192"/>
      <c r="N95" s="2"/>
      <c r="O95" s="2"/>
      <c r="P95" s="2"/>
    </row>
    <row r="96" spans="1:16" ht="14.25">
      <c r="A96" s="2" t="s">
        <v>115</v>
      </c>
      <c r="B96" s="2"/>
      <c r="C96" s="2"/>
      <c r="D96" s="2"/>
      <c r="E96" s="2"/>
      <c r="F96" s="2"/>
      <c r="G96" s="2"/>
      <c r="H96" s="165">
        <f>SUM(H88:J95)</f>
        <v>184069386.94</v>
      </c>
      <c r="I96" s="166"/>
      <c r="J96" s="167"/>
      <c r="K96" s="168">
        <f>SUM(K88:M95)</f>
        <v>3062</v>
      </c>
      <c r="L96" s="169"/>
      <c r="M96" s="170"/>
      <c r="N96" s="2"/>
      <c r="O96" s="2"/>
      <c r="P96" s="2"/>
    </row>
    <row r="97" spans="1:16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">
      <c r="A98" s="45" t="s">
        <v>216</v>
      </c>
      <c r="B98" s="2"/>
      <c r="C98" s="2"/>
      <c r="D98" s="2"/>
      <c r="E98" s="2"/>
      <c r="F98" s="2"/>
      <c r="G98" s="2"/>
      <c r="H98" s="12"/>
      <c r="I98" s="12"/>
      <c r="J98" s="12"/>
      <c r="K98" s="11"/>
      <c r="L98" s="11"/>
      <c r="M98" s="11"/>
      <c r="N98" s="2"/>
      <c r="O98" s="2"/>
      <c r="P98" s="2"/>
    </row>
    <row r="99" spans="1:16" ht="15">
      <c r="A99" s="14" t="s">
        <v>111</v>
      </c>
      <c r="B99" s="2"/>
      <c r="C99" s="2"/>
      <c r="D99" s="2"/>
      <c r="E99" s="2"/>
      <c r="F99" s="2"/>
      <c r="G99" s="2"/>
      <c r="H99" s="116" t="s">
        <v>114</v>
      </c>
      <c r="I99" s="117"/>
      <c r="J99" s="118"/>
      <c r="K99" s="11"/>
      <c r="L99" s="11"/>
      <c r="M99" s="11"/>
      <c r="N99" s="2"/>
      <c r="O99" s="2"/>
      <c r="P99" s="2"/>
    </row>
    <row r="100" spans="1:16" ht="14.25">
      <c r="A100" s="15" t="s">
        <v>112</v>
      </c>
      <c r="B100" s="2"/>
      <c r="C100" s="2"/>
      <c r="D100" s="2"/>
      <c r="E100" s="2"/>
      <c r="F100" s="2"/>
      <c r="G100" s="2"/>
      <c r="H100" s="176">
        <f>51687240.01/184069387</f>
        <v>0.28080302136280816</v>
      </c>
      <c r="I100" s="177"/>
      <c r="J100" s="178"/>
      <c r="K100" s="11"/>
      <c r="L100" s="11"/>
      <c r="M100" s="11"/>
      <c r="N100" s="2"/>
      <c r="O100" s="2"/>
      <c r="P100" s="2"/>
    </row>
    <row r="101" spans="1:16" ht="14.25">
      <c r="A101" s="15" t="s">
        <v>113</v>
      </c>
      <c r="B101" s="2"/>
      <c r="C101" s="2"/>
      <c r="D101" s="2"/>
      <c r="E101" s="2"/>
      <c r="F101" s="2"/>
      <c r="G101" s="2"/>
      <c r="H101" s="179">
        <f>18724463.44/184069387</f>
        <v>0.10172502742131695</v>
      </c>
      <c r="I101" s="180"/>
      <c r="J101" s="181"/>
      <c r="K101" s="11"/>
      <c r="L101" s="11"/>
      <c r="M101" s="11"/>
      <c r="N101" s="2"/>
      <c r="O101" s="2"/>
      <c r="P101" s="2"/>
    </row>
    <row r="102" spans="1:16" ht="14.25">
      <c r="A102" s="2"/>
      <c r="B102" s="2"/>
      <c r="C102" s="2"/>
      <c r="D102" s="2"/>
      <c r="E102" s="2"/>
      <c r="F102" s="2"/>
      <c r="G102" s="2"/>
      <c r="H102" s="12"/>
      <c r="I102" s="12"/>
      <c r="J102" s="12"/>
      <c r="K102" s="11"/>
      <c r="L102" s="11"/>
      <c r="M102" s="11"/>
      <c r="N102" s="2"/>
      <c r="O102" s="2"/>
      <c r="P102" s="2"/>
    </row>
    <row r="103" spans="1:16" ht="14.25">
      <c r="A103" s="2"/>
      <c r="B103" s="2"/>
      <c r="C103" s="2"/>
      <c r="D103" s="2"/>
      <c r="E103" s="2"/>
      <c r="F103" s="2"/>
      <c r="G103" s="2"/>
      <c r="H103" s="12"/>
      <c r="I103" s="12"/>
      <c r="J103" s="12"/>
      <c r="K103" s="11"/>
      <c r="L103" s="11"/>
      <c r="M103" s="11"/>
      <c r="N103" s="2"/>
      <c r="O103" s="2"/>
      <c r="P103" s="2"/>
    </row>
    <row r="104" spans="1:16" ht="15">
      <c r="A104" s="5" t="s">
        <v>117</v>
      </c>
      <c r="B104" s="2"/>
      <c r="C104" s="2"/>
      <c r="D104" s="2"/>
      <c r="E104" s="2"/>
      <c r="F104" s="2"/>
      <c r="G104" s="2"/>
      <c r="H104" s="116" t="s">
        <v>108</v>
      </c>
      <c r="I104" s="117"/>
      <c r="J104" s="118"/>
      <c r="K104" s="125" t="s">
        <v>109</v>
      </c>
      <c r="L104" s="126"/>
      <c r="M104" s="127"/>
      <c r="N104" s="125" t="s">
        <v>110</v>
      </c>
      <c r="O104" s="126"/>
      <c r="P104" s="127"/>
    </row>
    <row r="105" spans="1:16" ht="14.25">
      <c r="A105" s="2" t="s">
        <v>106</v>
      </c>
      <c r="B105" s="2"/>
      <c r="C105" s="2"/>
      <c r="D105" s="2"/>
      <c r="E105" s="2"/>
      <c r="F105" s="2"/>
      <c r="G105" s="2"/>
      <c r="H105" s="113">
        <v>0.667</v>
      </c>
      <c r="I105" s="114"/>
      <c r="J105" s="115"/>
      <c r="K105" s="113">
        <v>0.677</v>
      </c>
      <c r="L105" s="114"/>
      <c r="M105" s="115"/>
      <c r="N105" s="176">
        <v>0.605</v>
      </c>
      <c r="O105" s="177"/>
      <c r="P105" s="178"/>
    </row>
    <row r="106" spans="1:16" ht="14.25">
      <c r="A106" s="2" t="s">
        <v>107</v>
      </c>
      <c r="B106" s="2"/>
      <c r="C106" s="2"/>
      <c r="D106" s="2"/>
      <c r="E106" s="2"/>
      <c r="F106" s="2"/>
      <c r="G106" s="2"/>
      <c r="H106" s="110">
        <v>0.6431</v>
      </c>
      <c r="I106" s="111"/>
      <c r="J106" s="112"/>
      <c r="K106" s="110">
        <v>0.6531</v>
      </c>
      <c r="L106" s="111"/>
      <c r="M106" s="112"/>
      <c r="N106" s="179">
        <v>0.574</v>
      </c>
      <c r="O106" s="180"/>
      <c r="P106" s="181"/>
    </row>
    <row r="107" spans="1:16" ht="14.25">
      <c r="A107" s="2"/>
      <c r="B107" s="2"/>
      <c r="C107" s="2"/>
      <c r="D107" s="2"/>
      <c r="E107" s="2"/>
      <c r="F107" s="2"/>
      <c r="G107" s="2"/>
      <c r="H107" s="8"/>
      <c r="I107" s="2"/>
      <c r="J107" s="2"/>
      <c r="K107" s="2"/>
      <c r="L107" s="2"/>
      <c r="M107" s="2"/>
      <c r="N107" s="2"/>
      <c r="O107" s="2"/>
      <c r="P107" s="2"/>
    </row>
    <row r="108" spans="1:16" ht="15">
      <c r="A108" s="5" t="s">
        <v>49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4.25">
      <c r="A109" s="2" t="s">
        <v>50</v>
      </c>
      <c r="B109" s="2"/>
      <c r="C109" s="2"/>
      <c r="D109" s="2"/>
      <c r="E109" s="2"/>
      <c r="F109" s="2"/>
      <c r="G109" s="2"/>
      <c r="H109" s="161">
        <v>0</v>
      </c>
      <c r="I109" s="162"/>
      <c r="J109" s="163"/>
      <c r="K109" s="2"/>
      <c r="L109" s="2"/>
      <c r="M109" s="2"/>
      <c r="N109" s="2"/>
      <c r="O109" s="2"/>
      <c r="P109" s="2"/>
    </row>
    <row r="110" spans="1:16" ht="14.25">
      <c r="A110" s="2" t="s">
        <v>51</v>
      </c>
      <c r="B110" s="2"/>
      <c r="C110" s="2"/>
      <c r="D110" s="2"/>
      <c r="E110" s="2"/>
      <c r="F110" s="2"/>
      <c r="G110" s="2"/>
      <c r="H110" s="128">
        <v>0</v>
      </c>
      <c r="I110" s="129"/>
      <c r="J110" s="130"/>
      <c r="K110" s="2"/>
      <c r="L110" s="2"/>
      <c r="M110" s="2"/>
      <c r="N110" s="2"/>
      <c r="O110" s="2"/>
      <c r="P110" s="2"/>
    </row>
    <row r="111" spans="1:16" ht="14.25">
      <c r="A111" s="2"/>
      <c r="B111" s="2"/>
      <c r="C111" s="2"/>
      <c r="D111" s="2"/>
      <c r="E111" s="2"/>
      <c r="F111" s="2"/>
      <c r="G111" s="2"/>
      <c r="H111" s="128"/>
      <c r="I111" s="129"/>
      <c r="J111" s="130"/>
      <c r="K111" s="2"/>
      <c r="L111" s="2"/>
      <c r="M111" s="2"/>
      <c r="N111" s="2"/>
      <c r="O111" s="2"/>
      <c r="P111" s="2"/>
    </row>
    <row r="112" spans="1:16" ht="14.25">
      <c r="A112" s="2" t="s">
        <v>52</v>
      </c>
      <c r="B112" s="2"/>
      <c r="C112" s="2"/>
      <c r="D112" s="2"/>
      <c r="E112" s="2"/>
      <c r="F112" s="2"/>
      <c r="G112" s="2"/>
      <c r="H112" s="128">
        <v>0</v>
      </c>
      <c r="I112" s="129"/>
      <c r="J112" s="130"/>
      <c r="K112" s="2"/>
      <c r="L112" s="2"/>
      <c r="M112" s="2"/>
      <c r="N112" s="2"/>
      <c r="O112" s="2"/>
      <c r="P112" s="2"/>
    </row>
    <row r="113" spans="1:16" ht="14.25">
      <c r="A113" s="2" t="s">
        <v>53</v>
      </c>
      <c r="B113" s="2"/>
      <c r="C113" s="2"/>
      <c r="D113" s="2"/>
      <c r="E113" s="2"/>
      <c r="F113" s="2"/>
      <c r="G113" s="2"/>
      <c r="H113" s="128">
        <v>0</v>
      </c>
      <c r="I113" s="129"/>
      <c r="J113" s="130"/>
      <c r="K113" s="2"/>
      <c r="L113" s="2"/>
      <c r="M113" s="2"/>
      <c r="N113" s="2"/>
      <c r="O113" s="2"/>
      <c r="P113" s="2"/>
    </row>
    <row r="114" spans="1:16" ht="14.25">
      <c r="A114" s="2" t="s">
        <v>54</v>
      </c>
      <c r="B114" s="2"/>
      <c r="C114" s="2"/>
      <c r="D114" s="2"/>
      <c r="E114" s="2"/>
      <c r="F114" s="2"/>
      <c r="G114" s="2"/>
      <c r="H114" s="164">
        <v>0</v>
      </c>
      <c r="I114" s="153"/>
      <c r="J114" s="154"/>
      <c r="K114" s="1"/>
      <c r="L114" s="1"/>
      <c r="M114" s="1"/>
      <c r="N114" s="2"/>
      <c r="O114" s="2"/>
      <c r="P114" s="2"/>
    </row>
    <row r="115" spans="1:16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"/>
      <c r="L115" s="1"/>
      <c r="M115" s="1"/>
      <c r="N115" s="2"/>
      <c r="O115" s="2"/>
      <c r="P115" s="2"/>
    </row>
    <row r="116" spans="1:16" ht="15">
      <c r="A116" s="5" t="s">
        <v>55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4.25">
      <c r="A117" s="2" t="s">
        <v>86</v>
      </c>
      <c r="B117" s="2"/>
      <c r="C117" s="2"/>
      <c r="D117" s="2"/>
      <c r="E117" s="2"/>
      <c r="F117" s="2"/>
      <c r="G117" s="2"/>
      <c r="H117" s="161">
        <v>0</v>
      </c>
      <c r="I117" s="162"/>
      <c r="J117" s="163"/>
      <c r="K117" s="2"/>
      <c r="L117" s="2"/>
      <c r="M117" s="2"/>
      <c r="N117" s="2"/>
      <c r="O117" s="2"/>
      <c r="P117" s="2"/>
    </row>
    <row r="118" spans="1:16" ht="14.25">
      <c r="A118" s="2" t="s">
        <v>87</v>
      </c>
      <c r="B118" s="2"/>
      <c r="C118" s="2"/>
      <c r="D118" s="2"/>
      <c r="E118" s="2"/>
      <c r="F118" s="2"/>
      <c r="G118" s="2"/>
      <c r="H118" s="128">
        <v>0</v>
      </c>
      <c r="I118" s="129"/>
      <c r="J118" s="130"/>
      <c r="K118" s="2"/>
      <c r="L118" s="2"/>
      <c r="M118" s="2"/>
      <c r="N118" s="2"/>
      <c r="O118" s="2"/>
      <c r="P118" s="2"/>
    </row>
    <row r="119" spans="1:16" ht="14.25">
      <c r="A119" s="2" t="s">
        <v>88</v>
      </c>
      <c r="B119" s="2"/>
      <c r="C119" s="2"/>
      <c r="D119" s="2"/>
      <c r="E119" s="2"/>
      <c r="F119" s="2"/>
      <c r="G119" s="2"/>
      <c r="H119" s="128">
        <v>0</v>
      </c>
      <c r="I119" s="129"/>
      <c r="J119" s="130"/>
      <c r="K119" s="2"/>
      <c r="L119" s="2"/>
      <c r="M119" s="2"/>
      <c r="N119" s="2"/>
      <c r="O119" s="2"/>
      <c r="P119" s="2"/>
    </row>
    <row r="120" spans="1:16" ht="14.25">
      <c r="A120" s="2" t="s">
        <v>89</v>
      </c>
      <c r="B120" s="2"/>
      <c r="C120" s="2"/>
      <c r="D120" s="2"/>
      <c r="E120" s="2"/>
      <c r="F120" s="2"/>
      <c r="G120" s="2"/>
      <c r="H120" s="128">
        <v>0</v>
      </c>
      <c r="I120" s="129"/>
      <c r="J120" s="130"/>
      <c r="K120" s="2"/>
      <c r="L120" s="2"/>
      <c r="M120" s="2"/>
      <c r="N120" s="2"/>
      <c r="O120" s="2"/>
      <c r="P120" s="2"/>
    </row>
    <row r="121" spans="1:16" ht="14.25">
      <c r="A121" s="2" t="s">
        <v>90</v>
      </c>
      <c r="B121" s="2"/>
      <c r="C121" s="2"/>
      <c r="D121" s="2"/>
      <c r="E121" s="2"/>
      <c r="F121" s="2"/>
      <c r="G121" s="2"/>
      <c r="H121" s="128">
        <v>0</v>
      </c>
      <c r="I121" s="129"/>
      <c r="J121" s="130"/>
      <c r="K121" s="2"/>
      <c r="L121" s="2"/>
      <c r="M121" s="2"/>
      <c r="N121" s="2"/>
      <c r="O121" s="2"/>
      <c r="P121" s="2"/>
    </row>
    <row r="122" spans="1:16" ht="14.25">
      <c r="A122" s="2" t="s">
        <v>56</v>
      </c>
      <c r="B122" s="2"/>
      <c r="C122" s="2"/>
      <c r="D122" s="2"/>
      <c r="E122" s="2"/>
      <c r="F122" s="2"/>
      <c r="G122" s="2"/>
      <c r="H122" s="128">
        <v>0</v>
      </c>
      <c r="I122" s="129"/>
      <c r="J122" s="130"/>
      <c r="K122" s="2"/>
      <c r="L122" s="2"/>
      <c r="M122" s="2"/>
      <c r="N122" s="2"/>
      <c r="O122" s="2"/>
      <c r="P122" s="2"/>
    </row>
    <row r="123" spans="1:16" ht="14.25">
      <c r="A123" s="2" t="s">
        <v>57</v>
      </c>
      <c r="B123" s="2"/>
      <c r="C123" s="2"/>
      <c r="D123" s="2"/>
      <c r="E123" s="2"/>
      <c r="F123" s="2"/>
      <c r="G123" s="2"/>
      <c r="H123" s="128">
        <v>0</v>
      </c>
      <c r="I123" s="129"/>
      <c r="J123" s="130"/>
      <c r="K123" s="2"/>
      <c r="L123" s="2"/>
      <c r="M123" s="2"/>
      <c r="N123" s="2"/>
      <c r="O123" s="2"/>
      <c r="P123" s="2"/>
    </row>
    <row r="124" spans="1:16" ht="14.25">
      <c r="A124" s="2" t="s">
        <v>58</v>
      </c>
      <c r="B124" s="2"/>
      <c r="C124" s="2"/>
      <c r="D124" s="2"/>
      <c r="E124" s="2"/>
      <c r="F124" s="2"/>
      <c r="G124" s="2"/>
      <c r="H124" s="164">
        <v>0</v>
      </c>
      <c r="I124" s="153"/>
      <c r="J124" s="154"/>
      <c r="K124" s="2"/>
      <c r="L124" s="2"/>
      <c r="M124" s="2"/>
      <c r="N124" s="2"/>
      <c r="O124" s="2"/>
      <c r="P124" s="2"/>
    </row>
    <row r="125" spans="1:16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</sheetData>
  <mergeCells count="137">
    <mergeCell ref="H123:J123"/>
    <mergeCell ref="H124:J124"/>
    <mergeCell ref="H119:J119"/>
    <mergeCell ref="H120:J120"/>
    <mergeCell ref="H121:J121"/>
    <mergeCell ref="H122:J122"/>
    <mergeCell ref="H113:J113"/>
    <mergeCell ref="H114:J114"/>
    <mergeCell ref="H117:J117"/>
    <mergeCell ref="H118:J118"/>
    <mergeCell ref="H109:J109"/>
    <mergeCell ref="H110:J110"/>
    <mergeCell ref="H111:J111"/>
    <mergeCell ref="H112:J112"/>
    <mergeCell ref="H105:J105"/>
    <mergeCell ref="K105:M105"/>
    <mergeCell ref="N105:P105"/>
    <mergeCell ref="H106:J106"/>
    <mergeCell ref="K106:M106"/>
    <mergeCell ref="N106:P106"/>
    <mergeCell ref="H101:J101"/>
    <mergeCell ref="H104:J104"/>
    <mergeCell ref="K104:M104"/>
    <mergeCell ref="N104:P104"/>
    <mergeCell ref="H96:J96"/>
    <mergeCell ref="K96:M96"/>
    <mergeCell ref="H99:J99"/>
    <mergeCell ref="H100:J100"/>
    <mergeCell ref="H94:J94"/>
    <mergeCell ref="K94:M94"/>
    <mergeCell ref="H95:J95"/>
    <mergeCell ref="K95:M95"/>
    <mergeCell ref="H92:J92"/>
    <mergeCell ref="K92:M92"/>
    <mergeCell ref="H93:J93"/>
    <mergeCell ref="K93:M93"/>
    <mergeCell ref="H90:J90"/>
    <mergeCell ref="K90:M90"/>
    <mergeCell ref="H91:J91"/>
    <mergeCell ref="K91:M91"/>
    <mergeCell ref="K87:M87"/>
    <mergeCell ref="H88:J88"/>
    <mergeCell ref="K88:M88"/>
    <mergeCell ref="H89:J89"/>
    <mergeCell ref="K89:M89"/>
    <mergeCell ref="H82:J82"/>
    <mergeCell ref="H83:J83"/>
    <mergeCell ref="H84:J84"/>
    <mergeCell ref="H87:J87"/>
    <mergeCell ref="H76:J76"/>
    <mergeCell ref="H77:J77"/>
    <mergeCell ref="H78:J78"/>
    <mergeCell ref="H81:J81"/>
    <mergeCell ref="H72:J72"/>
    <mergeCell ref="H73:J73"/>
    <mergeCell ref="H74:J74"/>
    <mergeCell ref="H75:J75"/>
    <mergeCell ref="H66:J66"/>
    <mergeCell ref="H67:J67"/>
    <mergeCell ref="H68:J68"/>
    <mergeCell ref="H71:J71"/>
    <mergeCell ref="H62:J62"/>
    <mergeCell ref="H63:J63"/>
    <mergeCell ref="H64:J64"/>
    <mergeCell ref="H65:J65"/>
    <mergeCell ref="H56:J56"/>
    <mergeCell ref="H57:J57"/>
    <mergeCell ref="H58:J58"/>
    <mergeCell ref="H59:J59"/>
    <mergeCell ref="H49:J49"/>
    <mergeCell ref="H50:J50"/>
    <mergeCell ref="H52:J52"/>
    <mergeCell ref="H53:J53"/>
    <mergeCell ref="H45:J45"/>
    <mergeCell ref="H46:J46"/>
    <mergeCell ref="H47:J47"/>
    <mergeCell ref="H48:J48"/>
    <mergeCell ref="K41:M41"/>
    <mergeCell ref="H42:J42"/>
    <mergeCell ref="H43:J43"/>
    <mergeCell ref="H44:J44"/>
    <mergeCell ref="H38:J38"/>
    <mergeCell ref="H39:J39"/>
    <mergeCell ref="H40:J40"/>
    <mergeCell ref="H41:J41"/>
    <mergeCell ref="H34:J34"/>
    <mergeCell ref="H35:J35"/>
    <mergeCell ref="H36:J36"/>
    <mergeCell ref="H37:J37"/>
    <mergeCell ref="H29:J29"/>
    <mergeCell ref="K29:M29"/>
    <mergeCell ref="H30:J30"/>
    <mergeCell ref="K30:M30"/>
    <mergeCell ref="H27:J27"/>
    <mergeCell ref="K27:M27"/>
    <mergeCell ref="H28:J28"/>
    <mergeCell ref="K28:M28"/>
    <mergeCell ref="H25:J25"/>
    <mergeCell ref="K25:M25"/>
    <mergeCell ref="H26:J26"/>
    <mergeCell ref="K26:M26"/>
    <mergeCell ref="H23:J23"/>
    <mergeCell ref="K23:M23"/>
    <mergeCell ref="H24:J24"/>
    <mergeCell ref="K24:M24"/>
    <mergeCell ref="H21:J21"/>
    <mergeCell ref="K21:M21"/>
    <mergeCell ref="H22:J22"/>
    <mergeCell ref="K22:M22"/>
    <mergeCell ref="H19:J19"/>
    <mergeCell ref="K19:M19"/>
    <mergeCell ref="H20:J20"/>
    <mergeCell ref="K20:M20"/>
    <mergeCell ref="H17:J17"/>
    <mergeCell ref="K17:M17"/>
    <mergeCell ref="H18:J18"/>
    <mergeCell ref="K18:M18"/>
    <mergeCell ref="H15:J15"/>
    <mergeCell ref="K15:M15"/>
    <mergeCell ref="H16:J16"/>
    <mergeCell ref="K16:M16"/>
    <mergeCell ref="H13:J13"/>
    <mergeCell ref="K13:M13"/>
    <mergeCell ref="H14:J14"/>
    <mergeCell ref="K14:M14"/>
    <mergeCell ref="H11:J11"/>
    <mergeCell ref="K11:M11"/>
    <mergeCell ref="H12:J12"/>
    <mergeCell ref="K12:M12"/>
    <mergeCell ref="H9:J9"/>
    <mergeCell ref="K9:M9"/>
    <mergeCell ref="H10:J10"/>
    <mergeCell ref="K10:M10"/>
    <mergeCell ref="H7:J7"/>
    <mergeCell ref="K7:M7"/>
    <mergeCell ref="H8:J8"/>
    <mergeCell ref="K8:M8"/>
  </mergeCells>
  <printOptions/>
  <pageMargins left="0.75" right="0.75" top="1" bottom="1" header="0.5" footer="0.5"/>
  <pageSetup horizontalDpi="600" verticalDpi="600" orientation="portrait" paperSize="9" scale="47" r:id="rId1"/>
  <rowBreaks count="1" manualBreakCount="1">
    <brk id="8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12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24.421875" style="0" bestFit="1" customWidth="1"/>
    <col min="6" max="6" width="10.8515625" style="0" customWidth="1"/>
    <col min="8" max="9" width="12.7109375" style="0" bestFit="1" customWidth="1"/>
    <col min="12" max="12" width="11.57421875" style="0" bestFit="1" customWidth="1"/>
    <col min="14" max="14" width="11.57421875" style="0" bestFit="1" customWidth="1"/>
  </cols>
  <sheetData>
    <row r="1" spans="1:16" ht="15">
      <c r="A1" s="46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">
      <c r="A4" s="6" t="s">
        <v>7</v>
      </c>
      <c r="B4" s="2"/>
      <c r="C4" s="2"/>
      <c r="D4" s="2"/>
      <c r="E4" s="40">
        <v>38657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6" t="s">
        <v>8</v>
      </c>
      <c r="B5" s="2"/>
      <c r="C5" s="2"/>
      <c r="D5" s="2"/>
      <c r="E5" s="39">
        <v>0.0459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5" t="s">
        <v>9</v>
      </c>
      <c r="B7" s="2"/>
      <c r="C7" s="2"/>
      <c r="D7" s="2"/>
      <c r="E7" s="2"/>
      <c r="F7" s="2"/>
      <c r="G7" s="2"/>
      <c r="H7" s="122" t="s">
        <v>59</v>
      </c>
      <c r="I7" s="123"/>
      <c r="J7" s="124"/>
      <c r="K7" s="122" t="s">
        <v>60</v>
      </c>
      <c r="L7" s="123"/>
      <c r="M7" s="124"/>
      <c r="N7" s="2"/>
      <c r="O7" s="2"/>
      <c r="P7" s="2"/>
    </row>
    <row r="8" spans="1:16" ht="14.25">
      <c r="A8" s="2" t="s">
        <v>10</v>
      </c>
      <c r="B8" s="2"/>
      <c r="C8" s="2"/>
      <c r="D8" s="2"/>
      <c r="E8" s="2"/>
      <c r="F8" s="2"/>
      <c r="G8" s="2"/>
      <c r="H8" s="128" t="s">
        <v>62</v>
      </c>
      <c r="I8" s="129"/>
      <c r="J8" s="130"/>
      <c r="K8" s="128" t="s">
        <v>63</v>
      </c>
      <c r="L8" s="129"/>
      <c r="M8" s="130"/>
      <c r="N8" s="2"/>
      <c r="O8" s="2"/>
      <c r="P8" s="2"/>
    </row>
    <row r="9" spans="1:16" ht="14.25">
      <c r="A9" s="2" t="s">
        <v>92</v>
      </c>
      <c r="B9" s="2"/>
      <c r="C9" s="2"/>
      <c r="D9" s="2"/>
      <c r="E9" s="2"/>
      <c r="F9" s="2"/>
      <c r="G9" s="2"/>
      <c r="H9" s="128" t="s">
        <v>94</v>
      </c>
      <c r="I9" s="129"/>
      <c r="J9" s="130"/>
      <c r="K9" s="128" t="s">
        <v>100</v>
      </c>
      <c r="L9" s="129"/>
      <c r="M9" s="130"/>
      <c r="N9" s="2"/>
      <c r="O9" s="2"/>
      <c r="P9" s="2"/>
    </row>
    <row r="10" spans="1:16" ht="14.25">
      <c r="A10" s="2" t="s">
        <v>93</v>
      </c>
      <c r="B10" s="2"/>
      <c r="C10" s="2"/>
      <c r="D10" s="2"/>
      <c r="E10" s="2"/>
      <c r="F10" s="2"/>
      <c r="G10" s="2"/>
      <c r="H10" s="128" t="s">
        <v>94</v>
      </c>
      <c r="I10" s="129"/>
      <c r="J10" s="130"/>
      <c r="K10" s="128" t="s">
        <v>203</v>
      </c>
      <c r="L10" s="129"/>
      <c r="M10" s="130"/>
      <c r="N10" s="2"/>
      <c r="O10" s="2"/>
      <c r="P10" s="2"/>
    </row>
    <row r="11" spans="1:16" ht="14.25">
      <c r="A11" s="3" t="s">
        <v>99</v>
      </c>
      <c r="B11" s="2"/>
      <c r="C11" s="2"/>
      <c r="D11" s="2"/>
      <c r="E11" s="2"/>
      <c r="F11" s="2"/>
      <c r="G11" s="2"/>
      <c r="H11" s="128" t="s">
        <v>64</v>
      </c>
      <c r="I11" s="129"/>
      <c r="J11" s="130"/>
      <c r="K11" s="128" t="s">
        <v>62</v>
      </c>
      <c r="L11" s="129" t="s">
        <v>62</v>
      </c>
      <c r="M11" s="130"/>
      <c r="N11" s="2"/>
      <c r="O11" s="2"/>
      <c r="P11" s="2"/>
    </row>
    <row r="12" spans="1:16" ht="14.25">
      <c r="A12" s="3" t="s">
        <v>102</v>
      </c>
      <c r="B12" s="2"/>
      <c r="C12" s="2"/>
      <c r="D12" s="2"/>
      <c r="E12" s="2"/>
      <c r="F12" s="2"/>
      <c r="G12" s="2"/>
      <c r="H12" s="128" t="s">
        <v>64</v>
      </c>
      <c r="I12" s="129"/>
      <c r="J12" s="130"/>
      <c r="K12" s="128" t="s">
        <v>62</v>
      </c>
      <c r="L12" s="129"/>
      <c r="M12" s="130"/>
      <c r="N12" s="2"/>
      <c r="O12" s="2"/>
      <c r="P12" s="2"/>
    </row>
    <row r="13" spans="1:16" ht="14.25">
      <c r="A13" s="2"/>
      <c r="B13" s="2"/>
      <c r="C13" s="2"/>
      <c r="D13" s="2"/>
      <c r="E13" s="2"/>
      <c r="F13" s="2"/>
      <c r="G13" s="2"/>
      <c r="H13" s="128"/>
      <c r="I13" s="129"/>
      <c r="J13" s="130"/>
      <c r="K13" s="128"/>
      <c r="L13" s="129"/>
      <c r="M13" s="130"/>
      <c r="N13" s="2"/>
      <c r="O13" s="2"/>
      <c r="P13" s="2"/>
    </row>
    <row r="14" spans="1:16" ht="14.25">
      <c r="A14" s="2" t="s">
        <v>73</v>
      </c>
      <c r="B14" s="2"/>
      <c r="C14" s="2"/>
      <c r="D14" s="2"/>
      <c r="E14" s="2"/>
      <c r="F14" s="2"/>
      <c r="G14" s="2"/>
      <c r="H14" s="131">
        <v>460000000</v>
      </c>
      <c r="I14" s="132"/>
      <c r="J14" s="133"/>
      <c r="K14" s="131">
        <v>40000000</v>
      </c>
      <c r="L14" s="132"/>
      <c r="M14" s="133"/>
      <c r="N14" s="2"/>
      <c r="O14" s="2"/>
      <c r="P14" s="2"/>
    </row>
    <row r="15" spans="1:16" ht="14.25">
      <c r="A15" s="2" t="s">
        <v>74</v>
      </c>
      <c r="B15" s="2"/>
      <c r="C15" s="2"/>
      <c r="D15" s="2"/>
      <c r="E15" s="2"/>
      <c r="F15" s="2"/>
      <c r="G15" s="2"/>
      <c r="H15" s="173">
        <v>144069424</v>
      </c>
      <c r="I15" s="174"/>
      <c r="J15" s="175"/>
      <c r="K15" s="132">
        <v>40000000</v>
      </c>
      <c r="L15" s="132"/>
      <c r="M15" s="133"/>
      <c r="N15" s="2"/>
      <c r="O15" s="2"/>
      <c r="P15" s="2"/>
    </row>
    <row r="16" spans="1:16" ht="14.25">
      <c r="A16" s="2" t="s">
        <v>68</v>
      </c>
      <c r="B16" s="2"/>
      <c r="C16" s="2"/>
      <c r="D16" s="2"/>
      <c r="E16" s="2"/>
      <c r="F16" s="2"/>
      <c r="G16" s="2"/>
      <c r="H16" s="131">
        <f>H15-H17</f>
        <v>6602196</v>
      </c>
      <c r="I16" s="132"/>
      <c r="J16" s="133"/>
      <c r="K16" s="129" t="s">
        <v>67</v>
      </c>
      <c r="L16" s="129"/>
      <c r="M16" s="130"/>
      <c r="N16" s="2"/>
      <c r="O16" s="2"/>
      <c r="P16" s="2"/>
    </row>
    <row r="17" spans="1:16" ht="14.25">
      <c r="A17" s="2" t="s">
        <v>75</v>
      </c>
      <c r="B17" s="2"/>
      <c r="C17" s="2"/>
      <c r="D17" s="2"/>
      <c r="E17" s="2"/>
      <c r="F17" s="2"/>
      <c r="G17" s="2"/>
      <c r="H17" s="173">
        <v>137467228</v>
      </c>
      <c r="I17" s="174"/>
      <c r="J17" s="175"/>
      <c r="K17" s="131">
        <v>40000000</v>
      </c>
      <c r="L17" s="132"/>
      <c r="M17" s="133"/>
      <c r="N17" s="2"/>
      <c r="O17" s="2"/>
      <c r="P17" s="2"/>
    </row>
    <row r="18" spans="1:16" ht="14.25">
      <c r="A18" s="41" t="s">
        <v>218</v>
      </c>
      <c r="B18" s="2"/>
      <c r="C18" s="2"/>
      <c r="D18" s="2"/>
      <c r="E18" s="2"/>
      <c r="F18" s="2"/>
      <c r="G18" s="2"/>
      <c r="H18" s="206">
        <v>0.2988418</v>
      </c>
      <c r="I18" s="207"/>
      <c r="J18" s="208"/>
      <c r="K18" s="134">
        <v>1</v>
      </c>
      <c r="L18" s="135"/>
      <c r="M18" s="136"/>
      <c r="N18" s="2"/>
      <c r="O18" s="2"/>
      <c r="P18" s="2"/>
    </row>
    <row r="19" spans="1:16" ht="14.25">
      <c r="A19" s="2" t="s">
        <v>95</v>
      </c>
      <c r="B19" s="2"/>
      <c r="C19" s="2"/>
      <c r="D19" s="2"/>
      <c r="E19" s="2"/>
      <c r="F19" s="2"/>
      <c r="G19" s="2"/>
      <c r="H19" s="113">
        <f>H16/H15*12</f>
        <v>0.5499178784805858</v>
      </c>
      <c r="I19" s="114"/>
      <c r="J19" s="115"/>
      <c r="K19" s="128" t="s">
        <v>67</v>
      </c>
      <c r="L19" s="129"/>
      <c r="M19" s="130"/>
      <c r="N19" s="2"/>
      <c r="O19" s="2"/>
      <c r="P19" s="2"/>
    </row>
    <row r="20" spans="1:16" ht="14.25">
      <c r="A20" s="2"/>
      <c r="B20" s="2"/>
      <c r="C20" s="2"/>
      <c r="D20" s="2"/>
      <c r="E20" s="2"/>
      <c r="F20" s="2"/>
      <c r="G20" s="2"/>
      <c r="H20" s="128"/>
      <c r="I20" s="129"/>
      <c r="J20" s="130"/>
      <c r="K20" s="128"/>
      <c r="L20" s="129"/>
      <c r="M20" s="130"/>
      <c r="N20" s="2"/>
      <c r="O20" s="2"/>
      <c r="P20" s="2"/>
    </row>
    <row r="21" spans="1:16" ht="14.25">
      <c r="A21" s="2" t="s">
        <v>11</v>
      </c>
      <c r="B21" s="2"/>
      <c r="C21" s="2"/>
      <c r="D21" s="2"/>
      <c r="E21" s="2"/>
      <c r="F21" s="2"/>
      <c r="G21" s="2"/>
      <c r="H21" s="128" t="s">
        <v>67</v>
      </c>
      <c r="I21" s="129"/>
      <c r="J21" s="130"/>
      <c r="K21" s="113">
        <f>K14/H14*100%</f>
        <v>0.08695652173913043</v>
      </c>
      <c r="L21" s="129"/>
      <c r="M21" s="130"/>
      <c r="N21" s="2"/>
      <c r="O21" s="2"/>
      <c r="P21" s="2"/>
    </row>
    <row r="22" spans="1:16" ht="14.25">
      <c r="A22" s="2" t="s">
        <v>12</v>
      </c>
      <c r="B22" s="2"/>
      <c r="C22" s="2"/>
      <c r="D22" s="2"/>
      <c r="E22" s="2"/>
      <c r="F22" s="2"/>
      <c r="G22" s="2"/>
      <c r="H22" s="128" t="s">
        <v>67</v>
      </c>
      <c r="I22" s="129"/>
      <c r="J22" s="130"/>
      <c r="K22" s="113">
        <f>K17/H17*100%</f>
        <v>0.29097844324030453</v>
      </c>
      <c r="L22" s="129"/>
      <c r="M22" s="130"/>
      <c r="N22" s="2"/>
      <c r="O22" s="2"/>
      <c r="P22" s="2"/>
    </row>
    <row r="23" spans="1:16" ht="14.25">
      <c r="A23" s="2"/>
      <c r="B23" s="2"/>
      <c r="C23" s="2"/>
      <c r="D23" s="2"/>
      <c r="E23" s="2"/>
      <c r="F23" s="2"/>
      <c r="G23" s="2"/>
      <c r="H23" s="128"/>
      <c r="I23" s="129"/>
      <c r="J23" s="130"/>
      <c r="K23" s="128"/>
      <c r="L23" s="129"/>
      <c r="M23" s="130"/>
      <c r="N23" s="2"/>
      <c r="O23" s="2"/>
      <c r="P23" s="2"/>
    </row>
    <row r="24" spans="1:16" ht="14.25">
      <c r="A24" s="2" t="s">
        <v>13</v>
      </c>
      <c r="B24" s="2"/>
      <c r="C24" s="2"/>
      <c r="D24" s="2"/>
      <c r="E24" s="2"/>
      <c r="F24" s="2"/>
      <c r="G24" s="2"/>
      <c r="H24" s="128">
        <v>28</v>
      </c>
      <c r="I24" s="129"/>
      <c r="J24" s="130"/>
      <c r="K24" s="128">
        <v>85</v>
      </c>
      <c r="L24" s="129"/>
      <c r="M24" s="130"/>
      <c r="N24" s="2"/>
      <c r="O24" s="2"/>
      <c r="P24" s="2"/>
    </row>
    <row r="25" spans="1:16" ht="14.25">
      <c r="A25" s="2" t="s">
        <v>69</v>
      </c>
      <c r="B25" s="2"/>
      <c r="C25" s="2"/>
      <c r="D25" s="2"/>
      <c r="E25" s="2"/>
      <c r="F25" s="2"/>
      <c r="G25" s="2"/>
      <c r="H25" s="185">
        <v>119.62</v>
      </c>
      <c r="I25" s="186"/>
      <c r="J25" s="187"/>
      <c r="K25" s="185">
        <v>447.12</v>
      </c>
      <c r="L25" s="186"/>
      <c r="M25" s="187"/>
      <c r="N25" s="2"/>
      <c r="O25" s="2"/>
      <c r="P25" s="2"/>
    </row>
    <row r="26" spans="1:16" ht="14.25">
      <c r="A26" s="2" t="s">
        <v>14</v>
      </c>
      <c r="B26" s="2"/>
      <c r="C26" s="2"/>
      <c r="D26" s="2"/>
      <c r="E26" s="2"/>
      <c r="F26" s="2"/>
      <c r="G26" s="2"/>
      <c r="H26" s="128">
        <v>56</v>
      </c>
      <c r="I26" s="129"/>
      <c r="J26" s="130"/>
      <c r="K26" s="128">
        <v>170</v>
      </c>
      <c r="L26" s="129"/>
      <c r="M26" s="130"/>
      <c r="N26" s="2"/>
      <c r="O26" s="2"/>
      <c r="P26" s="2"/>
    </row>
    <row r="27" spans="1:16" ht="14.25">
      <c r="A27" s="2" t="s">
        <v>15</v>
      </c>
      <c r="B27" s="2"/>
      <c r="C27" s="2"/>
      <c r="D27" s="2"/>
      <c r="E27" s="2"/>
      <c r="F27" s="2"/>
      <c r="G27" s="2"/>
      <c r="H27" s="140" t="s">
        <v>101</v>
      </c>
      <c r="I27" s="129"/>
      <c r="J27" s="130"/>
      <c r="K27" s="140" t="s">
        <v>101</v>
      </c>
      <c r="L27" s="129"/>
      <c r="M27" s="130"/>
      <c r="N27" s="2"/>
      <c r="O27" s="2"/>
      <c r="P27" s="2"/>
    </row>
    <row r="28" spans="1:16" ht="14.25">
      <c r="A28" s="2"/>
      <c r="B28" s="2"/>
      <c r="C28" s="2"/>
      <c r="D28" s="2"/>
      <c r="E28" s="2"/>
      <c r="F28" s="2"/>
      <c r="G28" s="2"/>
      <c r="H28" s="128"/>
      <c r="I28" s="129"/>
      <c r="J28" s="130"/>
      <c r="K28" s="128"/>
      <c r="L28" s="129"/>
      <c r="M28" s="130"/>
      <c r="N28" s="2"/>
      <c r="O28" s="2"/>
      <c r="P28" s="2"/>
    </row>
    <row r="29" spans="1:16" ht="14.25">
      <c r="A29" s="2" t="s">
        <v>16</v>
      </c>
      <c r="B29" s="2"/>
      <c r="C29" s="2"/>
      <c r="D29" s="2"/>
      <c r="E29" s="2"/>
      <c r="F29" s="2"/>
      <c r="G29" s="2"/>
      <c r="H29" s="128" t="s">
        <v>65</v>
      </c>
      <c r="I29" s="129"/>
      <c r="J29" s="130"/>
      <c r="K29" s="128" t="s">
        <v>65</v>
      </c>
      <c r="L29" s="129"/>
      <c r="M29" s="130"/>
      <c r="N29" s="2"/>
      <c r="O29" s="2"/>
      <c r="P29" s="2"/>
    </row>
    <row r="30" spans="1:16" ht="14.25">
      <c r="A30" s="2" t="s">
        <v>17</v>
      </c>
      <c r="B30" s="2"/>
      <c r="C30" s="2"/>
      <c r="D30" s="2"/>
      <c r="E30" s="2"/>
      <c r="F30" s="2"/>
      <c r="G30" s="2"/>
      <c r="H30" s="141">
        <f>E4</f>
        <v>38657</v>
      </c>
      <c r="I30" s="142"/>
      <c r="J30" s="143"/>
      <c r="K30" s="141">
        <f>H30</f>
        <v>38657</v>
      </c>
      <c r="L30" s="142"/>
      <c r="M30" s="143"/>
      <c r="N30" s="2"/>
      <c r="O30" s="2"/>
      <c r="P30" s="2"/>
    </row>
    <row r="31" spans="1:16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">
      <c r="A32" s="5" t="s">
        <v>18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4.25">
      <c r="A33" s="41" t="s">
        <v>219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2" t="s">
        <v>76</v>
      </c>
      <c r="B34" s="2"/>
      <c r="C34" s="2"/>
      <c r="D34" s="2"/>
      <c r="E34" s="2"/>
      <c r="F34" s="2"/>
      <c r="G34" s="2"/>
      <c r="H34" s="203">
        <v>184069386.94</v>
      </c>
      <c r="I34" s="204"/>
      <c r="J34" s="205"/>
      <c r="K34" s="1"/>
      <c r="L34" s="1"/>
      <c r="M34" s="1"/>
      <c r="N34" s="2"/>
      <c r="O34" s="2"/>
      <c r="P34" s="2"/>
    </row>
    <row r="35" spans="1:16" ht="15">
      <c r="A35" s="3" t="s">
        <v>97</v>
      </c>
      <c r="B35" s="2"/>
      <c r="C35" s="2"/>
      <c r="D35" s="2"/>
      <c r="E35" s="2"/>
      <c r="F35" s="6"/>
      <c r="G35" s="2"/>
      <c r="H35" s="173">
        <v>177467211.98</v>
      </c>
      <c r="I35" s="174"/>
      <c r="J35" s="175"/>
      <c r="K35" s="1"/>
      <c r="L35" s="1"/>
      <c r="M35" s="1"/>
      <c r="N35" s="2"/>
      <c r="O35" s="2"/>
      <c r="P35" s="2"/>
    </row>
    <row r="36" spans="1:16" ht="14.25">
      <c r="A36" s="2" t="s">
        <v>77</v>
      </c>
      <c r="B36" s="2"/>
      <c r="C36" s="2"/>
      <c r="D36" s="2"/>
      <c r="E36" s="2"/>
      <c r="F36" s="2"/>
      <c r="G36" s="2"/>
      <c r="H36" s="173">
        <v>924483.43</v>
      </c>
      <c r="I36" s="174"/>
      <c r="J36" s="175"/>
      <c r="K36" s="1"/>
      <c r="L36" s="1"/>
      <c r="M36" s="1"/>
      <c r="N36" s="2"/>
      <c r="O36" s="2"/>
      <c r="P36" s="2"/>
    </row>
    <row r="37" spans="1:16" ht="14.25">
      <c r="A37" s="2"/>
      <c r="B37" s="2"/>
      <c r="C37" s="2"/>
      <c r="D37" s="2"/>
      <c r="E37" s="2"/>
      <c r="F37" s="2"/>
      <c r="G37" s="2"/>
      <c r="H37" s="128"/>
      <c r="I37" s="129"/>
      <c r="J37" s="130"/>
      <c r="K37" s="1"/>
      <c r="L37" s="1"/>
      <c r="M37" s="1"/>
      <c r="N37" s="2"/>
      <c r="O37" s="2"/>
      <c r="P37" s="2"/>
    </row>
    <row r="38" spans="1:16" ht="14.25">
      <c r="A38" s="2" t="s">
        <v>78</v>
      </c>
      <c r="B38" s="2"/>
      <c r="C38" s="2"/>
      <c r="D38" s="2"/>
      <c r="E38" s="2"/>
      <c r="F38" s="2"/>
      <c r="G38" s="2"/>
      <c r="H38" s="131">
        <f>H41+H42</f>
        <v>8294837.37</v>
      </c>
      <c r="I38" s="129"/>
      <c r="J38" s="130"/>
      <c r="K38" s="1"/>
      <c r="L38" s="1"/>
      <c r="M38" s="1"/>
      <c r="N38" s="2"/>
      <c r="O38" s="2"/>
      <c r="P38" s="2"/>
    </row>
    <row r="39" spans="1:16" ht="14.25">
      <c r="A39" s="2" t="s">
        <v>79</v>
      </c>
      <c r="B39" s="2"/>
      <c r="C39" s="2"/>
      <c r="D39" s="2"/>
      <c r="E39" s="2"/>
      <c r="F39" s="2"/>
      <c r="G39" s="2"/>
      <c r="H39" s="173">
        <v>1612835.24</v>
      </c>
      <c r="I39" s="174"/>
      <c r="J39" s="175"/>
      <c r="K39" s="1"/>
      <c r="L39" s="16"/>
      <c r="M39" s="1"/>
      <c r="N39" s="8"/>
      <c r="O39" s="2"/>
      <c r="P39" s="2"/>
    </row>
    <row r="40" spans="1:16" ht="14.25">
      <c r="A40" s="2" t="s">
        <v>80</v>
      </c>
      <c r="B40" s="2"/>
      <c r="C40" s="2"/>
      <c r="D40" s="2"/>
      <c r="E40" s="2"/>
      <c r="F40" s="2"/>
      <c r="G40" s="2"/>
      <c r="H40" s="128"/>
      <c r="I40" s="129"/>
      <c r="J40" s="130"/>
      <c r="K40" s="1"/>
      <c r="L40" s="1"/>
      <c r="M40" s="1"/>
      <c r="N40" s="2"/>
      <c r="O40" s="2"/>
      <c r="P40" s="2"/>
    </row>
    <row r="41" spans="1:16" ht="14.25">
      <c r="A41" s="2" t="s">
        <v>81</v>
      </c>
      <c r="B41" s="2"/>
      <c r="C41" s="2"/>
      <c r="D41" s="2"/>
      <c r="E41" s="2"/>
      <c r="F41" s="2"/>
      <c r="G41" s="2"/>
      <c r="H41" s="173">
        <v>6104324</v>
      </c>
      <c r="I41" s="174"/>
      <c r="J41" s="175"/>
      <c r="K41" s="131"/>
      <c r="L41" s="129"/>
      <c r="M41" s="129"/>
      <c r="N41" s="2"/>
      <c r="O41" s="2"/>
      <c r="P41" s="2"/>
    </row>
    <row r="42" spans="1:16" ht="14.25">
      <c r="A42" s="2" t="s">
        <v>91</v>
      </c>
      <c r="B42" s="2"/>
      <c r="C42" s="2"/>
      <c r="D42" s="2"/>
      <c r="E42" s="2"/>
      <c r="F42" s="2"/>
      <c r="G42" s="2"/>
      <c r="H42" s="173">
        <v>2190513.37</v>
      </c>
      <c r="I42" s="174"/>
      <c r="J42" s="175"/>
      <c r="K42" s="1"/>
      <c r="L42" s="16"/>
      <c r="M42" s="1"/>
      <c r="N42" s="2"/>
      <c r="O42" s="2"/>
      <c r="P42" s="2"/>
    </row>
    <row r="43" spans="1:16" ht="14.25">
      <c r="A43" s="2" t="s">
        <v>82</v>
      </c>
      <c r="B43" s="2"/>
      <c r="C43" s="2"/>
      <c r="D43" s="2"/>
      <c r="E43" s="2"/>
      <c r="F43" s="2"/>
      <c r="G43" s="2"/>
      <c r="H43" s="173">
        <v>79790</v>
      </c>
      <c r="I43" s="174"/>
      <c r="J43" s="175"/>
      <c r="K43" s="1"/>
      <c r="L43" s="16"/>
      <c r="M43" s="1"/>
      <c r="N43" s="2"/>
      <c r="O43" s="2"/>
      <c r="P43" s="2"/>
    </row>
    <row r="44" spans="1:16" ht="14.25">
      <c r="A44" s="2" t="s">
        <v>83</v>
      </c>
      <c r="B44" s="2"/>
      <c r="C44" s="2"/>
      <c r="D44" s="2"/>
      <c r="E44" s="2"/>
      <c r="F44" s="2"/>
      <c r="G44" s="2"/>
      <c r="H44" s="131">
        <v>0</v>
      </c>
      <c r="I44" s="132"/>
      <c r="J44" s="133"/>
      <c r="K44" s="1"/>
      <c r="L44" s="17"/>
      <c r="M44" s="1"/>
      <c r="N44" s="2"/>
      <c r="O44" s="2"/>
      <c r="P44" s="2"/>
    </row>
    <row r="45" spans="1:16" ht="14.25">
      <c r="A45" s="2" t="s">
        <v>84</v>
      </c>
      <c r="B45" s="2"/>
      <c r="C45" s="2"/>
      <c r="D45" s="2"/>
      <c r="E45" s="2"/>
      <c r="F45" s="2"/>
      <c r="G45" s="2"/>
      <c r="H45" s="131">
        <f>H16</f>
        <v>6602196</v>
      </c>
      <c r="I45" s="132"/>
      <c r="J45" s="133"/>
      <c r="K45" s="1"/>
      <c r="L45" s="16"/>
      <c r="M45" s="1"/>
      <c r="N45" s="2"/>
      <c r="O45" s="2"/>
      <c r="P45" s="2"/>
    </row>
    <row r="46" spans="1:16" ht="14.25">
      <c r="A46" s="2" t="s">
        <v>85</v>
      </c>
      <c r="B46" s="2"/>
      <c r="C46" s="2"/>
      <c r="D46" s="2"/>
      <c r="E46" s="2"/>
      <c r="F46" s="2"/>
      <c r="G46" s="2"/>
      <c r="H46" s="128" t="s">
        <v>67</v>
      </c>
      <c r="I46" s="129"/>
      <c r="J46" s="130"/>
      <c r="K46" s="1"/>
      <c r="L46" s="1"/>
      <c r="M46" s="1"/>
      <c r="N46" s="2"/>
      <c r="O46" s="2"/>
      <c r="P46" s="2"/>
    </row>
    <row r="47" spans="1:16" ht="14.25">
      <c r="A47" s="2"/>
      <c r="B47" s="2"/>
      <c r="C47" s="2"/>
      <c r="D47" s="2"/>
      <c r="E47" s="2"/>
      <c r="F47" s="2"/>
      <c r="G47" s="2"/>
      <c r="H47" s="128"/>
      <c r="I47" s="129"/>
      <c r="J47" s="130"/>
      <c r="K47" s="1"/>
      <c r="L47" s="1"/>
      <c r="M47" s="1"/>
      <c r="N47" s="2"/>
      <c r="O47" s="2"/>
      <c r="P47" s="2"/>
    </row>
    <row r="48" spans="1:16" ht="14.25">
      <c r="A48" s="2" t="s">
        <v>19</v>
      </c>
      <c r="B48" s="2"/>
      <c r="C48" s="2"/>
      <c r="D48" s="2"/>
      <c r="E48" s="2"/>
      <c r="F48" s="2"/>
      <c r="G48" s="2"/>
      <c r="H48" s="113">
        <f>(H38-H39)/H34*12*100%</f>
        <v>0.4356184746034772</v>
      </c>
      <c r="I48" s="114"/>
      <c r="J48" s="115"/>
      <c r="K48" s="1"/>
      <c r="L48" s="1"/>
      <c r="M48" s="1"/>
      <c r="N48" s="2"/>
      <c r="O48" s="2"/>
      <c r="P48" s="2"/>
    </row>
    <row r="49" spans="1:16" ht="14.25">
      <c r="A49" s="2" t="s">
        <v>66</v>
      </c>
      <c r="B49" s="2"/>
      <c r="C49" s="2"/>
      <c r="D49" s="2"/>
      <c r="E49" s="2"/>
      <c r="F49" s="2"/>
      <c r="G49" s="2"/>
      <c r="H49" s="113">
        <f>H41/H34*12*100%</f>
        <v>0.39795801582083545</v>
      </c>
      <c r="I49" s="114"/>
      <c r="J49" s="115"/>
      <c r="K49" s="1"/>
      <c r="L49" s="1"/>
      <c r="M49" s="1"/>
      <c r="N49" s="2"/>
      <c r="O49" s="2"/>
      <c r="P49" s="2"/>
    </row>
    <row r="50" spans="1:16" ht="14.25">
      <c r="A50" s="2" t="s">
        <v>20</v>
      </c>
      <c r="B50" s="2"/>
      <c r="C50" s="2"/>
      <c r="D50" s="2"/>
      <c r="E50" s="2"/>
      <c r="F50" s="2"/>
      <c r="G50" s="2"/>
      <c r="H50" s="110">
        <f>(H42-H39)/H34*12*100%</f>
        <v>0.03766045878264173</v>
      </c>
      <c r="I50" s="111"/>
      <c r="J50" s="112"/>
      <c r="K50" s="1"/>
      <c r="L50" s="1"/>
      <c r="M50" s="1"/>
      <c r="N50" s="2"/>
      <c r="O50" s="2"/>
      <c r="P50" s="2"/>
    </row>
    <row r="51" spans="1:16" ht="14.25">
      <c r="A51" s="2"/>
      <c r="B51" s="2"/>
      <c r="C51" s="2"/>
      <c r="D51" s="2"/>
      <c r="E51" s="2"/>
      <c r="F51" s="2"/>
      <c r="G51" s="2"/>
      <c r="H51" s="4"/>
      <c r="I51" s="4"/>
      <c r="J51" s="4"/>
      <c r="K51" s="1"/>
      <c r="L51" s="1"/>
      <c r="M51" s="1"/>
      <c r="N51" s="2"/>
      <c r="O51" s="2"/>
      <c r="P51" s="2"/>
    </row>
    <row r="52" spans="1:16" ht="15">
      <c r="A52" s="42" t="s">
        <v>220</v>
      </c>
      <c r="B52" s="2"/>
      <c r="C52" s="2"/>
      <c r="D52" s="2"/>
      <c r="E52" s="2"/>
      <c r="F52" s="2"/>
      <c r="G52" s="2"/>
      <c r="H52" s="182">
        <f>924483.43-599541-185208.75</f>
        <v>139733.68000000005</v>
      </c>
      <c r="I52" s="183"/>
      <c r="J52" s="184"/>
      <c r="K52" s="1"/>
      <c r="L52" s="1"/>
      <c r="M52" s="1"/>
      <c r="N52" s="2"/>
      <c r="O52" s="2"/>
      <c r="P52" s="2"/>
    </row>
    <row r="53" spans="1:16" ht="15">
      <c r="A53" s="42" t="s">
        <v>221</v>
      </c>
      <c r="B53" s="2"/>
      <c r="C53" s="2"/>
      <c r="D53" s="2"/>
      <c r="E53" s="2"/>
      <c r="F53" s="2"/>
      <c r="G53" s="2"/>
      <c r="H53" s="200">
        <v>63.31</v>
      </c>
      <c r="I53" s="201"/>
      <c r="J53" s="202"/>
      <c r="K53" s="1"/>
      <c r="L53" s="1"/>
      <c r="M53" s="1"/>
      <c r="N53" s="2"/>
      <c r="O53" s="2"/>
      <c r="P53" s="2"/>
    </row>
    <row r="54" spans="1:16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">
      <c r="A55" s="43" t="s">
        <v>222</v>
      </c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2"/>
      <c r="O55" s="2"/>
      <c r="P55" s="2"/>
    </row>
    <row r="56" spans="1:16" ht="14.25">
      <c r="A56" s="2" t="s">
        <v>70</v>
      </c>
      <c r="B56" s="2"/>
      <c r="C56" s="2"/>
      <c r="D56" s="2"/>
      <c r="E56" s="2"/>
      <c r="F56" s="2"/>
      <c r="G56" s="2"/>
      <c r="H56" s="194">
        <v>185</v>
      </c>
      <c r="I56" s="195"/>
      <c r="J56" s="196"/>
      <c r="K56" s="1"/>
      <c r="L56" s="1"/>
      <c r="M56" s="1"/>
      <c r="N56" s="2"/>
      <c r="O56" s="2"/>
      <c r="P56" s="2"/>
    </row>
    <row r="57" spans="1:16" ht="14.25">
      <c r="A57" s="2" t="s">
        <v>71</v>
      </c>
      <c r="B57" s="2"/>
      <c r="C57" s="2"/>
      <c r="D57" s="2"/>
      <c r="E57" s="2"/>
      <c r="F57" s="2"/>
      <c r="G57" s="2"/>
      <c r="H57" s="185">
        <v>15797.31</v>
      </c>
      <c r="I57" s="186"/>
      <c r="J57" s="187"/>
      <c r="K57" s="1"/>
      <c r="L57" s="1"/>
      <c r="M57" s="1"/>
      <c r="N57" s="2"/>
      <c r="O57" s="2"/>
      <c r="P57" s="2"/>
    </row>
    <row r="58" spans="1:16" ht="14.25">
      <c r="A58" s="2" t="s">
        <v>21</v>
      </c>
      <c r="B58" s="2"/>
      <c r="C58" s="2"/>
      <c r="D58" s="2"/>
      <c r="E58" s="2"/>
      <c r="F58" s="2"/>
      <c r="G58" s="2"/>
      <c r="H58" s="185">
        <f>587.5+862.5+375</f>
        <v>1825</v>
      </c>
      <c r="I58" s="186"/>
      <c r="J58" s="187"/>
      <c r="K58" s="1"/>
      <c r="L58" s="1"/>
      <c r="M58" s="1"/>
      <c r="N58" s="2"/>
      <c r="O58" s="2"/>
      <c r="P58" s="2"/>
    </row>
    <row r="59" spans="1:16" ht="14.25">
      <c r="A59" s="2" t="s">
        <v>22</v>
      </c>
      <c r="B59" s="2"/>
      <c r="C59" s="2"/>
      <c r="D59" s="2"/>
      <c r="E59" s="2"/>
      <c r="F59" s="2"/>
      <c r="G59" s="2"/>
      <c r="H59" s="197">
        <v>7643.83</v>
      </c>
      <c r="I59" s="198"/>
      <c r="J59" s="199"/>
      <c r="K59" s="1"/>
      <c r="L59" s="1"/>
      <c r="M59" s="1"/>
      <c r="N59" s="2"/>
      <c r="O59" s="2"/>
      <c r="P59" s="2"/>
    </row>
    <row r="60" spans="1:16" ht="14.25">
      <c r="A60" s="2"/>
      <c r="B60" s="2"/>
      <c r="C60" s="2"/>
      <c r="D60" s="2"/>
      <c r="E60" s="2"/>
      <c r="F60" s="2"/>
      <c r="G60" s="2"/>
      <c r="H60" s="1"/>
      <c r="I60" s="1"/>
      <c r="J60" s="1"/>
      <c r="K60" s="1"/>
      <c r="L60" s="1"/>
      <c r="M60" s="1"/>
      <c r="N60" s="2"/>
      <c r="O60" s="2"/>
      <c r="P60" s="2"/>
    </row>
    <row r="61" spans="1:16" ht="15">
      <c r="A61" s="5" t="s">
        <v>23</v>
      </c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</row>
    <row r="62" spans="1:16" ht="14.25">
      <c r="A62" s="3" t="s">
        <v>24</v>
      </c>
      <c r="B62" s="2"/>
      <c r="C62" s="2"/>
      <c r="D62" s="2"/>
      <c r="E62" s="2"/>
      <c r="F62" s="2"/>
      <c r="G62" s="2"/>
      <c r="H62" s="144">
        <v>60000000</v>
      </c>
      <c r="I62" s="145"/>
      <c r="J62" s="146"/>
      <c r="K62" s="1"/>
      <c r="L62" s="1"/>
      <c r="M62" s="1"/>
      <c r="N62" s="2"/>
      <c r="O62" s="2"/>
      <c r="P62" s="2"/>
    </row>
    <row r="63" spans="1:16" ht="14.25">
      <c r="A63" s="2" t="s">
        <v>25</v>
      </c>
      <c r="B63" s="2"/>
      <c r="C63" s="2"/>
      <c r="D63" s="2"/>
      <c r="E63" s="2"/>
      <c r="F63" s="2"/>
      <c r="G63" s="2"/>
      <c r="H63" s="131">
        <v>60000000</v>
      </c>
      <c r="I63" s="132"/>
      <c r="J63" s="133"/>
      <c r="K63" s="1"/>
      <c r="L63" s="1"/>
      <c r="M63" s="1"/>
      <c r="N63" s="2"/>
      <c r="O63" s="2"/>
      <c r="P63" s="2"/>
    </row>
    <row r="64" spans="1:16" ht="14.25">
      <c r="A64" s="2" t="s">
        <v>26</v>
      </c>
      <c r="B64" s="2"/>
      <c r="C64" s="2"/>
      <c r="D64" s="2"/>
      <c r="E64" s="2"/>
      <c r="F64" s="2"/>
      <c r="G64" s="2"/>
      <c r="H64" s="131">
        <v>0</v>
      </c>
      <c r="I64" s="132"/>
      <c r="J64" s="133"/>
      <c r="K64" s="1"/>
      <c r="L64" s="1"/>
      <c r="M64" s="1"/>
      <c r="N64" s="2"/>
      <c r="O64" s="2"/>
      <c r="P64" s="2"/>
    </row>
    <row r="65" spans="1:16" ht="14.25">
      <c r="A65" s="2" t="s">
        <v>27</v>
      </c>
      <c r="B65" s="2"/>
      <c r="C65" s="2"/>
      <c r="D65" s="2"/>
      <c r="E65" s="2"/>
      <c r="F65" s="2"/>
      <c r="G65" s="2"/>
      <c r="H65" s="128">
        <v>0</v>
      </c>
      <c r="I65" s="129"/>
      <c r="J65" s="130"/>
      <c r="K65" s="1"/>
      <c r="L65" s="1"/>
      <c r="M65" s="1"/>
      <c r="N65" s="2"/>
      <c r="O65" s="2"/>
      <c r="P65" s="2"/>
    </row>
    <row r="66" spans="1:16" ht="14.25">
      <c r="A66" s="2" t="s">
        <v>28</v>
      </c>
      <c r="B66" s="2"/>
      <c r="C66" s="2"/>
      <c r="D66" s="2"/>
      <c r="E66" s="2"/>
      <c r="F66" s="2"/>
      <c r="G66" s="2"/>
      <c r="H66" s="131">
        <v>0</v>
      </c>
      <c r="I66" s="132"/>
      <c r="J66" s="133"/>
      <c r="K66" s="1"/>
      <c r="L66" s="1"/>
      <c r="M66" s="1"/>
      <c r="N66" s="2"/>
      <c r="O66" s="2"/>
      <c r="P66" s="2"/>
    </row>
    <row r="67" spans="1:16" ht="14.25">
      <c r="A67" s="2" t="s">
        <v>29</v>
      </c>
      <c r="B67" s="2"/>
      <c r="C67" s="2"/>
      <c r="D67" s="2"/>
      <c r="E67" s="2"/>
      <c r="F67" s="2"/>
      <c r="G67" s="2"/>
      <c r="H67" s="137">
        <f>H59</f>
        <v>7643.83</v>
      </c>
      <c r="I67" s="138"/>
      <c r="J67" s="139"/>
      <c r="K67" s="1"/>
      <c r="L67" s="1"/>
      <c r="M67" s="1"/>
      <c r="N67" s="2"/>
      <c r="O67" s="2"/>
      <c r="P67" s="2"/>
    </row>
    <row r="68" spans="1:16" ht="14.25">
      <c r="A68" s="2" t="s">
        <v>30</v>
      </c>
      <c r="B68" s="2"/>
      <c r="C68" s="2"/>
      <c r="D68" s="2"/>
      <c r="E68" s="2"/>
      <c r="F68" s="2"/>
      <c r="G68" s="2"/>
      <c r="H68" s="110">
        <v>0.0015</v>
      </c>
      <c r="I68" s="153"/>
      <c r="J68" s="154"/>
      <c r="K68" s="1"/>
      <c r="L68" s="1"/>
      <c r="M68" s="1"/>
      <c r="N68" s="2"/>
      <c r="O68" s="2"/>
      <c r="P68" s="2"/>
    </row>
    <row r="69" spans="1:16" ht="14.25">
      <c r="A69" s="2"/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</row>
    <row r="70" spans="1:16" ht="15">
      <c r="A70" s="5" t="s">
        <v>31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4.25">
      <c r="A71" s="3" t="s">
        <v>96</v>
      </c>
      <c r="B71" s="2"/>
      <c r="C71" s="2"/>
      <c r="D71" s="2"/>
      <c r="E71" s="2"/>
      <c r="F71" s="2"/>
      <c r="G71" s="2"/>
      <c r="H71" s="144">
        <v>11750000</v>
      </c>
      <c r="I71" s="145"/>
      <c r="J71" s="146"/>
      <c r="K71" s="2"/>
      <c r="L71" s="2"/>
      <c r="M71" s="2"/>
      <c r="N71" s="2"/>
      <c r="O71" s="2"/>
      <c r="P71" s="2"/>
    </row>
    <row r="72" spans="1:16" ht="14.25">
      <c r="A72" s="2" t="s">
        <v>32</v>
      </c>
      <c r="B72" s="2"/>
      <c r="C72" s="2"/>
      <c r="D72" s="2"/>
      <c r="E72" s="2"/>
      <c r="F72" s="2"/>
      <c r="G72" s="2"/>
      <c r="H72" s="131">
        <v>11750000</v>
      </c>
      <c r="I72" s="132"/>
      <c r="J72" s="133"/>
      <c r="K72" s="2"/>
      <c r="L72" s="2"/>
      <c r="M72" s="2"/>
      <c r="N72" s="2"/>
      <c r="O72" s="2"/>
      <c r="P72" s="2"/>
    </row>
    <row r="73" spans="1:16" ht="14.25">
      <c r="A73" s="2" t="s">
        <v>33</v>
      </c>
      <c r="B73" s="2"/>
      <c r="C73" s="2"/>
      <c r="D73" s="2"/>
      <c r="E73" s="2"/>
      <c r="F73" s="2"/>
      <c r="G73" s="2"/>
      <c r="H73" s="131">
        <v>0</v>
      </c>
      <c r="I73" s="129"/>
      <c r="J73" s="130"/>
      <c r="K73" s="2"/>
      <c r="L73" s="2"/>
      <c r="M73" s="2"/>
      <c r="N73" s="2"/>
      <c r="O73" s="2"/>
      <c r="P73" s="2"/>
    </row>
    <row r="74" spans="1:16" ht="14.25">
      <c r="A74" s="2" t="s">
        <v>34</v>
      </c>
      <c r="B74" s="2"/>
      <c r="C74" s="2"/>
      <c r="D74" s="2"/>
      <c r="E74" s="2"/>
      <c r="F74" s="2"/>
      <c r="G74" s="2"/>
      <c r="H74" s="128"/>
      <c r="I74" s="129"/>
      <c r="J74" s="130"/>
      <c r="K74" s="2"/>
      <c r="L74" s="2"/>
      <c r="M74" s="2"/>
      <c r="N74" s="2"/>
      <c r="O74" s="2"/>
      <c r="P74" s="2"/>
    </row>
    <row r="75" spans="1:16" ht="14.25">
      <c r="A75" s="2" t="s">
        <v>35</v>
      </c>
      <c r="B75" s="2"/>
      <c r="C75" s="2"/>
      <c r="D75" s="2"/>
      <c r="E75" s="2"/>
      <c r="F75" s="2"/>
      <c r="G75" s="2"/>
      <c r="H75" s="128">
        <v>0</v>
      </c>
      <c r="I75" s="129"/>
      <c r="J75" s="130"/>
      <c r="K75" s="2"/>
      <c r="L75" s="2"/>
      <c r="M75" s="2"/>
      <c r="N75" s="2"/>
      <c r="O75" s="2"/>
      <c r="P75" s="2"/>
    </row>
    <row r="76" spans="1:16" ht="14.25">
      <c r="A76" s="2" t="s">
        <v>36</v>
      </c>
      <c r="B76" s="2"/>
      <c r="C76" s="2"/>
      <c r="D76" s="2"/>
      <c r="E76" s="2"/>
      <c r="F76" s="2"/>
      <c r="G76" s="2"/>
      <c r="H76" s="128">
        <v>0</v>
      </c>
      <c r="I76" s="129"/>
      <c r="J76" s="130"/>
      <c r="K76" s="2"/>
      <c r="L76" s="2"/>
      <c r="M76" s="2"/>
      <c r="N76" s="2"/>
      <c r="O76" s="2"/>
      <c r="P76" s="2"/>
    </row>
    <row r="77" spans="1:16" ht="14.25">
      <c r="A77" s="2" t="s">
        <v>37</v>
      </c>
      <c r="B77" s="2"/>
      <c r="C77" s="2"/>
      <c r="D77" s="2"/>
      <c r="E77" s="2"/>
      <c r="F77" s="2"/>
      <c r="G77" s="2"/>
      <c r="H77" s="128">
        <v>0</v>
      </c>
      <c r="I77" s="129"/>
      <c r="J77" s="130"/>
      <c r="K77" s="2"/>
      <c r="L77" s="2"/>
      <c r="M77" s="2"/>
      <c r="N77" s="2"/>
      <c r="O77" s="2"/>
      <c r="P77" s="2"/>
    </row>
    <row r="78" spans="1:16" ht="14.25">
      <c r="A78" s="2" t="s">
        <v>38</v>
      </c>
      <c r="B78" s="2"/>
      <c r="C78" s="2"/>
      <c r="D78" s="2"/>
      <c r="E78" s="2"/>
      <c r="F78" s="2"/>
      <c r="G78" s="2"/>
      <c r="H78" s="158">
        <f>H72+H73</f>
        <v>11750000</v>
      </c>
      <c r="I78" s="159"/>
      <c r="J78" s="160"/>
      <c r="K78" s="2"/>
      <c r="L78" s="2"/>
      <c r="M78" s="2"/>
      <c r="N78" s="2"/>
      <c r="O78" s="2"/>
      <c r="P78" s="2"/>
    </row>
    <row r="79" spans="1:16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">
      <c r="A80" s="5" t="s">
        <v>39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4.25">
      <c r="A81" s="2" t="s">
        <v>40</v>
      </c>
      <c r="B81" s="2"/>
      <c r="C81" s="2"/>
      <c r="D81" s="2"/>
      <c r="E81" s="2"/>
      <c r="F81" s="2"/>
      <c r="G81" s="2"/>
      <c r="H81" s="161">
        <v>0</v>
      </c>
      <c r="I81" s="162"/>
      <c r="J81" s="163"/>
      <c r="K81" s="2"/>
      <c r="L81" s="2"/>
      <c r="M81" s="2"/>
      <c r="N81" s="2"/>
      <c r="O81" s="2"/>
      <c r="P81" s="2"/>
    </row>
    <row r="82" spans="1:16" ht="14.25">
      <c r="A82" s="2" t="s">
        <v>41</v>
      </c>
      <c r="B82" s="2"/>
      <c r="C82" s="2"/>
      <c r="D82" s="2"/>
      <c r="E82" s="2"/>
      <c r="F82" s="2"/>
      <c r="G82" s="2"/>
      <c r="H82" s="128">
        <v>0</v>
      </c>
      <c r="I82" s="129"/>
      <c r="J82" s="130"/>
      <c r="K82" s="2"/>
      <c r="L82" s="2"/>
      <c r="M82" s="2"/>
      <c r="N82" s="2"/>
      <c r="O82" s="2"/>
      <c r="P82" s="2"/>
    </row>
    <row r="83" spans="1:16" ht="14.25">
      <c r="A83" s="2" t="s">
        <v>42</v>
      </c>
      <c r="B83" s="2"/>
      <c r="C83" s="2"/>
      <c r="D83" s="2"/>
      <c r="E83" s="2"/>
      <c r="F83" s="2"/>
      <c r="G83" s="2"/>
      <c r="H83" s="128">
        <v>0</v>
      </c>
      <c r="I83" s="129"/>
      <c r="J83" s="130"/>
      <c r="K83" s="2"/>
      <c r="L83" s="2"/>
      <c r="M83" s="2"/>
      <c r="N83" s="2"/>
      <c r="O83" s="2"/>
      <c r="P83" s="2"/>
    </row>
    <row r="84" spans="1:16" ht="14.25">
      <c r="A84" s="2" t="s">
        <v>43</v>
      </c>
      <c r="B84" s="2"/>
      <c r="C84" s="2"/>
      <c r="D84" s="2"/>
      <c r="E84" s="2"/>
      <c r="F84" s="2"/>
      <c r="G84" s="2"/>
      <c r="H84" s="164">
        <v>0</v>
      </c>
      <c r="I84" s="153"/>
      <c r="J84" s="154"/>
      <c r="K84" s="2"/>
      <c r="L84" s="2"/>
      <c r="M84" s="2"/>
      <c r="N84" s="2"/>
      <c r="O84" s="2"/>
      <c r="P84" s="2"/>
    </row>
    <row r="85" spans="1:16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">
      <c r="A86" s="44" t="s">
        <v>223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>
      <c r="A87" s="6" t="s">
        <v>44</v>
      </c>
      <c r="B87" s="2"/>
      <c r="C87" s="2"/>
      <c r="D87" s="2"/>
      <c r="E87" s="2"/>
      <c r="F87" s="2"/>
      <c r="G87" s="2"/>
      <c r="H87" s="125" t="s">
        <v>72</v>
      </c>
      <c r="I87" s="126"/>
      <c r="J87" s="127"/>
      <c r="K87" s="126" t="s">
        <v>61</v>
      </c>
      <c r="L87" s="126"/>
      <c r="M87" s="127"/>
      <c r="N87" s="2"/>
      <c r="O87" s="2"/>
      <c r="P87" s="2"/>
    </row>
    <row r="88" spans="1:16" ht="14.25">
      <c r="A88" s="2" t="s">
        <v>45</v>
      </c>
      <c r="B88" s="2"/>
      <c r="C88" s="2"/>
      <c r="D88" s="2"/>
      <c r="E88" s="2"/>
      <c r="F88" s="2"/>
      <c r="G88" s="2"/>
      <c r="H88" s="173">
        <v>173673970.15</v>
      </c>
      <c r="I88" s="174"/>
      <c r="J88" s="175"/>
      <c r="K88" s="188">
        <v>2888</v>
      </c>
      <c r="L88" s="188"/>
      <c r="M88" s="189"/>
      <c r="N88" s="2"/>
      <c r="O88" s="2"/>
      <c r="P88" s="2"/>
    </row>
    <row r="89" spans="1:16" ht="14.25">
      <c r="A89" s="2" t="s">
        <v>46</v>
      </c>
      <c r="B89" s="2"/>
      <c r="C89" s="2"/>
      <c r="D89" s="2"/>
      <c r="E89" s="2"/>
      <c r="F89" s="2"/>
      <c r="G89" s="2"/>
      <c r="H89" s="173">
        <v>1490997.84</v>
      </c>
      <c r="I89" s="174"/>
      <c r="J89" s="175"/>
      <c r="K89" s="188">
        <v>32</v>
      </c>
      <c r="L89" s="188"/>
      <c r="M89" s="189"/>
      <c r="N89" s="2"/>
      <c r="O89" s="2"/>
      <c r="P89" s="2"/>
    </row>
    <row r="90" spans="1:16" ht="14.25">
      <c r="A90" s="2" t="s">
        <v>47</v>
      </c>
      <c r="B90" s="2"/>
      <c r="C90" s="2"/>
      <c r="D90" s="2"/>
      <c r="E90" s="2"/>
      <c r="F90" s="2"/>
      <c r="G90" s="2"/>
      <c r="H90" s="173">
        <v>876868.75</v>
      </c>
      <c r="I90" s="174"/>
      <c r="J90" s="175"/>
      <c r="K90" s="188">
        <v>8</v>
      </c>
      <c r="L90" s="188"/>
      <c r="M90" s="189"/>
      <c r="N90" s="2"/>
      <c r="O90" s="2"/>
      <c r="P90" s="2"/>
    </row>
    <row r="91" spans="1:16" ht="14.25">
      <c r="A91" s="2" t="s">
        <v>48</v>
      </c>
      <c r="B91" s="2"/>
      <c r="C91" s="2"/>
      <c r="D91" s="2"/>
      <c r="E91" s="2"/>
      <c r="F91" s="2"/>
      <c r="G91" s="2"/>
      <c r="H91" s="173">
        <v>471238.01</v>
      </c>
      <c r="I91" s="174"/>
      <c r="J91" s="175"/>
      <c r="K91" s="188">
        <v>9</v>
      </c>
      <c r="L91" s="188"/>
      <c r="M91" s="189"/>
      <c r="N91" s="2"/>
      <c r="O91" s="2"/>
      <c r="P91" s="2"/>
    </row>
    <row r="92" spans="1:16" ht="14.25">
      <c r="A92" s="2" t="s">
        <v>104</v>
      </c>
      <c r="B92" s="2"/>
      <c r="C92" s="2"/>
      <c r="D92" s="2"/>
      <c r="E92" s="2"/>
      <c r="F92" s="2"/>
      <c r="G92" s="2"/>
      <c r="H92" s="173">
        <f>2350+48594.33</f>
        <v>50944.33</v>
      </c>
      <c r="I92" s="174"/>
      <c r="J92" s="175"/>
      <c r="K92" s="188">
        <v>2</v>
      </c>
      <c r="L92" s="188"/>
      <c r="M92" s="189"/>
      <c r="N92" s="2"/>
      <c r="O92" s="2"/>
      <c r="P92" s="2"/>
    </row>
    <row r="93" spans="1:16" ht="14.25">
      <c r="A93" s="2" t="s">
        <v>105</v>
      </c>
      <c r="B93" s="2"/>
      <c r="C93" s="2"/>
      <c r="D93" s="2"/>
      <c r="E93" s="2"/>
      <c r="F93" s="2"/>
      <c r="G93" s="2"/>
      <c r="H93" s="173">
        <v>113557.81</v>
      </c>
      <c r="I93" s="174"/>
      <c r="J93" s="175"/>
      <c r="K93" s="188">
        <v>3</v>
      </c>
      <c r="L93" s="188"/>
      <c r="M93" s="189"/>
      <c r="N93" s="2"/>
      <c r="O93" s="2"/>
      <c r="P93" s="2"/>
    </row>
    <row r="94" spans="1:16" ht="14.25">
      <c r="A94" s="2" t="s">
        <v>103</v>
      </c>
      <c r="B94" s="2"/>
      <c r="C94" s="2"/>
      <c r="D94" s="2"/>
      <c r="E94" s="2"/>
      <c r="F94" s="2"/>
      <c r="G94" s="2"/>
      <c r="H94" s="173">
        <v>786110.09</v>
      </c>
      <c r="I94" s="174"/>
      <c r="J94" s="175"/>
      <c r="K94" s="188">
        <v>12</v>
      </c>
      <c r="L94" s="188"/>
      <c r="M94" s="189"/>
      <c r="N94" s="2"/>
      <c r="O94" s="2"/>
      <c r="P94" s="2"/>
    </row>
    <row r="95" spans="1:16" ht="14.25">
      <c r="A95" s="2" t="s">
        <v>116</v>
      </c>
      <c r="B95" s="2"/>
      <c r="C95" s="2"/>
      <c r="D95" s="2"/>
      <c r="E95" s="2"/>
      <c r="F95" s="2"/>
      <c r="G95" s="2"/>
      <c r="H95" s="190">
        <v>3525</v>
      </c>
      <c r="I95" s="191"/>
      <c r="J95" s="192"/>
      <c r="K95" s="193">
        <v>1</v>
      </c>
      <c r="L95" s="191"/>
      <c r="M95" s="192"/>
      <c r="N95" s="2"/>
      <c r="O95" s="2"/>
      <c r="P95" s="2"/>
    </row>
    <row r="96" spans="1:16" ht="14.25">
      <c r="A96" s="2" t="s">
        <v>115</v>
      </c>
      <c r="B96" s="2"/>
      <c r="C96" s="2"/>
      <c r="D96" s="2"/>
      <c r="E96" s="2"/>
      <c r="F96" s="2"/>
      <c r="G96" s="2"/>
      <c r="H96" s="165">
        <f>SUM(H88:J95)</f>
        <v>177467211.98000002</v>
      </c>
      <c r="I96" s="166"/>
      <c r="J96" s="167"/>
      <c r="K96" s="168">
        <f>SUM(K88:M95)</f>
        <v>2955</v>
      </c>
      <c r="L96" s="169"/>
      <c r="M96" s="170"/>
      <c r="N96" s="2"/>
      <c r="O96" s="2"/>
      <c r="P96" s="2"/>
    </row>
    <row r="97" spans="1:16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">
      <c r="A98" s="45" t="s">
        <v>224</v>
      </c>
      <c r="B98" s="2"/>
      <c r="C98" s="2"/>
      <c r="D98" s="2"/>
      <c r="E98" s="2"/>
      <c r="F98" s="2"/>
      <c r="G98" s="2"/>
      <c r="H98" s="12"/>
      <c r="I98" s="12"/>
      <c r="J98" s="12"/>
      <c r="K98" s="11"/>
      <c r="L98" s="11"/>
      <c r="M98" s="11"/>
      <c r="N98" s="2"/>
      <c r="O98" s="2"/>
      <c r="P98" s="2"/>
    </row>
    <row r="99" spans="1:16" ht="15">
      <c r="A99" s="14" t="s">
        <v>111</v>
      </c>
      <c r="B99" s="2"/>
      <c r="C99" s="2"/>
      <c r="D99" s="2"/>
      <c r="E99" s="2"/>
      <c r="F99" s="2"/>
      <c r="G99" s="2"/>
      <c r="H99" s="116" t="s">
        <v>114</v>
      </c>
      <c r="I99" s="117"/>
      <c r="J99" s="118"/>
      <c r="K99" s="11"/>
      <c r="L99" s="11"/>
      <c r="M99" s="11"/>
      <c r="N99" s="2"/>
      <c r="O99" s="2"/>
      <c r="P99" s="2"/>
    </row>
    <row r="100" spans="1:16" ht="14.25">
      <c r="A100" s="15" t="s">
        <v>112</v>
      </c>
      <c r="B100" s="2"/>
      <c r="C100" s="2"/>
      <c r="D100" s="2"/>
      <c r="E100" s="2"/>
      <c r="F100" s="2"/>
      <c r="G100" s="2"/>
      <c r="H100" s="176">
        <f>49502449/177467212</f>
        <v>0.2789385624652739</v>
      </c>
      <c r="I100" s="177"/>
      <c r="J100" s="178"/>
      <c r="K100" s="11"/>
      <c r="L100" s="11"/>
      <c r="M100" s="11"/>
      <c r="N100" s="2"/>
      <c r="O100" s="2"/>
      <c r="P100" s="2"/>
    </row>
    <row r="101" spans="1:16" ht="14.25">
      <c r="A101" s="15" t="s">
        <v>113</v>
      </c>
      <c r="B101" s="2"/>
      <c r="C101" s="2"/>
      <c r="D101" s="2"/>
      <c r="E101" s="2"/>
      <c r="F101" s="2"/>
      <c r="G101" s="2"/>
      <c r="H101" s="179">
        <f>17607450.57/177467212</f>
        <v>0.09921523176912252</v>
      </c>
      <c r="I101" s="180"/>
      <c r="J101" s="181"/>
      <c r="K101" s="11"/>
      <c r="L101" s="11"/>
      <c r="M101" s="11"/>
      <c r="N101" s="2"/>
      <c r="O101" s="2"/>
      <c r="P101" s="2"/>
    </row>
    <row r="102" spans="1:16" ht="14.25">
      <c r="A102" s="2"/>
      <c r="B102" s="2"/>
      <c r="C102" s="2"/>
      <c r="D102" s="2"/>
      <c r="E102" s="2"/>
      <c r="F102" s="2"/>
      <c r="G102" s="2"/>
      <c r="H102" s="12"/>
      <c r="I102" s="12"/>
      <c r="J102" s="12"/>
      <c r="K102" s="11"/>
      <c r="L102" s="11"/>
      <c r="M102" s="11"/>
      <c r="N102" s="2"/>
      <c r="O102" s="2"/>
      <c r="P102" s="2"/>
    </row>
    <row r="103" spans="1:16" ht="14.25">
      <c r="A103" s="2"/>
      <c r="B103" s="2"/>
      <c r="C103" s="2"/>
      <c r="D103" s="2"/>
      <c r="E103" s="2"/>
      <c r="F103" s="2"/>
      <c r="G103" s="2"/>
      <c r="H103" s="12"/>
      <c r="I103" s="12"/>
      <c r="J103" s="12"/>
      <c r="K103" s="11"/>
      <c r="L103" s="11"/>
      <c r="M103" s="11"/>
      <c r="N103" s="2"/>
      <c r="O103" s="2"/>
      <c r="P103" s="2"/>
    </row>
    <row r="104" spans="1:16" ht="15">
      <c r="A104" s="5" t="s">
        <v>117</v>
      </c>
      <c r="B104" s="2"/>
      <c r="C104" s="2"/>
      <c r="D104" s="2"/>
      <c r="E104" s="2"/>
      <c r="F104" s="2"/>
      <c r="G104" s="2"/>
      <c r="H104" s="116" t="s">
        <v>108</v>
      </c>
      <c r="I104" s="117"/>
      <c r="J104" s="118"/>
      <c r="K104" s="125" t="s">
        <v>109</v>
      </c>
      <c r="L104" s="126"/>
      <c r="M104" s="127"/>
      <c r="N104" s="125" t="s">
        <v>110</v>
      </c>
      <c r="O104" s="126"/>
      <c r="P104" s="127"/>
    </row>
    <row r="105" spans="1:16" ht="14.25">
      <c r="A105" s="2" t="s">
        <v>106</v>
      </c>
      <c r="B105" s="2"/>
      <c r="C105" s="2"/>
      <c r="D105" s="2"/>
      <c r="E105" s="2"/>
      <c r="F105" s="2"/>
      <c r="G105" s="2"/>
      <c r="H105" s="113">
        <v>0.667</v>
      </c>
      <c r="I105" s="114"/>
      <c r="J105" s="115"/>
      <c r="K105" s="113">
        <v>0.677</v>
      </c>
      <c r="L105" s="114"/>
      <c r="M105" s="115"/>
      <c r="N105" s="176">
        <v>0.6036</v>
      </c>
      <c r="O105" s="177"/>
      <c r="P105" s="178"/>
    </row>
    <row r="106" spans="1:16" ht="14.25">
      <c r="A106" s="2" t="s">
        <v>107</v>
      </c>
      <c r="B106" s="2"/>
      <c r="C106" s="2"/>
      <c r="D106" s="2"/>
      <c r="E106" s="2"/>
      <c r="F106" s="2"/>
      <c r="G106" s="2"/>
      <c r="H106" s="110">
        <v>0.6431</v>
      </c>
      <c r="I106" s="111"/>
      <c r="J106" s="112"/>
      <c r="K106" s="110">
        <v>0.6531</v>
      </c>
      <c r="L106" s="111"/>
      <c r="M106" s="112"/>
      <c r="N106" s="179">
        <v>0.5712</v>
      </c>
      <c r="O106" s="180"/>
      <c r="P106" s="181"/>
    </row>
    <row r="107" spans="1:16" ht="14.25">
      <c r="A107" s="2"/>
      <c r="B107" s="2"/>
      <c r="C107" s="2"/>
      <c r="D107" s="2"/>
      <c r="E107" s="2"/>
      <c r="F107" s="2"/>
      <c r="G107" s="2"/>
      <c r="H107" s="8"/>
      <c r="I107" s="2"/>
      <c r="J107" s="2"/>
      <c r="K107" s="2"/>
      <c r="L107" s="2"/>
      <c r="M107" s="2"/>
      <c r="N107" s="2"/>
      <c r="O107" s="2"/>
      <c r="P107" s="2"/>
    </row>
    <row r="108" spans="1:16" ht="15">
      <c r="A108" s="5" t="s">
        <v>49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4.25">
      <c r="A109" s="2" t="s">
        <v>50</v>
      </c>
      <c r="B109" s="2"/>
      <c r="C109" s="2"/>
      <c r="D109" s="2"/>
      <c r="E109" s="2"/>
      <c r="F109" s="2"/>
      <c r="G109" s="2"/>
      <c r="H109" s="161">
        <v>0</v>
      </c>
      <c r="I109" s="162"/>
      <c r="J109" s="163"/>
      <c r="K109" s="2"/>
      <c r="L109" s="2"/>
      <c r="M109" s="2"/>
      <c r="N109" s="2"/>
      <c r="O109" s="2"/>
      <c r="P109" s="2"/>
    </row>
    <row r="110" spans="1:16" ht="14.25">
      <c r="A110" s="2" t="s">
        <v>51</v>
      </c>
      <c r="B110" s="2"/>
      <c r="C110" s="2"/>
      <c r="D110" s="2"/>
      <c r="E110" s="2"/>
      <c r="F110" s="2"/>
      <c r="G110" s="2"/>
      <c r="H110" s="128">
        <v>0</v>
      </c>
      <c r="I110" s="129"/>
      <c r="J110" s="130"/>
      <c r="K110" s="2"/>
      <c r="L110" s="2"/>
      <c r="M110" s="2"/>
      <c r="N110" s="2"/>
      <c r="O110" s="2"/>
      <c r="P110" s="2"/>
    </row>
    <row r="111" spans="1:16" ht="14.25">
      <c r="A111" s="2"/>
      <c r="B111" s="2"/>
      <c r="C111" s="2"/>
      <c r="D111" s="2"/>
      <c r="E111" s="2"/>
      <c r="F111" s="2"/>
      <c r="G111" s="2"/>
      <c r="H111" s="128"/>
      <c r="I111" s="129"/>
      <c r="J111" s="130"/>
      <c r="K111" s="2"/>
      <c r="L111" s="2"/>
      <c r="M111" s="2"/>
      <c r="N111" s="2"/>
      <c r="O111" s="2"/>
      <c r="P111" s="2"/>
    </row>
    <row r="112" spans="1:16" ht="14.25">
      <c r="A112" s="2" t="s">
        <v>52</v>
      </c>
      <c r="B112" s="2"/>
      <c r="C112" s="2"/>
      <c r="D112" s="2"/>
      <c r="E112" s="2"/>
      <c r="F112" s="2"/>
      <c r="G112" s="2"/>
      <c r="H112" s="128">
        <v>0</v>
      </c>
      <c r="I112" s="129"/>
      <c r="J112" s="130"/>
      <c r="K112" s="2"/>
      <c r="L112" s="2"/>
      <c r="M112" s="2"/>
      <c r="N112" s="2"/>
      <c r="O112" s="2"/>
      <c r="P112" s="2"/>
    </row>
    <row r="113" spans="1:16" ht="14.25">
      <c r="A113" s="2" t="s">
        <v>53</v>
      </c>
      <c r="B113" s="2"/>
      <c r="C113" s="2"/>
      <c r="D113" s="2"/>
      <c r="E113" s="2"/>
      <c r="F113" s="2"/>
      <c r="G113" s="2"/>
      <c r="H113" s="128">
        <v>0</v>
      </c>
      <c r="I113" s="129"/>
      <c r="J113" s="130"/>
      <c r="K113" s="2"/>
      <c r="L113" s="2"/>
      <c r="M113" s="2"/>
      <c r="N113" s="2"/>
      <c r="O113" s="2"/>
      <c r="P113" s="2"/>
    </row>
    <row r="114" spans="1:16" ht="14.25">
      <c r="A114" s="2" t="s">
        <v>54</v>
      </c>
      <c r="B114" s="2"/>
      <c r="C114" s="2"/>
      <c r="D114" s="2"/>
      <c r="E114" s="2"/>
      <c r="F114" s="2"/>
      <c r="G114" s="2"/>
      <c r="H114" s="164">
        <v>0</v>
      </c>
      <c r="I114" s="153"/>
      <c r="J114" s="154"/>
      <c r="K114" s="1"/>
      <c r="L114" s="1"/>
      <c r="M114" s="1"/>
      <c r="N114" s="2"/>
      <c r="O114" s="2"/>
      <c r="P114" s="2"/>
    </row>
    <row r="115" spans="1:16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"/>
      <c r="L115" s="1"/>
      <c r="M115" s="1"/>
      <c r="N115" s="2"/>
      <c r="O115" s="2"/>
      <c r="P115" s="2"/>
    </row>
    <row r="116" spans="1:16" ht="15">
      <c r="A116" s="5" t="s">
        <v>55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4.25">
      <c r="A117" s="2" t="s">
        <v>86</v>
      </c>
      <c r="B117" s="2"/>
      <c r="C117" s="2"/>
      <c r="D117" s="2"/>
      <c r="E117" s="2"/>
      <c r="F117" s="2"/>
      <c r="G117" s="2"/>
      <c r="H117" s="161">
        <v>0</v>
      </c>
      <c r="I117" s="162"/>
      <c r="J117" s="163"/>
      <c r="K117" s="2"/>
      <c r="L117" s="2"/>
      <c r="M117" s="2"/>
      <c r="N117" s="2"/>
      <c r="O117" s="2"/>
      <c r="P117" s="2"/>
    </row>
    <row r="118" spans="1:16" ht="14.25">
      <c r="A118" s="2" t="s">
        <v>87</v>
      </c>
      <c r="B118" s="2"/>
      <c r="C118" s="2"/>
      <c r="D118" s="2"/>
      <c r="E118" s="2"/>
      <c r="F118" s="2"/>
      <c r="G118" s="2"/>
      <c r="H118" s="128">
        <v>0</v>
      </c>
      <c r="I118" s="129"/>
      <c r="J118" s="130"/>
      <c r="K118" s="2"/>
      <c r="L118" s="2"/>
      <c r="M118" s="2"/>
      <c r="N118" s="2"/>
      <c r="O118" s="2"/>
      <c r="P118" s="2"/>
    </row>
    <row r="119" spans="1:16" ht="14.25">
      <c r="A119" s="2" t="s">
        <v>88</v>
      </c>
      <c r="B119" s="2"/>
      <c r="C119" s="2"/>
      <c r="D119" s="2"/>
      <c r="E119" s="2"/>
      <c r="F119" s="2"/>
      <c r="G119" s="2"/>
      <c r="H119" s="128">
        <v>0</v>
      </c>
      <c r="I119" s="129"/>
      <c r="J119" s="130"/>
      <c r="K119" s="2"/>
      <c r="L119" s="2"/>
      <c r="M119" s="2"/>
      <c r="N119" s="2"/>
      <c r="O119" s="2"/>
      <c r="P119" s="2"/>
    </row>
    <row r="120" spans="1:16" ht="14.25">
      <c r="A120" s="2" t="s">
        <v>89</v>
      </c>
      <c r="B120" s="2"/>
      <c r="C120" s="2"/>
      <c r="D120" s="2"/>
      <c r="E120" s="2"/>
      <c r="F120" s="2"/>
      <c r="G120" s="2"/>
      <c r="H120" s="128">
        <v>0</v>
      </c>
      <c r="I120" s="129"/>
      <c r="J120" s="130"/>
      <c r="K120" s="2"/>
      <c r="L120" s="2"/>
      <c r="M120" s="2"/>
      <c r="N120" s="2"/>
      <c r="O120" s="2"/>
      <c r="P120" s="2"/>
    </row>
    <row r="121" spans="1:16" ht="14.25">
      <c r="A121" s="2" t="s">
        <v>90</v>
      </c>
      <c r="B121" s="2"/>
      <c r="C121" s="2"/>
      <c r="D121" s="2"/>
      <c r="E121" s="2"/>
      <c r="F121" s="2"/>
      <c r="G121" s="2"/>
      <c r="H121" s="128">
        <v>0</v>
      </c>
      <c r="I121" s="129"/>
      <c r="J121" s="130"/>
      <c r="K121" s="2"/>
      <c r="L121" s="2"/>
      <c r="M121" s="2"/>
      <c r="N121" s="2"/>
      <c r="O121" s="2"/>
      <c r="P121" s="2"/>
    </row>
    <row r="122" spans="1:16" ht="14.25">
      <c r="A122" s="2" t="s">
        <v>56</v>
      </c>
      <c r="B122" s="2"/>
      <c r="C122" s="2"/>
      <c r="D122" s="2"/>
      <c r="E122" s="2"/>
      <c r="F122" s="2"/>
      <c r="G122" s="2"/>
      <c r="H122" s="128">
        <v>0</v>
      </c>
      <c r="I122" s="129"/>
      <c r="J122" s="130"/>
      <c r="K122" s="2"/>
      <c r="L122" s="2"/>
      <c r="M122" s="2"/>
      <c r="N122" s="2"/>
      <c r="O122" s="2"/>
      <c r="P122" s="2"/>
    </row>
    <row r="123" spans="1:16" ht="14.25">
      <c r="A123" s="2" t="s">
        <v>57</v>
      </c>
      <c r="B123" s="2"/>
      <c r="C123" s="2"/>
      <c r="D123" s="2"/>
      <c r="E123" s="2"/>
      <c r="F123" s="2"/>
      <c r="G123" s="2"/>
      <c r="H123" s="128">
        <v>0</v>
      </c>
      <c r="I123" s="129"/>
      <c r="J123" s="130"/>
      <c r="K123" s="2"/>
      <c r="L123" s="2"/>
      <c r="M123" s="2"/>
      <c r="N123" s="2"/>
      <c r="O123" s="2"/>
      <c r="P123" s="2"/>
    </row>
    <row r="124" spans="1:16" ht="14.25">
      <c r="A124" s="2" t="s">
        <v>58</v>
      </c>
      <c r="B124" s="2"/>
      <c r="C124" s="2"/>
      <c r="D124" s="2"/>
      <c r="E124" s="2"/>
      <c r="F124" s="2"/>
      <c r="G124" s="2"/>
      <c r="H124" s="164">
        <v>0</v>
      </c>
      <c r="I124" s="153"/>
      <c r="J124" s="154"/>
      <c r="K124" s="2"/>
      <c r="L124" s="2"/>
      <c r="M124" s="2"/>
      <c r="N124" s="2"/>
      <c r="O124" s="2"/>
      <c r="P124" s="2"/>
    </row>
    <row r="125" spans="1:16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</sheetData>
  <mergeCells count="137">
    <mergeCell ref="H123:J123"/>
    <mergeCell ref="H124:J124"/>
    <mergeCell ref="H119:J119"/>
    <mergeCell ref="H120:J120"/>
    <mergeCell ref="H121:J121"/>
    <mergeCell ref="H122:J122"/>
    <mergeCell ref="H113:J113"/>
    <mergeCell ref="H114:J114"/>
    <mergeCell ref="H117:J117"/>
    <mergeCell ref="H118:J118"/>
    <mergeCell ref="H109:J109"/>
    <mergeCell ref="H110:J110"/>
    <mergeCell ref="H111:J111"/>
    <mergeCell ref="H112:J112"/>
    <mergeCell ref="H105:J105"/>
    <mergeCell ref="K105:M105"/>
    <mergeCell ref="N105:P105"/>
    <mergeCell ref="H106:J106"/>
    <mergeCell ref="K106:M106"/>
    <mergeCell ref="N106:P106"/>
    <mergeCell ref="H101:J101"/>
    <mergeCell ref="H104:J104"/>
    <mergeCell ref="K104:M104"/>
    <mergeCell ref="N104:P104"/>
    <mergeCell ref="H96:J96"/>
    <mergeCell ref="K96:M96"/>
    <mergeCell ref="H99:J99"/>
    <mergeCell ref="H100:J100"/>
    <mergeCell ref="H94:J94"/>
    <mergeCell ref="K94:M94"/>
    <mergeCell ref="H95:J95"/>
    <mergeCell ref="K95:M95"/>
    <mergeCell ref="H92:J92"/>
    <mergeCell ref="K92:M92"/>
    <mergeCell ref="H93:J93"/>
    <mergeCell ref="K93:M93"/>
    <mergeCell ref="H90:J90"/>
    <mergeCell ref="K90:M90"/>
    <mergeCell ref="H91:J91"/>
    <mergeCell ref="K91:M91"/>
    <mergeCell ref="K87:M87"/>
    <mergeCell ref="H88:J88"/>
    <mergeCell ref="K88:M88"/>
    <mergeCell ref="H89:J89"/>
    <mergeCell ref="K89:M89"/>
    <mergeCell ref="H82:J82"/>
    <mergeCell ref="H83:J83"/>
    <mergeCell ref="H84:J84"/>
    <mergeCell ref="H87:J87"/>
    <mergeCell ref="H76:J76"/>
    <mergeCell ref="H77:J77"/>
    <mergeCell ref="H78:J78"/>
    <mergeCell ref="H81:J81"/>
    <mergeCell ref="H72:J72"/>
    <mergeCell ref="H73:J73"/>
    <mergeCell ref="H74:J74"/>
    <mergeCell ref="H75:J75"/>
    <mergeCell ref="H66:J66"/>
    <mergeCell ref="H67:J67"/>
    <mergeCell ref="H68:J68"/>
    <mergeCell ref="H71:J71"/>
    <mergeCell ref="H62:J62"/>
    <mergeCell ref="H63:J63"/>
    <mergeCell ref="H64:J64"/>
    <mergeCell ref="H65:J65"/>
    <mergeCell ref="H56:J56"/>
    <mergeCell ref="H57:J57"/>
    <mergeCell ref="H58:J58"/>
    <mergeCell ref="H59:J59"/>
    <mergeCell ref="H49:J49"/>
    <mergeCell ref="H50:J50"/>
    <mergeCell ref="H52:J52"/>
    <mergeCell ref="H53:J53"/>
    <mergeCell ref="H45:J45"/>
    <mergeCell ref="H46:J46"/>
    <mergeCell ref="H47:J47"/>
    <mergeCell ref="H48:J48"/>
    <mergeCell ref="K41:M41"/>
    <mergeCell ref="H42:J42"/>
    <mergeCell ref="H43:J43"/>
    <mergeCell ref="H44:J44"/>
    <mergeCell ref="H38:J38"/>
    <mergeCell ref="H39:J39"/>
    <mergeCell ref="H40:J40"/>
    <mergeCell ref="H41:J41"/>
    <mergeCell ref="H34:J34"/>
    <mergeCell ref="H35:J35"/>
    <mergeCell ref="H36:J36"/>
    <mergeCell ref="H37:J37"/>
    <mergeCell ref="H29:J29"/>
    <mergeCell ref="K29:M29"/>
    <mergeCell ref="H30:J30"/>
    <mergeCell ref="K30:M30"/>
    <mergeCell ref="H27:J27"/>
    <mergeCell ref="K27:M27"/>
    <mergeCell ref="H28:J28"/>
    <mergeCell ref="K28:M28"/>
    <mergeCell ref="H25:J25"/>
    <mergeCell ref="K25:M25"/>
    <mergeCell ref="H26:J26"/>
    <mergeCell ref="K26:M26"/>
    <mergeCell ref="H23:J23"/>
    <mergeCell ref="K23:M23"/>
    <mergeCell ref="H24:J24"/>
    <mergeCell ref="K24:M24"/>
    <mergeCell ref="H21:J21"/>
    <mergeCell ref="K21:M21"/>
    <mergeCell ref="H22:J22"/>
    <mergeCell ref="K22:M22"/>
    <mergeCell ref="H19:J19"/>
    <mergeCell ref="K19:M19"/>
    <mergeCell ref="H20:J20"/>
    <mergeCell ref="K20:M20"/>
    <mergeCell ref="H17:J17"/>
    <mergeCell ref="K17:M17"/>
    <mergeCell ref="H18:J18"/>
    <mergeCell ref="K18:M18"/>
    <mergeCell ref="H15:J15"/>
    <mergeCell ref="K15:M15"/>
    <mergeCell ref="H16:J16"/>
    <mergeCell ref="K16:M16"/>
    <mergeCell ref="H13:J13"/>
    <mergeCell ref="K13:M13"/>
    <mergeCell ref="H14:J14"/>
    <mergeCell ref="K14:M14"/>
    <mergeCell ref="H11:J11"/>
    <mergeCell ref="K11:M11"/>
    <mergeCell ref="H12:J12"/>
    <mergeCell ref="K12:M12"/>
    <mergeCell ref="H9:J9"/>
    <mergeCell ref="K9:M9"/>
    <mergeCell ref="H10:J10"/>
    <mergeCell ref="K10:M10"/>
    <mergeCell ref="H7:J7"/>
    <mergeCell ref="K7:M7"/>
    <mergeCell ref="H8:J8"/>
    <mergeCell ref="K8:M8"/>
  </mergeCells>
  <printOptions/>
  <pageMargins left="0.75" right="0.75" top="1" bottom="1" header="0.5" footer="0.5"/>
  <pageSetup horizontalDpi="600" verticalDpi="600" orientation="portrait" paperSize="9" scale="47" r:id="rId1"/>
  <rowBreaks count="1" manualBreakCount="1">
    <brk id="8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12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24.421875" style="0" bestFit="1" customWidth="1"/>
    <col min="6" max="6" width="10.8515625" style="0" customWidth="1"/>
    <col min="8" max="9" width="12.7109375" style="0" bestFit="1" customWidth="1"/>
    <col min="12" max="12" width="11.57421875" style="0" bestFit="1" customWidth="1"/>
    <col min="14" max="14" width="11.57421875" style="0" bestFit="1" customWidth="1"/>
  </cols>
  <sheetData>
    <row r="1" spans="1:16" ht="15">
      <c r="A1" s="46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">
      <c r="A4" s="6" t="s">
        <v>7</v>
      </c>
      <c r="B4" s="2"/>
      <c r="C4" s="2"/>
      <c r="D4" s="2"/>
      <c r="E4" s="40">
        <v>38687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6" t="s">
        <v>8</v>
      </c>
      <c r="B5" s="2"/>
      <c r="C5" s="2"/>
      <c r="D5" s="2"/>
      <c r="E5" s="39">
        <v>0.04585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5" t="s">
        <v>9</v>
      </c>
      <c r="B7" s="2"/>
      <c r="C7" s="2"/>
      <c r="D7" s="2"/>
      <c r="E7" s="2"/>
      <c r="F7" s="2"/>
      <c r="G7" s="2"/>
      <c r="H7" s="122" t="s">
        <v>59</v>
      </c>
      <c r="I7" s="123"/>
      <c r="J7" s="124"/>
      <c r="K7" s="122" t="s">
        <v>60</v>
      </c>
      <c r="L7" s="123"/>
      <c r="M7" s="124"/>
      <c r="N7" s="2"/>
      <c r="O7" s="2"/>
      <c r="P7" s="2"/>
    </row>
    <row r="8" spans="1:16" ht="14.25">
      <c r="A8" s="2" t="s">
        <v>10</v>
      </c>
      <c r="B8" s="2"/>
      <c r="C8" s="2"/>
      <c r="D8" s="2"/>
      <c r="E8" s="2"/>
      <c r="F8" s="2"/>
      <c r="G8" s="2"/>
      <c r="H8" s="128" t="s">
        <v>62</v>
      </c>
      <c r="I8" s="129"/>
      <c r="J8" s="130"/>
      <c r="K8" s="128" t="s">
        <v>63</v>
      </c>
      <c r="L8" s="129"/>
      <c r="M8" s="130"/>
      <c r="N8" s="2"/>
      <c r="O8" s="2"/>
      <c r="P8" s="2"/>
    </row>
    <row r="9" spans="1:16" ht="14.25">
      <c r="A9" s="2" t="s">
        <v>92</v>
      </c>
      <c r="B9" s="2"/>
      <c r="C9" s="2"/>
      <c r="D9" s="2"/>
      <c r="E9" s="2"/>
      <c r="F9" s="2"/>
      <c r="G9" s="2"/>
      <c r="H9" s="128" t="s">
        <v>94</v>
      </c>
      <c r="I9" s="129"/>
      <c r="J9" s="130"/>
      <c r="K9" s="128" t="s">
        <v>100</v>
      </c>
      <c r="L9" s="129"/>
      <c r="M9" s="130"/>
      <c r="N9" s="2"/>
      <c r="O9" s="2"/>
      <c r="P9" s="2"/>
    </row>
    <row r="10" spans="1:16" ht="14.25">
      <c r="A10" s="2" t="s">
        <v>93</v>
      </c>
      <c r="B10" s="2"/>
      <c r="C10" s="2"/>
      <c r="D10" s="2"/>
      <c r="E10" s="2"/>
      <c r="F10" s="2"/>
      <c r="G10" s="2"/>
      <c r="H10" s="128" t="s">
        <v>94</v>
      </c>
      <c r="I10" s="129"/>
      <c r="J10" s="130"/>
      <c r="K10" s="128" t="s">
        <v>203</v>
      </c>
      <c r="L10" s="129"/>
      <c r="M10" s="130"/>
      <c r="N10" s="2"/>
      <c r="O10" s="2"/>
      <c r="P10" s="2"/>
    </row>
    <row r="11" spans="1:16" ht="14.25">
      <c r="A11" s="3" t="s">
        <v>99</v>
      </c>
      <c r="B11" s="2"/>
      <c r="C11" s="2"/>
      <c r="D11" s="2"/>
      <c r="E11" s="2"/>
      <c r="F11" s="2"/>
      <c r="G11" s="2"/>
      <c r="H11" s="128" t="s">
        <v>64</v>
      </c>
      <c r="I11" s="129"/>
      <c r="J11" s="130"/>
      <c r="K11" s="128" t="s">
        <v>62</v>
      </c>
      <c r="L11" s="129" t="s">
        <v>62</v>
      </c>
      <c r="M11" s="130"/>
      <c r="N11" s="2"/>
      <c r="O11" s="2"/>
      <c r="P11" s="2"/>
    </row>
    <row r="12" spans="1:16" ht="14.25">
      <c r="A12" s="3" t="s">
        <v>102</v>
      </c>
      <c r="B12" s="2"/>
      <c r="C12" s="2"/>
      <c r="D12" s="2"/>
      <c r="E12" s="2"/>
      <c r="F12" s="2"/>
      <c r="G12" s="2"/>
      <c r="H12" s="128" t="s">
        <v>64</v>
      </c>
      <c r="I12" s="129"/>
      <c r="J12" s="130"/>
      <c r="K12" s="128" t="s">
        <v>62</v>
      </c>
      <c r="L12" s="129"/>
      <c r="M12" s="130"/>
      <c r="N12" s="2"/>
      <c r="O12" s="2"/>
      <c r="P12" s="2"/>
    </row>
    <row r="13" spans="1:16" ht="14.25">
      <c r="A13" s="2"/>
      <c r="B13" s="2"/>
      <c r="C13" s="2"/>
      <c r="D13" s="2"/>
      <c r="E13" s="2"/>
      <c r="F13" s="2"/>
      <c r="G13" s="2"/>
      <c r="H13" s="128"/>
      <c r="I13" s="129"/>
      <c r="J13" s="130"/>
      <c r="K13" s="128"/>
      <c r="L13" s="129"/>
      <c r="M13" s="130"/>
      <c r="N13" s="2"/>
      <c r="O13" s="2"/>
      <c r="P13" s="2"/>
    </row>
    <row r="14" spans="1:16" ht="14.25">
      <c r="A14" s="2" t="s">
        <v>73</v>
      </c>
      <c r="B14" s="2"/>
      <c r="C14" s="2"/>
      <c r="D14" s="2"/>
      <c r="E14" s="2"/>
      <c r="F14" s="2"/>
      <c r="G14" s="2"/>
      <c r="H14" s="131">
        <v>460000000</v>
      </c>
      <c r="I14" s="132"/>
      <c r="J14" s="133"/>
      <c r="K14" s="131">
        <v>40000000</v>
      </c>
      <c r="L14" s="132"/>
      <c r="M14" s="133"/>
      <c r="N14" s="2"/>
      <c r="O14" s="2"/>
      <c r="P14" s="2"/>
    </row>
    <row r="15" spans="1:16" ht="14.25">
      <c r="A15" s="2" t="s">
        <v>74</v>
      </c>
      <c r="B15" s="2"/>
      <c r="C15" s="2"/>
      <c r="D15" s="2"/>
      <c r="E15" s="2"/>
      <c r="F15" s="2"/>
      <c r="G15" s="2"/>
      <c r="H15" s="173">
        <v>137467228</v>
      </c>
      <c r="I15" s="174"/>
      <c r="J15" s="175"/>
      <c r="K15" s="132">
        <v>40000000</v>
      </c>
      <c r="L15" s="132"/>
      <c r="M15" s="133"/>
      <c r="N15" s="2"/>
      <c r="O15" s="2"/>
      <c r="P15" s="2"/>
    </row>
    <row r="16" spans="1:16" ht="14.25">
      <c r="A16" s="2" t="s">
        <v>68</v>
      </c>
      <c r="B16" s="2"/>
      <c r="C16" s="2"/>
      <c r="D16" s="2"/>
      <c r="E16" s="2"/>
      <c r="F16" s="2"/>
      <c r="G16" s="2"/>
      <c r="H16" s="131">
        <f>H15-H17</f>
        <v>8425958</v>
      </c>
      <c r="I16" s="132"/>
      <c r="J16" s="133"/>
      <c r="K16" s="129" t="s">
        <v>67</v>
      </c>
      <c r="L16" s="129"/>
      <c r="M16" s="130"/>
      <c r="N16" s="2"/>
      <c r="O16" s="2"/>
      <c r="P16" s="2"/>
    </row>
    <row r="17" spans="1:16" ht="14.25">
      <c r="A17" s="2" t="s">
        <v>75</v>
      </c>
      <c r="B17" s="2"/>
      <c r="C17" s="2"/>
      <c r="D17" s="2"/>
      <c r="E17" s="2"/>
      <c r="F17" s="2"/>
      <c r="G17" s="2"/>
      <c r="H17" s="173">
        <v>129041270</v>
      </c>
      <c r="I17" s="174"/>
      <c r="J17" s="175"/>
      <c r="K17" s="131">
        <v>40000000</v>
      </c>
      <c r="L17" s="132"/>
      <c r="M17" s="133"/>
      <c r="N17" s="2"/>
      <c r="O17" s="2"/>
      <c r="P17" s="2"/>
    </row>
    <row r="18" spans="1:16" ht="14.25">
      <c r="A18" s="41" t="s">
        <v>231</v>
      </c>
      <c r="B18" s="2"/>
      <c r="C18" s="2"/>
      <c r="D18" s="2"/>
      <c r="E18" s="2"/>
      <c r="F18" s="2"/>
      <c r="G18" s="2"/>
      <c r="H18" s="206">
        <v>0.2805245</v>
      </c>
      <c r="I18" s="207"/>
      <c r="J18" s="208"/>
      <c r="K18" s="134">
        <v>1</v>
      </c>
      <c r="L18" s="135"/>
      <c r="M18" s="136"/>
      <c r="N18" s="2"/>
      <c r="O18" s="2"/>
      <c r="P18" s="2"/>
    </row>
    <row r="19" spans="1:16" ht="14.25">
      <c r="A19" s="2" t="s">
        <v>95</v>
      </c>
      <c r="B19" s="2"/>
      <c r="C19" s="2"/>
      <c r="D19" s="2"/>
      <c r="E19" s="2"/>
      <c r="F19" s="2"/>
      <c r="G19" s="2"/>
      <c r="H19" s="113">
        <f>H16/H15*12</f>
        <v>0.7355316424944569</v>
      </c>
      <c r="I19" s="114"/>
      <c r="J19" s="115"/>
      <c r="K19" s="128" t="s">
        <v>67</v>
      </c>
      <c r="L19" s="129"/>
      <c r="M19" s="130"/>
      <c r="N19" s="2"/>
      <c r="O19" s="2"/>
      <c r="P19" s="2"/>
    </row>
    <row r="20" spans="1:16" ht="14.25">
      <c r="A20" s="2"/>
      <c r="B20" s="2"/>
      <c r="C20" s="2"/>
      <c r="D20" s="2"/>
      <c r="E20" s="2"/>
      <c r="F20" s="2"/>
      <c r="G20" s="2"/>
      <c r="H20" s="128"/>
      <c r="I20" s="129"/>
      <c r="J20" s="130"/>
      <c r="K20" s="128"/>
      <c r="L20" s="129"/>
      <c r="M20" s="130"/>
      <c r="N20" s="2"/>
      <c r="O20" s="2"/>
      <c r="P20" s="2"/>
    </row>
    <row r="21" spans="1:16" ht="14.25">
      <c r="A21" s="2" t="s">
        <v>11</v>
      </c>
      <c r="B21" s="2"/>
      <c r="C21" s="2"/>
      <c r="D21" s="2"/>
      <c r="E21" s="2"/>
      <c r="F21" s="2"/>
      <c r="G21" s="2"/>
      <c r="H21" s="128" t="s">
        <v>67</v>
      </c>
      <c r="I21" s="129"/>
      <c r="J21" s="130"/>
      <c r="K21" s="113">
        <f>K14/H14*100%</f>
        <v>0.08695652173913043</v>
      </c>
      <c r="L21" s="129"/>
      <c r="M21" s="130"/>
      <c r="N21" s="2"/>
      <c r="O21" s="2"/>
      <c r="P21" s="2"/>
    </row>
    <row r="22" spans="1:16" ht="14.25">
      <c r="A22" s="2" t="s">
        <v>12</v>
      </c>
      <c r="B22" s="2"/>
      <c r="C22" s="2"/>
      <c r="D22" s="2"/>
      <c r="E22" s="2"/>
      <c r="F22" s="2"/>
      <c r="G22" s="2"/>
      <c r="H22" s="128" t="s">
        <v>67</v>
      </c>
      <c r="I22" s="129"/>
      <c r="J22" s="130"/>
      <c r="K22" s="113">
        <f>K17/H17*100%</f>
        <v>0.3099783503370666</v>
      </c>
      <c r="L22" s="129"/>
      <c r="M22" s="130"/>
      <c r="N22" s="2"/>
      <c r="O22" s="2"/>
      <c r="P22" s="2"/>
    </row>
    <row r="23" spans="1:16" ht="14.25">
      <c r="A23" s="2"/>
      <c r="B23" s="2"/>
      <c r="C23" s="2"/>
      <c r="D23" s="2"/>
      <c r="E23" s="2"/>
      <c r="F23" s="2"/>
      <c r="G23" s="2"/>
      <c r="H23" s="128"/>
      <c r="I23" s="129"/>
      <c r="J23" s="130"/>
      <c r="K23" s="128"/>
      <c r="L23" s="129"/>
      <c r="M23" s="130"/>
      <c r="N23" s="2"/>
      <c r="O23" s="2"/>
      <c r="P23" s="2"/>
    </row>
    <row r="24" spans="1:16" ht="14.25">
      <c r="A24" s="2" t="s">
        <v>13</v>
      </c>
      <c r="B24" s="2"/>
      <c r="C24" s="2"/>
      <c r="D24" s="2"/>
      <c r="E24" s="2"/>
      <c r="F24" s="2"/>
      <c r="G24" s="2"/>
      <c r="H24" s="128">
        <v>28</v>
      </c>
      <c r="I24" s="129"/>
      <c r="J24" s="130"/>
      <c r="K24" s="128">
        <v>85</v>
      </c>
      <c r="L24" s="129"/>
      <c r="M24" s="130"/>
      <c r="N24" s="2"/>
      <c r="O24" s="2"/>
      <c r="P24" s="2"/>
    </row>
    <row r="25" spans="1:16" ht="14.25">
      <c r="A25" s="2" t="s">
        <v>69</v>
      </c>
      <c r="B25" s="2"/>
      <c r="C25" s="2"/>
      <c r="D25" s="2"/>
      <c r="E25" s="2"/>
      <c r="F25" s="2"/>
      <c r="G25" s="2"/>
      <c r="H25" s="185">
        <v>123.39</v>
      </c>
      <c r="I25" s="186"/>
      <c r="J25" s="187"/>
      <c r="K25" s="185">
        <v>491.38</v>
      </c>
      <c r="L25" s="186"/>
      <c r="M25" s="187"/>
      <c r="N25" s="2"/>
      <c r="O25" s="2"/>
      <c r="P25" s="2"/>
    </row>
    <row r="26" spans="1:16" ht="14.25">
      <c r="A26" s="2" t="s">
        <v>14</v>
      </c>
      <c r="B26" s="2"/>
      <c r="C26" s="2"/>
      <c r="D26" s="2"/>
      <c r="E26" s="2"/>
      <c r="F26" s="2"/>
      <c r="G26" s="2"/>
      <c r="H26" s="128">
        <v>56</v>
      </c>
      <c r="I26" s="129"/>
      <c r="J26" s="130"/>
      <c r="K26" s="128">
        <v>170</v>
      </c>
      <c r="L26" s="129"/>
      <c r="M26" s="130"/>
      <c r="N26" s="2"/>
      <c r="O26" s="2"/>
      <c r="P26" s="2"/>
    </row>
    <row r="27" spans="1:16" ht="14.25">
      <c r="A27" s="2" t="s">
        <v>15</v>
      </c>
      <c r="B27" s="2"/>
      <c r="C27" s="2"/>
      <c r="D27" s="2"/>
      <c r="E27" s="2"/>
      <c r="F27" s="2"/>
      <c r="G27" s="2"/>
      <c r="H27" s="140" t="s">
        <v>101</v>
      </c>
      <c r="I27" s="129"/>
      <c r="J27" s="130"/>
      <c r="K27" s="140" t="s">
        <v>101</v>
      </c>
      <c r="L27" s="129"/>
      <c r="M27" s="130"/>
      <c r="N27" s="2"/>
      <c r="O27" s="2"/>
      <c r="P27" s="2"/>
    </row>
    <row r="28" spans="1:16" ht="14.25">
      <c r="A28" s="2"/>
      <c r="B28" s="2"/>
      <c r="C28" s="2"/>
      <c r="D28" s="2"/>
      <c r="E28" s="2"/>
      <c r="F28" s="2"/>
      <c r="G28" s="2"/>
      <c r="H28" s="128"/>
      <c r="I28" s="129"/>
      <c r="J28" s="130"/>
      <c r="K28" s="128"/>
      <c r="L28" s="129"/>
      <c r="M28" s="130"/>
      <c r="N28" s="2"/>
      <c r="O28" s="2"/>
      <c r="P28" s="2"/>
    </row>
    <row r="29" spans="1:16" ht="14.25">
      <c r="A29" s="2" t="s">
        <v>16</v>
      </c>
      <c r="B29" s="2"/>
      <c r="C29" s="2"/>
      <c r="D29" s="2"/>
      <c r="E29" s="2"/>
      <c r="F29" s="2"/>
      <c r="G29" s="2"/>
      <c r="H29" s="128" t="s">
        <v>65</v>
      </c>
      <c r="I29" s="129"/>
      <c r="J29" s="130"/>
      <c r="K29" s="128" t="s">
        <v>65</v>
      </c>
      <c r="L29" s="129"/>
      <c r="M29" s="130"/>
      <c r="N29" s="2"/>
      <c r="O29" s="2"/>
      <c r="P29" s="2"/>
    </row>
    <row r="30" spans="1:16" ht="14.25">
      <c r="A30" s="2" t="s">
        <v>17</v>
      </c>
      <c r="B30" s="2"/>
      <c r="C30" s="2"/>
      <c r="D30" s="2"/>
      <c r="E30" s="2"/>
      <c r="F30" s="2"/>
      <c r="G30" s="2"/>
      <c r="H30" s="141">
        <f>E4</f>
        <v>38687</v>
      </c>
      <c r="I30" s="142"/>
      <c r="J30" s="143"/>
      <c r="K30" s="141">
        <f>H30</f>
        <v>38687</v>
      </c>
      <c r="L30" s="142"/>
      <c r="M30" s="143"/>
      <c r="N30" s="2"/>
      <c r="O30" s="2"/>
      <c r="P30" s="2"/>
    </row>
    <row r="31" spans="1:16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">
      <c r="A32" s="5" t="s">
        <v>18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4.25">
      <c r="A33" s="41" t="s">
        <v>225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2" t="s">
        <v>76</v>
      </c>
      <c r="B34" s="2"/>
      <c r="C34" s="2"/>
      <c r="D34" s="2"/>
      <c r="E34" s="2"/>
      <c r="F34" s="2"/>
      <c r="G34" s="2"/>
      <c r="H34" s="203">
        <v>177467211.98</v>
      </c>
      <c r="I34" s="204"/>
      <c r="J34" s="205"/>
      <c r="K34" s="1"/>
      <c r="L34" s="1"/>
      <c r="M34" s="1"/>
      <c r="N34" s="2"/>
      <c r="O34" s="2"/>
      <c r="P34" s="2"/>
    </row>
    <row r="35" spans="1:16" ht="15">
      <c r="A35" s="3" t="s">
        <v>97</v>
      </c>
      <c r="B35" s="2"/>
      <c r="C35" s="2"/>
      <c r="D35" s="2"/>
      <c r="E35" s="2"/>
      <c r="F35" s="6"/>
      <c r="G35" s="2"/>
      <c r="H35" s="173">
        <v>169041225.78</v>
      </c>
      <c r="I35" s="174"/>
      <c r="J35" s="175"/>
      <c r="K35" s="1"/>
      <c r="L35" s="1"/>
      <c r="M35" s="1"/>
      <c r="N35" s="2"/>
      <c r="O35" s="2"/>
      <c r="P35" s="2"/>
    </row>
    <row r="36" spans="1:16" ht="14.25">
      <c r="A36" s="2" t="s">
        <v>77</v>
      </c>
      <c r="B36" s="2"/>
      <c r="C36" s="2"/>
      <c r="D36" s="2"/>
      <c r="E36" s="2"/>
      <c r="F36" s="2"/>
      <c r="G36" s="2"/>
      <c r="H36" s="173">
        <v>878352.45</v>
      </c>
      <c r="I36" s="174"/>
      <c r="J36" s="175"/>
      <c r="K36" s="1"/>
      <c r="L36" s="1"/>
      <c r="M36" s="1"/>
      <c r="N36" s="2"/>
      <c r="O36" s="2"/>
      <c r="P36" s="2"/>
    </row>
    <row r="37" spans="1:16" ht="14.25">
      <c r="A37" s="2"/>
      <c r="B37" s="2"/>
      <c r="C37" s="2"/>
      <c r="D37" s="2"/>
      <c r="E37" s="2"/>
      <c r="F37" s="2"/>
      <c r="G37" s="2"/>
      <c r="H37" s="128"/>
      <c r="I37" s="129"/>
      <c r="J37" s="130"/>
      <c r="K37" s="1"/>
      <c r="L37" s="1"/>
      <c r="M37" s="1"/>
      <c r="N37" s="2"/>
      <c r="O37" s="2"/>
      <c r="P37" s="2"/>
    </row>
    <row r="38" spans="1:16" ht="14.25">
      <c r="A38" s="2" t="s">
        <v>78</v>
      </c>
      <c r="B38" s="2"/>
      <c r="C38" s="2"/>
      <c r="D38" s="2"/>
      <c r="E38" s="2"/>
      <c r="F38" s="2"/>
      <c r="G38" s="2"/>
      <c r="H38" s="131">
        <f>H41+H42</f>
        <v>9878014.16</v>
      </c>
      <c r="I38" s="129"/>
      <c r="J38" s="130"/>
      <c r="K38" s="1"/>
      <c r="L38" s="1"/>
      <c r="M38" s="1"/>
      <c r="N38" s="2"/>
      <c r="O38" s="2"/>
      <c r="P38" s="2"/>
    </row>
    <row r="39" spans="1:16" ht="14.25">
      <c r="A39" s="2" t="s">
        <v>79</v>
      </c>
      <c r="B39" s="2"/>
      <c r="C39" s="2"/>
      <c r="D39" s="2"/>
      <c r="E39" s="2"/>
      <c r="F39" s="2"/>
      <c r="G39" s="2"/>
      <c r="H39" s="173">
        <v>1452011.52</v>
      </c>
      <c r="I39" s="174"/>
      <c r="J39" s="175"/>
      <c r="K39" s="1"/>
      <c r="L39" s="16"/>
      <c r="M39" s="1"/>
      <c r="N39" s="8"/>
      <c r="O39" s="2"/>
      <c r="P39" s="2"/>
    </row>
    <row r="40" spans="1:16" ht="14.25">
      <c r="A40" s="2" t="s">
        <v>80</v>
      </c>
      <c r="B40" s="2"/>
      <c r="C40" s="2"/>
      <c r="D40" s="2"/>
      <c r="E40" s="2"/>
      <c r="F40" s="2"/>
      <c r="G40" s="2"/>
      <c r="H40" s="128"/>
      <c r="I40" s="129"/>
      <c r="J40" s="130"/>
      <c r="K40" s="1"/>
      <c r="L40" s="1"/>
      <c r="M40" s="1"/>
      <c r="N40" s="2"/>
      <c r="O40" s="2"/>
      <c r="P40" s="2"/>
    </row>
    <row r="41" spans="1:16" ht="14.25">
      <c r="A41" s="2" t="s">
        <v>81</v>
      </c>
      <c r="B41" s="2"/>
      <c r="C41" s="2"/>
      <c r="D41" s="2"/>
      <c r="E41" s="2"/>
      <c r="F41" s="2"/>
      <c r="G41" s="2"/>
      <c r="H41" s="173">
        <v>7788522</v>
      </c>
      <c r="I41" s="174"/>
      <c r="J41" s="175"/>
      <c r="K41" s="131"/>
      <c r="L41" s="129"/>
      <c r="M41" s="129"/>
      <c r="N41" s="2"/>
      <c r="O41" s="2"/>
      <c r="P41" s="2"/>
    </row>
    <row r="42" spans="1:16" ht="14.25">
      <c r="A42" s="2" t="s">
        <v>91</v>
      </c>
      <c r="B42" s="2"/>
      <c r="C42" s="2"/>
      <c r="D42" s="2"/>
      <c r="E42" s="2"/>
      <c r="F42" s="2"/>
      <c r="G42" s="2"/>
      <c r="H42" s="173">
        <v>2089492.16</v>
      </c>
      <c r="I42" s="174"/>
      <c r="J42" s="175"/>
      <c r="K42" s="1"/>
      <c r="L42" s="16"/>
      <c r="M42" s="1"/>
      <c r="N42" s="2"/>
      <c r="O42" s="2"/>
      <c r="P42" s="2"/>
    </row>
    <row r="43" spans="1:16" ht="14.25">
      <c r="A43" s="2" t="s">
        <v>82</v>
      </c>
      <c r="B43" s="2"/>
      <c r="C43" s="2"/>
      <c r="D43" s="2"/>
      <c r="E43" s="2"/>
      <c r="F43" s="2"/>
      <c r="G43" s="2"/>
      <c r="H43" s="173">
        <v>0</v>
      </c>
      <c r="I43" s="174"/>
      <c r="J43" s="175"/>
      <c r="K43" s="1"/>
      <c r="L43" s="16"/>
      <c r="M43" s="1"/>
      <c r="N43" s="2"/>
      <c r="O43" s="2"/>
      <c r="P43" s="2"/>
    </row>
    <row r="44" spans="1:16" ht="14.25">
      <c r="A44" s="2" t="s">
        <v>83</v>
      </c>
      <c r="B44" s="2"/>
      <c r="C44" s="2"/>
      <c r="D44" s="2"/>
      <c r="E44" s="2"/>
      <c r="F44" s="2"/>
      <c r="G44" s="2"/>
      <c r="H44" s="131">
        <v>0</v>
      </c>
      <c r="I44" s="132"/>
      <c r="J44" s="133"/>
      <c r="K44" s="1"/>
      <c r="L44" s="17"/>
      <c r="M44" s="1"/>
      <c r="N44" s="2"/>
      <c r="O44" s="2"/>
      <c r="P44" s="2"/>
    </row>
    <row r="45" spans="1:16" ht="14.25">
      <c r="A45" s="2" t="s">
        <v>84</v>
      </c>
      <c r="B45" s="2"/>
      <c r="C45" s="2"/>
      <c r="D45" s="2"/>
      <c r="E45" s="2"/>
      <c r="F45" s="2"/>
      <c r="G45" s="2"/>
      <c r="H45" s="131">
        <f>H16</f>
        <v>8425958</v>
      </c>
      <c r="I45" s="132"/>
      <c r="J45" s="133"/>
      <c r="K45" s="1"/>
      <c r="L45" s="16"/>
      <c r="M45" s="1"/>
      <c r="N45" s="2"/>
      <c r="O45" s="2"/>
      <c r="P45" s="2"/>
    </row>
    <row r="46" spans="1:16" ht="14.25">
      <c r="A46" s="2" t="s">
        <v>85</v>
      </c>
      <c r="B46" s="2"/>
      <c r="C46" s="2"/>
      <c r="D46" s="2"/>
      <c r="E46" s="2"/>
      <c r="F46" s="2"/>
      <c r="G46" s="2"/>
      <c r="H46" s="128" t="s">
        <v>67</v>
      </c>
      <c r="I46" s="129"/>
      <c r="J46" s="130"/>
      <c r="K46" s="1"/>
      <c r="L46" s="1"/>
      <c r="M46" s="1"/>
      <c r="N46" s="2"/>
      <c r="O46" s="2"/>
      <c r="P46" s="2"/>
    </row>
    <row r="47" spans="1:16" ht="14.25">
      <c r="A47" s="2"/>
      <c r="B47" s="2"/>
      <c r="C47" s="2"/>
      <c r="D47" s="2"/>
      <c r="E47" s="2"/>
      <c r="F47" s="2"/>
      <c r="G47" s="2"/>
      <c r="H47" s="128"/>
      <c r="I47" s="129"/>
      <c r="J47" s="130"/>
      <c r="K47" s="1"/>
      <c r="L47" s="1"/>
      <c r="M47" s="1"/>
      <c r="N47" s="2"/>
      <c r="O47" s="2"/>
      <c r="P47" s="2"/>
    </row>
    <row r="48" spans="1:16" ht="14.25">
      <c r="A48" s="2" t="s">
        <v>19</v>
      </c>
      <c r="B48" s="2"/>
      <c r="C48" s="2"/>
      <c r="D48" s="2"/>
      <c r="E48" s="2"/>
      <c r="F48" s="2"/>
      <c r="G48" s="2"/>
      <c r="H48" s="113">
        <f>(H38-H39)/H34*12*100%</f>
        <v>0.5697504939188148</v>
      </c>
      <c r="I48" s="114"/>
      <c r="J48" s="115"/>
      <c r="K48" s="1"/>
      <c r="L48" s="1"/>
      <c r="M48" s="1"/>
      <c r="N48" s="2"/>
      <c r="O48" s="2"/>
      <c r="P48" s="2"/>
    </row>
    <row r="49" spans="1:16" ht="14.25">
      <c r="A49" s="2" t="s">
        <v>66</v>
      </c>
      <c r="B49" s="2"/>
      <c r="C49" s="2"/>
      <c r="D49" s="2"/>
      <c r="E49" s="2"/>
      <c r="F49" s="2"/>
      <c r="G49" s="2"/>
      <c r="H49" s="113">
        <f>H41/H34*12*100%</f>
        <v>0.5266452487602775</v>
      </c>
      <c r="I49" s="114"/>
      <c r="J49" s="115"/>
      <c r="K49" s="1"/>
      <c r="L49" s="1"/>
      <c r="M49" s="1"/>
      <c r="N49" s="2"/>
      <c r="O49" s="2"/>
      <c r="P49" s="2"/>
    </row>
    <row r="50" spans="1:16" ht="14.25">
      <c r="A50" s="2" t="s">
        <v>20</v>
      </c>
      <c r="B50" s="2"/>
      <c r="C50" s="2"/>
      <c r="D50" s="2"/>
      <c r="E50" s="2"/>
      <c r="F50" s="2"/>
      <c r="G50" s="2"/>
      <c r="H50" s="110">
        <f>(H42-H39)/H34*12*100%</f>
        <v>0.04310524515853725</v>
      </c>
      <c r="I50" s="111"/>
      <c r="J50" s="112"/>
      <c r="K50" s="1"/>
      <c r="L50" s="1"/>
      <c r="M50" s="1"/>
      <c r="N50" s="2"/>
      <c r="O50" s="2"/>
      <c r="P50" s="2"/>
    </row>
    <row r="51" spans="1:16" ht="14.25">
      <c r="A51" s="2"/>
      <c r="B51" s="2"/>
      <c r="C51" s="2"/>
      <c r="D51" s="2"/>
      <c r="E51" s="2"/>
      <c r="F51" s="2"/>
      <c r="G51" s="2"/>
      <c r="H51" s="4"/>
      <c r="I51" s="4"/>
      <c r="J51" s="4"/>
      <c r="K51" s="1"/>
      <c r="L51" s="1"/>
      <c r="M51" s="1"/>
      <c r="N51" s="2"/>
      <c r="O51" s="2"/>
      <c r="P51" s="2"/>
    </row>
    <row r="52" spans="1:16" ht="15">
      <c r="A52" s="42" t="s">
        <v>226</v>
      </c>
      <c r="B52" s="2"/>
      <c r="C52" s="2"/>
      <c r="D52" s="2"/>
      <c r="E52" s="2"/>
      <c r="F52" s="2"/>
      <c r="G52" s="2"/>
      <c r="H52" s="182">
        <f>878352.45-550252-178848</f>
        <v>149252.44999999995</v>
      </c>
      <c r="I52" s="183"/>
      <c r="J52" s="184"/>
      <c r="K52" s="1"/>
      <c r="L52" s="1"/>
      <c r="M52" s="1"/>
      <c r="N52" s="2"/>
      <c r="O52" s="2"/>
      <c r="P52" s="2"/>
    </row>
    <row r="53" spans="1:16" ht="15">
      <c r="A53" s="42" t="s">
        <v>227</v>
      </c>
      <c r="B53" s="2"/>
      <c r="C53" s="2"/>
      <c r="D53" s="2"/>
      <c r="E53" s="2"/>
      <c r="F53" s="2"/>
      <c r="G53" s="2"/>
      <c r="H53" s="200">
        <v>51</v>
      </c>
      <c r="I53" s="201"/>
      <c r="J53" s="202"/>
      <c r="K53" s="1"/>
      <c r="L53" s="1"/>
      <c r="M53" s="1"/>
      <c r="N53" s="2"/>
      <c r="O53" s="2"/>
      <c r="P53" s="2"/>
    </row>
    <row r="54" spans="1:16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">
      <c r="A55" s="43" t="s">
        <v>228</v>
      </c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2"/>
      <c r="O55" s="2"/>
      <c r="P55" s="2"/>
    </row>
    <row r="56" spans="1:16" ht="14.25">
      <c r="A56" s="2" t="s">
        <v>70</v>
      </c>
      <c r="B56" s="2"/>
      <c r="C56" s="2"/>
      <c r="D56" s="2"/>
      <c r="E56" s="2"/>
      <c r="F56" s="2"/>
      <c r="G56" s="2"/>
      <c r="H56" s="194">
        <v>185</v>
      </c>
      <c r="I56" s="195"/>
      <c r="J56" s="196"/>
      <c r="K56" s="1"/>
      <c r="L56" s="1"/>
      <c r="M56" s="1"/>
      <c r="N56" s="2"/>
      <c r="O56" s="2"/>
      <c r="P56" s="2"/>
    </row>
    <row r="57" spans="1:16" ht="14.25">
      <c r="A57" s="2" t="s">
        <v>71</v>
      </c>
      <c r="B57" s="2"/>
      <c r="C57" s="2"/>
      <c r="D57" s="2"/>
      <c r="E57" s="2"/>
      <c r="F57" s="2"/>
      <c r="G57" s="2"/>
      <c r="H57" s="185">
        <v>14131.38</v>
      </c>
      <c r="I57" s="186"/>
      <c r="J57" s="187"/>
      <c r="K57" s="1"/>
      <c r="L57" s="1"/>
      <c r="M57" s="1"/>
      <c r="N57" s="2"/>
      <c r="O57" s="2"/>
      <c r="P57" s="2"/>
    </row>
    <row r="58" spans="1:16" ht="14.25">
      <c r="A58" s="2" t="s">
        <v>21</v>
      </c>
      <c r="B58" s="2"/>
      <c r="C58" s="2"/>
      <c r="D58" s="2"/>
      <c r="E58" s="2"/>
      <c r="F58" s="2"/>
      <c r="G58" s="2"/>
      <c r="H58" s="185">
        <f>587.5+862.5+500</f>
        <v>1950</v>
      </c>
      <c r="I58" s="186"/>
      <c r="J58" s="187"/>
      <c r="K58" s="1"/>
      <c r="L58" s="1"/>
      <c r="M58" s="1"/>
      <c r="N58" s="2"/>
      <c r="O58" s="2"/>
      <c r="P58" s="2"/>
    </row>
    <row r="59" spans="1:16" ht="14.25">
      <c r="A59" s="2" t="s">
        <v>22</v>
      </c>
      <c r="B59" s="2"/>
      <c r="C59" s="2"/>
      <c r="D59" s="2"/>
      <c r="E59" s="2"/>
      <c r="F59" s="2"/>
      <c r="G59" s="2"/>
      <c r="H59" s="197">
        <v>3082.19</v>
      </c>
      <c r="I59" s="198"/>
      <c r="J59" s="199"/>
      <c r="K59" s="1"/>
      <c r="L59" s="1"/>
      <c r="M59" s="1"/>
      <c r="N59" s="2"/>
      <c r="O59" s="2"/>
      <c r="P59" s="2"/>
    </row>
    <row r="60" spans="1:16" ht="14.25">
      <c r="A60" s="2"/>
      <c r="B60" s="2"/>
      <c r="C60" s="2"/>
      <c r="D60" s="2"/>
      <c r="E60" s="2"/>
      <c r="F60" s="2"/>
      <c r="G60" s="2"/>
      <c r="H60" s="1"/>
      <c r="I60" s="1"/>
      <c r="J60" s="1"/>
      <c r="K60" s="1"/>
      <c r="L60" s="1"/>
      <c r="M60" s="1"/>
      <c r="N60" s="2"/>
      <c r="O60" s="2"/>
      <c r="P60" s="2"/>
    </row>
    <row r="61" spans="1:16" ht="15">
      <c r="A61" s="5" t="s">
        <v>23</v>
      </c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</row>
    <row r="62" spans="1:16" ht="14.25">
      <c r="A62" s="3" t="s">
        <v>24</v>
      </c>
      <c r="B62" s="2"/>
      <c r="C62" s="2"/>
      <c r="D62" s="2"/>
      <c r="E62" s="2"/>
      <c r="F62" s="2"/>
      <c r="G62" s="2"/>
      <c r="H62" s="144">
        <v>60000000</v>
      </c>
      <c r="I62" s="145"/>
      <c r="J62" s="146"/>
      <c r="K62" s="1"/>
      <c r="L62" s="1"/>
      <c r="M62" s="1"/>
      <c r="N62" s="2"/>
      <c r="O62" s="2"/>
      <c r="P62" s="2"/>
    </row>
    <row r="63" spans="1:16" ht="14.25">
      <c r="A63" s="2" t="s">
        <v>25</v>
      </c>
      <c r="B63" s="2"/>
      <c r="C63" s="2"/>
      <c r="D63" s="2"/>
      <c r="E63" s="2"/>
      <c r="F63" s="2"/>
      <c r="G63" s="2"/>
      <c r="H63" s="131">
        <v>25000000</v>
      </c>
      <c r="I63" s="132"/>
      <c r="J63" s="133"/>
      <c r="K63" s="1"/>
      <c r="L63" s="1"/>
      <c r="M63" s="1"/>
      <c r="N63" s="2"/>
      <c r="O63" s="2"/>
      <c r="P63" s="2"/>
    </row>
    <row r="64" spans="1:16" ht="14.25">
      <c r="A64" s="2" t="s">
        <v>26</v>
      </c>
      <c r="B64" s="2"/>
      <c r="C64" s="2"/>
      <c r="D64" s="2"/>
      <c r="E64" s="2"/>
      <c r="F64" s="2"/>
      <c r="G64" s="2"/>
      <c r="H64" s="131">
        <v>0</v>
      </c>
      <c r="I64" s="132"/>
      <c r="J64" s="133"/>
      <c r="K64" s="1"/>
      <c r="L64" s="1"/>
      <c r="M64" s="1"/>
      <c r="N64" s="2"/>
      <c r="O64" s="2"/>
      <c r="P64" s="2"/>
    </row>
    <row r="65" spans="1:16" ht="14.25">
      <c r="A65" s="2" t="s">
        <v>27</v>
      </c>
      <c r="B65" s="2"/>
      <c r="C65" s="2"/>
      <c r="D65" s="2"/>
      <c r="E65" s="2"/>
      <c r="F65" s="2"/>
      <c r="G65" s="2"/>
      <c r="H65" s="128">
        <v>0</v>
      </c>
      <c r="I65" s="129"/>
      <c r="J65" s="130"/>
      <c r="K65" s="1"/>
      <c r="L65" s="1"/>
      <c r="M65" s="1"/>
      <c r="N65" s="2"/>
      <c r="O65" s="2"/>
      <c r="P65" s="2"/>
    </row>
    <row r="66" spans="1:16" ht="14.25">
      <c r="A66" s="2" t="s">
        <v>28</v>
      </c>
      <c r="B66" s="2"/>
      <c r="C66" s="2"/>
      <c r="D66" s="2"/>
      <c r="E66" s="2"/>
      <c r="F66" s="2"/>
      <c r="G66" s="2"/>
      <c r="H66" s="131">
        <v>0</v>
      </c>
      <c r="I66" s="132"/>
      <c r="J66" s="133"/>
      <c r="K66" s="1"/>
      <c r="L66" s="1"/>
      <c r="M66" s="1"/>
      <c r="N66" s="2"/>
      <c r="O66" s="2"/>
      <c r="P66" s="2"/>
    </row>
    <row r="67" spans="1:16" ht="14.25">
      <c r="A67" s="2" t="s">
        <v>29</v>
      </c>
      <c r="B67" s="2"/>
      <c r="C67" s="2"/>
      <c r="D67" s="2"/>
      <c r="E67" s="2"/>
      <c r="F67" s="2"/>
      <c r="G67" s="2"/>
      <c r="H67" s="137">
        <f>H59</f>
        <v>3082.19</v>
      </c>
      <c r="I67" s="138"/>
      <c r="J67" s="139"/>
      <c r="K67" s="1"/>
      <c r="L67" s="1"/>
      <c r="M67" s="1"/>
      <c r="N67" s="2"/>
      <c r="O67" s="2"/>
      <c r="P67" s="2"/>
    </row>
    <row r="68" spans="1:16" ht="14.25">
      <c r="A68" s="2" t="s">
        <v>30</v>
      </c>
      <c r="B68" s="2"/>
      <c r="C68" s="2"/>
      <c r="D68" s="2"/>
      <c r="E68" s="2"/>
      <c r="F68" s="2"/>
      <c r="G68" s="2"/>
      <c r="H68" s="110">
        <v>0.0015</v>
      </c>
      <c r="I68" s="153"/>
      <c r="J68" s="154"/>
      <c r="K68" s="1"/>
      <c r="L68" s="1"/>
      <c r="M68" s="1"/>
      <c r="N68" s="2"/>
      <c r="O68" s="2"/>
      <c r="P68" s="2"/>
    </row>
    <row r="69" spans="1:16" ht="14.25">
      <c r="A69" s="2"/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</row>
    <row r="70" spans="1:16" ht="15">
      <c r="A70" s="5" t="s">
        <v>31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4.25">
      <c r="A71" s="3" t="s">
        <v>96</v>
      </c>
      <c r="B71" s="2"/>
      <c r="C71" s="2"/>
      <c r="D71" s="2"/>
      <c r="E71" s="2"/>
      <c r="F71" s="2"/>
      <c r="G71" s="2"/>
      <c r="H71" s="144">
        <v>11750000</v>
      </c>
      <c r="I71" s="145"/>
      <c r="J71" s="146"/>
      <c r="K71" s="2"/>
      <c r="L71" s="2"/>
      <c r="M71" s="2"/>
      <c r="N71" s="2"/>
      <c r="O71" s="2"/>
      <c r="P71" s="2"/>
    </row>
    <row r="72" spans="1:16" ht="14.25">
      <c r="A72" s="2" t="s">
        <v>32</v>
      </c>
      <c r="B72" s="2"/>
      <c r="C72" s="2"/>
      <c r="D72" s="2"/>
      <c r="E72" s="2"/>
      <c r="F72" s="2"/>
      <c r="G72" s="2"/>
      <c r="H72" s="131">
        <v>11750000</v>
      </c>
      <c r="I72" s="132"/>
      <c r="J72" s="133"/>
      <c r="K72" s="2"/>
      <c r="L72" s="2"/>
      <c r="M72" s="2"/>
      <c r="N72" s="2"/>
      <c r="O72" s="2"/>
      <c r="P72" s="2"/>
    </row>
    <row r="73" spans="1:16" ht="14.25">
      <c r="A73" s="2" t="s">
        <v>33</v>
      </c>
      <c r="B73" s="2"/>
      <c r="C73" s="2"/>
      <c r="D73" s="2"/>
      <c r="E73" s="2"/>
      <c r="F73" s="2"/>
      <c r="G73" s="2"/>
      <c r="H73" s="131">
        <v>0</v>
      </c>
      <c r="I73" s="129"/>
      <c r="J73" s="130"/>
      <c r="K73" s="2"/>
      <c r="L73" s="2"/>
      <c r="M73" s="2"/>
      <c r="N73" s="2"/>
      <c r="O73" s="2"/>
      <c r="P73" s="2"/>
    </row>
    <row r="74" spans="1:16" ht="14.25">
      <c r="A74" s="2" t="s">
        <v>34</v>
      </c>
      <c r="B74" s="2"/>
      <c r="C74" s="2"/>
      <c r="D74" s="2"/>
      <c r="E74" s="2"/>
      <c r="F74" s="2"/>
      <c r="G74" s="2"/>
      <c r="H74" s="128"/>
      <c r="I74" s="129"/>
      <c r="J74" s="130"/>
      <c r="K74" s="2"/>
      <c r="L74" s="2"/>
      <c r="M74" s="2"/>
      <c r="N74" s="2"/>
      <c r="O74" s="2"/>
      <c r="P74" s="2"/>
    </row>
    <row r="75" spans="1:16" ht="14.25">
      <c r="A75" s="2" t="s">
        <v>35</v>
      </c>
      <c r="B75" s="2"/>
      <c r="C75" s="2"/>
      <c r="D75" s="2"/>
      <c r="E75" s="2"/>
      <c r="F75" s="2"/>
      <c r="G75" s="2"/>
      <c r="H75" s="128">
        <v>0</v>
      </c>
      <c r="I75" s="129"/>
      <c r="J75" s="130"/>
      <c r="K75" s="2"/>
      <c r="L75" s="2"/>
      <c r="M75" s="2"/>
      <c r="N75" s="2"/>
      <c r="O75" s="2"/>
      <c r="P75" s="2"/>
    </row>
    <row r="76" spans="1:16" ht="14.25">
      <c r="A76" s="2" t="s">
        <v>36</v>
      </c>
      <c r="B76" s="2"/>
      <c r="C76" s="2"/>
      <c r="D76" s="2"/>
      <c r="E76" s="2"/>
      <c r="F76" s="2"/>
      <c r="G76" s="2"/>
      <c r="H76" s="128">
        <v>0</v>
      </c>
      <c r="I76" s="129"/>
      <c r="J76" s="130"/>
      <c r="K76" s="2"/>
      <c r="L76" s="2"/>
      <c r="M76" s="2"/>
      <c r="N76" s="2"/>
      <c r="O76" s="2"/>
      <c r="P76" s="2"/>
    </row>
    <row r="77" spans="1:16" ht="14.25">
      <c r="A77" s="2" t="s">
        <v>37</v>
      </c>
      <c r="B77" s="2"/>
      <c r="C77" s="2"/>
      <c r="D77" s="2"/>
      <c r="E77" s="2"/>
      <c r="F77" s="2"/>
      <c r="G77" s="2"/>
      <c r="H77" s="128">
        <v>0</v>
      </c>
      <c r="I77" s="129"/>
      <c r="J77" s="130"/>
      <c r="K77" s="2"/>
      <c r="L77" s="2"/>
      <c r="M77" s="2"/>
      <c r="N77" s="2"/>
      <c r="O77" s="2"/>
      <c r="P77" s="2"/>
    </row>
    <row r="78" spans="1:16" ht="14.25">
      <c r="A78" s="2" t="s">
        <v>38</v>
      </c>
      <c r="B78" s="2"/>
      <c r="C78" s="2"/>
      <c r="D78" s="2"/>
      <c r="E78" s="2"/>
      <c r="F78" s="2"/>
      <c r="G78" s="2"/>
      <c r="H78" s="158">
        <f>H72+H73</f>
        <v>11750000</v>
      </c>
      <c r="I78" s="159"/>
      <c r="J78" s="160"/>
      <c r="K78" s="2"/>
      <c r="L78" s="2"/>
      <c r="M78" s="2"/>
      <c r="N78" s="2"/>
      <c r="O78" s="2"/>
      <c r="P78" s="2"/>
    </row>
    <row r="79" spans="1:16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">
      <c r="A80" s="5" t="s">
        <v>39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4.25">
      <c r="A81" s="2" t="s">
        <v>40</v>
      </c>
      <c r="B81" s="2"/>
      <c r="C81" s="2"/>
      <c r="D81" s="2"/>
      <c r="E81" s="2"/>
      <c r="F81" s="2"/>
      <c r="G81" s="2"/>
      <c r="H81" s="161">
        <v>0</v>
      </c>
      <c r="I81" s="162"/>
      <c r="J81" s="163"/>
      <c r="K81" s="2"/>
      <c r="L81" s="2"/>
      <c r="M81" s="2"/>
      <c r="N81" s="2"/>
      <c r="O81" s="2"/>
      <c r="P81" s="2"/>
    </row>
    <row r="82" spans="1:16" ht="14.25">
      <c r="A82" s="2" t="s">
        <v>41</v>
      </c>
      <c r="B82" s="2"/>
      <c r="C82" s="2"/>
      <c r="D82" s="2"/>
      <c r="E82" s="2"/>
      <c r="F82" s="2"/>
      <c r="G82" s="2"/>
      <c r="H82" s="128">
        <v>0</v>
      </c>
      <c r="I82" s="129"/>
      <c r="J82" s="130"/>
      <c r="K82" s="2"/>
      <c r="L82" s="2"/>
      <c r="M82" s="2"/>
      <c r="N82" s="2"/>
      <c r="O82" s="2"/>
      <c r="P82" s="2"/>
    </row>
    <row r="83" spans="1:16" ht="14.25">
      <c r="A83" s="2" t="s">
        <v>42</v>
      </c>
      <c r="B83" s="2"/>
      <c r="C83" s="2"/>
      <c r="D83" s="2"/>
      <c r="E83" s="2"/>
      <c r="F83" s="2"/>
      <c r="G83" s="2"/>
      <c r="H83" s="128">
        <v>0</v>
      </c>
      <c r="I83" s="129"/>
      <c r="J83" s="130"/>
      <c r="K83" s="2"/>
      <c r="L83" s="2"/>
      <c r="M83" s="2"/>
      <c r="N83" s="2"/>
      <c r="O83" s="2"/>
      <c r="P83" s="2"/>
    </row>
    <row r="84" spans="1:16" ht="14.25">
      <c r="A84" s="2" t="s">
        <v>43</v>
      </c>
      <c r="B84" s="2"/>
      <c r="C84" s="2"/>
      <c r="D84" s="2"/>
      <c r="E84" s="2"/>
      <c r="F84" s="2"/>
      <c r="G84" s="2"/>
      <c r="H84" s="164">
        <v>0</v>
      </c>
      <c r="I84" s="153"/>
      <c r="J84" s="154"/>
      <c r="K84" s="2"/>
      <c r="L84" s="2"/>
      <c r="M84" s="2"/>
      <c r="N84" s="2"/>
      <c r="O84" s="2"/>
      <c r="P84" s="2"/>
    </row>
    <row r="85" spans="1:16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">
      <c r="A86" s="44" t="s">
        <v>229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>
      <c r="A87" s="6" t="s">
        <v>44</v>
      </c>
      <c r="B87" s="2"/>
      <c r="C87" s="2"/>
      <c r="D87" s="2"/>
      <c r="E87" s="2"/>
      <c r="F87" s="2"/>
      <c r="G87" s="2"/>
      <c r="H87" s="125" t="s">
        <v>72</v>
      </c>
      <c r="I87" s="126"/>
      <c r="J87" s="127"/>
      <c r="K87" s="126" t="s">
        <v>61</v>
      </c>
      <c r="L87" s="126"/>
      <c r="M87" s="127"/>
      <c r="N87" s="2"/>
      <c r="O87" s="2"/>
      <c r="P87" s="2"/>
    </row>
    <row r="88" spans="1:16" ht="14.25">
      <c r="A88" s="2" t="s">
        <v>45</v>
      </c>
      <c r="B88" s="2"/>
      <c r="C88" s="2"/>
      <c r="D88" s="2"/>
      <c r="E88" s="2"/>
      <c r="F88" s="2"/>
      <c r="G88" s="2"/>
      <c r="H88" s="173">
        <v>165097986.15</v>
      </c>
      <c r="I88" s="174"/>
      <c r="J88" s="175"/>
      <c r="K88" s="188">
        <v>2793</v>
      </c>
      <c r="L88" s="188"/>
      <c r="M88" s="189"/>
      <c r="N88" s="2"/>
      <c r="O88" s="2"/>
      <c r="P88" s="2"/>
    </row>
    <row r="89" spans="1:16" ht="14.25">
      <c r="A89" s="2" t="s">
        <v>46</v>
      </c>
      <c r="B89" s="2"/>
      <c r="C89" s="2"/>
      <c r="D89" s="2"/>
      <c r="E89" s="2"/>
      <c r="F89" s="2"/>
      <c r="G89" s="2"/>
      <c r="H89" s="173">
        <v>2051067.64</v>
      </c>
      <c r="I89" s="174"/>
      <c r="J89" s="175"/>
      <c r="K89" s="188">
        <v>34</v>
      </c>
      <c r="L89" s="188"/>
      <c r="M89" s="189"/>
      <c r="N89" s="2"/>
      <c r="O89" s="2"/>
      <c r="P89" s="2"/>
    </row>
    <row r="90" spans="1:16" ht="14.25">
      <c r="A90" s="2" t="s">
        <v>47</v>
      </c>
      <c r="B90" s="2"/>
      <c r="C90" s="2"/>
      <c r="D90" s="2"/>
      <c r="E90" s="2"/>
      <c r="F90" s="2"/>
      <c r="G90" s="2"/>
      <c r="H90" s="173">
        <v>686067.73</v>
      </c>
      <c r="I90" s="174"/>
      <c r="J90" s="175"/>
      <c r="K90" s="188">
        <v>7</v>
      </c>
      <c r="L90" s="188"/>
      <c r="M90" s="189"/>
      <c r="N90" s="2"/>
      <c r="O90" s="2"/>
      <c r="P90" s="2"/>
    </row>
    <row r="91" spans="1:16" ht="14.25">
      <c r="A91" s="2" t="s">
        <v>48</v>
      </c>
      <c r="B91" s="2"/>
      <c r="C91" s="2"/>
      <c r="D91" s="2"/>
      <c r="E91" s="2"/>
      <c r="F91" s="2"/>
      <c r="G91" s="2"/>
      <c r="H91" s="173">
        <v>359478.76</v>
      </c>
      <c r="I91" s="174"/>
      <c r="J91" s="175"/>
      <c r="K91" s="188">
        <v>8</v>
      </c>
      <c r="L91" s="188"/>
      <c r="M91" s="189"/>
      <c r="N91" s="2"/>
      <c r="O91" s="2"/>
      <c r="P91" s="2"/>
    </row>
    <row r="92" spans="1:16" ht="14.25">
      <c r="A92" s="2" t="s">
        <v>104</v>
      </c>
      <c r="B92" s="2"/>
      <c r="C92" s="2"/>
      <c r="D92" s="2"/>
      <c r="E92" s="2"/>
      <c r="F92" s="2"/>
      <c r="G92" s="2"/>
      <c r="H92" s="173">
        <v>2350</v>
      </c>
      <c r="I92" s="174"/>
      <c r="J92" s="175"/>
      <c r="K92" s="188">
        <v>1</v>
      </c>
      <c r="L92" s="188"/>
      <c r="M92" s="189"/>
      <c r="N92" s="2"/>
      <c r="O92" s="2"/>
      <c r="P92" s="2"/>
    </row>
    <row r="93" spans="1:16" ht="14.25">
      <c r="A93" s="2" t="s">
        <v>105</v>
      </c>
      <c r="B93" s="2"/>
      <c r="C93" s="2"/>
      <c r="D93" s="2"/>
      <c r="E93" s="2"/>
      <c r="F93" s="2"/>
      <c r="G93" s="2"/>
      <c r="H93" s="173">
        <v>113850.95</v>
      </c>
      <c r="I93" s="174"/>
      <c r="J93" s="175"/>
      <c r="K93" s="188">
        <v>4</v>
      </c>
      <c r="L93" s="188"/>
      <c r="M93" s="189"/>
      <c r="N93" s="2"/>
      <c r="O93" s="2"/>
      <c r="P93" s="2"/>
    </row>
    <row r="94" spans="1:16" ht="14.25">
      <c r="A94" s="2" t="s">
        <v>103</v>
      </c>
      <c r="B94" s="2"/>
      <c r="C94" s="2"/>
      <c r="D94" s="2"/>
      <c r="E94" s="2"/>
      <c r="F94" s="2"/>
      <c r="G94" s="2"/>
      <c r="H94" s="173">
        <v>726899.55</v>
      </c>
      <c r="I94" s="174"/>
      <c r="J94" s="175"/>
      <c r="K94" s="188">
        <v>11</v>
      </c>
      <c r="L94" s="188"/>
      <c r="M94" s="189"/>
      <c r="N94" s="2"/>
      <c r="O94" s="2"/>
      <c r="P94" s="2"/>
    </row>
    <row r="95" spans="1:16" ht="14.25">
      <c r="A95" s="2" t="s">
        <v>116</v>
      </c>
      <c r="B95" s="2"/>
      <c r="C95" s="2"/>
      <c r="D95" s="2"/>
      <c r="E95" s="2"/>
      <c r="F95" s="2"/>
      <c r="G95" s="2"/>
      <c r="H95" s="190">
        <v>3525</v>
      </c>
      <c r="I95" s="191"/>
      <c r="J95" s="192"/>
      <c r="K95" s="193">
        <v>1</v>
      </c>
      <c r="L95" s="191"/>
      <c r="M95" s="192"/>
      <c r="N95" s="2"/>
      <c r="O95" s="2"/>
      <c r="P95" s="2"/>
    </row>
    <row r="96" spans="1:16" ht="14.25">
      <c r="A96" s="2" t="s">
        <v>115</v>
      </c>
      <c r="B96" s="2"/>
      <c r="C96" s="2"/>
      <c r="D96" s="2"/>
      <c r="E96" s="2"/>
      <c r="F96" s="2"/>
      <c r="G96" s="2"/>
      <c r="H96" s="165">
        <f>SUM(H88:J95)</f>
        <v>169041225.77999997</v>
      </c>
      <c r="I96" s="166"/>
      <c r="J96" s="167"/>
      <c r="K96" s="168">
        <f>SUM(K88:M95)</f>
        <v>2859</v>
      </c>
      <c r="L96" s="169"/>
      <c r="M96" s="170"/>
      <c r="N96" s="2"/>
      <c r="O96" s="2"/>
      <c r="P96" s="2"/>
    </row>
    <row r="97" spans="1:16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">
      <c r="A98" s="45" t="s">
        <v>230</v>
      </c>
      <c r="B98" s="2"/>
      <c r="C98" s="2"/>
      <c r="D98" s="2"/>
      <c r="E98" s="2"/>
      <c r="F98" s="2"/>
      <c r="G98" s="2"/>
      <c r="H98" s="12"/>
      <c r="I98" s="12"/>
      <c r="J98" s="12"/>
      <c r="K98" s="11"/>
      <c r="L98" s="11"/>
      <c r="M98" s="11"/>
      <c r="N98" s="2"/>
      <c r="O98" s="2"/>
      <c r="P98" s="2"/>
    </row>
    <row r="99" spans="1:16" ht="15">
      <c r="A99" s="14" t="s">
        <v>111</v>
      </c>
      <c r="B99" s="2"/>
      <c r="C99" s="2"/>
      <c r="D99" s="2"/>
      <c r="E99" s="2"/>
      <c r="F99" s="2"/>
      <c r="G99" s="2"/>
      <c r="H99" s="116" t="s">
        <v>114</v>
      </c>
      <c r="I99" s="117"/>
      <c r="J99" s="118"/>
      <c r="K99" s="11"/>
      <c r="L99" s="11"/>
      <c r="M99" s="11"/>
      <c r="N99" s="2"/>
      <c r="O99" s="2"/>
      <c r="P99" s="2"/>
    </row>
    <row r="100" spans="1:16" ht="14.25">
      <c r="A100" s="15" t="s">
        <v>112</v>
      </c>
      <c r="B100" s="2"/>
      <c r="C100" s="2"/>
      <c r="D100" s="2"/>
      <c r="E100" s="2"/>
      <c r="F100" s="2"/>
      <c r="G100" s="2"/>
      <c r="H100" s="176">
        <f>47242800.12/169041226</f>
        <v>0.2794750206082864</v>
      </c>
      <c r="I100" s="177"/>
      <c r="J100" s="178"/>
      <c r="K100" s="11"/>
      <c r="L100" s="11"/>
      <c r="M100" s="11"/>
      <c r="N100" s="2"/>
      <c r="O100" s="2"/>
      <c r="P100" s="2"/>
    </row>
    <row r="101" spans="1:16" ht="14.25">
      <c r="A101" s="15" t="s">
        <v>113</v>
      </c>
      <c r="B101" s="2"/>
      <c r="C101" s="2"/>
      <c r="D101" s="2"/>
      <c r="E101" s="2"/>
      <c r="F101" s="2"/>
      <c r="G101" s="2"/>
      <c r="H101" s="179">
        <f>16421445.34/169041226</f>
        <v>0.09714461808269186</v>
      </c>
      <c r="I101" s="180"/>
      <c r="J101" s="181"/>
      <c r="K101" s="11"/>
      <c r="L101" s="11"/>
      <c r="M101" s="11"/>
      <c r="N101" s="2"/>
      <c r="O101" s="2"/>
      <c r="P101" s="2"/>
    </row>
    <row r="102" spans="1:16" ht="14.25">
      <c r="A102" s="2"/>
      <c r="B102" s="2"/>
      <c r="C102" s="2"/>
      <c r="D102" s="2"/>
      <c r="E102" s="2"/>
      <c r="F102" s="2"/>
      <c r="G102" s="2"/>
      <c r="H102" s="12"/>
      <c r="I102" s="12"/>
      <c r="J102" s="12"/>
      <c r="K102" s="11"/>
      <c r="L102" s="11"/>
      <c r="M102" s="11"/>
      <c r="N102" s="2"/>
      <c r="O102" s="2"/>
      <c r="P102" s="2"/>
    </row>
    <row r="103" spans="1:16" ht="14.25">
      <c r="A103" s="2"/>
      <c r="B103" s="2"/>
      <c r="C103" s="2"/>
      <c r="D103" s="2"/>
      <c r="E103" s="2"/>
      <c r="F103" s="2"/>
      <c r="G103" s="2"/>
      <c r="H103" s="12"/>
      <c r="I103" s="12"/>
      <c r="J103" s="12"/>
      <c r="K103" s="11"/>
      <c r="L103" s="11"/>
      <c r="M103" s="11"/>
      <c r="N103" s="2"/>
      <c r="O103" s="2"/>
      <c r="P103" s="2"/>
    </row>
    <row r="104" spans="1:16" ht="15">
      <c r="A104" s="5" t="s">
        <v>117</v>
      </c>
      <c r="B104" s="2"/>
      <c r="C104" s="2"/>
      <c r="D104" s="2"/>
      <c r="E104" s="2"/>
      <c r="F104" s="2"/>
      <c r="G104" s="2"/>
      <c r="H104" s="116" t="s">
        <v>108</v>
      </c>
      <c r="I104" s="117"/>
      <c r="J104" s="118"/>
      <c r="K104" s="125" t="s">
        <v>109</v>
      </c>
      <c r="L104" s="126"/>
      <c r="M104" s="127"/>
      <c r="N104" s="125" t="s">
        <v>110</v>
      </c>
      <c r="O104" s="126"/>
      <c r="P104" s="127"/>
    </row>
    <row r="105" spans="1:16" ht="14.25">
      <c r="A105" s="2" t="s">
        <v>106</v>
      </c>
      <c r="B105" s="2"/>
      <c r="C105" s="2"/>
      <c r="D105" s="2"/>
      <c r="E105" s="2"/>
      <c r="F105" s="2"/>
      <c r="G105" s="2"/>
      <c r="H105" s="113">
        <v>0.667</v>
      </c>
      <c r="I105" s="114"/>
      <c r="J105" s="115"/>
      <c r="K105" s="113">
        <v>0.677</v>
      </c>
      <c r="L105" s="114"/>
      <c r="M105" s="115"/>
      <c r="N105" s="176">
        <v>0.6011</v>
      </c>
      <c r="O105" s="177"/>
      <c r="P105" s="178"/>
    </row>
    <row r="106" spans="1:16" ht="14.25">
      <c r="A106" s="2" t="s">
        <v>107</v>
      </c>
      <c r="B106" s="2"/>
      <c r="C106" s="2"/>
      <c r="D106" s="2"/>
      <c r="E106" s="2"/>
      <c r="F106" s="2"/>
      <c r="G106" s="2"/>
      <c r="H106" s="110">
        <v>0.6431</v>
      </c>
      <c r="I106" s="111"/>
      <c r="J106" s="112"/>
      <c r="K106" s="110">
        <v>0.6531</v>
      </c>
      <c r="L106" s="111"/>
      <c r="M106" s="112"/>
      <c r="N106" s="179">
        <v>0.568</v>
      </c>
      <c r="O106" s="180"/>
      <c r="P106" s="181"/>
    </row>
    <row r="107" spans="1:16" ht="14.25">
      <c r="A107" s="2"/>
      <c r="B107" s="2"/>
      <c r="C107" s="2"/>
      <c r="D107" s="2"/>
      <c r="E107" s="2"/>
      <c r="F107" s="2"/>
      <c r="G107" s="2"/>
      <c r="H107" s="8"/>
      <c r="I107" s="2"/>
      <c r="J107" s="2"/>
      <c r="K107" s="2"/>
      <c r="L107" s="2"/>
      <c r="M107" s="2"/>
      <c r="N107" s="2"/>
      <c r="O107" s="2"/>
      <c r="P107" s="2"/>
    </row>
    <row r="108" spans="1:16" ht="15">
      <c r="A108" s="5" t="s">
        <v>49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4.25">
      <c r="A109" s="2" t="s">
        <v>50</v>
      </c>
      <c r="B109" s="2"/>
      <c r="C109" s="2"/>
      <c r="D109" s="2"/>
      <c r="E109" s="2"/>
      <c r="F109" s="2"/>
      <c r="G109" s="2"/>
      <c r="H109" s="161">
        <v>0</v>
      </c>
      <c r="I109" s="162"/>
      <c r="J109" s="163"/>
      <c r="K109" s="2"/>
      <c r="L109" s="2"/>
      <c r="M109" s="2"/>
      <c r="N109" s="2"/>
      <c r="O109" s="2"/>
      <c r="P109" s="2"/>
    </row>
    <row r="110" spans="1:16" ht="14.25">
      <c r="A110" s="2" t="s">
        <v>51</v>
      </c>
      <c r="B110" s="2"/>
      <c r="C110" s="2"/>
      <c r="D110" s="2"/>
      <c r="E110" s="2"/>
      <c r="F110" s="2"/>
      <c r="G110" s="2"/>
      <c r="H110" s="128">
        <v>0</v>
      </c>
      <c r="I110" s="129"/>
      <c r="J110" s="130"/>
      <c r="K110" s="2"/>
      <c r="L110" s="2"/>
      <c r="M110" s="2"/>
      <c r="N110" s="2"/>
      <c r="O110" s="2"/>
      <c r="P110" s="2"/>
    </row>
    <row r="111" spans="1:16" ht="14.25">
      <c r="A111" s="2"/>
      <c r="B111" s="2"/>
      <c r="C111" s="2"/>
      <c r="D111" s="2"/>
      <c r="E111" s="2"/>
      <c r="F111" s="2"/>
      <c r="G111" s="2"/>
      <c r="H111" s="128"/>
      <c r="I111" s="129"/>
      <c r="J111" s="130"/>
      <c r="K111" s="2"/>
      <c r="L111" s="2"/>
      <c r="M111" s="2"/>
      <c r="N111" s="2"/>
      <c r="O111" s="2"/>
      <c r="P111" s="2"/>
    </row>
    <row r="112" spans="1:16" ht="14.25">
      <c r="A112" s="2" t="s">
        <v>52</v>
      </c>
      <c r="B112" s="2"/>
      <c r="C112" s="2"/>
      <c r="D112" s="2"/>
      <c r="E112" s="2"/>
      <c r="F112" s="2"/>
      <c r="G112" s="2"/>
      <c r="H112" s="128">
        <v>0</v>
      </c>
      <c r="I112" s="129"/>
      <c r="J112" s="130"/>
      <c r="K112" s="2"/>
      <c r="L112" s="2"/>
      <c r="M112" s="2"/>
      <c r="N112" s="2"/>
      <c r="O112" s="2"/>
      <c r="P112" s="2"/>
    </row>
    <row r="113" spans="1:16" ht="14.25">
      <c r="A113" s="2" t="s">
        <v>53</v>
      </c>
      <c r="B113" s="2"/>
      <c r="C113" s="2"/>
      <c r="D113" s="2"/>
      <c r="E113" s="2"/>
      <c r="F113" s="2"/>
      <c r="G113" s="2"/>
      <c r="H113" s="128">
        <v>0</v>
      </c>
      <c r="I113" s="129"/>
      <c r="J113" s="130"/>
      <c r="K113" s="2"/>
      <c r="L113" s="2"/>
      <c r="M113" s="2"/>
      <c r="N113" s="2"/>
      <c r="O113" s="2"/>
      <c r="P113" s="2"/>
    </row>
    <row r="114" spans="1:16" ht="14.25">
      <c r="A114" s="2" t="s">
        <v>54</v>
      </c>
      <c r="B114" s="2"/>
      <c r="C114" s="2"/>
      <c r="D114" s="2"/>
      <c r="E114" s="2"/>
      <c r="F114" s="2"/>
      <c r="G114" s="2"/>
      <c r="H114" s="164">
        <v>0</v>
      </c>
      <c r="I114" s="153"/>
      <c r="J114" s="154"/>
      <c r="K114" s="1"/>
      <c r="L114" s="1"/>
      <c r="M114" s="1"/>
      <c r="N114" s="2"/>
      <c r="O114" s="2"/>
      <c r="P114" s="2"/>
    </row>
    <row r="115" spans="1:16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"/>
      <c r="L115" s="1"/>
      <c r="M115" s="1"/>
      <c r="N115" s="2"/>
      <c r="O115" s="2"/>
      <c r="P115" s="2"/>
    </row>
    <row r="116" spans="1:16" ht="15">
      <c r="A116" s="5" t="s">
        <v>55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4.25">
      <c r="A117" s="2" t="s">
        <v>86</v>
      </c>
      <c r="B117" s="2"/>
      <c r="C117" s="2"/>
      <c r="D117" s="2"/>
      <c r="E117" s="2"/>
      <c r="F117" s="2"/>
      <c r="G117" s="2"/>
      <c r="H117" s="161">
        <v>0</v>
      </c>
      <c r="I117" s="162"/>
      <c r="J117" s="163"/>
      <c r="K117" s="2"/>
      <c r="L117" s="2"/>
      <c r="M117" s="2"/>
      <c r="N117" s="2"/>
      <c r="O117" s="2"/>
      <c r="P117" s="2"/>
    </row>
    <row r="118" spans="1:16" ht="14.25">
      <c r="A118" s="2" t="s">
        <v>87</v>
      </c>
      <c r="B118" s="2"/>
      <c r="C118" s="2"/>
      <c r="D118" s="2"/>
      <c r="E118" s="2"/>
      <c r="F118" s="2"/>
      <c r="G118" s="2"/>
      <c r="H118" s="128">
        <v>0</v>
      </c>
      <c r="I118" s="129"/>
      <c r="J118" s="130"/>
      <c r="K118" s="2"/>
      <c r="L118" s="2"/>
      <c r="M118" s="2"/>
      <c r="N118" s="2"/>
      <c r="O118" s="2"/>
      <c r="P118" s="2"/>
    </row>
    <row r="119" spans="1:16" ht="14.25">
      <c r="A119" s="2" t="s">
        <v>88</v>
      </c>
      <c r="B119" s="2"/>
      <c r="C119" s="2"/>
      <c r="D119" s="2"/>
      <c r="E119" s="2"/>
      <c r="F119" s="2"/>
      <c r="G119" s="2"/>
      <c r="H119" s="128">
        <v>0</v>
      </c>
      <c r="I119" s="129"/>
      <c r="J119" s="130"/>
      <c r="K119" s="2"/>
      <c r="L119" s="2"/>
      <c r="M119" s="2"/>
      <c r="N119" s="2"/>
      <c r="O119" s="2"/>
      <c r="P119" s="2"/>
    </row>
    <row r="120" spans="1:16" ht="14.25">
      <c r="A120" s="2" t="s">
        <v>89</v>
      </c>
      <c r="B120" s="2"/>
      <c r="C120" s="2"/>
      <c r="D120" s="2"/>
      <c r="E120" s="2"/>
      <c r="F120" s="2"/>
      <c r="G120" s="2"/>
      <c r="H120" s="128">
        <v>0</v>
      </c>
      <c r="I120" s="129"/>
      <c r="J120" s="130"/>
      <c r="K120" s="2"/>
      <c r="L120" s="2"/>
      <c r="M120" s="2"/>
      <c r="N120" s="2"/>
      <c r="O120" s="2"/>
      <c r="P120" s="2"/>
    </row>
    <row r="121" spans="1:16" ht="14.25">
      <c r="A121" s="2" t="s">
        <v>90</v>
      </c>
      <c r="B121" s="2"/>
      <c r="C121" s="2"/>
      <c r="D121" s="2"/>
      <c r="E121" s="2"/>
      <c r="F121" s="2"/>
      <c r="G121" s="2"/>
      <c r="H121" s="128">
        <v>0</v>
      </c>
      <c r="I121" s="129"/>
      <c r="J121" s="130"/>
      <c r="K121" s="2"/>
      <c r="L121" s="2"/>
      <c r="M121" s="2"/>
      <c r="N121" s="2"/>
      <c r="O121" s="2"/>
      <c r="P121" s="2"/>
    </row>
    <row r="122" spans="1:16" ht="14.25">
      <c r="A122" s="2" t="s">
        <v>56</v>
      </c>
      <c r="B122" s="2"/>
      <c r="C122" s="2"/>
      <c r="D122" s="2"/>
      <c r="E122" s="2"/>
      <c r="F122" s="2"/>
      <c r="G122" s="2"/>
      <c r="H122" s="128">
        <v>0</v>
      </c>
      <c r="I122" s="129"/>
      <c r="J122" s="130"/>
      <c r="K122" s="2"/>
      <c r="L122" s="2"/>
      <c r="M122" s="2"/>
      <c r="N122" s="2"/>
      <c r="O122" s="2"/>
      <c r="P122" s="2"/>
    </row>
    <row r="123" spans="1:16" ht="14.25">
      <c r="A123" s="2" t="s">
        <v>57</v>
      </c>
      <c r="B123" s="2"/>
      <c r="C123" s="2"/>
      <c r="D123" s="2"/>
      <c r="E123" s="2"/>
      <c r="F123" s="2"/>
      <c r="G123" s="2"/>
      <c r="H123" s="128">
        <v>0</v>
      </c>
      <c r="I123" s="129"/>
      <c r="J123" s="130"/>
      <c r="K123" s="2"/>
      <c r="L123" s="2"/>
      <c r="M123" s="2"/>
      <c r="N123" s="2"/>
      <c r="O123" s="2"/>
      <c r="P123" s="2"/>
    </row>
    <row r="124" spans="1:16" ht="14.25">
      <c r="A124" s="2" t="s">
        <v>58</v>
      </c>
      <c r="B124" s="2"/>
      <c r="C124" s="2"/>
      <c r="D124" s="2"/>
      <c r="E124" s="2"/>
      <c r="F124" s="2"/>
      <c r="G124" s="2"/>
      <c r="H124" s="164">
        <v>0</v>
      </c>
      <c r="I124" s="153"/>
      <c r="J124" s="154"/>
      <c r="K124" s="2"/>
      <c r="L124" s="2"/>
      <c r="M124" s="2"/>
      <c r="N124" s="2"/>
      <c r="O124" s="2"/>
      <c r="P124" s="2"/>
    </row>
    <row r="125" spans="1:16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</sheetData>
  <mergeCells count="137">
    <mergeCell ref="H7:J7"/>
    <mergeCell ref="K7:M7"/>
    <mergeCell ref="H8:J8"/>
    <mergeCell ref="K8:M8"/>
    <mergeCell ref="H9:J9"/>
    <mergeCell ref="K9:M9"/>
    <mergeCell ref="H10:J10"/>
    <mergeCell ref="K10:M10"/>
    <mergeCell ref="H11:J11"/>
    <mergeCell ref="K11:M11"/>
    <mergeCell ref="H12:J12"/>
    <mergeCell ref="K12:M12"/>
    <mergeCell ref="H13:J13"/>
    <mergeCell ref="K13:M13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4:J34"/>
    <mergeCell ref="H35:J35"/>
    <mergeCell ref="H36:J36"/>
    <mergeCell ref="H37:J37"/>
    <mergeCell ref="H38:J38"/>
    <mergeCell ref="H39:J39"/>
    <mergeCell ref="H40:J40"/>
    <mergeCell ref="H41:J41"/>
    <mergeCell ref="K41:M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2:J52"/>
    <mergeCell ref="H53:J53"/>
    <mergeCell ref="H56:J56"/>
    <mergeCell ref="H57:J57"/>
    <mergeCell ref="H58:J58"/>
    <mergeCell ref="H59:J59"/>
    <mergeCell ref="H62:J62"/>
    <mergeCell ref="H63:J63"/>
    <mergeCell ref="H64:J64"/>
    <mergeCell ref="H65:J65"/>
    <mergeCell ref="H66:J66"/>
    <mergeCell ref="H67:J67"/>
    <mergeCell ref="H68:J68"/>
    <mergeCell ref="H71:J71"/>
    <mergeCell ref="H72:J72"/>
    <mergeCell ref="H73:J73"/>
    <mergeCell ref="H74:J74"/>
    <mergeCell ref="H75:J75"/>
    <mergeCell ref="H76:J76"/>
    <mergeCell ref="H77:J77"/>
    <mergeCell ref="H78:J78"/>
    <mergeCell ref="H81:J81"/>
    <mergeCell ref="H82:J82"/>
    <mergeCell ref="H83:J83"/>
    <mergeCell ref="H84:J84"/>
    <mergeCell ref="H87:J87"/>
    <mergeCell ref="K87:M87"/>
    <mergeCell ref="H88:J88"/>
    <mergeCell ref="K88:M88"/>
    <mergeCell ref="H89:J89"/>
    <mergeCell ref="K89:M89"/>
    <mergeCell ref="H90:J90"/>
    <mergeCell ref="K90:M90"/>
    <mergeCell ref="H91:J91"/>
    <mergeCell ref="K91:M91"/>
    <mergeCell ref="H92:J92"/>
    <mergeCell ref="K92:M92"/>
    <mergeCell ref="H93:J93"/>
    <mergeCell ref="K93:M93"/>
    <mergeCell ref="H94:J94"/>
    <mergeCell ref="K94:M94"/>
    <mergeCell ref="H95:J95"/>
    <mergeCell ref="K95:M95"/>
    <mergeCell ref="H96:J96"/>
    <mergeCell ref="K96:M96"/>
    <mergeCell ref="H99:J99"/>
    <mergeCell ref="H100:J100"/>
    <mergeCell ref="H101:J101"/>
    <mergeCell ref="H104:J104"/>
    <mergeCell ref="K104:M104"/>
    <mergeCell ref="N104:P104"/>
    <mergeCell ref="H105:J105"/>
    <mergeCell ref="K105:M105"/>
    <mergeCell ref="N105:P105"/>
    <mergeCell ref="H106:J106"/>
    <mergeCell ref="K106:M106"/>
    <mergeCell ref="N106:P106"/>
    <mergeCell ref="H109:J109"/>
    <mergeCell ref="H110:J110"/>
    <mergeCell ref="H111:J111"/>
    <mergeCell ref="H112:J112"/>
    <mergeCell ref="H113:J113"/>
    <mergeCell ref="H114:J114"/>
    <mergeCell ref="H117:J117"/>
    <mergeCell ref="H118:J118"/>
    <mergeCell ref="H123:J123"/>
    <mergeCell ref="H124:J124"/>
    <mergeCell ref="H119:J119"/>
    <mergeCell ref="H120:J120"/>
    <mergeCell ref="H121:J121"/>
    <mergeCell ref="H122:J122"/>
  </mergeCells>
  <printOptions/>
  <pageMargins left="0.75" right="0.75" top="1" bottom="1" header="0.5" footer="0.5"/>
  <pageSetup horizontalDpi="600" verticalDpi="600" orientation="portrait" paperSize="9" scale="47" r:id="rId1"/>
  <rowBreaks count="1" manualBreakCount="1">
    <brk id="85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P12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24.421875" style="0" bestFit="1" customWidth="1"/>
    <col min="6" max="6" width="10.8515625" style="0" customWidth="1"/>
    <col min="8" max="9" width="12.7109375" style="0" bestFit="1" customWidth="1"/>
    <col min="12" max="12" width="11.57421875" style="0" bestFit="1" customWidth="1"/>
    <col min="14" max="14" width="11.57421875" style="0" bestFit="1" customWidth="1"/>
  </cols>
  <sheetData>
    <row r="1" spans="1:16" ht="15">
      <c r="A1" s="46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">
      <c r="A4" s="6" t="s">
        <v>7</v>
      </c>
      <c r="B4" s="2"/>
      <c r="C4" s="2"/>
      <c r="D4" s="2"/>
      <c r="E4" s="40">
        <v>38720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6" t="s">
        <v>8</v>
      </c>
      <c r="B5" s="2"/>
      <c r="C5" s="2"/>
      <c r="D5" s="2"/>
      <c r="E5" s="39">
        <v>0.046475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5" t="s">
        <v>9</v>
      </c>
      <c r="B7" s="2"/>
      <c r="C7" s="2"/>
      <c r="D7" s="2"/>
      <c r="E7" s="2"/>
      <c r="F7" s="2"/>
      <c r="G7" s="2"/>
      <c r="H7" s="122" t="s">
        <v>59</v>
      </c>
      <c r="I7" s="123"/>
      <c r="J7" s="124"/>
      <c r="K7" s="122" t="s">
        <v>60</v>
      </c>
      <c r="L7" s="123"/>
      <c r="M7" s="124"/>
      <c r="N7" s="2"/>
      <c r="O7" s="2"/>
      <c r="P7" s="2"/>
    </row>
    <row r="8" spans="1:16" ht="14.25">
      <c r="A8" s="2" t="s">
        <v>10</v>
      </c>
      <c r="B8" s="2"/>
      <c r="C8" s="2"/>
      <c r="D8" s="2"/>
      <c r="E8" s="2"/>
      <c r="F8" s="2"/>
      <c r="G8" s="2"/>
      <c r="H8" s="128" t="s">
        <v>62</v>
      </c>
      <c r="I8" s="129"/>
      <c r="J8" s="130"/>
      <c r="K8" s="128" t="s">
        <v>63</v>
      </c>
      <c r="L8" s="129"/>
      <c r="M8" s="130"/>
      <c r="N8" s="2"/>
      <c r="O8" s="2"/>
      <c r="P8" s="2"/>
    </row>
    <row r="9" spans="1:16" ht="14.25">
      <c r="A9" s="2" t="s">
        <v>92</v>
      </c>
      <c r="B9" s="2"/>
      <c r="C9" s="2"/>
      <c r="D9" s="2"/>
      <c r="E9" s="2"/>
      <c r="F9" s="2"/>
      <c r="G9" s="2"/>
      <c r="H9" s="128" t="s">
        <v>94</v>
      </c>
      <c r="I9" s="129"/>
      <c r="J9" s="130"/>
      <c r="K9" s="128" t="s">
        <v>100</v>
      </c>
      <c r="L9" s="129"/>
      <c r="M9" s="130"/>
      <c r="N9" s="2"/>
      <c r="O9" s="2"/>
      <c r="P9" s="2"/>
    </row>
    <row r="10" spans="1:16" ht="14.25">
      <c r="A10" s="2" t="s">
        <v>93</v>
      </c>
      <c r="B10" s="2"/>
      <c r="C10" s="2"/>
      <c r="D10" s="2"/>
      <c r="E10" s="2"/>
      <c r="F10" s="2"/>
      <c r="G10" s="2"/>
      <c r="H10" s="128" t="s">
        <v>94</v>
      </c>
      <c r="I10" s="129"/>
      <c r="J10" s="130"/>
      <c r="K10" s="128" t="s">
        <v>203</v>
      </c>
      <c r="L10" s="129"/>
      <c r="M10" s="130"/>
      <c r="N10" s="2"/>
      <c r="O10" s="2"/>
      <c r="P10" s="2"/>
    </row>
    <row r="11" spans="1:16" ht="14.25">
      <c r="A11" s="3" t="s">
        <v>99</v>
      </c>
      <c r="B11" s="2"/>
      <c r="C11" s="2"/>
      <c r="D11" s="2"/>
      <c r="E11" s="2"/>
      <c r="F11" s="2"/>
      <c r="G11" s="2"/>
      <c r="H11" s="128" t="s">
        <v>64</v>
      </c>
      <c r="I11" s="129"/>
      <c r="J11" s="130"/>
      <c r="K11" s="128" t="s">
        <v>62</v>
      </c>
      <c r="L11" s="129" t="s">
        <v>62</v>
      </c>
      <c r="M11" s="130"/>
      <c r="N11" s="2"/>
      <c r="O11" s="2"/>
      <c r="P11" s="2"/>
    </row>
    <row r="12" spans="1:16" ht="14.25">
      <c r="A12" s="3" t="s">
        <v>102</v>
      </c>
      <c r="B12" s="2"/>
      <c r="C12" s="2"/>
      <c r="D12" s="2"/>
      <c r="E12" s="2"/>
      <c r="F12" s="2"/>
      <c r="G12" s="2"/>
      <c r="H12" s="128" t="s">
        <v>64</v>
      </c>
      <c r="I12" s="129"/>
      <c r="J12" s="130"/>
      <c r="K12" s="128" t="s">
        <v>62</v>
      </c>
      <c r="L12" s="129"/>
      <c r="M12" s="130"/>
      <c r="N12" s="2"/>
      <c r="O12" s="2"/>
      <c r="P12" s="2"/>
    </row>
    <row r="13" spans="1:16" ht="14.25">
      <c r="A13" s="2"/>
      <c r="B13" s="2"/>
      <c r="C13" s="2"/>
      <c r="D13" s="2"/>
      <c r="E13" s="2"/>
      <c r="F13" s="2"/>
      <c r="G13" s="2"/>
      <c r="H13" s="128"/>
      <c r="I13" s="129"/>
      <c r="J13" s="130"/>
      <c r="K13" s="128"/>
      <c r="L13" s="129"/>
      <c r="M13" s="130"/>
      <c r="N13" s="2"/>
      <c r="O13" s="2"/>
      <c r="P13" s="2"/>
    </row>
    <row r="14" spans="1:16" ht="14.25">
      <c r="A14" s="2" t="s">
        <v>73</v>
      </c>
      <c r="B14" s="2"/>
      <c r="C14" s="2"/>
      <c r="D14" s="2"/>
      <c r="E14" s="2"/>
      <c r="F14" s="2"/>
      <c r="G14" s="2"/>
      <c r="H14" s="131">
        <v>460000000</v>
      </c>
      <c r="I14" s="132"/>
      <c r="J14" s="133"/>
      <c r="K14" s="131">
        <v>40000000</v>
      </c>
      <c r="L14" s="132"/>
      <c r="M14" s="133"/>
      <c r="N14" s="2"/>
      <c r="O14" s="2"/>
      <c r="P14" s="2"/>
    </row>
    <row r="15" spans="1:16" ht="14.25">
      <c r="A15" s="2" t="s">
        <v>74</v>
      </c>
      <c r="B15" s="2"/>
      <c r="C15" s="2"/>
      <c r="D15" s="2"/>
      <c r="E15" s="2"/>
      <c r="F15" s="2"/>
      <c r="G15" s="2"/>
      <c r="H15" s="173">
        <v>129041270</v>
      </c>
      <c r="I15" s="174"/>
      <c r="J15" s="175"/>
      <c r="K15" s="132">
        <v>40000000</v>
      </c>
      <c r="L15" s="132"/>
      <c r="M15" s="133"/>
      <c r="N15" s="2"/>
      <c r="O15" s="2"/>
      <c r="P15" s="2"/>
    </row>
    <row r="16" spans="1:16" ht="14.25">
      <c r="A16" s="2" t="s">
        <v>68</v>
      </c>
      <c r="B16" s="2"/>
      <c r="C16" s="2"/>
      <c r="D16" s="2"/>
      <c r="E16" s="2"/>
      <c r="F16" s="2"/>
      <c r="G16" s="2"/>
      <c r="H16" s="131">
        <f>H15-H17</f>
        <v>9138682</v>
      </c>
      <c r="I16" s="132"/>
      <c r="J16" s="133"/>
      <c r="K16" s="129" t="s">
        <v>67</v>
      </c>
      <c r="L16" s="129"/>
      <c r="M16" s="130"/>
      <c r="N16" s="2"/>
      <c r="O16" s="2"/>
      <c r="P16" s="2"/>
    </row>
    <row r="17" spans="1:16" ht="14.25">
      <c r="A17" s="2" t="s">
        <v>75</v>
      </c>
      <c r="B17" s="2"/>
      <c r="C17" s="2"/>
      <c r="D17" s="2"/>
      <c r="E17" s="2"/>
      <c r="F17" s="2"/>
      <c r="G17" s="2"/>
      <c r="H17" s="173">
        <v>119902588</v>
      </c>
      <c r="I17" s="174"/>
      <c r="J17" s="175"/>
      <c r="K17" s="131">
        <v>40000000</v>
      </c>
      <c r="L17" s="132"/>
      <c r="M17" s="133"/>
      <c r="N17" s="2"/>
      <c r="O17" s="2"/>
      <c r="P17" s="2"/>
    </row>
    <row r="18" spans="1:16" ht="14.25">
      <c r="A18" s="41" t="s">
        <v>232</v>
      </c>
      <c r="B18" s="2"/>
      <c r="C18" s="2"/>
      <c r="D18" s="2"/>
      <c r="E18" s="2"/>
      <c r="F18" s="2"/>
      <c r="G18" s="2"/>
      <c r="H18" s="206">
        <v>0.2606578</v>
      </c>
      <c r="I18" s="207"/>
      <c r="J18" s="208"/>
      <c r="K18" s="134">
        <v>1</v>
      </c>
      <c r="L18" s="135"/>
      <c r="M18" s="136"/>
      <c r="N18" s="2"/>
      <c r="O18" s="2"/>
      <c r="P18" s="2"/>
    </row>
    <row r="19" spans="1:16" ht="14.25">
      <c r="A19" s="2" t="s">
        <v>95</v>
      </c>
      <c r="B19" s="2"/>
      <c r="C19" s="2"/>
      <c r="D19" s="2"/>
      <c r="E19" s="2"/>
      <c r="F19" s="2"/>
      <c r="G19" s="2"/>
      <c r="H19" s="113">
        <f>H16/H15*12</f>
        <v>0.8498380711845133</v>
      </c>
      <c r="I19" s="114"/>
      <c r="J19" s="115"/>
      <c r="K19" s="128" t="s">
        <v>67</v>
      </c>
      <c r="L19" s="129"/>
      <c r="M19" s="130"/>
      <c r="N19" s="2"/>
      <c r="O19" s="2"/>
      <c r="P19" s="2"/>
    </row>
    <row r="20" spans="1:16" ht="14.25">
      <c r="A20" s="2"/>
      <c r="B20" s="2"/>
      <c r="C20" s="2"/>
      <c r="D20" s="2"/>
      <c r="E20" s="2"/>
      <c r="F20" s="2"/>
      <c r="G20" s="2"/>
      <c r="H20" s="128"/>
      <c r="I20" s="129"/>
      <c r="J20" s="130"/>
      <c r="K20" s="128"/>
      <c r="L20" s="129"/>
      <c r="M20" s="130"/>
      <c r="N20" s="2"/>
      <c r="O20" s="2"/>
      <c r="P20" s="2"/>
    </row>
    <row r="21" spans="1:16" ht="14.25">
      <c r="A21" s="2" t="s">
        <v>11</v>
      </c>
      <c r="B21" s="2"/>
      <c r="C21" s="2"/>
      <c r="D21" s="2"/>
      <c r="E21" s="2"/>
      <c r="F21" s="2"/>
      <c r="G21" s="2"/>
      <c r="H21" s="128" t="s">
        <v>67</v>
      </c>
      <c r="I21" s="129"/>
      <c r="J21" s="130"/>
      <c r="K21" s="113">
        <f>K14/H14*100%</f>
        <v>0.08695652173913043</v>
      </c>
      <c r="L21" s="129"/>
      <c r="M21" s="130"/>
      <c r="N21" s="2"/>
      <c r="O21" s="2"/>
      <c r="P21" s="2"/>
    </row>
    <row r="22" spans="1:16" ht="14.25">
      <c r="A22" s="2" t="s">
        <v>12</v>
      </c>
      <c r="B22" s="2"/>
      <c r="C22" s="2"/>
      <c r="D22" s="2"/>
      <c r="E22" s="2"/>
      <c r="F22" s="2"/>
      <c r="G22" s="2"/>
      <c r="H22" s="128" t="s">
        <v>67</v>
      </c>
      <c r="I22" s="129"/>
      <c r="J22" s="130"/>
      <c r="K22" s="113">
        <f>K17/H17*100%</f>
        <v>0.3336041420557161</v>
      </c>
      <c r="L22" s="129"/>
      <c r="M22" s="130"/>
      <c r="N22" s="2"/>
      <c r="O22" s="2"/>
      <c r="P22" s="2"/>
    </row>
    <row r="23" spans="1:16" ht="14.25">
      <c r="A23" s="2"/>
      <c r="B23" s="2"/>
      <c r="C23" s="2"/>
      <c r="D23" s="2"/>
      <c r="E23" s="2"/>
      <c r="F23" s="2"/>
      <c r="G23" s="2"/>
      <c r="H23" s="128"/>
      <c r="I23" s="129"/>
      <c r="J23" s="130"/>
      <c r="K23" s="128"/>
      <c r="L23" s="129"/>
      <c r="M23" s="130"/>
      <c r="N23" s="2"/>
      <c r="O23" s="2"/>
      <c r="P23" s="2"/>
    </row>
    <row r="24" spans="1:16" ht="14.25">
      <c r="A24" s="2" t="s">
        <v>13</v>
      </c>
      <c r="B24" s="2"/>
      <c r="C24" s="2"/>
      <c r="D24" s="2"/>
      <c r="E24" s="2"/>
      <c r="F24" s="2"/>
      <c r="G24" s="2"/>
      <c r="H24" s="128">
        <v>28</v>
      </c>
      <c r="I24" s="129"/>
      <c r="J24" s="130"/>
      <c r="K24" s="128">
        <v>85</v>
      </c>
      <c r="L24" s="129"/>
      <c r="M24" s="130"/>
      <c r="N24" s="2"/>
      <c r="O24" s="2"/>
      <c r="P24" s="2"/>
    </row>
    <row r="25" spans="1:16" ht="14.25">
      <c r="A25" s="2" t="s">
        <v>69</v>
      </c>
      <c r="B25" s="2"/>
      <c r="C25" s="2"/>
      <c r="D25" s="2"/>
      <c r="E25" s="2"/>
      <c r="F25" s="2"/>
      <c r="G25" s="2"/>
      <c r="H25" s="185">
        <v>102.05</v>
      </c>
      <c r="I25" s="186"/>
      <c r="J25" s="187"/>
      <c r="K25" s="185">
        <v>436.79</v>
      </c>
      <c r="L25" s="186"/>
      <c r="M25" s="187"/>
      <c r="N25" s="2"/>
      <c r="O25" s="2"/>
      <c r="P25" s="2"/>
    </row>
    <row r="26" spans="1:16" ht="14.25">
      <c r="A26" s="2" t="s">
        <v>14</v>
      </c>
      <c r="B26" s="2"/>
      <c r="C26" s="2"/>
      <c r="D26" s="2"/>
      <c r="E26" s="2"/>
      <c r="F26" s="2"/>
      <c r="G26" s="2"/>
      <c r="H26" s="128">
        <v>56</v>
      </c>
      <c r="I26" s="129"/>
      <c r="J26" s="130"/>
      <c r="K26" s="128">
        <v>170</v>
      </c>
      <c r="L26" s="129"/>
      <c r="M26" s="130"/>
      <c r="N26" s="2"/>
      <c r="O26" s="2"/>
      <c r="P26" s="2"/>
    </row>
    <row r="27" spans="1:16" ht="14.25">
      <c r="A27" s="2" t="s">
        <v>15</v>
      </c>
      <c r="B27" s="2"/>
      <c r="C27" s="2"/>
      <c r="D27" s="2"/>
      <c r="E27" s="2"/>
      <c r="F27" s="2"/>
      <c r="G27" s="2"/>
      <c r="H27" s="140" t="s">
        <v>101</v>
      </c>
      <c r="I27" s="129"/>
      <c r="J27" s="130"/>
      <c r="K27" s="140" t="s">
        <v>101</v>
      </c>
      <c r="L27" s="129"/>
      <c r="M27" s="130"/>
      <c r="N27" s="2"/>
      <c r="O27" s="2"/>
      <c r="P27" s="2"/>
    </row>
    <row r="28" spans="1:16" ht="14.25">
      <c r="A28" s="2"/>
      <c r="B28" s="2"/>
      <c r="C28" s="2"/>
      <c r="D28" s="2"/>
      <c r="E28" s="2"/>
      <c r="F28" s="2"/>
      <c r="G28" s="2"/>
      <c r="H28" s="128"/>
      <c r="I28" s="129"/>
      <c r="J28" s="130"/>
      <c r="K28" s="128"/>
      <c r="L28" s="129"/>
      <c r="M28" s="130"/>
      <c r="N28" s="2"/>
      <c r="O28" s="2"/>
      <c r="P28" s="2"/>
    </row>
    <row r="29" spans="1:16" ht="14.25">
      <c r="A29" s="2" t="s">
        <v>16</v>
      </c>
      <c r="B29" s="2"/>
      <c r="C29" s="2"/>
      <c r="D29" s="2"/>
      <c r="E29" s="2"/>
      <c r="F29" s="2"/>
      <c r="G29" s="2"/>
      <c r="H29" s="128" t="s">
        <v>65</v>
      </c>
      <c r="I29" s="129"/>
      <c r="J29" s="130"/>
      <c r="K29" s="128" t="s">
        <v>65</v>
      </c>
      <c r="L29" s="129"/>
      <c r="M29" s="130"/>
      <c r="N29" s="2"/>
      <c r="O29" s="2"/>
      <c r="P29" s="2"/>
    </row>
    <row r="30" spans="1:16" ht="14.25">
      <c r="A30" s="2" t="s">
        <v>17</v>
      </c>
      <c r="B30" s="2"/>
      <c r="C30" s="2"/>
      <c r="D30" s="2"/>
      <c r="E30" s="2"/>
      <c r="F30" s="2"/>
      <c r="G30" s="2"/>
      <c r="H30" s="141">
        <f>E4</f>
        <v>38720</v>
      </c>
      <c r="I30" s="142"/>
      <c r="J30" s="143"/>
      <c r="K30" s="141">
        <f>H30</f>
        <v>38720</v>
      </c>
      <c r="L30" s="142"/>
      <c r="M30" s="143"/>
      <c r="N30" s="2"/>
      <c r="O30" s="2"/>
      <c r="P30" s="2"/>
    </row>
    <row r="31" spans="1:16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">
      <c r="A32" s="5" t="s">
        <v>18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4.25">
      <c r="A33" s="41" t="s">
        <v>233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2" t="s">
        <v>76</v>
      </c>
      <c r="B34" s="2"/>
      <c r="C34" s="2"/>
      <c r="D34" s="2"/>
      <c r="E34" s="2"/>
      <c r="F34" s="2"/>
      <c r="G34" s="2"/>
      <c r="H34" s="203">
        <v>169041225.78</v>
      </c>
      <c r="I34" s="204"/>
      <c r="J34" s="205"/>
      <c r="K34" s="1"/>
      <c r="L34" s="1"/>
      <c r="M34" s="1"/>
      <c r="N34" s="2"/>
      <c r="O34" s="2"/>
      <c r="P34" s="2"/>
    </row>
    <row r="35" spans="1:16" ht="15">
      <c r="A35" s="3" t="s">
        <v>97</v>
      </c>
      <c r="B35" s="2"/>
      <c r="C35" s="2"/>
      <c r="D35" s="2"/>
      <c r="E35" s="2"/>
      <c r="F35" s="6"/>
      <c r="G35" s="2"/>
      <c r="H35" s="173">
        <v>159902591.36</v>
      </c>
      <c r="I35" s="174"/>
      <c r="J35" s="175"/>
      <c r="K35" s="1"/>
      <c r="L35" s="1"/>
      <c r="M35" s="1"/>
      <c r="N35" s="2"/>
      <c r="O35" s="2"/>
      <c r="P35" s="2"/>
    </row>
    <row r="36" spans="1:16" ht="14.25">
      <c r="A36" s="2" t="s">
        <v>77</v>
      </c>
      <c r="B36" s="2"/>
      <c r="C36" s="2"/>
      <c r="D36" s="2"/>
      <c r="E36" s="2"/>
      <c r="F36" s="2"/>
      <c r="G36" s="2"/>
      <c r="H36" s="173">
        <v>833583.8</v>
      </c>
      <c r="I36" s="174"/>
      <c r="J36" s="175"/>
      <c r="K36" s="1"/>
      <c r="L36" s="1"/>
      <c r="M36" s="1"/>
      <c r="N36" s="2"/>
      <c r="O36" s="2"/>
      <c r="P36" s="2"/>
    </row>
    <row r="37" spans="1:16" ht="14.25">
      <c r="A37" s="2"/>
      <c r="B37" s="2"/>
      <c r="C37" s="2"/>
      <c r="D37" s="2"/>
      <c r="E37" s="2"/>
      <c r="F37" s="2"/>
      <c r="G37" s="2"/>
      <c r="H37" s="128"/>
      <c r="I37" s="129"/>
      <c r="J37" s="130"/>
      <c r="K37" s="1"/>
      <c r="L37" s="1"/>
      <c r="M37" s="1"/>
      <c r="N37" s="2"/>
      <c r="O37" s="2"/>
      <c r="P37" s="2"/>
    </row>
    <row r="38" spans="1:16" ht="14.25">
      <c r="A38" s="2" t="s">
        <v>78</v>
      </c>
      <c r="B38" s="2"/>
      <c r="C38" s="2"/>
      <c r="D38" s="2"/>
      <c r="E38" s="2"/>
      <c r="F38" s="2"/>
      <c r="G38" s="2"/>
      <c r="H38" s="131">
        <f>H41+H42</f>
        <v>10462850.379999999</v>
      </c>
      <c r="I38" s="129"/>
      <c r="J38" s="130"/>
      <c r="K38" s="1"/>
      <c r="L38" s="1"/>
      <c r="M38" s="1"/>
      <c r="N38" s="2"/>
      <c r="O38" s="2"/>
      <c r="P38" s="2"/>
    </row>
    <row r="39" spans="1:16" ht="14.25">
      <c r="A39" s="2" t="s">
        <v>79</v>
      </c>
      <c r="B39" s="2"/>
      <c r="C39" s="2"/>
      <c r="D39" s="2"/>
      <c r="E39" s="2"/>
      <c r="F39" s="2"/>
      <c r="G39" s="2"/>
      <c r="H39" s="173">
        <v>1324172.06</v>
      </c>
      <c r="I39" s="174"/>
      <c r="J39" s="175"/>
      <c r="K39" s="1"/>
      <c r="L39" s="16"/>
      <c r="M39" s="1"/>
      <c r="N39" s="8"/>
      <c r="O39" s="2"/>
      <c r="P39" s="2"/>
    </row>
    <row r="40" spans="1:16" ht="14.25">
      <c r="A40" s="2" t="s">
        <v>80</v>
      </c>
      <c r="B40" s="2"/>
      <c r="C40" s="2"/>
      <c r="D40" s="2"/>
      <c r="E40" s="2"/>
      <c r="F40" s="2"/>
      <c r="G40" s="2"/>
      <c r="H40" s="128"/>
      <c r="I40" s="129"/>
      <c r="J40" s="130"/>
      <c r="K40" s="1"/>
      <c r="L40" s="1"/>
      <c r="M40" s="1"/>
      <c r="N40" s="2"/>
      <c r="O40" s="2"/>
      <c r="P40" s="2"/>
    </row>
    <row r="41" spans="1:16" ht="14.25">
      <c r="A41" s="2" t="s">
        <v>81</v>
      </c>
      <c r="B41" s="2"/>
      <c r="C41" s="2"/>
      <c r="D41" s="2"/>
      <c r="E41" s="2"/>
      <c r="F41" s="2"/>
      <c r="G41" s="2"/>
      <c r="H41" s="173">
        <v>7865512</v>
      </c>
      <c r="I41" s="174"/>
      <c r="J41" s="175"/>
      <c r="K41" s="131"/>
      <c r="L41" s="129"/>
      <c r="M41" s="129"/>
      <c r="N41" s="2"/>
      <c r="O41" s="2"/>
      <c r="P41" s="2"/>
    </row>
    <row r="42" spans="1:16" ht="14.25">
      <c r="A42" s="2" t="s">
        <v>91</v>
      </c>
      <c r="B42" s="2"/>
      <c r="C42" s="2"/>
      <c r="D42" s="2"/>
      <c r="E42" s="2"/>
      <c r="F42" s="2"/>
      <c r="G42" s="2"/>
      <c r="H42" s="173">
        <v>2597338.38</v>
      </c>
      <c r="I42" s="174"/>
      <c r="J42" s="175"/>
      <c r="K42" s="1"/>
      <c r="L42" s="16"/>
      <c r="M42" s="1"/>
      <c r="N42" s="2"/>
      <c r="O42" s="2"/>
      <c r="P42" s="2"/>
    </row>
    <row r="43" spans="1:16" ht="14.25">
      <c r="A43" s="2" t="s">
        <v>82</v>
      </c>
      <c r="B43" s="2"/>
      <c r="C43" s="2"/>
      <c r="D43" s="2"/>
      <c r="E43" s="2"/>
      <c r="F43" s="2"/>
      <c r="G43" s="2"/>
      <c r="H43" s="173">
        <v>0</v>
      </c>
      <c r="I43" s="174"/>
      <c r="J43" s="175"/>
      <c r="K43" s="1"/>
      <c r="L43" s="16"/>
      <c r="M43" s="1"/>
      <c r="N43" s="2"/>
      <c r="O43" s="2"/>
      <c r="P43" s="2"/>
    </row>
    <row r="44" spans="1:16" ht="14.25">
      <c r="A44" s="2" t="s">
        <v>83</v>
      </c>
      <c r="B44" s="2"/>
      <c r="C44" s="2"/>
      <c r="D44" s="2"/>
      <c r="E44" s="2"/>
      <c r="F44" s="2"/>
      <c r="G44" s="2"/>
      <c r="H44" s="131">
        <v>0</v>
      </c>
      <c r="I44" s="132"/>
      <c r="J44" s="133"/>
      <c r="K44" s="1"/>
      <c r="L44" s="17"/>
      <c r="M44" s="1"/>
      <c r="N44" s="2"/>
      <c r="O44" s="2"/>
      <c r="P44" s="2"/>
    </row>
    <row r="45" spans="1:16" ht="14.25">
      <c r="A45" s="2" t="s">
        <v>84</v>
      </c>
      <c r="B45" s="2"/>
      <c r="C45" s="2"/>
      <c r="D45" s="2"/>
      <c r="E45" s="2"/>
      <c r="F45" s="2"/>
      <c r="G45" s="2"/>
      <c r="H45" s="131">
        <f>H16</f>
        <v>9138682</v>
      </c>
      <c r="I45" s="132"/>
      <c r="J45" s="133"/>
      <c r="K45" s="1"/>
      <c r="L45" s="16"/>
      <c r="M45" s="1"/>
      <c r="N45" s="2"/>
      <c r="O45" s="2"/>
      <c r="P45" s="2"/>
    </row>
    <row r="46" spans="1:16" ht="14.25">
      <c r="A46" s="2" t="s">
        <v>85</v>
      </c>
      <c r="B46" s="2"/>
      <c r="C46" s="2"/>
      <c r="D46" s="2"/>
      <c r="E46" s="2"/>
      <c r="F46" s="2"/>
      <c r="G46" s="2"/>
      <c r="H46" s="128" t="s">
        <v>67</v>
      </c>
      <c r="I46" s="129"/>
      <c r="J46" s="130"/>
      <c r="K46" s="1"/>
      <c r="L46" s="1"/>
      <c r="M46" s="1"/>
      <c r="N46" s="2"/>
      <c r="O46" s="2"/>
      <c r="P46" s="2"/>
    </row>
    <row r="47" spans="1:16" ht="14.25">
      <c r="A47" s="2"/>
      <c r="B47" s="2"/>
      <c r="C47" s="2"/>
      <c r="D47" s="2"/>
      <c r="E47" s="2"/>
      <c r="F47" s="2"/>
      <c r="G47" s="2"/>
      <c r="H47" s="128"/>
      <c r="I47" s="129"/>
      <c r="J47" s="130"/>
      <c r="K47" s="1"/>
      <c r="L47" s="1"/>
      <c r="M47" s="1"/>
      <c r="N47" s="2"/>
      <c r="O47" s="2"/>
      <c r="P47" s="2"/>
    </row>
    <row r="48" spans="1:16" ht="14.25">
      <c r="A48" s="2" t="s">
        <v>19</v>
      </c>
      <c r="B48" s="2"/>
      <c r="C48" s="2"/>
      <c r="D48" s="2"/>
      <c r="E48" s="2"/>
      <c r="F48" s="2"/>
      <c r="G48" s="2"/>
      <c r="H48" s="113">
        <f>(H38-H39)/H34*12*100%</f>
        <v>0.6487419819276703</v>
      </c>
      <c r="I48" s="114"/>
      <c r="J48" s="115"/>
      <c r="K48" s="1"/>
      <c r="L48" s="1"/>
      <c r="M48" s="1"/>
      <c r="N48" s="2"/>
      <c r="O48" s="2"/>
      <c r="P48" s="2"/>
    </row>
    <row r="49" spans="1:16" ht="14.25">
      <c r="A49" s="2" t="s">
        <v>66</v>
      </c>
      <c r="B49" s="2"/>
      <c r="C49" s="2"/>
      <c r="D49" s="2"/>
      <c r="E49" s="2"/>
      <c r="F49" s="2"/>
      <c r="G49" s="2"/>
      <c r="H49" s="113">
        <f>H41/H34*12*100%</f>
        <v>0.5583616870055094</v>
      </c>
      <c r="I49" s="114"/>
      <c r="J49" s="115"/>
      <c r="K49" s="1"/>
      <c r="L49" s="1"/>
      <c r="M49" s="1"/>
      <c r="N49" s="2"/>
      <c r="O49" s="2"/>
      <c r="P49" s="2"/>
    </row>
    <row r="50" spans="1:16" ht="14.25">
      <c r="A50" s="2" t="s">
        <v>20</v>
      </c>
      <c r="B50" s="2"/>
      <c r="C50" s="2"/>
      <c r="D50" s="2"/>
      <c r="E50" s="2"/>
      <c r="F50" s="2"/>
      <c r="G50" s="2"/>
      <c r="H50" s="110">
        <f>(H42-H39)/H34*12*100%</f>
        <v>0.09038029492216096</v>
      </c>
      <c r="I50" s="111"/>
      <c r="J50" s="112"/>
      <c r="K50" s="1"/>
      <c r="L50" s="1"/>
      <c r="M50" s="1"/>
      <c r="N50" s="2"/>
      <c r="O50" s="2"/>
      <c r="P50" s="2"/>
    </row>
    <row r="51" spans="1:16" ht="14.25">
      <c r="A51" s="2"/>
      <c r="B51" s="2"/>
      <c r="C51" s="2"/>
      <c r="D51" s="2"/>
      <c r="E51" s="2"/>
      <c r="F51" s="2"/>
      <c r="G51" s="2"/>
      <c r="H51" s="4"/>
      <c r="I51" s="4"/>
      <c r="J51" s="4"/>
      <c r="K51" s="1"/>
      <c r="L51" s="1"/>
      <c r="M51" s="1"/>
      <c r="N51" s="2"/>
      <c r="O51" s="2"/>
      <c r="P51" s="2"/>
    </row>
    <row r="52" spans="1:16" ht="15">
      <c r="A52" s="42" t="s">
        <v>234</v>
      </c>
      <c r="B52" s="2"/>
      <c r="C52" s="2"/>
      <c r="D52" s="2"/>
      <c r="E52" s="2"/>
      <c r="F52" s="2"/>
      <c r="G52" s="2"/>
      <c r="H52" s="182">
        <f>833583.8-533194.36-184639.76</f>
        <v>115749.68000000005</v>
      </c>
      <c r="I52" s="183"/>
      <c r="J52" s="184"/>
      <c r="K52" s="1"/>
      <c r="L52" s="1"/>
      <c r="M52" s="1"/>
      <c r="N52" s="2"/>
      <c r="O52" s="2"/>
      <c r="P52" s="2"/>
    </row>
    <row r="53" spans="1:16" ht="15">
      <c r="A53" s="42" t="s">
        <v>235</v>
      </c>
      <c r="B53" s="2"/>
      <c r="C53" s="2"/>
      <c r="D53" s="2"/>
      <c r="E53" s="2"/>
      <c r="F53" s="2"/>
      <c r="G53" s="2"/>
      <c r="H53" s="200">
        <v>53</v>
      </c>
      <c r="I53" s="201"/>
      <c r="J53" s="202"/>
      <c r="K53" s="1"/>
      <c r="L53" s="1"/>
      <c r="M53" s="1"/>
      <c r="N53" s="2"/>
      <c r="O53" s="2"/>
      <c r="P53" s="2"/>
    </row>
    <row r="54" spans="1:16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">
      <c r="A55" s="43" t="s">
        <v>236</v>
      </c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2"/>
      <c r="O55" s="2"/>
      <c r="P55" s="2"/>
    </row>
    <row r="56" spans="1:16" ht="14.25">
      <c r="A56" s="2" t="s">
        <v>70</v>
      </c>
      <c r="B56" s="2"/>
      <c r="C56" s="2"/>
      <c r="D56" s="2"/>
      <c r="E56" s="2"/>
      <c r="F56" s="2"/>
      <c r="G56" s="2"/>
      <c r="H56" s="194">
        <v>185</v>
      </c>
      <c r="I56" s="195"/>
      <c r="J56" s="196"/>
      <c r="K56" s="1"/>
      <c r="L56" s="1"/>
      <c r="M56" s="1"/>
      <c r="N56" s="2"/>
      <c r="O56" s="2"/>
      <c r="P56" s="2"/>
    </row>
    <row r="57" spans="1:16" ht="14.25">
      <c r="A57" s="2" t="s">
        <v>71</v>
      </c>
      <c r="B57" s="2"/>
      <c r="C57" s="2"/>
      <c r="D57" s="2"/>
      <c r="E57" s="2"/>
      <c r="F57" s="2"/>
      <c r="G57" s="2"/>
      <c r="H57" s="185">
        <v>12611.79</v>
      </c>
      <c r="I57" s="186"/>
      <c r="J57" s="187"/>
      <c r="K57" s="1"/>
      <c r="L57" s="1"/>
      <c r="M57" s="1"/>
      <c r="N57" s="2"/>
      <c r="O57" s="2"/>
      <c r="P57" s="2"/>
    </row>
    <row r="58" spans="1:16" ht="14.25">
      <c r="A58" s="2" t="s">
        <v>21</v>
      </c>
      <c r="B58" s="2"/>
      <c r="C58" s="2"/>
      <c r="D58" s="2"/>
      <c r="E58" s="2"/>
      <c r="F58" s="2"/>
      <c r="G58" s="2"/>
      <c r="H58" s="185">
        <f>587.5+862.5+500</f>
        <v>1950</v>
      </c>
      <c r="I58" s="186"/>
      <c r="J58" s="187"/>
      <c r="K58" s="1"/>
      <c r="L58" s="1"/>
      <c r="M58" s="1"/>
      <c r="N58" s="2"/>
      <c r="O58" s="2"/>
      <c r="P58" s="2"/>
    </row>
    <row r="59" spans="1:16" ht="14.25">
      <c r="A59" s="2" t="s">
        <v>22</v>
      </c>
      <c r="B59" s="2"/>
      <c r="C59" s="2"/>
      <c r="D59" s="2"/>
      <c r="E59" s="2"/>
      <c r="F59" s="2"/>
      <c r="G59" s="2"/>
      <c r="H59" s="197">
        <v>3184.93</v>
      </c>
      <c r="I59" s="198"/>
      <c r="J59" s="199"/>
      <c r="K59" s="1"/>
      <c r="L59" s="1"/>
      <c r="M59" s="1"/>
      <c r="N59" s="2"/>
      <c r="O59" s="2"/>
      <c r="P59" s="2"/>
    </row>
    <row r="60" spans="1:16" ht="14.25">
      <c r="A60" s="2"/>
      <c r="B60" s="2"/>
      <c r="C60" s="2"/>
      <c r="D60" s="2"/>
      <c r="E60" s="2"/>
      <c r="F60" s="2"/>
      <c r="G60" s="2"/>
      <c r="H60" s="1"/>
      <c r="I60" s="1"/>
      <c r="J60" s="1"/>
      <c r="K60" s="1"/>
      <c r="L60" s="1"/>
      <c r="M60" s="1"/>
      <c r="N60" s="2"/>
      <c r="O60" s="2"/>
      <c r="P60" s="2"/>
    </row>
    <row r="61" spans="1:16" ht="15">
      <c r="A61" s="5" t="s">
        <v>23</v>
      </c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</row>
    <row r="62" spans="1:16" ht="14.25">
      <c r="A62" s="3" t="s">
        <v>24</v>
      </c>
      <c r="B62" s="2"/>
      <c r="C62" s="2"/>
      <c r="D62" s="2"/>
      <c r="E62" s="2"/>
      <c r="F62" s="2"/>
      <c r="G62" s="2"/>
      <c r="H62" s="144">
        <v>60000000</v>
      </c>
      <c r="I62" s="145"/>
      <c r="J62" s="146"/>
      <c r="K62" s="1"/>
      <c r="L62" s="1"/>
      <c r="M62" s="1"/>
      <c r="N62" s="2"/>
      <c r="O62" s="2"/>
      <c r="P62" s="2"/>
    </row>
    <row r="63" spans="1:16" ht="14.25">
      <c r="A63" s="2" t="s">
        <v>25</v>
      </c>
      <c r="B63" s="2"/>
      <c r="C63" s="2"/>
      <c r="D63" s="2"/>
      <c r="E63" s="2"/>
      <c r="F63" s="2"/>
      <c r="G63" s="2"/>
      <c r="H63" s="131">
        <v>25000000</v>
      </c>
      <c r="I63" s="132"/>
      <c r="J63" s="133"/>
      <c r="K63" s="1"/>
      <c r="L63" s="1"/>
      <c r="M63" s="1"/>
      <c r="N63" s="2"/>
      <c r="O63" s="2"/>
      <c r="P63" s="2"/>
    </row>
    <row r="64" spans="1:16" ht="14.25">
      <c r="A64" s="2" t="s">
        <v>26</v>
      </c>
      <c r="B64" s="2"/>
      <c r="C64" s="2"/>
      <c r="D64" s="2"/>
      <c r="E64" s="2"/>
      <c r="F64" s="2"/>
      <c r="G64" s="2"/>
      <c r="H64" s="131">
        <v>0</v>
      </c>
      <c r="I64" s="132"/>
      <c r="J64" s="133"/>
      <c r="K64" s="1"/>
      <c r="L64" s="1"/>
      <c r="M64" s="1"/>
      <c r="N64" s="2"/>
      <c r="O64" s="2"/>
      <c r="P64" s="2"/>
    </row>
    <row r="65" spans="1:16" ht="14.25">
      <c r="A65" s="2" t="s">
        <v>27</v>
      </c>
      <c r="B65" s="2"/>
      <c r="C65" s="2"/>
      <c r="D65" s="2"/>
      <c r="E65" s="2"/>
      <c r="F65" s="2"/>
      <c r="G65" s="2"/>
      <c r="H65" s="128">
        <v>0</v>
      </c>
      <c r="I65" s="129"/>
      <c r="J65" s="130"/>
      <c r="K65" s="1"/>
      <c r="L65" s="1"/>
      <c r="M65" s="1"/>
      <c r="N65" s="2"/>
      <c r="O65" s="2"/>
      <c r="P65" s="2"/>
    </row>
    <row r="66" spans="1:16" ht="14.25">
      <c r="A66" s="2" t="s">
        <v>28</v>
      </c>
      <c r="B66" s="2"/>
      <c r="C66" s="2"/>
      <c r="D66" s="2"/>
      <c r="E66" s="2"/>
      <c r="F66" s="2"/>
      <c r="G66" s="2"/>
      <c r="H66" s="131">
        <v>0</v>
      </c>
      <c r="I66" s="132"/>
      <c r="J66" s="133"/>
      <c r="K66" s="1"/>
      <c r="L66" s="1"/>
      <c r="M66" s="1"/>
      <c r="N66" s="2"/>
      <c r="O66" s="2"/>
      <c r="P66" s="2"/>
    </row>
    <row r="67" spans="1:16" ht="14.25">
      <c r="A67" s="2" t="s">
        <v>29</v>
      </c>
      <c r="B67" s="2"/>
      <c r="C67" s="2"/>
      <c r="D67" s="2"/>
      <c r="E67" s="2"/>
      <c r="F67" s="2"/>
      <c r="G67" s="2"/>
      <c r="H67" s="137">
        <f>H59</f>
        <v>3184.93</v>
      </c>
      <c r="I67" s="138"/>
      <c r="J67" s="139"/>
      <c r="K67" s="1"/>
      <c r="L67" s="1"/>
      <c r="M67" s="1"/>
      <c r="N67" s="2"/>
      <c r="O67" s="2"/>
      <c r="P67" s="2"/>
    </row>
    <row r="68" spans="1:16" ht="14.25">
      <c r="A68" s="2" t="s">
        <v>30</v>
      </c>
      <c r="B68" s="2"/>
      <c r="C68" s="2"/>
      <c r="D68" s="2"/>
      <c r="E68" s="2"/>
      <c r="F68" s="2"/>
      <c r="G68" s="2"/>
      <c r="H68" s="110">
        <v>0.0015</v>
      </c>
      <c r="I68" s="153"/>
      <c r="J68" s="154"/>
      <c r="K68" s="1"/>
      <c r="L68" s="1"/>
      <c r="M68" s="1"/>
      <c r="N68" s="2"/>
      <c r="O68" s="2"/>
      <c r="P68" s="2"/>
    </row>
    <row r="69" spans="1:16" ht="14.25">
      <c r="A69" s="2"/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</row>
    <row r="70" spans="1:16" ht="15">
      <c r="A70" s="5" t="s">
        <v>31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4.25">
      <c r="A71" s="3" t="s">
        <v>96</v>
      </c>
      <c r="B71" s="2"/>
      <c r="C71" s="2"/>
      <c r="D71" s="2"/>
      <c r="E71" s="2"/>
      <c r="F71" s="2"/>
      <c r="G71" s="2"/>
      <c r="H71" s="144">
        <v>11750000</v>
      </c>
      <c r="I71" s="145"/>
      <c r="J71" s="146"/>
      <c r="K71" s="2"/>
      <c r="L71" s="2"/>
      <c r="M71" s="2"/>
      <c r="N71" s="2"/>
      <c r="O71" s="2"/>
      <c r="P71" s="2"/>
    </row>
    <row r="72" spans="1:16" ht="14.25">
      <c r="A72" s="2" t="s">
        <v>32</v>
      </c>
      <c r="B72" s="2"/>
      <c r="C72" s="2"/>
      <c r="D72" s="2"/>
      <c r="E72" s="2"/>
      <c r="F72" s="2"/>
      <c r="G72" s="2"/>
      <c r="H72" s="131">
        <v>11750000</v>
      </c>
      <c r="I72" s="132"/>
      <c r="J72" s="133"/>
      <c r="K72" s="2"/>
      <c r="L72" s="2"/>
      <c r="M72" s="2"/>
      <c r="N72" s="2"/>
      <c r="O72" s="2"/>
      <c r="P72" s="2"/>
    </row>
    <row r="73" spans="1:16" ht="14.25">
      <c r="A73" s="2" t="s">
        <v>33</v>
      </c>
      <c r="B73" s="2"/>
      <c r="C73" s="2"/>
      <c r="D73" s="2"/>
      <c r="E73" s="2"/>
      <c r="F73" s="2"/>
      <c r="G73" s="2"/>
      <c r="H73" s="131">
        <v>0</v>
      </c>
      <c r="I73" s="129"/>
      <c r="J73" s="130"/>
      <c r="K73" s="2"/>
      <c r="L73" s="2"/>
      <c r="M73" s="2"/>
      <c r="N73" s="2"/>
      <c r="O73" s="2"/>
      <c r="P73" s="2"/>
    </row>
    <row r="74" spans="1:16" ht="14.25">
      <c r="A74" s="2" t="s">
        <v>34</v>
      </c>
      <c r="B74" s="2"/>
      <c r="C74" s="2"/>
      <c r="D74" s="2"/>
      <c r="E74" s="2"/>
      <c r="F74" s="2"/>
      <c r="G74" s="2"/>
      <c r="H74" s="128"/>
      <c r="I74" s="129"/>
      <c r="J74" s="130"/>
      <c r="K74" s="2"/>
      <c r="L74" s="2"/>
      <c r="M74" s="2"/>
      <c r="N74" s="2"/>
      <c r="O74" s="2"/>
      <c r="P74" s="2"/>
    </row>
    <row r="75" spans="1:16" ht="14.25">
      <c r="A75" s="2" t="s">
        <v>35</v>
      </c>
      <c r="B75" s="2"/>
      <c r="C75" s="2"/>
      <c r="D75" s="2"/>
      <c r="E75" s="2"/>
      <c r="F75" s="2"/>
      <c r="G75" s="2"/>
      <c r="H75" s="128">
        <v>0</v>
      </c>
      <c r="I75" s="129"/>
      <c r="J75" s="130"/>
      <c r="K75" s="2"/>
      <c r="L75" s="2"/>
      <c r="M75" s="2"/>
      <c r="N75" s="2"/>
      <c r="O75" s="2"/>
      <c r="P75" s="2"/>
    </row>
    <row r="76" spans="1:16" ht="14.25">
      <c r="A76" s="2" t="s">
        <v>36</v>
      </c>
      <c r="B76" s="2"/>
      <c r="C76" s="2"/>
      <c r="D76" s="2"/>
      <c r="E76" s="2"/>
      <c r="F76" s="2"/>
      <c r="G76" s="2"/>
      <c r="H76" s="128">
        <v>0</v>
      </c>
      <c r="I76" s="129"/>
      <c r="J76" s="130"/>
      <c r="K76" s="2"/>
      <c r="L76" s="2"/>
      <c r="M76" s="2"/>
      <c r="N76" s="2"/>
      <c r="O76" s="2"/>
      <c r="P76" s="2"/>
    </row>
    <row r="77" spans="1:16" ht="14.25">
      <c r="A77" s="2" t="s">
        <v>37</v>
      </c>
      <c r="B77" s="2"/>
      <c r="C77" s="2"/>
      <c r="D77" s="2"/>
      <c r="E77" s="2"/>
      <c r="F77" s="2"/>
      <c r="G77" s="2"/>
      <c r="H77" s="128">
        <v>0</v>
      </c>
      <c r="I77" s="129"/>
      <c r="J77" s="130"/>
      <c r="K77" s="2"/>
      <c r="L77" s="2"/>
      <c r="M77" s="2"/>
      <c r="N77" s="2"/>
      <c r="O77" s="2"/>
      <c r="P77" s="2"/>
    </row>
    <row r="78" spans="1:16" ht="14.25">
      <c r="A78" s="2" t="s">
        <v>38</v>
      </c>
      <c r="B78" s="2"/>
      <c r="C78" s="2"/>
      <c r="D78" s="2"/>
      <c r="E78" s="2"/>
      <c r="F78" s="2"/>
      <c r="G78" s="2"/>
      <c r="H78" s="158">
        <f>H72+H73</f>
        <v>11750000</v>
      </c>
      <c r="I78" s="159"/>
      <c r="J78" s="160"/>
      <c r="K78" s="2"/>
      <c r="L78" s="2"/>
      <c r="M78" s="2"/>
      <c r="N78" s="2"/>
      <c r="O78" s="2"/>
      <c r="P78" s="2"/>
    </row>
    <row r="79" spans="1:16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">
      <c r="A80" s="5" t="s">
        <v>39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4.25">
      <c r="A81" s="2" t="s">
        <v>40</v>
      </c>
      <c r="B81" s="2"/>
      <c r="C81" s="2"/>
      <c r="D81" s="2"/>
      <c r="E81" s="2"/>
      <c r="F81" s="2"/>
      <c r="G81" s="2"/>
      <c r="H81" s="161">
        <v>0</v>
      </c>
      <c r="I81" s="162"/>
      <c r="J81" s="163"/>
      <c r="K81" s="2"/>
      <c r="L81" s="2"/>
      <c r="M81" s="2"/>
      <c r="N81" s="2"/>
      <c r="O81" s="2"/>
      <c r="P81" s="2"/>
    </row>
    <row r="82" spans="1:16" ht="14.25">
      <c r="A82" s="2" t="s">
        <v>41</v>
      </c>
      <c r="B82" s="2"/>
      <c r="C82" s="2"/>
      <c r="D82" s="2"/>
      <c r="E82" s="2"/>
      <c r="F82" s="2"/>
      <c r="G82" s="2"/>
      <c r="H82" s="128">
        <v>0</v>
      </c>
      <c r="I82" s="129"/>
      <c r="J82" s="130"/>
      <c r="K82" s="2"/>
      <c r="L82" s="2"/>
      <c r="M82" s="2"/>
      <c r="N82" s="2"/>
      <c r="O82" s="2"/>
      <c r="P82" s="2"/>
    </row>
    <row r="83" spans="1:16" ht="14.25">
      <c r="A83" s="2" t="s">
        <v>42</v>
      </c>
      <c r="B83" s="2"/>
      <c r="C83" s="2"/>
      <c r="D83" s="2"/>
      <c r="E83" s="2"/>
      <c r="F83" s="2"/>
      <c r="G83" s="2"/>
      <c r="H83" s="128">
        <v>0</v>
      </c>
      <c r="I83" s="129"/>
      <c r="J83" s="130"/>
      <c r="K83" s="2"/>
      <c r="L83" s="2"/>
      <c r="M83" s="2"/>
      <c r="N83" s="2"/>
      <c r="O83" s="2"/>
      <c r="P83" s="2"/>
    </row>
    <row r="84" spans="1:16" ht="14.25">
      <c r="A84" s="2" t="s">
        <v>43</v>
      </c>
      <c r="B84" s="2"/>
      <c r="C84" s="2"/>
      <c r="D84" s="2"/>
      <c r="E84" s="2"/>
      <c r="F84" s="2"/>
      <c r="G84" s="2"/>
      <c r="H84" s="164">
        <v>0</v>
      </c>
      <c r="I84" s="153"/>
      <c r="J84" s="154"/>
      <c r="K84" s="2"/>
      <c r="L84" s="2"/>
      <c r="M84" s="2"/>
      <c r="N84" s="2"/>
      <c r="O84" s="2"/>
      <c r="P84" s="2"/>
    </row>
    <row r="85" spans="1:16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">
      <c r="A86" s="44" t="s">
        <v>237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>
      <c r="A87" s="6" t="s">
        <v>44</v>
      </c>
      <c r="B87" s="2"/>
      <c r="C87" s="2"/>
      <c r="D87" s="2"/>
      <c r="E87" s="2"/>
      <c r="F87" s="2"/>
      <c r="G87" s="2"/>
      <c r="H87" s="125" t="s">
        <v>72</v>
      </c>
      <c r="I87" s="126"/>
      <c r="J87" s="127"/>
      <c r="K87" s="126" t="s">
        <v>61</v>
      </c>
      <c r="L87" s="126"/>
      <c r="M87" s="127"/>
      <c r="N87" s="2"/>
      <c r="O87" s="2"/>
      <c r="P87" s="2"/>
    </row>
    <row r="88" spans="1:16" ht="14.25">
      <c r="A88" s="2" t="s">
        <v>45</v>
      </c>
      <c r="B88" s="2"/>
      <c r="C88" s="2"/>
      <c r="D88" s="2"/>
      <c r="E88" s="2"/>
      <c r="F88" s="2"/>
      <c r="G88" s="2"/>
      <c r="H88" s="173">
        <v>155930084.56</v>
      </c>
      <c r="I88" s="174"/>
      <c r="J88" s="175"/>
      <c r="K88" s="188">
        <v>2732</v>
      </c>
      <c r="L88" s="188"/>
      <c r="M88" s="189"/>
      <c r="N88" s="2"/>
      <c r="O88" s="2"/>
      <c r="P88" s="2"/>
    </row>
    <row r="89" spans="1:16" ht="14.25">
      <c r="A89" s="2" t="s">
        <v>46</v>
      </c>
      <c r="B89" s="2"/>
      <c r="C89" s="2"/>
      <c r="D89" s="2"/>
      <c r="E89" s="2"/>
      <c r="F89" s="2"/>
      <c r="G89" s="2"/>
      <c r="H89" s="173">
        <v>2338650.93</v>
      </c>
      <c r="I89" s="174"/>
      <c r="J89" s="175"/>
      <c r="K89" s="188">
        <v>33</v>
      </c>
      <c r="L89" s="188"/>
      <c r="M89" s="189"/>
      <c r="N89" s="2"/>
      <c r="O89" s="2"/>
      <c r="P89" s="2"/>
    </row>
    <row r="90" spans="1:16" ht="14.25">
      <c r="A90" s="2" t="s">
        <v>47</v>
      </c>
      <c r="B90" s="2"/>
      <c r="C90" s="2"/>
      <c r="D90" s="2"/>
      <c r="E90" s="2"/>
      <c r="F90" s="2"/>
      <c r="G90" s="2"/>
      <c r="H90" s="173">
        <v>724266.47</v>
      </c>
      <c r="I90" s="174"/>
      <c r="J90" s="175"/>
      <c r="K90" s="188">
        <v>8</v>
      </c>
      <c r="L90" s="188"/>
      <c r="M90" s="189"/>
      <c r="N90" s="2"/>
      <c r="O90" s="2"/>
      <c r="P90" s="2"/>
    </row>
    <row r="91" spans="1:16" ht="14.25">
      <c r="A91" s="2" t="s">
        <v>48</v>
      </c>
      <c r="B91" s="2"/>
      <c r="C91" s="2"/>
      <c r="D91" s="2"/>
      <c r="E91" s="2"/>
      <c r="F91" s="2"/>
      <c r="G91" s="2"/>
      <c r="H91" s="173">
        <v>168168.85</v>
      </c>
      <c r="I91" s="174"/>
      <c r="J91" s="175"/>
      <c r="K91" s="188">
        <v>6</v>
      </c>
      <c r="L91" s="188"/>
      <c r="M91" s="189"/>
      <c r="N91" s="2"/>
      <c r="O91" s="2"/>
      <c r="P91" s="2"/>
    </row>
    <row r="92" spans="1:16" ht="14.25">
      <c r="A92" s="2" t="s">
        <v>104</v>
      </c>
      <c r="B92" s="2"/>
      <c r="C92" s="2"/>
      <c r="D92" s="2"/>
      <c r="E92" s="2"/>
      <c r="F92" s="2"/>
      <c r="G92" s="2"/>
      <c r="H92" s="173">
        <v>43055.07</v>
      </c>
      <c r="I92" s="174"/>
      <c r="J92" s="175"/>
      <c r="K92" s="188">
        <v>3</v>
      </c>
      <c r="L92" s="188"/>
      <c r="M92" s="189"/>
      <c r="N92" s="2"/>
      <c r="O92" s="2"/>
      <c r="P92" s="2"/>
    </row>
    <row r="93" spans="1:16" ht="14.25">
      <c r="A93" s="2" t="s">
        <v>105</v>
      </c>
      <c r="B93" s="2"/>
      <c r="C93" s="2"/>
      <c r="D93" s="2"/>
      <c r="E93" s="2"/>
      <c r="F93" s="2"/>
      <c r="G93" s="2"/>
      <c r="H93" s="173">
        <f>3067.81+113701.28</f>
        <v>116769.09</v>
      </c>
      <c r="I93" s="174"/>
      <c r="J93" s="175"/>
      <c r="K93" s="188">
        <v>4</v>
      </c>
      <c r="L93" s="188"/>
      <c r="M93" s="189"/>
      <c r="N93" s="2"/>
      <c r="O93" s="2"/>
      <c r="P93" s="2"/>
    </row>
    <row r="94" spans="1:16" ht="14.25">
      <c r="A94" s="2" t="s">
        <v>103</v>
      </c>
      <c r="B94" s="2"/>
      <c r="C94" s="2"/>
      <c r="D94" s="2"/>
      <c r="E94" s="2"/>
      <c r="F94" s="2"/>
      <c r="G94" s="2"/>
      <c r="H94" s="173">
        <v>581596.39</v>
      </c>
      <c r="I94" s="174"/>
      <c r="J94" s="175"/>
      <c r="K94" s="188">
        <v>9</v>
      </c>
      <c r="L94" s="188"/>
      <c r="M94" s="189"/>
      <c r="N94" s="2"/>
      <c r="O94" s="2"/>
      <c r="P94" s="2"/>
    </row>
    <row r="95" spans="1:16" ht="14.25">
      <c r="A95" s="2" t="s">
        <v>116</v>
      </c>
      <c r="B95" s="2"/>
      <c r="C95" s="2"/>
      <c r="D95" s="2"/>
      <c r="E95" s="2"/>
      <c r="F95" s="2"/>
      <c r="G95" s="2"/>
      <c r="H95" s="190">
        <v>0</v>
      </c>
      <c r="I95" s="191"/>
      <c r="J95" s="192"/>
      <c r="K95" s="193">
        <v>0</v>
      </c>
      <c r="L95" s="191"/>
      <c r="M95" s="192"/>
      <c r="N95" s="2"/>
      <c r="O95" s="2"/>
      <c r="P95" s="2"/>
    </row>
    <row r="96" spans="1:16" ht="14.25">
      <c r="A96" s="2" t="s">
        <v>115</v>
      </c>
      <c r="B96" s="2"/>
      <c r="C96" s="2"/>
      <c r="D96" s="2"/>
      <c r="E96" s="2"/>
      <c r="F96" s="2"/>
      <c r="G96" s="2"/>
      <c r="H96" s="165">
        <f>SUM(H88:J95)</f>
        <v>159902591.35999998</v>
      </c>
      <c r="I96" s="166"/>
      <c r="J96" s="167"/>
      <c r="K96" s="168">
        <f>SUM(K88:M95)</f>
        <v>2795</v>
      </c>
      <c r="L96" s="169"/>
      <c r="M96" s="170"/>
      <c r="N96" s="2"/>
      <c r="O96" s="2"/>
      <c r="P96" s="2"/>
    </row>
    <row r="97" spans="1:16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">
      <c r="A98" s="45" t="s">
        <v>238</v>
      </c>
      <c r="B98" s="2"/>
      <c r="C98" s="2"/>
      <c r="D98" s="2"/>
      <c r="E98" s="2"/>
      <c r="F98" s="2"/>
      <c r="G98" s="2"/>
      <c r="H98" s="12"/>
      <c r="I98" s="12"/>
      <c r="J98" s="12"/>
      <c r="K98" s="11"/>
      <c r="L98" s="11"/>
      <c r="M98" s="11"/>
      <c r="N98" s="2"/>
      <c r="O98" s="2"/>
      <c r="P98" s="2"/>
    </row>
    <row r="99" spans="1:16" ht="15">
      <c r="A99" s="14" t="s">
        <v>111</v>
      </c>
      <c r="B99" s="2"/>
      <c r="C99" s="2"/>
      <c r="D99" s="2"/>
      <c r="E99" s="2"/>
      <c r="F99" s="2"/>
      <c r="G99" s="2"/>
      <c r="H99" s="116" t="s">
        <v>114</v>
      </c>
      <c r="I99" s="117"/>
      <c r="J99" s="118"/>
      <c r="K99" s="11"/>
      <c r="L99" s="11"/>
      <c r="M99" s="11"/>
      <c r="N99" s="2"/>
      <c r="O99" s="2"/>
      <c r="P99" s="2"/>
    </row>
    <row r="100" spans="1:16" ht="14.25">
      <c r="A100" s="15" t="s">
        <v>112</v>
      </c>
      <c r="B100" s="2"/>
      <c r="C100" s="2"/>
      <c r="D100" s="2"/>
      <c r="E100" s="2"/>
      <c r="F100" s="2"/>
      <c r="G100" s="2"/>
      <c r="H100" s="176">
        <f>43851606.67/159902651</f>
        <v>0.2742393975069244</v>
      </c>
      <c r="I100" s="177"/>
      <c r="J100" s="178"/>
      <c r="K100" s="11"/>
      <c r="L100" s="11"/>
      <c r="M100" s="11"/>
      <c r="N100" s="2"/>
      <c r="O100" s="2"/>
      <c r="P100" s="2"/>
    </row>
    <row r="101" spans="1:16" ht="14.25">
      <c r="A101" s="15" t="s">
        <v>113</v>
      </c>
      <c r="B101" s="2"/>
      <c r="C101" s="2"/>
      <c r="D101" s="2"/>
      <c r="E101" s="2"/>
      <c r="F101" s="2"/>
      <c r="G101" s="2"/>
      <c r="H101" s="179">
        <f>15658331.98/159902651</f>
        <v>0.09792415499102639</v>
      </c>
      <c r="I101" s="180"/>
      <c r="J101" s="181"/>
      <c r="K101" s="11"/>
      <c r="L101" s="11"/>
      <c r="M101" s="11"/>
      <c r="N101" s="2"/>
      <c r="O101" s="2"/>
      <c r="P101" s="2"/>
    </row>
    <row r="102" spans="1:16" ht="14.25">
      <c r="A102" s="2"/>
      <c r="B102" s="2"/>
      <c r="C102" s="2"/>
      <c r="D102" s="2"/>
      <c r="E102" s="2"/>
      <c r="F102" s="2"/>
      <c r="G102" s="2"/>
      <c r="H102" s="12"/>
      <c r="I102" s="12"/>
      <c r="J102" s="12"/>
      <c r="K102" s="11"/>
      <c r="L102" s="11"/>
      <c r="M102" s="11"/>
      <c r="N102" s="2"/>
      <c r="O102" s="2"/>
      <c r="P102" s="2"/>
    </row>
    <row r="103" spans="1:16" ht="14.25">
      <c r="A103" s="2"/>
      <c r="B103" s="2"/>
      <c r="C103" s="2"/>
      <c r="D103" s="2"/>
      <c r="E103" s="2"/>
      <c r="F103" s="2"/>
      <c r="G103" s="2"/>
      <c r="H103" s="12"/>
      <c r="I103" s="12"/>
      <c r="J103" s="12"/>
      <c r="K103" s="11"/>
      <c r="L103" s="11"/>
      <c r="M103" s="11"/>
      <c r="N103" s="2"/>
      <c r="O103" s="2"/>
      <c r="P103" s="2"/>
    </row>
    <row r="104" spans="1:16" ht="15">
      <c r="A104" s="5" t="s">
        <v>117</v>
      </c>
      <c r="B104" s="2"/>
      <c r="C104" s="2"/>
      <c r="D104" s="2"/>
      <c r="E104" s="2"/>
      <c r="F104" s="2"/>
      <c r="G104" s="2"/>
      <c r="H104" s="116" t="s">
        <v>108</v>
      </c>
      <c r="I104" s="117"/>
      <c r="J104" s="118"/>
      <c r="K104" s="125" t="s">
        <v>109</v>
      </c>
      <c r="L104" s="126"/>
      <c r="M104" s="127"/>
      <c r="N104" s="125" t="s">
        <v>110</v>
      </c>
      <c r="O104" s="126"/>
      <c r="P104" s="127"/>
    </row>
    <row r="105" spans="1:16" ht="14.25">
      <c r="A105" s="2" t="s">
        <v>106</v>
      </c>
      <c r="B105" s="2"/>
      <c r="C105" s="2"/>
      <c r="D105" s="2"/>
      <c r="E105" s="2"/>
      <c r="F105" s="2"/>
      <c r="G105" s="2"/>
      <c r="H105" s="113">
        <v>0.667</v>
      </c>
      <c r="I105" s="114"/>
      <c r="J105" s="115"/>
      <c r="K105" s="113">
        <v>0.677</v>
      </c>
      <c r="L105" s="114"/>
      <c r="M105" s="115"/>
      <c r="N105" s="176">
        <v>0.6003</v>
      </c>
      <c r="O105" s="177"/>
      <c r="P105" s="178"/>
    </row>
    <row r="106" spans="1:16" ht="14.25">
      <c r="A106" s="2" t="s">
        <v>107</v>
      </c>
      <c r="B106" s="2"/>
      <c r="C106" s="2"/>
      <c r="D106" s="2"/>
      <c r="E106" s="2"/>
      <c r="F106" s="2"/>
      <c r="G106" s="2"/>
      <c r="H106" s="110">
        <v>0.6431</v>
      </c>
      <c r="I106" s="111"/>
      <c r="J106" s="112"/>
      <c r="K106" s="110">
        <v>0.6531</v>
      </c>
      <c r="L106" s="111"/>
      <c r="M106" s="112"/>
      <c r="N106" s="179">
        <v>0.5688</v>
      </c>
      <c r="O106" s="180"/>
      <c r="P106" s="181"/>
    </row>
    <row r="107" spans="1:16" ht="14.25">
      <c r="A107" s="2"/>
      <c r="B107" s="2"/>
      <c r="C107" s="2"/>
      <c r="D107" s="2"/>
      <c r="E107" s="2"/>
      <c r="F107" s="2"/>
      <c r="G107" s="2"/>
      <c r="H107" s="8"/>
      <c r="I107" s="2"/>
      <c r="J107" s="2"/>
      <c r="K107" s="2"/>
      <c r="L107" s="2"/>
      <c r="M107" s="2"/>
      <c r="N107" s="2"/>
      <c r="O107" s="2"/>
      <c r="P107" s="2"/>
    </row>
    <row r="108" spans="1:16" ht="15">
      <c r="A108" s="5" t="s">
        <v>49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4.25">
      <c r="A109" s="2" t="s">
        <v>50</v>
      </c>
      <c r="B109" s="2"/>
      <c r="C109" s="2"/>
      <c r="D109" s="2"/>
      <c r="E109" s="2"/>
      <c r="F109" s="2"/>
      <c r="G109" s="2"/>
      <c r="H109" s="161">
        <v>0</v>
      </c>
      <c r="I109" s="162"/>
      <c r="J109" s="163"/>
      <c r="K109" s="2"/>
      <c r="L109" s="2"/>
      <c r="M109" s="2"/>
      <c r="N109" s="2"/>
      <c r="O109" s="2"/>
      <c r="P109" s="2"/>
    </row>
    <row r="110" spans="1:16" ht="14.25">
      <c r="A110" s="2" t="s">
        <v>51</v>
      </c>
      <c r="B110" s="2"/>
      <c r="C110" s="2"/>
      <c r="D110" s="2"/>
      <c r="E110" s="2"/>
      <c r="F110" s="2"/>
      <c r="G110" s="2"/>
      <c r="H110" s="128">
        <v>0</v>
      </c>
      <c r="I110" s="129"/>
      <c r="J110" s="130"/>
      <c r="K110" s="2"/>
      <c r="L110" s="2"/>
      <c r="M110" s="2"/>
      <c r="N110" s="2"/>
      <c r="O110" s="2"/>
      <c r="P110" s="2"/>
    </row>
    <row r="111" spans="1:16" ht="14.25">
      <c r="A111" s="2"/>
      <c r="B111" s="2"/>
      <c r="C111" s="2"/>
      <c r="D111" s="2"/>
      <c r="E111" s="2"/>
      <c r="F111" s="2"/>
      <c r="G111" s="2"/>
      <c r="H111" s="128"/>
      <c r="I111" s="129"/>
      <c r="J111" s="130"/>
      <c r="K111" s="2"/>
      <c r="L111" s="2"/>
      <c r="M111" s="2"/>
      <c r="N111" s="2"/>
      <c r="O111" s="2"/>
      <c r="P111" s="2"/>
    </row>
    <row r="112" spans="1:16" ht="14.25">
      <c r="A112" s="2" t="s">
        <v>52</v>
      </c>
      <c r="B112" s="2"/>
      <c r="C112" s="2"/>
      <c r="D112" s="2"/>
      <c r="E112" s="2"/>
      <c r="F112" s="2"/>
      <c r="G112" s="2"/>
      <c r="H112" s="128">
        <v>0</v>
      </c>
      <c r="I112" s="129"/>
      <c r="J112" s="130"/>
      <c r="K112" s="2"/>
      <c r="L112" s="2"/>
      <c r="M112" s="2"/>
      <c r="N112" s="2"/>
      <c r="O112" s="2"/>
      <c r="P112" s="2"/>
    </row>
    <row r="113" spans="1:16" ht="14.25">
      <c r="A113" s="2" t="s">
        <v>53</v>
      </c>
      <c r="B113" s="2"/>
      <c r="C113" s="2"/>
      <c r="D113" s="2"/>
      <c r="E113" s="2"/>
      <c r="F113" s="2"/>
      <c r="G113" s="2"/>
      <c r="H113" s="128">
        <v>0</v>
      </c>
      <c r="I113" s="129"/>
      <c r="J113" s="130"/>
      <c r="K113" s="2"/>
      <c r="L113" s="2"/>
      <c r="M113" s="2"/>
      <c r="N113" s="2"/>
      <c r="O113" s="2"/>
      <c r="P113" s="2"/>
    </row>
    <row r="114" spans="1:16" ht="14.25">
      <c r="A114" s="2" t="s">
        <v>54</v>
      </c>
      <c r="B114" s="2"/>
      <c r="C114" s="2"/>
      <c r="D114" s="2"/>
      <c r="E114" s="2"/>
      <c r="F114" s="2"/>
      <c r="G114" s="2"/>
      <c r="H114" s="164">
        <v>0</v>
      </c>
      <c r="I114" s="153"/>
      <c r="J114" s="154"/>
      <c r="K114" s="1"/>
      <c r="L114" s="1"/>
      <c r="M114" s="1"/>
      <c r="N114" s="2"/>
      <c r="O114" s="2"/>
      <c r="P114" s="2"/>
    </row>
    <row r="115" spans="1:16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"/>
      <c r="L115" s="1"/>
      <c r="M115" s="1"/>
      <c r="N115" s="2"/>
      <c r="O115" s="2"/>
      <c r="P115" s="2"/>
    </row>
    <row r="116" spans="1:16" ht="15">
      <c r="A116" s="5" t="s">
        <v>55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4.25">
      <c r="A117" s="2" t="s">
        <v>86</v>
      </c>
      <c r="B117" s="2"/>
      <c r="C117" s="2"/>
      <c r="D117" s="2"/>
      <c r="E117" s="2"/>
      <c r="F117" s="2"/>
      <c r="G117" s="2"/>
      <c r="H117" s="161">
        <v>0</v>
      </c>
      <c r="I117" s="162"/>
      <c r="J117" s="163"/>
      <c r="K117" s="2"/>
      <c r="L117" s="2"/>
      <c r="M117" s="2"/>
      <c r="N117" s="2"/>
      <c r="O117" s="2"/>
      <c r="P117" s="2"/>
    </row>
    <row r="118" spans="1:16" ht="14.25">
      <c r="A118" s="2" t="s">
        <v>87</v>
      </c>
      <c r="B118" s="2"/>
      <c r="C118" s="2"/>
      <c r="D118" s="2"/>
      <c r="E118" s="2"/>
      <c r="F118" s="2"/>
      <c r="G118" s="2"/>
      <c r="H118" s="128">
        <v>0</v>
      </c>
      <c r="I118" s="129"/>
      <c r="J118" s="130"/>
      <c r="K118" s="2"/>
      <c r="L118" s="2"/>
      <c r="M118" s="2"/>
      <c r="N118" s="2"/>
      <c r="O118" s="2"/>
      <c r="P118" s="2"/>
    </row>
    <row r="119" spans="1:16" ht="14.25">
      <c r="A119" s="2" t="s">
        <v>88</v>
      </c>
      <c r="B119" s="2"/>
      <c r="C119" s="2"/>
      <c r="D119" s="2"/>
      <c r="E119" s="2"/>
      <c r="F119" s="2"/>
      <c r="G119" s="2"/>
      <c r="H119" s="128">
        <v>0</v>
      </c>
      <c r="I119" s="129"/>
      <c r="J119" s="130"/>
      <c r="K119" s="2"/>
      <c r="L119" s="2"/>
      <c r="M119" s="2"/>
      <c r="N119" s="2"/>
      <c r="O119" s="2"/>
      <c r="P119" s="2"/>
    </row>
    <row r="120" spans="1:16" ht="14.25">
      <c r="A120" s="2" t="s">
        <v>89</v>
      </c>
      <c r="B120" s="2"/>
      <c r="C120" s="2"/>
      <c r="D120" s="2"/>
      <c r="E120" s="2"/>
      <c r="F120" s="2"/>
      <c r="G120" s="2"/>
      <c r="H120" s="128">
        <v>0</v>
      </c>
      <c r="I120" s="129"/>
      <c r="J120" s="130"/>
      <c r="K120" s="2"/>
      <c r="L120" s="2"/>
      <c r="M120" s="2"/>
      <c r="N120" s="2"/>
      <c r="O120" s="2"/>
      <c r="P120" s="2"/>
    </row>
    <row r="121" spans="1:16" ht="14.25">
      <c r="A121" s="2" t="s">
        <v>90</v>
      </c>
      <c r="B121" s="2"/>
      <c r="C121" s="2"/>
      <c r="D121" s="2"/>
      <c r="E121" s="2"/>
      <c r="F121" s="2"/>
      <c r="G121" s="2"/>
      <c r="H121" s="128">
        <v>0</v>
      </c>
      <c r="I121" s="129"/>
      <c r="J121" s="130"/>
      <c r="K121" s="2"/>
      <c r="L121" s="2"/>
      <c r="M121" s="2"/>
      <c r="N121" s="2"/>
      <c r="O121" s="2"/>
      <c r="P121" s="2"/>
    </row>
    <row r="122" spans="1:16" ht="14.25">
      <c r="A122" s="2" t="s">
        <v>56</v>
      </c>
      <c r="B122" s="2"/>
      <c r="C122" s="2"/>
      <c r="D122" s="2"/>
      <c r="E122" s="2"/>
      <c r="F122" s="2"/>
      <c r="G122" s="2"/>
      <c r="H122" s="128">
        <v>0</v>
      </c>
      <c r="I122" s="129"/>
      <c r="J122" s="130"/>
      <c r="K122" s="2"/>
      <c r="L122" s="2"/>
      <c r="M122" s="2"/>
      <c r="N122" s="2"/>
      <c r="O122" s="2"/>
      <c r="P122" s="2"/>
    </row>
    <row r="123" spans="1:16" ht="14.25">
      <c r="A123" s="2" t="s">
        <v>57</v>
      </c>
      <c r="B123" s="2"/>
      <c r="C123" s="2"/>
      <c r="D123" s="2"/>
      <c r="E123" s="2"/>
      <c r="F123" s="2"/>
      <c r="G123" s="2"/>
      <c r="H123" s="128">
        <v>0</v>
      </c>
      <c r="I123" s="129"/>
      <c r="J123" s="130"/>
      <c r="K123" s="2"/>
      <c r="L123" s="2"/>
      <c r="M123" s="2"/>
      <c r="N123" s="2"/>
      <c r="O123" s="2"/>
      <c r="P123" s="2"/>
    </row>
    <row r="124" spans="1:16" ht="14.25">
      <c r="A124" s="2" t="s">
        <v>58</v>
      </c>
      <c r="B124" s="2"/>
      <c r="C124" s="2"/>
      <c r="D124" s="2"/>
      <c r="E124" s="2"/>
      <c r="F124" s="2"/>
      <c r="G124" s="2"/>
      <c r="H124" s="164">
        <v>0</v>
      </c>
      <c r="I124" s="153"/>
      <c r="J124" s="154"/>
      <c r="K124" s="2"/>
      <c r="L124" s="2"/>
      <c r="M124" s="2"/>
      <c r="N124" s="2"/>
      <c r="O124" s="2"/>
      <c r="P124" s="2"/>
    </row>
    <row r="125" spans="1:16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</sheetData>
  <mergeCells count="137">
    <mergeCell ref="H7:J7"/>
    <mergeCell ref="K7:M7"/>
    <mergeCell ref="H8:J8"/>
    <mergeCell ref="K8:M8"/>
    <mergeCell ref="H9:J9"/>
    <mergeCell ref="K9:M9"/>
    <mergeCell ref="H10:J10"/>
    <mergeCell ref="K10:M10"/>
    <mergeCell ref="H11:J11"/>
    <mergeCell ref="K11:M11"/>
    <mergeCell ref="H12:J12"/>
    <mergeCell ref="K12:M12"/>
    <mergeCell ref="H13:J13"/>
    <mergeCell ref="K13:M13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4:J34"/>
    <mergeCell ref="H35:J35"/>
    <mergeCell ref="H36:J36"/>
    <mergeCell ref="H37:J37"/>
    <mergeCell ref="H38:J38"/>
    <mergeCell ref="H39:J39"/>
    <mergeCell ref="H40:J40"/>
    <mergeCell ref="H41:J41"/>
    <mergeCell ref="K41:M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2:J52"/>
    <mergeCell ref="H53:J53"/>
    <mergeCell ref="H56:J56"/>
    <mergeCell ref="H57:J57"/>
    <mergeCell ref="H58:J58"/>
    <mergeCell ref="H59:J59"/>
    <mergeCell ref="H62:J62"/>
    <mergeCell ref="H63:J63"/>
    <mergeCell ref="H64:J64"/>
    <mergeCell ref="H65:J65"/>
    <mergeCell ref="H66:J66"/>
    <mergeCell ref="H67:J67"/>
    <mergeCell ref="H68:J68"/>
    <mergeCell ref="H71:J71"/>
    <mergeCell ref="H72:J72"/>
    <mergeCell ref="H73:J73"/>
    <mergeCell ref="H74:J74"/>
    <mergeCell ref="H75:J75"/>
    <mergeCell ref="H76:J76"/>
    <mergeCell ref="H77:J77"/>
    <mergeCell ref="H78:J78"/>
    <mergeCell ref="H81:J81"/>
    <mergeCell ref="H82:J82"/>
    <mergeCell ref="H83:J83"/>
    <mergeCell ref="H84:J84"/>
    <mergeCell ref="H87:J87"/>
    <mergeCell ref="K87:M87"/>
    <mergeCell ref="H88:J88"/>
    <mergeCell ref="K88:M88"/>
    <mergeCell ref="H89:J89"/>
    <mergeCell ref="K89:M89"/>
    <mergeCell ref="H90:J90"/>
    <mergeCell ref="K90:M90"/>
    <mergeCell ref="H91:J91"/>
    <mergeCell ref="K91:M91"/>
    <mergeCell ref="H92:J92"/>
    <mergeCell ref="K92:M92"/>
    <mergeCell ref="H93:J93"/>
    <mergeCell ref="K93:M93"/>
    <mergeCell ref="H94:J94"/>
    <mergeCell ref="K94:M94"/>
    <mergeCell ref="H95:J95"/>
    <mergeCell ref="K95:M95"/>
    <mergeCell ref="H96:J96"/>
    <mergeCell ref="K96:M96"/>
    <mergeCell ref="H99:J99"/>
    <mergeCell ref="H100:J100"/>
    <mergeCell ref="H101:J101"/>
    <mergeCell ref="H104:J104"/>
    <mergeCell ref="K104:M104"/>
    <mergeCell ref="N104:P104"/>
    <mergeCell ref="H105:J105"/>
    <mergeCell ref="K105:M105"/>
    <mergeCell ref="N105:P105"/>
    <mergeCell ref="H106:J106"/>
    <mergeCell ref="K106:M106"/>
    <mergeCell ref="N106:P106"/>
    <mergeCell ref="H109:J109"/>
    <mergeCell ref="H110:J110"/>
    <mergeCell ref="H111:J111"/>
    <mergeCell ref="H112:J112"/>
    <mergeCell ref="H113:J113"/>
    <mergeCell ref="H114:J114"/>
    <mergeCell ref="H117:J117"/>
    <mergeCell ref="H118:J118"/>
    <mergeCell ref="H123:J123"/>
    <mergeCell ref="H124:J124"/>
    <mergeCell ref="H119:J119"/>
    <mergeCell ref="H120:J120"/>
    <mergeCell ref="H121:J121"/>
    <mergeCell ref="H122:J122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4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P1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24.421875" style="0" bestFit="1" customWidth="1"/>
    <col min="6" max="6" width="10.8515625" style="0" customWidth="1"/>
    <col min="8" max="9" width="12.7109375" style="0" bestFit="1" customWidth="1"/>
    <col min="12" max="12" width="11.57421875" style="0" bestFit="1" customWidth="1"/>
    <col min="14" max="14" width="11.57421875" style="0" bestFit="1" customWidth="1"/>
  </cols>
  <sheetData>
    <row r="1" spans="1:16" ht="15">
      <c r="A1" s="46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">
      <c r="A4" s="6" t="s">
        <v>7</v>
      </c>
      <c r="B4" s="2"/>
      <c r="C4" s="2"/>
      <c r="D4" s="2"/>
      <c r="E4" s="40">
        <v>38749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6" t="s">
        <v>8</v>
      </c>
      <c r="B5" s="2"/>
      <c r="C5" s="2"/>
      <c r="D5" s="2"/>
      <c r="E5" s="39">
        <v>0.04585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5" t="s">
        <v>9</v>
      </c>
      <c r="B7" s="2"/>
      <c r="C7" s="2"/>
      <c r="D7" s="2"/>
      <c r="E7" s="2"/>
      <c r="F7" s="2"/>
      <c r="G7" s="2"/>
      <c r="H7" s="122" t="s">
        <v>59</v>
      </c>
      <c r="I7" s="123"/>
      <c r="J7" s="124"/>
      <c r="K7" s="122" t="s">
        <v>60</v>
      </c>
      <c r="L7" s="123"/>
      <c r="M7" s="124"/>
      <c r="N7" s="2"/>
      <c r="O7" s="2"/>
      <c r="P7" s="2"/>
    </row>
    <row r="8" spans="1:16" ht="14.25">
      <c r="A8" s="2" t="s">
        <v>10</v>
      </c>
      <c r="B8" s="2"/>
      <c r="C8" s="2"/>
      <c r="D8" s="2"/>
      <c r="E8" s="2"/>
      <c r="F8" s="2"/>
      <c r="G8" s="2"/>
      <c r="H8" s="128" t="s">
        <v>62</v>
      </c>
      <c r="I8" s="129"/>
      <c r="J8" s="130"/>
      <c r="K8" s="128" t="s">
        <v>63</v>
      </c>
      <c r="L8" s="129"/>
      <c r="M8" s="130"/>
      <c r="N8" s="2"/>
      <c r="O8" s="2"/>
      <c r="P8" s="2"/>
    </row>
    <row r="9" spans="1:16" ht="14.25">
      <c r="A9" s="2" t="s">
        <v>92</v>
      </c>
      <c r="B9" s="2"/>
      <c r="C9" s="2"/>
      <c r="D9" s="2"/>
      <c r="E9" s="2"/>
      <c r="F9" s="2"/>
      <c r="G9" s="2"/>
      <c r="H9" s="128" t="s">
        <v>94</v>
      </c>
      <c r="I9" s="129"/>
      <c r="J9" s="130"/>
      <c r="K9" s="128" t="s">
        <v>100</v>
      </c>
      <c r="L9" s="129"/>
      <c r="M9" s="130"/>
      <c r="N9" s="2"/>
      <c r="O9" s="2"/>
      <c r="P9" s="2"/>
    </row>
    <row r="10" spans="1:16" ht="14.25">
      <c r="A10" s="2" t="s">
        <v>93</v>
      </c>
      <c r="B10" s="2"/>
      <c r="C10" s="2"/>
      <c r="D10" s="2"/>
      <c r="E10" s="2"/>
      <c r="F10" s="2"/>
      <c r="G10" s="2"/>
      <c r="H10" s="128" t="s">
        <v>94</v>
      </c>
      <c r="I10" s="129"/>
      <c r="J10" s="130"/>
      <c r="K10" s="128" t="s">
        <v>203</v>
      </c>
      <c r="L10" s="129"/>
      <c r="M10" s="130"/>
      <c r="N10" s="2"/>
      <c r="O10" s="2"/>
      <c r="P10" s="2"/>
    </row>
    <row r="11" spans="1:16" ht="14.25">
      <c r="A11" s="3" t="s">
        <v>99</v>
      </c>
      <c r="B11" s="2"/>
      <c r="C11" s="2"/>
      <c r="D11" s="2"/>
      <c r="E11" s="2"/>
      <c r="F11" s="2"/>
      <c r="G11" s="2"/>
      <c r="H11" s="128" t="s">
        <v>64</v>
      </c>
      <c r="I11" s="129"/>
      <c r="J11" s="130"/>
      <c r="K11" s="128" t="s">
        <v>62</v>
      </c>
      <c r="L11" s="129" t="s">
        <v>62</v>
      </c>
      <c r="M11" s="130"/>
      <c r="N11" s="2"/>
      <c r="O11" s="2"/>
      <c r="P11" s="2"/>
    </row>
    <row r="12" spans="1:16" ht="14.25">
      <c r="A12" s="3" t="s">
        <v>102</v>
      </c>
      <c r="B12" s="2"/>
      <c r="C12" s="2"/>
      <c r="D12" s="2"/>
      <c r="E12" s="2"/>
      <c r="F12" s="2"/>
      <c r="G12" s="2"/>
      <c r="H12" s="128" t="s">
        <v>64</v>
      </c>
      <c r="I12" s="129"/>
      <c r="J12" s="130"/>
      <c r="K12" s="128" t="s">
        <v>62</v>
      </c>
      <c r="L12" s="129"/>
      <c r="M12" s="130"/>
      <c r="N12" s="2"/>
      <c r="O12" s="2"/>
      <c r="P12" s="2"/>
    </row>
    <row r="13" spans="1:16" ht="14.25">
      <c r="A13" s="2"/>
      <c r="B13" s="2"/>
      <c r="C13" s="2"/>
      <c r="D13" s="2"/>
      <c r="E13" s="2"/>
      <c r="F13" s="2"/>
      <c r="G13" s="2"/>
      <c r="H13" s="128"/>
      <c r="I13" s="129"/>
      <c r="J13" s="130"/>
      <c r="K13" s="128"/>
      <c r="L13" s="129"/>
      <c r="M13" s="130"/>
      <c r="N13" s="2"/>
      <c r="O13" s="2"/>
      <c r="P13" s="2"/>
    </row>
    <row r="14" spans="1:16" ht="14.25">
      <c r="A14" s="2" t="s">
        <v>73</v>
      </c>
      <c r="B14" s="2"/>
      <c r="C14" s="2"/>
      <c r="D14" s="2"/>
      <c r="E14" s="2"/>
      <c r="F14" s="2"/>
      <c r="G14" s="2"/>
      <c r="H14" s="131">
        <v>460000000</v>
      </c>
      <c r="I14" s="132"/>
      <c r="J14" s="133"/>
      <c r="K14" s="131">
        <v>40000000</v>
      </c>
      <c r="L14" s="132"/>
      <c r="M14" s="133"/>
      <c r="N14" s="2"/>
      <c r="O14" s="2"/>
      <c r="P14" s="2"/>
    </row>
    <row r="15" spans="1:16" ht="14.25">
      <c r="A15" s="2" t="s">
        <v>74</v>
      </c>
      <c r="B15" s="2"/>
      <c r="C15" s="2"/>
      <c r="D15" s="2"/>
      <c r="E15" s="2"/>
      <c r="F15" s="2"/>
      <c r="G15" s="2"/>
      <c r="H15" s="173">
        <v>119902588</v>
      </c>
      <c r="I15" s="174"/>
      <c r="J15" s="175"/>
      <c r="K15" s="132">
        <v>40000000</v>
      </c>
      <c r="L15" s="132"/>
      <c r="M15" s="133"/>
      <c r="N15" s="2"/>
      <c r="O15" s="2"/>
      <c r="P15" s="2"/>
    </row>
    <row r="16" spans="1:16" ht="14.25">
      <c r="A16" s="2" t="s">
        <v>68</v>
      </c>
      <c r="B16" s="2"/>
      <c r="C16" s="2"/>
      <c r="D16" s="2"/>
      <c r="E16" s="2"/>
      <c r="F16" s="2"/>
      <c r="G16" s="2"/>
      <c r="H16" s="131">
        <f>H15-H17</f>
        <v>6357844</v>
      </c>
      <c r="I16" s="132"/>
      <c r="J16" s="133"/>
      <c r="K16" s="129" t="s">
        <v>67</v>
      </c>
      <c r="L16" s="129"/>
      <c r="M16" s="130"/>
      <c r="N16" s="2"/>
      <c r="O16" s="2"/>
      <c r="P16" s="2"/>
    </row>
    <row r="17" spans="1:16" ht="14.25">
      <c r="A17" s="2" t="s">
        <v>75</v>
      </c>
      <c r="B17" s="2"/>
      <c r="C17" s="2"/>
      <c r="D17" s="2"/>
      <c r="E17" s="2"/>
      <c r="F17" s="2"/>
      <c r="G17" s="2"/>
      <c r="H17" s="173">
        <v>113544744</v>
      </c>
      <c r="I17" s="174"/>
      <c r="J17" s="175"/>
      <c r="K17" s="131">
        <v>40000000</v>
      </c>
      <c r="L17" s="132"/>
      <c r="M17" s="133"/>
      <c r="N17" s="2"/>
      <c r="O17" s="2"/>
      <c r="P17" s="2"/>
    </row>
    <row r="18" spans="1:16" ht="14.25">
      <c r="A18" s="41" t="s">
        <v>239</v>
      </c>
      <c r="B18" s="2"/>
      <c r="C18" s="2"/>
      <c r="D18" s="2"/>
      <c r="E18" s="2"/>
      <c r="F18" s="2"/>
      <c r="G18" s="2"/>
      <c r="H18" s="206">
        <v>0.2468364</v>
      </c>
      <c r="I18" s="207"/>
      <c r="J18" s="208"/>
      <c r="K18" s="134">
        <v>1</v>
      </c>
      <c r="L18" s="135"/>
      <c r="M18" s="136"/>
      <c r="N18" s="2"/>
      <c r="O18" s="2"/>
      <c r="P18" s="2"/>
    </row>
    <row r="19" spans="1:16" ht="14.25">
      <c r="A19" s="2" t="s">
        <v>95</v>
      </c>
      <c r="B19" s="2"/>
      <c r="C19" s="2"/>
      <c r="D19" s="2"/>
      <c r="E19" s="2"/>
      <c r="F19" s="2"/>
      <c r="G19" s="2"/>
      <c r="H19" s="113">
        <f>H16/H15*12</f>
        <v>0.6363009278832247</v>
      </c>
      <c r="I19" s="114"/>
      <c r="J19" s="115"/>
      <c r="K19" s="128" t="s">
        <v>67</v>
      </c>
      <c r="L19" s="129"/>
      <c r="M19" s="130"/>
      <c r="N19" s="2"/>
      <c r="O19" s="2"/>
      <c r="P19" s="2"/>
    </row>
    <row r="20" spans="1:16" ht="14.25">
      <c r="A20" s="2"/>
      <c r="B20" s="2"/>
      <c r="C20" s="2"/>
      <c r="D20" s="2"/>
      <c r="E20" s="2"/>
      <c r="F20" s="2"/>
      <c r="G20" s="2"/>
      <c r="H20" s="128"/>
      <c r="I20" s="129"/>
      <c r="J20" s="130"/>
      <c r="K20" s="128"/>
      <c r="L20" s="129"/>
      <c r="M20" s="130"/>
      <c r="N20" s="2"/>
      <c r="O20" s="2"/>
      <c r="P20" s="2"/>
    </row>
    <row r="21" spans="1:16" ht="14.25">
      <c r="A21" s="2" t="s">
        <v>11</v>
      </c>
      <c r="B21" s="2"/>
      <c r="C21" s="2"/>
      <c r="D21" s="2"/>
      <c r="E21" s="2"/>
      <c r="F21" s="2"/>
      <c r="G21" s="2"/>
      <c r="H21" s="128" t="s">
        <v>67</v>
      </c>
      <c r="I21" s="129"/>
      <c r="J21" s="130"/>
      <c r="K21" s="113">
        <f>K14/H14*100%</f>
        <v>0.08695652173913043</v>
      </c>
      <c r="L21" s="129"/>
      <c r="M21" s="130"/>
      <c r="N21" s="2"/>
      <c r="O21" s="2"/>
      <c r="P21" s="2"/>
    </row>
    <row r="22" spans="1:16" ht="14.25">
      <c r="A22" s="2" t="s">
        <v>12</v>
      </c>
      <c r="B22" s="2"/>
      <c r="C22" s="2"/>
      <c r="D22" s="2"/>
      <c r="E22" s="2"/>
      <c r="F22" s="2"/>
      <c r="G22" s="2"/>
      <c r="H22" s="128" t="s">
        <v>67</v>
      </c>
      <c r="I22" s="129"/>
      <c r="J22" s="130"/>
      <c r="K22" s="113">
        <f>K17/H17*100%</f>
        <v>0.3522840299855711</v>
      </c>
      <c r="L22" s="129"/>
      <c r="M22" s="130"/>
      <c r="N22" s="2"/>
      <c r="O22" s="2"/>
      <c r="P22" s="2"/>
    </row>
    <row r="23" spans="1:16" ht="14.25">
      <c r="A23" s="2"/>
      <c r="B23" s="2"/>
      <c r="C23" s="2"/>
      <c r="D23" s="2"/>
      <c r="E23" s="2"/>
      <c r="F23" s="2"/>
      <c r="G23" s="2"/>
      <c r="H23" s="128"/>
      <c r="I23" s="129"/>
      <c r="J23" s="130"/>
      <c r="K23" s="128"/>
      <c r="L23" s="129"/>
      <c r="M23" s="130"/>
      <c r="N23" s="2"/>
      <c r="O23" s="2"/>
      <c r="P23" s="2"/>
    </row>
    <row r="24" spans="1:16" ht="14.25">
      <c r="A24" s="2" t="s">
        <v>13</v>
      </c>
      <c r="B24" s="2"/>
      <c r="C24" s="2"/>
      <c r="D24" s="2"/>
      <c r="E24" s="2"/>
      <c r="F24" s="2"/>
      <c r="G24" s="2"/>
      <c r="H24" s="128">
        <v>28</v>
      </c>
      <c r="I24" s="129"/>
      <c r="J24" s="130"/>
      <c r="K24" s="128">
        <v>85</v>
      </c>
      <c r="L24" s="129"/>
      <c r="M24" s="130"/>
      <c r="N24" s="2"/>
      <c r="O24" s="2"/>
      <c r="P24" s="2"/>
    </row>
    <row r="25" spans="1:16" ht="14.25">
      <c r="A25" s="2" t="s">
        <v>69</v>
      </c>
      <c r="B25" s="2"/>
      <c r="C25" s="2"/>
      <c r="D25" s="2"/>
      <c r="E25" s="2"/>
      <c r="F25" s="2"/>
      <c r="G25" s="2"/>
      <c r="H25" s="185">
        <v>92.12</v>
      </c>
      <c r="I25" s="186"/>
      <c r="J25" s="187"/>
      <c r="K25" s="185">
        <v>416.93</v>
      </c>
      <c r="L25" s="186"/>
      <c r="M25" s="187"/>
      <c r="N25" s="2"/>
      <c r="O25" s="2"/>
      <c r="P25" s="2"/>
    </row>
    <row r="26" spans="1:16" ht="14.25">
      <c r="A26" s="2" t="s">
        <v>14</v>
      </c>
      <c r="B26" s="2"/>
      <c r="C26" s="2"/>
      <c r="D26" s="2"/>
      <c r="E26" s="2"/>
      <c r="F26" s="2"/>
      <c r="G26" s="2"/>
      <c r="H26" s="128">
        <v>56</v>
      </c>
      <c r="I26" s="129"/>
      <c r="J26" s="130"/>
      <c r="K26" s="128">
        <v>170</v>
      </c>
      <c r="L26" s="129"/>
      <c r="M26" s="130"/>
      <c r="N26" s="2"/>
      <c r="O26" s="2"/>
      <c r="P26" s="2"/>
    </row>
    <row r="27" spans="1:16" ht="14.25">
      <c r="A27" s="2" t="s">
        <v>15</v>
      </c>
      <c r="B27" s="2"/>
      <c r="C27" s="2"/>
      <c r="D27" s="2"/>
      <c r="E27" s="2"/>
      <c r="F27" s="2"/>
      <c r="G27" s="2"/>
      <c r="H27" s="140" t="s">
        <v>101</v>
      </c>
      <c r="I27" s="129"/>
      <c r="J27" s="130"/>
      <c r="K27" s="140" t="s">
        <v>101</v>
      </c>
      <c r="L27" s="129"/>
      <c r="M27" s="130"/>
      <c r="N27" s="2"/>
      <c r="O27" s="2"/>
      <c r="P27" s="2"/>
    </row>
    <row r="28" spans="1:16" ht="14.25">
      <c r="A28" s="2"/>
      <c r="B28" s="2"/>
      <c r="C28" s="2"/>
      <c r="D28" s="2"/>
      <c r="E28" s="2"/>
      <c r="F28" s="2"/>
      <c r="G28" s="2"/>
      <c r="H28" s="128"/>
      <c r="I28" s="129"/>
      <c r="J28" s="130"/>
      <c r="K28" s="128"/>
      <c r="L28" s="129"/>
      <c r="M28" s="130"/>
      <c r="N28" s="2"/>
      <c r="O28" s="2"/>
      <c r="P28" s="2"/>
    </row>
    <row r="29" spans="1:16" ht="14.25">
      <c r="A29" s="2" t="s">
        <v>16</v>
      </c>
      <c r="B29" s="2"/>
      <c r="C29" s="2"/>
      <c r="D29" s="2"/>
      <c r="E29" s="2"/>
      <c r="F29" s="2"/>
      <c r="G29" s="2"/>
      <c r="H29" s="128" t="s">
        <v>65</v>
      </c>
      <c r="I29" s="129"/>
      <c r="J29" s="130"/>
      <c r="K29" s="128" t="s">
        <v>65</v>
      </c>
      <c r="L29" s="129"/>
      <c r="M29" s="130"/>
      <c r="N29" s="2"/>
      <c r="O29" s="2"/>
      <c r="P29" s="2"/>
    </row>
    <row r="30" spans="1:16" ht="14.25">
      <c r="A30" s="2" t="s">
        <v>17</v>
      </c>
      <c r="B30" s="2"/>
      <c r="C30" s="2"/>
      <c r="D30" s="2"/>
      <c r="E30" s="2"/>
      <c r="F30" s="2"/>
      <c r="G30" s="2"/>
      <c r="H30" s="141">
        <f>E4</f>
        <v>38749</v>
      </c>
      <c r="I30" s="142"/>
      <c r="J30" s="143"/>
      <c r="K30" s="141">
        <f>H30</f>
        <v>38749</v>
      </c>
      <c r="L30" s="142"/>
      <c r="M30" s="143"/>
      <c r="N30" s="2"/>
      <c r="O30" s="2"/>
      <c r="P30" s="2"/>
    </row>
    <row r="31" spans="1:16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">
      <c r="A32" s="5" t="s">
        <v>18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4.25">
      <c r="A33" s="41" t="s">
        <v>240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2" t="s">
        <v>76</v>
      </c>
      <c r="B34" s="2"/>
      <c r="C34" s="2"/>
      <c r="D34" s="2"/>
      <c r="E34" s="2"/>
      <c r="F34" s="2"/>
      <c r="G34" s="2"/>
      <c r="H34" s="203">
        <v>159902561.36</v>
      </c>
      <c r="I34" s="204"/>
      <c r="J34" s="205"/>
      <c r="K34" s="1"/>
      <c r="L34" s="1"/>
      <c r="M34" s="1"/>
      <c r="N34" s="2"/>
      <c r="O34" s="2"/>
      <c r="P34" s="2"/>
    </row>
    <row r="35" spans="1:16" ht="15">
      <c r="A35" s="3" t="s">
        <v>97</v>
      </c>
      <c r="B35" s="2"/>
      <c r="C35" s="2"/>
      <c r="D35" s="2"/>
      <c r="E35" s="2"/>
      <c r="F35" s="6"/>
      <c r="G35" s="2"/>
      <c r="H35" s="173">
        <v>153544727.15</v>
      </c>
      <c r="I35" s="174"/>
      <c r="J35" s="175"/>
      <c r="K35" s="1"/>
      <c r="L35" s="1"/>
      <c r="M35" s="1"/>
      <c r="N35" s="2"/>
      <c r="O35" s="2"/>
      <c r="P35" s="2"/>
    </row>
    <row r="36" spans="1:16" ht="14.25">
      <c r="A36" s="2" t="s">
        <v>77</v>
      </c>
      <c r="B36" s="2"/>
      <c r="C36" s="2"/>
      <c r="D36" s="2"/>
      <c r="E36" s="2"/>
      <c r="F36" s="2"/>
      <c r="G36" s="2"/>
      <c r="H36" s="173">
        <v>799271.73</v>
      </c>
      <c r="I36" s="174"/>
      <c r="J36" s="175"/>
      <c r="K36" s="1"/>
      <c r="L36" s="1"/>
      <c r="M36" s="1"/>
      <c r="N36" s="2"/>
      <c r="O36" s="2"/>
      <c r="P36" s="2"/>
    </row>
    <row r="37" spans="1:16" ht="14.25">
      <c r="A37" s="2"/>
      <c r="B37" s="2"/>
      <c r="C37" s="2"/>
      <c r="D37" s="2"/>
      <c r="E37" s="2"/>
      <c r="F37" s="2"/>
      <c r="G37" s="2"/>
      <c r="H37" s="128"/>
      <c r="I37" s="129"/>
      <c r="J37" s="130"/>
      <c r="K37" s="1"/>
      <c r="L37" s="1"/>
      <c r="M37" s="1"/>
      <c r="N37" s="2"/>
      <c r="O37" s="2"/>
      <c r="P37" s="2"/>
    </row>
    <row r="38" spans="1:16" ht="14.25">
      <c r="A38" s="2" t="s">
        <v>78</v>
      </c>
      <c r="B38" s="2"/>
      <c r="C38" s="2"/>
      <c r="D38" s="2"/>
      <c r="E38" s="2"/>
      <c r="F38" s="2"/>
      <c r="G38" s="2"/>
      <c r="H38" s="131">
        <f>H41+H42</f>
        <v>7746186.74</v>
      </c>
      <c r="I38" s="129"/>
      <c r="J38" s="130"/>
      <c r="K38" s="1"/>
      <c r="L38" s="1"/>
      <c r="M38" s="1"/>
      <c r="N38" s="2"/>
      <c r="O38" s="2"/>
      <c r="P38" s="2"/>
    </row>
    <row r="39" spans="1:16" ht="14.25">
      <c r="A39" s="2" t="s">
        <v>79</v>
      </c>
      <c r="B39" s="2"/>
      <c r="C39" s="2"/>
      <c r="D39" s="2"/>
      <c r="E39" s="2"/>
      <c r="F39" s="2"/>
      <c r="G39" s="2"/>
      <c r="H39" s="173">
        <v>1388326.29</v>
      </c>
      <c r="I39" s="174"/>
      <c r="J39" s="175"/>
      <c r="K39" s="1"/>
      <c r="L39" s="16"/>
      <c r="M39" s="1"/>
      <c r="N39" s="8"/>
      <c r="O39" s="2"/>
      <c r="P39" s="2"/>
    </row>
    <row r="40" spans="1:16" ht="14.25">
      <c r="A40" s="2" t="s">
        <v>80</v>
      </c>
      <c r="B40" s="2"/>
      <c r="C40" s="2"/>
      <c r="D40" s="2"/>
      <c r="E40" s="2"/>
      <c r="F40" s="2"/>
      <c r="G40" s="2"/>
      <c r="H40" s="128"/>
      <c r="I40" s="129"/>
      <c r="J40" s="130"/>
      <c r="K40" s="1"/>
      <c r="L40" s="1"/>
      <c r="M40" s="1"/>
      <c r="N40" s="2"/>
      <c r="O40" s="2"/>
      <c r="P40" s="2"/>
    </row>
    <row r="41" spans="1:16" ht="14.25">
      <c r="A41" s="2" t="s">
        <v>81</v>
      </c>
      <c r="B41" s="2"/>
      <c r="C41" s="2"/>
      <c r="D41" s="2"/>
      <c r="E41" s="2"/>
      <c r="F41" s="2"/>
      <c r="G41" s="2"/>
      <c r="H41" s="173">
        <v>5529269</v>
      </c>
      <c r="I41" s="174"/>
      <c r="J41" s="175"/>
      <c r="K41" s="131"/>
      <c r="L41" s="129"/>
      <c r="M41" s="129"/>
      <c r="N41" s="2"/>
      <c r="O41" s="2"/>
      <c r="P41" s="2"/>
    </row>
    <row r="42" spans="1:16" ht="14.25">
      <c r="A42" s="2" t="s">
        <v>91</v>
      </c>
      <c r="B42" s="2"/>
      <c r="C42" s="2"/>
      <c r="D42" s="2"/>
      <c r="E42" s="2"/>
      <c r="F42" s="2"/>
      <c r="G42" s="2"/>
      <c r="H42" s="173">
        <v>2216917.74</v>
      </c>
      <c r="I42" s="174"/>
      <c r="J42" s="175"/>
      <c r="K42" s="1"/>
      <c r="L42" s="16"/>
      <c r="M42" s="1"/>
      <c r="N42" s="2"/>
      <c r="O42" s="2"/>
      <c r="P42" s="2"/>
    </row>
    <row r="43" spans="1:16" ht="14.25">
      <c r="A43" s="2" t="s">
        <v>82</v>
      </c>
      <c r="B43" s="2"/>
      <c r="C43" s="2"/>
      <c r="D43" s="2"/>
      <c r="E43" s="2"/>
      <c r="F43" s="2"/>
      <c r="G43" s="2"/>
      <c r="H43" s="173">
        <v>0</v>
      </c>
      <c r="I43" s="174"/>
      <c r="J43" s="175"/>
      <c r="K43" s="1"/>
      <c r="L43" s="16"/>
      <c r="M43" s="1"/>
      <c r="N43" s="2"/>
      <c r="O43" s="2"/>
      <c r="P43" s="2"/>
    </row>
    <row r="44" spans="1:16" ht="14.25">
      <c r="A44" s="2" t="s">
        <v>83</v>
      </c>
      <c r="B44" s="2"/>
      <c r="C44" s="2"/>
      <c r="D44" s="2"/>
      <c r="E44" s="2"/>
      <c r="F44" s="2"/>
      <c r="G44" s="2"/>
      <c r="H44" s="131">
        <v>0</v>
      </c>
      <c r="I44" s="132"/>
      <c r="J44" s="133"/>
      <c r="K44" s="1"/>
      <c r="L44" s="17"/>
      <c r="M44" s="1"/>
      <c r="N44" s="2"/>
      <c r="O44" s="2"/>
      <c r="P44" s="2"/>
    </row>
    <row r="45" spans="1:16" ht="14.25">
      <c r="A45" s="2" t="s">
        <v>84</v>
      </c>
      <c r="B45" s="2"/>
      <c r="C45" s="2"/>
      <c r="D45" s="2"/>
      <c r="E45" s="2"/>
      <c r="F45" s="2"/>
      <c r="G45" s="2"/>
      <c r="H45" s="131">
        <f>H16</f>
        <v>6357844</v>
      </c>
      <c r="I45" s="132"/>
      <c r="J45" s="133"/>
      <c r="K45" s="1"/>
      <c r="L45" s="16"/>
      <c r="M45" s="1"/>
      <c r="N45" s="2"/>
      <c r="O45" s="2"/>
      <c r="P45" s="2"/>
    </row>
    <row r="46" spans="1:16" ht="14.25">
      <c r="A46" s="2" t="s">
        <v>85</v>
      </c>
      <c r="B46" s="2"/>
      <c r="C46" s="2"/>
      <c r="D46" s="2"/>
      <c r="E46" s="2"/>
      <c r="F46" s="2"/>
      <c r="G46" s="2"/>
      <c r="H46" s="128" t="s">
        <v>67</v>
      </c>
      <c r="I46" s="129"/>
      <c r="J46" s="130"/>
      <c r="K46" s="1"/>
      <c r="L46" s="1"/>
      <c r="M46" s="1"/>
      <c r="N46" s="2"/>
      <c r="O46" s="2"/>
      <c r="P46" s="2"/>
    </row>
    <row r="47" spans="1:16" ht="14.25">
      <c r="A47" s="2"/>
      <c r="B47" s="2"/>
      <c r="C47" s="2"/>
      <c r="D47" s="2"/>
      <c r="E47" s="2"/>
      <c r="F47" s="2"/>
      <c r="G47" s="2"/>
      <c r="H47" s="128"/>
      <c r="I47" s="129"/>
      <c r="J47" s="130"/>
      <c r="K47" s="1"/>
      <c r="L47" s="1"/>
      <c r="M47" s="1"/>
      <c r="N47" s="2"/>
      <c r="O47" s="2"/>
      <c r="P47" s="2"/>
    </row>
    <row r="48" spans="1:16" ht="14.25">
      <c r="A48" s="2" t="s">
        <v>19</v>
      </c>
      <c r="B48" s="2"/>
      <c r="C48" s="2"/>
      <c r="D48" s="2"/>
      <c r="E48" s="2"/>
      <c r="F48" s="2"/>
      <c r="G48" s="2"/>
      <c r="H48" s="113">
        <f>(H38-H39)/H34*12*100%</f>
        <v>0.4771301019264673</v>
      </c>
      <c r="I48" s="114"/>
      <c r="J48" s="115"/>
      <c r="K48" s="1"/>
      <c r="L48" s="1"/>
      <c r="M48" s="1"/>
      <c r="N48" s="2"/>
      <c r="O48" s="2"/>
      <c r="P48" s="2"/>
    </row>
    <row r="49" spans="1:16" ht="14.25">
      <c r="A49" s="2" t="s">
        <v>66</v>
      </c>
      <c r="B49" s="2"/>
      <c r="C49" s="2"/>
      <c r="D49" s="2"/>
      <c r="E49" s="2"/>
      <c r="F49" s="2"/>
      <c r="G49" s="2"/>
      <c r="H49" s="113">
        <f>H41/H34*12*100%</f>
        <v>0.4149478747286528</v>
      </c>
      <c r="I49" s="114"/>
      <c r="J49" s="115"/>
      <c r="K49" s="1"/>
      <c r="L49" s="1"/>
      <c r="M49" s="1"/>
      <c r="N49" s="2"/>
      <c r="O49" s="2"/>
      <c r="P49" s="2"/>
    </row>
    <row r="50" spans="1:16" ht="14.25">
      <c r="A50" s="2" t="s">
        <v>20</v>
      </c>
      <c r="B50" s="2"/>
      <c r="C50" s="2"/>
      <c r="D50" s="2"/>
      <c r="E50" s="2"/>
      <c r="F50" s="2"/>
      <c r="G50" s="2"/>
      <c r="H50" s="110">
        <f>(H42-H39)/H34*12*100%</f>
        <v>0.06218222719781454</v>
      </c>
      <c r="I50" s="111"/>
      <c r="J50" s="112"/>
      <c r="K50" s="1"/>
      <c r="L50" s="1"/>
      <c r="M50" s="1"/>
      <c r="N50" s="2"/>
      <c r="O50" s="2"/>
      <c r="P50" s="2"/>
    </row>
    <row r="51" spans="1:16" ht="14.25">
      <c r="A51" s="2"/>
      <c r="B51" s="2"/>
      <c r="C51" s="2"/>
      <c r="D51" s="2"/>
      <c r="E51" s="2"/>
      <c r="F51" s="2"/>
      <c r="G51" s="2"/>
      <c r="H51" s="4"/>
      <c r="I51" s="4"/>
      <c r="J51" s="4"/>
      <c r="K51" s="1"/>
      <c r="L51" s="1"/>
      <c r="M51" s="1"/>
      <c r="N51" s="2"/>
      <c r="O51" s="2"/>
      <c r="P51" s="2"/>
    </row>
    <row r="52" spans="1:16" ht="15">
      <c r="A52" s="42" t="s">
        <v>241</v>
      </c>
      <c r="B52" s="2"/>
      <c r="C52" s="2"/>
      <c r="D52" s="2"/>
      <c r="E52" s="2"/>
      <c r="F52" s="2"/>
      <c r="G52" s="2"/>
      <c r="H52" s="182">
        <f>799271.73-503829.64-186628.24</f>
        <v>108813.84999999998</v>
      </c>
      <c r="I52" s="183"/>
      <c r="J52" s="184"/>
      <c r="K52" s="1"/>
      <c r="L52" s="1"/>
      <c r="M52" s="1"/>
      <c r="N52" s="2"/>
      <c r="O52" s="2"/>
      <c r="P52" s="2"/>
    </row>
    <row r="53" spans="1:16" ht="15">
      <c r="A53" s="42" t="s">
        <v>242</v>
      </c>
      <c r="B53" s="2"/>
      <c r="C53" s="2"/>
      <c r="D53" s="2"/>
      <c r="E53" s="2"/>
      <c r="F53" s="2"/>
      <c r="G53" s="2"/>
      <c r="H53" s="200">
        <v>119.21</v>
      </c>
      <c r="I53" s="201"/>
      <c r="J53" s="202"/>
      <c r="K53" s="1"/>
      <c r="L53" s="1"/>
      <c r="M53" s="1"/>
      <c r="N53" s="2"/>
      <c r="O53" s="2"/>
      <c r="P53" s="2"/>
    </row>
    <row r="54" spans="1:16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">
      <c r="A55" s="43" t="s">
        <v>243</v>
      </c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2"/>
      <c r="O55" s="2"/>
      <c r="P55" s="2"/>
    </row>
    <row r="56" spans="1:16" ht="14.25">
      <c r="A56" s="2" t="s">
        <v>70</v>
      </c>
      <c r="B56" s="2"/>
      <c r="C56" s="2"/>
      <c r="D56" s="2"/>
      <c r="E56" s="2"/>
      <c r="F56" s="2"/>
      <c r="G56" s="2"/>
      <c r="H56" s="194">
        <v>185</v>
      </c>
      <c r="I56" s="195"/>
      <c r="J56" s="196"/>
      <c r="K56" s="1"/>
      <c r="L56" s="1"/>
      <c r="M56" s="1"/>
      <c r="N56" s="2"/>
      <c r="O56" s="2"/>
      <c r="P56" s="2"/>
    </row>
    <row r="57" spans="1:16" ht="14.25">
      <c r="A57" s="2" t="s">
        <v>71</v>
      </c>
      <c r="B57" s="2"/>
      <c r="C57" s="2"/>
      <c r="D57" s="2"/>
      <c r="E57" s="2"/>
      <c r="F57" s="2"/>
      <c r="G57" s="2"/>
      <c r="H57" s="185">
        <v>13667.75</v>
      </c>
      <c r="I57" s="186"/>
      <c r="J57" s="187"/>
      <c r="K57" s="1"/>
      <c r="L57" s="1"/>
      <c r="M57" s="1"/>
      <c r="N57" s="2"/>
      <c r="O57" s="2"/>
      <c r="P57" s="2"/>
    </row>
    <row r="58" spans="1:16" ht="14.25">
      <c r="A58" s="2" t="s">
        <v>21</v>
      </c>
      <c r="B58" s="2"/>
      <c r="C58" s="2"/>
      <c r="D58" s="2"/>
      <c r="E58" s="2"/>
      <c r="F58" s="2"/>
      <c r="G58" s="2"/>
      <c r="H58" s="185">
        <f>587.5+862.5+500</f>
        <v>1950</v>
      </c>
      <c r="I58" s="186"/>
      <c r="J58" s="187"/>
      <c r="K58" s="1"/>
      <c r="L58" s="1"/>
      <c r="M58" s="1"/>
      <c r="N58" s="2"/>
      <c r="O58" s="2"/>
      <c r="P58" s="2"/>
    </row>
    <row r="59" spans="1:16" ht="14.25">
      <c r="A59" s="2" t="s">
        <v>22</v>
      </c>
      <c r="B59" s="2"/>
      <c r="C59" s="2"/>
      <c r="D59" s="2"/>
      <c r="E59" s="2"/>
      <c r="F59" s="2"/>
      <c r="G59" s="2"/>
      <c r="H59" s="197">
        <v>3184.93</v>
      </c>
      <c r="I59" s="198"/>
      <c r="J59" s="199"/>
      <c r="K59" s="1"/>
      <c r="L59" s="1"/>
      <c r="M59" s="1"/>
      <c r="N59" s="2"/>
      <c r="O59" s="2"/>
      <c r="P59" s="2"/>
    </row>
    <row r="60" spans="1:16" ht="14.25">
      <c r="A60" s="2"/>
      <c r="B60" s="2"/>
      <c r="C60" s="2"/>
      <c r="D60" s="2"/>
      <c r="E60" s="2"/>
      <c r="F60" s="2"/>
      <c r="G60" s="2"/>
      <c r="H60" s="1"/>
      <c r="I60" s="1"/>
      <c r="J60" s="1"/>
      <c r="K60" s="1"/>
      <c r="L60" s="1"/>
      <c r="M60" s="1"/>
      <c r="N60" s="2"/>
      <c r="O60" s="2"/>
      <c r="P60" s="2"/>
    </row>
    <row r="61" spans="1:16" ht="15">
      <c r="A61" s="5" t="s">
        <v>23</v>
      </c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</row>
    <row r="62" spans="1:16" ht="14.25">
      <c r="A62" s="3" t="s">
        <v>24</v>
      </c>
      <c r="B62" s="2"/>
      <c r="C62" s="2"/>
      <c r="D62" s="2"/>
      <c r="E62" s="2"/>
      <c r="F62" s="2"/>
      <c r="G62" s="2"/>
      <c r="H62" s="144">
        <v>60000000</v>
      </c>
      <c r="I62" s="145"/>
      <c r="J62" s="146"/>
      <c r="K62" s="1"/>
      <c r="L62" s="1"/>
      <c r="M62" s="1"/>
      <c r="N62" s="2"/>
      <c r="O62" s="2"/>
      <c r="P62" s="2"/>
    </row>
    <row r="63" spans="1:16" ht="14.25">
      <c r="A63" s="2" t="s">
        <v>25</v>
      </c>
      <c r="B63" s="2"/>
      <c r="C63" s="2"/>
      <c r="D63" s="2"/>
      <c r="E63" s="2"/>
      <c r="F63" s="2"/>
      <c r="G63" s="2"/>
      <c r="H63" s="131">
        <v>25000000</v>
      </c>
      <c r="I63" s="132"/>
      <c r="J63" s="133"/>
      <c r="K63" s="1"/>
      <c r="L63" s="1"/>
      <c r="M63" s="1"/>
      <c r="N63" s="2"/>
      <c r="O63" s="2"/>
      <c r="P63" s="2"/>
    </row>
    <row r="64" spans="1:16" ht="14.25">
      <c r="A64" s="2" t="s">
        <v>26</v>
      </c>
      <c r="B64" s="2"/>
      <c r="C64" s="2"/>
      <c r="D64" s="2"/>
      <c r="E64" s="2"/>
      <c r="F64" s="2"/>
      <c r="G64" s="2"/>
      <c r="H64" s="131">
        <v>0</v>
      </c>
      <c r="I64" s="132"/>
      <c r="J64" s="133"/>
      <c r="K64" s="1"/>
      <c r="L64" s="1"/>
      <c r="M64" s="1"/>
      <c r="N64" s="2"/>
      <c r="O64" s="2"/>
      <c r="P64" s="2"/>
    </row>
    <row r="65" spans="1:16" ht="14.25">
      <c r="A65" s="2" t="s">
        <v>27</v>
      </c>
      <c r="B65" s="2"/>
      <c r="C65" s="2"/>
      <c r="D65" s="2"/>
      <c r="E65" s="2"/>
      <c r="F65" s="2"/>
      <c r="G65" s="2"/>
      <c r="H65" s="128">
        <v>0</v>
      </c>
      <c r="I65" s="129"/>
      <c r="J65" s="130"/>
      <c r="K65" s="1"/>
      <c r="L65" s="1"/>
      <c r="M65" s="1"/>
      <c r="N65" s="2"/>
      <c r="O65" s="2"/>
      <c r="P65" s="2"/>
    </row>
    <row r="66" spans="1:16" ht="14.25">
      <c r="A66" s="2" t="s">
        <v>28</v>
      </c>
      <c r="B66" s="2"/>
      <c r="C66" s="2"/>
      <c r="D66" s="2"/>
      <c r="E66" s="2"/>
      <c r="F66" s="2"/>
      <c r="G66" s="2"/>
      <c r="H66" s="131">
        <v>0</v>
      </c>
      <c r="I66" s="132"/>
      <c r="J66" s="133"/>
      <c r="K66" s="1"/>
      <c r="L66" s="1"/>
      <c r="M66" s="1"/>
      <c r="N66" s="2"/>
      <c r="O66" s="2"/>
      <c r="P66" s="2"/>
    </row>
    <row r="67" spans="1:16" ht="14.25">
      <c r="A67" s="2" t="s">
        <v>29</v>
      </c>
      <c r="B67" s="2"/>
      <c r="C67" s="2"/>
      <c r="D67" s="2"/>
      <c r="E67" s="2"/>
      <c r="F67" s="2"/>
      <c r="G67" s="2"/>
      <c r="H67" s="137">
        <f>H59</f>
        <v>3184.93</v>
      </c>
      <c r="I67" s="138"/>
      <c r="J67" s="139"/>
      <c r="K67" s="1"/>
      <c r="L67" s="1"/>
      <c r="M67" s="1"/>
      <c r="N67" s="2"/>
      <c r="O67" s="2"/>
      <c r="P67" s="2"/>
    </row>
    <row r="68" spans="1:16" ht="14.25">
      <c r="A68" s="2" t="s">
        <v>30</v>
      </c>
      <c r="B68" s="2"/>
      <c r="C68" s="2"/>
      <c r="D68" s="2"/>
      <c r="E68" s="2"/>
      <c r="F68" s="2"/>
      <c r="G68" s="2"/>
      <c r="H68" s="110">
        <v>0.0015</v>
      </c>
      <c r="I68" s="153"/>
      <c r="J68" s="154"/>
      <c r="K68" s="1"/>
      <c r="L68" s="1"/>
      <c r="M68" s="1"/>
      <c r="N68" s="2"/>
      <c r="O68" s="2"/>
      <c r="P68" s="2"/>
    </row>
    <row r="69" spans="1:16" ht="14.25">
      <c r="A69" s="2"/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</row>
    <row r="70" spans="1:16" ht="15">
      <c r="A70" s="5" t="s">
        <v>31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4.25">
      <c r="A71" s="3" t="s">
        <v>96</v>
      </c>
      <c r="B71" s="2"/>
      <c r="C71" s="2"/>
      <c r="D71" s="2"/>
      <c r="E71" s="2"/>
      <c r="F71" s="2"/>
      <c r="G71" s="2"/>
      <c r="H71" s="144">
        <v>11750000</v>
      </c>
      <c r="I71" s="145"/>
      <c r="J71" s="146"/>
      <c r="K71" s="2"/>
      <c r="L71" s="2"/>
      <c r="M71" s="2"/>
      <c r="N71" s="2"/>
      <c r="O71" s="2"/>
      <c r="P71" s="2"/>
    </row>
    <row r="72" spans="1:16" ht="14.25">
      <c r="A72" s="2" t="s">
        <v>32</v>
      </c>
      <c r="B72" s="2"/>
      <c r="C72" s="2"/>
      <c r="D72" s="2"/>
      <c r="E72" s="2"/>
      <c r="F72" s="2"/>
      <c r="G72" s="2"/>
      <c r="H72" s="131">
        <v>11750000</v>
      </c>
      <c r="I72" s="132"/>
      <c r="J72" s="133"/>
      <c r="K72" s="2"/>
      <c r="L72" s="2"/>
      <c r="M72" s="2"/>
      <c r="N72" s="2"/>
      <c r="O72" s="2"/>
      <c r="P72" s="2"/>
    </row>
    <row r="73" spans="1:16" ht="14.25">
      <c r="A73" s="2" t="s">
        <v>33</v>
      </c>
      <c r="B73" s="2"/>
      <c r="C73" s="2"/>
      <c r="D73" s="2"/>
      <c r="E73" s="2"/>
      <c r="F73" s="2"/>
      <c r="G73" s="2"/>
      <c r="H73" s="131">
        <v>0</v>
      </c>
      <c r="I73" s="129"/>
      <c r="J73" s="130"/>
      <c r="K73" s="2"/>
      <c r="L73" s="2"/>
      <c r="M73" s="2"/>
      <c r="N73" s="2"/>
      <c r="O73" s="2"/>
      <c r="P73" s="2"/>
    </row>
    <row r="74" spans="1:16" ht="14.25">
      <c r="A74" s="2" t="s">
        <v>34</v>
      </c>
      <c r="B74" s="2"/>
      <c r="C74" s="2"/>
      <c r="D74" s="2"/>
      <c r="E74" s="2"/>
      <c r="F74" s="2"/>
      <c r="G74" s="2"/>
      <c r="H74" s="128"/>
      <c r="I74" s="129"/>
      <c r="J74" s="130"/>
      <c r="K74" s="2"/>
      <c r="L74" s="2"/>
      <c r="M74" s="2"/>
      <c r="N74" s="2"/>
      <c r="O74" s="2"/>
      <c r="P74" s="2"/>
    </row>
    <row r="75" spans="1:16" ht="14.25">
      <c r="A75" s="2" t="s">
        <v>35</v>
      </c>
      <c r="B75" s="2"/>
      <c r="C75" s="2"/>
      <c r="D75" s="2"/>
      <c r="E75" s="2"/>
      <c r="F75" s="2"/>
      <c r="G75" s="2"/>
      <c r="H75" s="128">
        <v>0</v>
      </c>
      <c r="I75" s="129"/>
      <c r="J75" s="130"/>
      <c r="K75" s="2"/>
      <c r="L75" s="2"/>
      <c r="M75" s="2"/>
      <c r="N75" s="2"/>
      <c r="O75" s="2"/>
      <c r="P75" s="2"/>
    </row>
    <row r="76" spans="1:16" ht="14.25">
      <c r="A76" s="2" t="s">
        <v>36</v>
      </c>
      <c r="B76" s="2"/>
      <c r="C76" s="2"/>
      <c r="D76" s="2"/>
      <c r="E76" s="2"/>
      <c r="F76" s="2"/>
      <c r="G76" s="2"/>
      <c r="H76" s="128">
        <v>0</v>
      </c>
      <c r="I76" s="129"/>
      <c r="J76" s="130"/>
      <c r="K76" s="2"/>
      <c r="L76" s="2"/>
      <c r="M76" s="2"/>
      <c r="N76" s="2"/>
      <c r="O76" s="2"/>
      <c r="P76" s="2"/>
    </row>
    <row r="77" spans="1:16" ht="14.25">
      <c r="A77" s="2" t="s">
        <v>37</v>
      </c>
      <c r="B77" s="2"/>
      <c r="C77" s="2"/>
      <c r="D77" s="2"/>
      <c r="E77" s="2"/>
      <c r="F77" s="2"/>
      <c r="G77" s="2"/>
      <c r="H77" s="128">
        <v>0</v>
      </c>
      <c r="I77" s="129"/>
      <c r="J77" s="130"/>
      <c r="K77" s="2"/>
      <c r="L77" s="2"/>
      <c r="M77" s="2"/>
      <c r="N77" s="2"/>
      <c r="O77" s="2"/>
      <c r="P77" s="2"/>
    </row>
    <row r="78" spans="1:16" ht="14.25">
      <c r="A78" s="2" t="s">
        <v>38</v>
      </c>
      <c r="B78" s="2"/>
      <c r="C78" s="2"/>
      <c r="D78" s="2"/>
      <c r="E78" s="2"/>
      <c r="F78" s="2"/>
      <c r="G78" s="2"/>
      <c r="H78" s="158">
        <f>H72+H73</f>
        <v>11750000</v>
      </c>
      <c r="I78" s="159"/>
      <c r="J78" s="160"/>
      <c r="K78" s="2"/>
      <c r="L78" s="2"/>
      <c r="M78" s="2"/>
      <c r="N78" s="2"/>
      <c r="O78" s="2"/>
      <c r="P78" s="2"/>
    </row>
    <row r="79" spans="1:16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">
      <c r="A80" s="5" t="s">
        <v>39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4.25">
      <c r="A81" s="2" t="s">
        <v>40</v>
      </c>
      <c r="B81" s="2"/>
      <c r="C81" s="2"/>
      <c r="D81" s="2"/>
      <c r="E81" s="2"/>
      <c r="F81" s="2"/>
      <c r="G81" s="2"/>
      <c r="H81" s="161">
        <v>0</v>
      </c>
      <c r="I81" s="162"/>
      <c r="J81" s="163"/>
      <c r="K81" s="2"/>
      <c r="L81" s="2"/>
      <c r="M81" s="2"/>
      <c r="N81" s="2"/>
      <c r="O81" s="2"/>
      <c r="P81" s="2"/>
    </row>
    <row r="82" spans="1:16" ht="14.25">
      <c r="A82" s="2" t="s">
        <v>41</v>
      </c>
      <c r="B82" s="2"/>
      <c r="C82" s="2"/>
      <c r="D82" s="2"/>
      <c r="E82" s="2"/>
      <c r="F82" s="2"/>
      <c r="G82" s="2"/>
      <c r="H82" s="128">
        <v>0</v>
      </c>
      <c r="I82" s="129"/>
      <c r="J82" s="130"/>
      <c r="K82" s="2"/>
      <c r="L82" s="2"/>
      <c r="M82" s="2"/>
      <c r="N82" s="2"/>
      <c r="O82" s="2"/>
      <c r="P82" s="2"/>
    </row>
    <row r="83" spans="1:16" ht="14.25">
      <c r="A83" s="2" t="s">
        <v>42</v>
      </c>
      <c r="B83" s="2"/>
      <c r="C83" s="2"/>
      <c r="D83" s="2"/>
      <c r="E83" s="2"/>
      <c r="F83" s="2"/>
      <c r="G83" s="2"/>
      <c r="H83" s="128">
        <v>0</v>
      </c>
      <c r="I83" s="129"/>
      <c r="J83" s="130"/>
      <c r="K83" s="2"/>
      <c r="L83" s="2"/>
      <c r="M83" s="2"/>
      <c r="N83" s="2"/>
      <c r="O83" s="2"/>
      <c r="P83" s="2"/>
    </row>
    <row r="84" spans="1:16" ht="14.25">
      <c r="A84" s="2" t="s">
        <v>43</v>
      </c>
      <c r="B84" s="2"/>
      <c r="C84" s="2"/>
      <c r="D84" s="2"/>
      <c r="E84" s="2"/>
      <c r="F84" s="2"/>
      <c r="G84" s="2"/>
      <c r="H84" s="164">
        <v>0</v>
      </c>
      <c r="I84" s="153"/>
      <c r="J84" s="154"/>
      <c r="K84" s="2"/>
      <c r="L84" s="2"/>
      <c r="M84" s="2"/>
      <c r="N84" s="2"/>
      <c r="O84" s="2"/>
      <c r="P84" s="2"/>
    </row>
    <row r="85" spans="1:16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">
      <c r="A86" s="44" t="s">
        <v>244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>
      <c r="A87" s="6" t="s">
        <v>44</v>
      </c>
      <c r="B87" s="2"/>
      <c r="C87" s="2"/>
      <c r="D87" s="2"/>
      <c r="E87" s="2"/>
      <c r="F87" s="2"/>
      <c r="G87" s="2"/>
      <c r="H87" s="125" t="s">
        <v>72</v>
      </c>
      <c r="I87" s="126"/>
      <c r="J87" s="127"/>
      <c r="K87" s="126" t="s">
        <v>61</v>
      </c>
      <c r="L87" s="126"/>
      <c r="M87" s="127"/>
      <c r="N87" s="2"/>
      <c r="O87" s="2"/>
      <c r="P87" s="2"/>
    </row>
    <row r="88" spans="1:16" ht="14.25">
      <c r="A88" s="2" t="s">
        <v>45</v>
      </c>
      <c r="B88" s="2"/>
      <c r="C88" s="2"/>
      <c r="D88" s="2"/>
      <c r="E88" s="2"/>
      <c r="F88" s="2"/>
      <c r="G88" s="2"/>
      <c r="H88" s="173">
        <v>150323269.14</v>
      </c>
      <c r="I88" s="174"/>
      <c r="J88" s="175"/>
      <c r="K88" s="188">
        <v>2651</v>
      </c>
      <c r="L88" s="188"/>
      <c r="M88" s="189"/>
      <c r="N88" s="2"/>
      <c r="O88" s="2"/>
      <c r="P88" s="2"/>
    </row>
    <row r="89" spans="1:16" ht="14.25">
      <c r="A89" s="2" t="s">
        <v>46</v>
      </c>
      <c r="B89" s="2"/>
      <c r="C89" s="2"/>
      <c r="D89" s="2"/>
      <c r="E89" s="2"/>
      <c r="F89" s="2"/>
      <c r="G89" s="2"/>
      <c r="H89" s="173">
        <v>1836760.14</v>
      </c>
      <c r="I89" s="174"/>
      <c r="J89" s="175"/>
      <c r="K89" s="188">
        <v>30</v>
      </c>
      <c r="L89" s="188"/>
      <c r="M89" s="189"/>
      <c r="N89" s="2"/>
      <c r="O89" s="2"/>
      <c r="P89" s="2"/>
    </row>
    <row r="90" spans="1:16" ht="14.25">
      <c r="A90" s="2" t="s">
        <v>47</v>
      </c>
      <c r="B90" s="2"/>
      <c r="C90" s="2"/>
      <c r="D90" s="2"/>
      <c r="E90" s="2"/>
      <c r="F90" s="2"/>
      <c r="G90" s="2"/>
      <c r="H90" s="173">
        <v>556665.58</v>
      </c>
      <c r="I90" s="174"/>
      <c r="J90" s="175"/>
      <c r="K90" s="188">
        <v>8</v>
      </c>
      <c r="L90" s="188"/>
      <c r="M90" s="189"/>
      <c r="N90" s="2"/>
      <c r="O90" s="2"/>
      <c r="P90" s="2"/>
    </row>
    <row r="91" spans="1:16" ht="14.25">
      <c r="A91" s="2" t="s">
        <v>48</v>
      </c>
      <c r="B91" s="2"/>
      <c r="C91" s="2"/>
      <c r="D91" s="2"/>
      <c r="E91" s="2"/>
      <c r="F91" s="2"/>
      <c r="G91" s="2"/>
      <c r="H91" s="173">
        <v>141474.55</v>
      </c>
      <c r="I91" s="174"/>
      <c r="J91" s="175"/>
      <c r="K91" s="188">
        <v>6</v>
      </c>
      <c r="L91" s="188"/>
      <c r="M91" s="189"/>
      <c r="N91" s="2"/>
      <c r="O91" s="2"/>
      <c r="P91" s="2"/>
    </row>
    <row r="92" spans="1:16" ht="14.25">
      <c r="A92" s="2" t="s">
        <v>104</v>
      </c>
      <c r="B92" s="2"/>
      <c r="C92" s="2"/>
      <c r="D92" s="2"/>
      <c r="E92" s="2"/>
      <c r="F92" s="2"/>
      <c r="G92" s="2"/>
      <c r="H92" s="173">
        <f>94797.23+74.93</f>
        <v>94872.15999999999</v>
      </c>
      <c r="I92" s="174"/>
      <c r="J92" s="175"/>
      <c r="K92" s="188">
        <v>4</v>
      </c>
      <c r="L92" s="188"/>
      <c r="M92" s="189"/>
      <c r="N92" s="2"/>
      <c r="O92" s="2"/>
      <c r="P92" s="2"/>
    </row>
    <row r="93" spans="1:16" ht="14.25">
      <c r="A93" s="2" t="s">
        <v>105</v>
      </c>
      <c r="B93" s="2"/>
      <c r="C93" s="2"/>
      <c r="D93" s="2"/>
      <c r="E93" s="2"/>
      <c r="F93" s="2"/>
      <c r="G93" s="2"/>
      <c r="H93" s="173">
        <f>8891.86+113773.67</f>
        <v>122665.53</v>
      </c>
      <c r="I93" s="174"/>
      <c r="J93" s="175"/>
      <c r="K93" s="188">
        <v>4</v>
      </c>
      <c r="L93" s="188"/>
      <c r="M93" s="189"/>
      <c r="N93" s="2"/>
      <c r="O93" s="2"/>
      <c r="P93" s="2"/>
    </row>
    <row r="94" spans="1:16" ht="14.25">
      <c r="A94" s="2" t="s">
        <v>103</v>
      </c>
      <c r="B94" s="2"/>
      <c r="C94" s="2"/>
      <c r="D94" s="2"/>
      <c r="E94" s="2"/>
      <c r="F94" s="2"/>
      <c r="G94" s="2"/>
      <c r="H94" s="173">
        <v>468933.1</v>
      </c>
      <c r="I94" s="174"/>
      <c r="J94" s="175"/>
      <c r="K94" s="188">
        <v>8</v>
      </c>
      <c r="L94" s="188"/>
      <c r="M94" s="189"/>
      <c r="N94" s="2"/>
      <c r="O94" s="2"/>
      <c r="P94" s="2"/>
    </row>
    <row r="95" spans="1:16" ht="14.25">
      <c r="A95" s="2" t="s">
        <v>116</v>
      </c>
      <c r="B95" s="2"/>
      <c r="C95" s="2"/>
      <c r="D95" s="2"/>
      <c r="E95" s="2"/>
      <c r="F95" s="2"/>
      <c r="G95" s="2"/>
      <c r="H95" s="173">
        <v>0</v>
      </c>
      <c r="I95" s="174"/>
      <c r="J95" s="175"/>
      <c r="K95" s="188">
        <v>0</v>
      </c>
      <c r="L95" s="188"/>
      <c r="M95" s="189"/>
      <c r="N95" s="2"/>
      <c r="O95" s="2"/>
      <c r="P95" s="2"/>
    </row>
    <row r="96" spans="1:16" ht="14.25">
      <c r="A96" s="2" t="s">
        <v>246</v>
      </c>
      <c r="B96" s="2"/>
      <c r="C96" s="2"/>
      <c r="D96" s="2"/>
      <c r="E96" s="2"/>
      <c r="F96" s="2"/>
      <c r="G96" s="2"/>
      <c r="H96" s="190">
        <v>86.95</v>
      </c>
      <c r="I96" s="191"/>
      <c r="J96" s="192"/>
      <c r="K96" s="193">
        <v>1</v>
      </c>
      <c r="L96" s="191"/>
      <c r="M96" s="192"/>
      <c r="N96" s="2"/>
      <c r="O96" s="2"/>
      <c r="P96" s="2"/>
    </row>
    <row r="97" spans="1:16" ht="14.25">
      <c r="A97" s="2" t="s">
        <v>115</v>
      </c>
      <c r="B97" s="2"/>
      <c r="C97" s="2"/>
      <c r="D97" s="2"/>
      <c r="E97" s="2"/>
      <c r="F97" s="2"/>
      <c r="G97" s="2"/>
      <c r="H97" s="165">
        <f>SUM(H88:J96)</f>
        <v>153544727.14999998</v>
      </c>
      <c r="I97" s="166"/>
      <c r="J97" s="167"/>
      <c r="K97" s="168">
        <f>SUM(K88:M96)</f>
        <v>2712</v>
      </c>
      <c r="L97" s="169"/>
      <c r="M97" s="170"/>
      <c r="N97" s="2"/>
      <c r="O97" s="2"/>
      <c r="P97" s="2"/>
    </row>
    <row r="98" spans="1:16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">
      <c r="A99" s="45" t="s">
        <v>245</v>
      </c>
      <c r="B99" s="2"/>
      <c r="C99" s="2"/>
      <c r="D99" s="2"/>
      <c r="E99" s="2"/>
      <c r="F99" s="2"/>
      <c r="G99" s="2"/>
      <c r="H99" s="12"/>
      <c r="I99" s="12"/>
      <c r="J99" s="12"/>
      <c r="K99" s="11"/>
      <c r="L99" s="11"/>
      <c r="M99" s="11"/>
      <c r="N99" s="2"/>
      <c r="O99" s="2"/>
      <c r="P99" s="2"/>
    </row>
    <row r="100" spans="1:16" ht="15">
      <c r="A100" s="14" t="s">
        <v>111</v>
      </c>
      <c r="B100" s="2"/>
      <c r="C100" s="2"/>
      <c r="D100" s="2"/>
      <c r="E100" s="2"/>
      <c r="F100" s="2"/>
      <c r="G100" s="2"/>
      <c r="H100" s="116" t="s">
        <v>114</v>
      </c>
      <c r="I100" s="117"/>
      <c r="J100" s="118"/>
      <c r="K100" s="11"/>
      <c r="L100" s="11"/>
      <c r="M100" s="11"/>
      <c r="N100" s="2"/>
      <c r="O100" s="2"/>
      <c r="P100" s="2"/>
    </row>
    <row r="101" spans="1:16" ht="14.25">
      <c r="A101" s="15" t="s">
        <v>112</v>
      </c>
      <c r="B101" s="2"/>
      <c r="C101" s="2"/>
      <c r="D101" s="2"/>
      <c r="E101" s="2"/>
      <c r="F101" s="2"/>
      <c r="G101" s="2"/>
      <c r="H101" s="176">
        <f>41449154.24/153544727</f>
        <v>0.26994840558738303</v>
      </c>
      <c r="I101" s="177"/>
      <c r="J101" s="178"/>
      <c r="K101" s="11"/>
      <c r="L101" s="11"/>
      <c r="M101" s="11"/>
      <c r="N101" s="2"/>
      <c r="O101" s="2"/>
      <c r="P101" s="2"/>
    </row>
    <row r="102" spans="1:16" ht="14.25">
      <c r="A102" s="15" t="s">
        <v>113</v>
      </c>
      <c r="B102" s="2"/>
      <c r="C102" s="2"/>
      <c r="D102" s="2"/>
      <c r="E102" s="2"/>
      <c r="F102" s="2"/>
      <c r="G102" s="2"/>
      <c r="H102" s="179">
        <f>14870842.81/153544727</f>
        <v>0.09685023445969591</v>
      </c>
      <c r="I102" s="180"/>
      <c r="J102" s="181"/>
      <c r="K102" s="11"/>
      <c r="L102" s="11"/>
      <c r="M102" s="11"/>
      <c r="N102" s="2"/>
      <c r="O102" s="2"/>
      <c r="P102" s="2"/>
    </row>
    <row r="103" spans="1:16" ht="14.25">
      <c r="A103" s="2"/>
      <c r="B103" s="2"/>
      <c r="C103" s="2"/>
      <c r="D103" s="2"/>
      <c r="E103" s="2"/>
      <c r="F103" s="2"/>
      <c r="G103" s="2"/>
      <c r="H103" s="12"/>
      <c r="I103" s="12"/>
      <c r="J103" s="12"/>
      <c r="K103" s="11"/>
      <c r="L103" s="11"/>
      <c r="M103" s="11"/>
      <c r="N103" s="2"/>
      <c r="O103" s="2"/>
      <c r="P103" s="2"/>
    </row>
    <row r="104" spans="1:16" ht="14.25">
      <c r="A104" s="2"/>
      <c r="B104" s="2"/>
      <c r="C104" s="2"/>
      <c r="D104" s="2"/>
      <c r="E104" s="2"/>
      <c r="F104" s="2"/>
      <c r="G104" s="2"/>
      <c r="H104" s="12"/>
      <c r="I104" s="12"/>
      <c r="J104" s="12"/>
      <c r="K104" s="11"/>
      <c r="L104" s="11"/>
      <c r="M104" s="11"/>
      <c r="N104" s="2"/>
      <c r="O104" s="2"/>
      <c r="P104" s="2"/>
    </row>
    <row r="105" spans="1:16" ht="15">
      <c r="A105" s="5" t="s">
        <v>117</v>
      </c>
      <c r="B105" s="2"/>
      <c r="C105" s="2"/>
      <c r="D105" s="2"/>
      <c r="E105" s="2"/>
      <c r="F105" s="2"/>
      <c r="G105" s="2"/>
      <c r="H105" s="116" t="s">
        <v>108</v>
      </c>
      <c r="I105" s="117"/>
      <c r="J105" s="118"/>
      <c r="K105" s="125" t="s">
        <v>109</v>
      </c>
      <c r="L105" s="126"/>
      <c r="M105" s="127"/>
      <c r="N105" s="125" t="s">
        <v>110</v>
      </c>
      <c r="O105" s="126"/>
      <c r="P105" s="127"/>
    </row>
    <row r="106" spans="1:16" ht="14.25">
      <c r="A106" s="2" t="s">
        <v>106</v>
      </c>
      <c r="B106" s="2"/>
      <c r="C106" s="2"/>
      <c r="D106" s="2"/>
      <c r="E106" s="2"/>
      <c r="F106" s="2"/>
      <c r="G106" s="2"/>
      <c r="H106" s="113">
        <v>0.667</v>
      </c>
      <c r="I106" s="114"/>
      <c r="J106" s="115"/>
      <c r="K106" s="113">
        <v>0.677</v>
      </c>
      <c r="L106" s="114"/>
      <c r="M106" s="115"/>
      <c r="N106" s="176">
        <v>0.598</v>
      </c>
      <c r="O106" s="177"/>
      <c r="P106" s="178"/>
    </row>
    <row r="107" spans="1:16" ht="14.25">
      <c r="A107" s="2" t="s">
        <v>107</v>
      </c>
      <c r="B107" s="2"/>
      <c r="C107" s="2"/>
      <c r="D107" s="2"/>
      <c r="E107" s="2"/>
      <c r="F107" s="2"/>
      <c r="G107" s="2"/>
      <c r="H107" s="110">
        <v>0.6431</v>
      </c>
      <c r="I107" s="111"/>
      <c r="J107" s="112"/>
      <c r="K107" s="110">
        <v>0.6531</v>
      </c>
      <c r="L107" s="111"/>
      <c r="M107" s="112"/>
      <c r="N107" s="179">
        <v>0.5639</v>
      </c>
      <c r="O107" s="180"/>
      <c r="P107" s="181"/>
    </row>
    <row r="108" spans="1:16" ht="14.25">
      <c r="A108" s="2"/>
      <c r="B108" s="2"/>
      <c r="C108" s="2"/>
      <c r="D108" s="2"/>
      <c r="E108" s="2"/>
      <c r="F108" s="2"/>
      <c r="G108" s="2"/>
      <c r="H108" s="8"/>
      <c r="I108" s="2"/>
      <c r="J108" s="2"/>
      <c r="K108" s="2"/>
      <c r="L108" s="2"/>
      <c r="M108" s="2"/>
      <c r="N108" s="2"/>
      <c r="O108" s="2"/>
      <c r="P108" s="2"/>
    </row>
    <row r="109" spans="1:16" ht="15">
      <c r="A109" s="5" t="s">
        <v>49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4.25">
      <c r="A110" s="2" t="s">
        <v>50</v>
      </c>
      <c r="B110" s="2"/>
      <c r="C110" s="2"/>
      <c r="D110" s="2"/>
      <c r="E110" s="2"/>
      <c r="F110" s="2"/>
      <c r="G110" s="2"/>
      <c r="H110" s="161">
        <v>0</v>
      </c>
      <c r="I110" s="162"/>
      <c r="J110" s="163"/>
      <c r="K110" s="2"/>
      <c r="L110" s="2"/>
      <c r="M110" s="2"/>
      <c r="N110" s="2"/>
      <c r="O110" s="2"/>
      <c r="P110" s="2"/>
    </row>
    <row r="111" spans="1:16" ht="14.25">
      <c r="A111" s="2" t="s">
        <v>51</v>
      </c>
      <c r="B111" s="2"/>
      <c r="C111" s="2"/>
      <c r="D111" s="2"/>
      <c r="E111" s="2"/>
      <c r="F111" s="2"/>
      <c r="G111" s="2"/>
      <c r="H111" s="128">
        <v>0</v>
      </c>
      <c r="I111" s="129"/>
      <c r="J111" s="130"/>
      <c r="K111" s="2"/>
      <c r="L111" s="2"/>
      <c r="M111" s="2"/>
      <c r="N111" s="2"/>
      <c r="O111" s="2"/>
      <c r="P111" s="2"/>
    </row>
    <row r="112" spans="1:16" ht="14.25">
      <c r="A112" s="2"/>
      <c r="B112" s="2"/>
      <c r="C112" s="2"/>
      <c r="D112" s="2"/>
      <c r="E112" s="2"/>
      <c r="F112" s="2"/>
      <c r="G112" s="2"/>
      <c r="H112" s="128"/>
      <c r="I112" s="129"/>
      <c r="J112" s="130"/>
      <c r="K112" s="2"/>
      <c r="L112" s="2"/>
      <c r="M112" s="2"/>
      <c r="N112" s="2"/>
      <c r="O112" s="2"/>
      <c r="P112" s="2"/>
    </row>
    <row r="113" spans="1:16" ht="14.25">
      <c r="A113" s="2" t="s">
        <v>52</v>
      </c>
      <c r="B113" s="2"/>
      <c r="C113" s="2"/>
      <c r="D113" s="2"/>
      <c r="E113" s="2"/>
      <c r="F113" s="2"/>
      <c r="G113" s="2"/>
      <c r="H113" s="128">
        <v>0</v>
      </c>
      <c r="I113" s="129"/>
      <c r="J113" s="130"/>
      <c r="K113" s="2"/>
      <c r="L113" s="2"/>
      <c r="M113" s="2"/>
      <c r="N113" s="2"/>
      <c r="O113" s="2"/>
      <c r="P113" s="2"/>
    </row>
    <row r="114" spans="1:16" ht="14.25">
      <c r="A114" s="2" t="s">
        <v>53</v>
      </c>
      <c r="B114" s="2"/>
      <c r="C114" s="2"/>
      <c r="D114" s="2"/>
      <c r="E114" s="2"/>
      <c r="F114" s="2"/>
      <c r="G114" s="2"/>
      <c r="H114" s="128">
        <v>0</v>
      </c>
      <c r="I114" s="129"/>
      <c r="J114" s="130"/>
      <c r="K114" s="2"/>
      <c r="L114" s="2"/>
      <c r="M114" s="2"/>
      <c r="N114" s="2"/>
      <c r="O114" s="2"/>
      <c r="P114" s="2"/>
    </row>
    <row r="115" spans="1:16" ht="14.25">
      <c r="A115" s="2" t="s">
        <v>54</v>
      </c>
      <c r="B115" s="2"/>
      <c r="C115" s="2"/>
      <c r="D115" s="2"/>
      <c r="E115" s="2"/>
      <c r="F115" s="2"/>
      <c r="G115" s="2"/>
      <c r="H115" s="164">
        <v>0</v>
      </c>
      <c r="I115" s="153"/>
      <c r="J115" s="154"/>
      <c r="K115" s="1"/>
      <c r="L115" s="1"/>
      <c r="M115" s="1"/>
      <c r="N115" s="2"/>
      <c r="O115" s="2"/>
      <c r="P115" s="2"/>
    </row>
    <row r="116" spans="1:16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2"/>
      <c r="O116" s="2"/>
      <c r="P116" s="2"/>
    </row>
    <row r="117" spans="1:16" ht="15">
      <c r="A117" s="5" t="s">
        <v>55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4.25">
      <c r="A118" s="2" t="s">
        <v>86</v>
      </c>
      <c r="B118" s="2"/>
      <c r="C118" s="2"/>
      <c r="D118" s="2"/>
      <c r="E118" s="2"/>
      <c r="F118" s="2"/>
      <c r="G118" s="2"/>
      <c r="H118" s="161">
        <v>0</v>
      </c>
      <c r="I118" s="162"/>
      <c r="J118" s="163"/>
      <c r="K118" s="2"/>
      <c r="L118" s="2"/>
      <c r="M118" s="2"/>
      <c r="N118" s="2"/>
      <c r="O118" s="2"/>
      <c r="P118" s="2"/>
    </row>
    <row r="119" spans="1:16" ht="14.25">
      <c r="A119" s="2" t="s">
        <v>87</v>
      </c>
      <c r="B119" s="2"/>
      <c r="C119" s="2"/>
      <c r="D119" s="2"/>
      <c r="E119" s="2"/>
      <c r="F119" s="2"/>
      <c r="G119" s="2"/>
      <c r="H119" s="128">
        <v>0</v>
      </c>
      <c r="I119" s="129"/>
      <c r="J119" s="130"/>
      <c r="K119" s="2"/>
      <c r="L119" s="2"/>
      <c r="M119" s="2"/>
      <c r="N119" s="2"/>
      <c r="O119" s="2"/>
      <c r="P119" s="2"/>
    </row>
    <row r="120" spans="1:16" ht="14.25">
      <c r="A120" s="2" t="s">
        <v>88</v>
      </c>
      <c r="B120" s="2"/>
      <c r="C120" s="2"/>
      <c r="D120" s="2"/>
      <c r="E120" s="2"/>
      <c r="F120" s="2"/>
      <c r="G120" s="2"/>
      <c r="H120" s="128">
        <v>0</v>
      </c>
      <c r="I120" s="129"/>
      <c r="J120" s="130"/>
      <c r="K120" s="2"/>
      <c r="L120" s="2"/>
      <c r="M120" s="2"/>
      <c r="N120" s="2"/>
      <c r="O120" s="2"/>
      <c r="P120" s="2"/>
    </row>
    <row r="121" spans="1:16" ht="14.25">
      <c r="A121" s="2" t="s">
        <v>89</v>
      </c>
      <c r="B121" s="2"/>
      <c r="C121" s="2"/>
      <c r="D121" s="2"/>
      <c r="E121" s="2"/>
      <c r="F121" s="2"/>
      <c r="G121" s="2"/>
      <c r="H121" s="128">
        <v>0</v>
      </c>
      <c r="I121" s="129"/>
      <c r="J121" s="130"/>
      <c r="K121" s="2"/>
      <c r="L121" s="2"/>
      <c r="M121" s="2"/>
      <c r="N121" s="2"/>
      <c r="O121" s="2"/>
      <c r="P121" s="2"/>
    </row>
    <row r="122" spans="1:16" ht="14.25">
      <c r="A122" s="2" t="s">
        <v>90</v>
      </c>
      <c r="B122" s="2"/>
      <c r="C122" s="2"/>
      <c r="D122" s="2"/>
      <c r="E122" s="2"/>
      <c r="F122" s="2"/>
      <c r="G122" s="2"/>
      <c r="H122" s="128">
        <v>0</v>
      </c>
      <c r="I122" s="129"/>
      <c r="J122" s="130"/>
      <c r="K122" s="2"/>
      <c r="L122" s="2"/>
      <c r="M122" s="2"/>
      <c r="N122" s="2"/>
      <c r="O122" s="2"/>
      <c r="P122" s="2"/>
    </row>
    <row r="123" spans="1:16" ht="14.25">
      <c r="A123" s="2" t="s">
        <v>56</v>
      </c>
      <c r="B123" s="2"/>
      <c r="C123" s="2"/>
      <c r="D123" s="2"/>
      <c r="E123" s="2"/>
      <c r="F123" s="2"/>
      <c r="G123" s="2"/>
      <c r="H123" s="128">
        <v>0</v>
      </c>
      <c r="I123" s="129"/>
      <c r="J123" s="130"/>
      <c r="K123" s="2"/>
      <c r="L123" s="2"/>
      <c r="M123" s="2"/>
      <c r="N123" s="2"/>
      <c r="O123" s="2"/>
      <c r="P123" s="2"/>
    </row>
    <row r="124" spans="1:16" ht="14.25">
      <c r="A124" s="2" t="s">
        <v>57</v>
      </c>
      <c r="B124" s="2"/>
      <c r="C124" s="2"/>
      <c r="D124" s="2"/>
      <c r="E124" s="2"/>
      <c r="F124" s="2"/>
      <c r="G124" s="2"/>
      <c r="H124" s="128">
        <v>0</v>
      </c>
      <c r="I124" s="129"/>
      <c r="J124" s="130"/>
      <c r="K124" s="2"/>
      <c r="L124" s="2"/>
      <c r="M124" s="2"/>
      <c r="N124" s="2"/>
      <c r="O124" s="2"/>
      <c r="P124" s="2"/>
    </row>
    <row r="125" spans="1:16" ht="14.25">
      <c r="A125" s="2" t="s">
        <v>58</v>
      </c>
      <c r="B125" s="2"/>
      <c r="C125" s="2"/>
      <c r="D125" s="2"/>
      <c r="E125" s="2"/>
      <c r="F125" s="2"/>
      <c r="G125" s="2"/>
      <c r="H125" s="164">
        <v>0</v>
      </c>
      <c r="I125" s="153"/>
      <c r="J125" s="154"/>
      <c r="K125" s="2"/>
      <c r="L125" s="2"/>
      <c r="M125" s="2"/>
      <c r="N125" s="2"/>
      <c r="O125" s="2"/>
      <c r="P125" s="2"/>
    </row>
    <row r="126" spans="1:16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mergeCells count="139">
    <mergeCell ref="H7:J7"/>
    <mergeCell ref="K7:M7"/>
    <mergeCell ref="H8:J8"/>
    <mergeCell ref="K8:M8"/>
    <mergeCell ref="H9:J9"/>
    <mergeCell ref="K9:M9"/>
    <mergeCell ref="H10:J10"/>
    <mergeCell ref="K10:M10"/>
    <mergeCell ref="H11:J11"/>
    <mergeCell ref="K11:M11"/>
    <mergeCell ref="H12:J12"/>
    <mergeCell ref="K12:M12"/>
    <mergeCell ref="H13:J13"/>
    <mergeCell ref="K13:M13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4:J34"/>
    <mergeCell ref="H35:J35"/>
    <mergeCell ref="H36:J36"/>
    <mergeCell ref="H37:J37"/>
    <mergeCell ref="H38:J38"/>
    <mergeCell ref="H39:J39"/>
    <mergeCell ref="H40:J40"/>
    <mergeCell ref="H41:J41"/>
    <mergeCell ref="K41:M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2:J52"/>
    <mergeCell ref="H53:J53"/>
    <mergeCell ref="H56:J56"/>
    <mergeCell ref="H57:J57"/>
    <mergeCell ref="H58:J58"/>
    <mergeCell ref="H59:J59"/>
    <mergeCell ref="H62:J62"/>
    <mergeCell ref="H63:J63"/>
    <mergeCell ref="H64:J64"/>
    <mergeCell ref="H65:J65"/>
    <mergeCell ref="H66:J66"/>
    <mergeCell ref="H67:J67"/>
    <mergeCell ref="H68:J68"/>
    <mergeCell ref="H71:J71"/>
    <mergeCell ref="H72:J72"/>
    <mergeCell ref="H73:J73"/>
    <mergeCell ref="H74:J74"/>
    <mergeCell ref="H75:J75"/>
    <mergeCell ref="H76:J76"/>
    <mergeCell ref="H77:J77"/>
    <mergeCell ref="H78:J78"/>
    <mergeCell ref="H81:J81"/>
    <mergeCell ref="H82:J82"/>
    <mergeCell ref="H83:J83"/>
    <mergeCell ref="H84:J84"/>
    <mergeCell ref="H87:J87"/>
    <mergeCell ref="K87:M87"/>
    <mergeCell ref="H88:J88"/>
    <mergeCell ref="K88:M88"/>
    <mergeCell ref="H89:J89"/>
    <mergeCell ref="K89:M89"/>
    <mergeCell ref="H90:J90"/>
    <mergeCell ref="K90:M90"/>
    <mergeCell ref="H91:J91"/>
    <mergeCell ref="K91:M91"/>
    <mergeCell ref="H92:J92"/>
    <mergeCell ref="K92:M92"/>
    <mergeCell ref="H93:J93"/>
    <mergeCell ref="K93:M93"/>
    <mergeCell ref="H94:J94"/>
    <mergeCell ref="K94:M94"/>
    <mergeCell ref="H96:J96"/>
    <mergeCell ref="K96:M96"/>
    <mergeCell ref="H97:J97"/>
    <mergeCell ref="K97:M97"/>
    <mergeCell ref="H100:J100"/>
    <mergeCell ref="H101:J101"/>
    <mergeCell ref="H102:J102"/>
    <mergeCell ref="H105:J105"/>
    <mergeCell ref="K105:M105"/>
    <mergeCell ref="N105:P105"/>
    <mergeCell ref="H106:J106"/>
    <mergeCell ref="K106:M106"/>
    <mergeCell ref="N106:P106"/>
    <mergeCell ref="H107:J107"/>
    <mergeCell ref="K107:M107"/>
    <mergeCell ref="N107:P107"/>
    <mergeCell ref="H118:J118"/>
    <mergeCell ref="H119:J119"/>
    <mergeCell ref="H110:J110"/>
    <mergeCell ref="H111:J111"/>
    <mergeCell ref="H112:J112"/>
    <mergeCell ref="H113:J113"/>
    <mergeCell ref="H124:J124"/>
    <mergeCell ref="H125:J125"/>
    <mergeCell ref="H95:J95"/>
    <mergeCell ref="K95:M95"/>
    <mergeCell ref="H120:J120"/>
    <mergeCell ref="H121:J121"/>
    <mergeCell ref="H122:J122"/>
    <mergeCell ref="H123:J123"/>
    <mergeCell ref="H114:J114"/>
    <mergeCell ref="H115:J115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5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P1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24.421875" style="0" bestFit="1" customWidth="1"/>
    <col min="6" max="6" width="10.8515625" style="0" customWidth="1"/>
    <col min="8" max="9" width="12.7109375" style="0" bestFit="1" customWidth="1"/>
    <col min="12" max="12" width="11.57421875" style="0" bestFit="1" customWidth="1"/>
    <col min="14" max="14" width="11.57421875" style="0" bestFit="1" customWidth="1"/>
  </cols>
  <sheetData>
    <row r="1" spans="1:16" ht="15">
      <c r="A1" s="46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">
      <c r="A4" s="6" t="s">
        <v>7</v>
      </c>
      <c r="B4" s="2"/>
      <c r="C4" s="2"/>
      <c r="D4" s="2"/>
      <c r="E4" s="40">
        <v>38777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6" t="s">
        <v>8</v>
      </c>
      <c r="B5" s="2"/>
      <c r="C5" s="2"/>
      <c r="D5" s="2"/>
      <c r="E5" s="39">
        <v>0.04575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5" t="s">
        <v>9</v>
      </c>
      <c r="B7" s="2"/>
      <c r="C7" s="2"/>
      <c r="D7" s="2"/>
      <c r="E7" s="2"/>
      <c r="F7" s="2"/>
      <c r="G7" s="2"/>
      <c r="H7" s="122" t="s">
        <v>59</v>
      </c>
      <c r="I7" s="123"/>
      <c r="J7" s="124"/>
      <c r="K7" s="122" t="s">
        <v>60</v>
      </c>
      <c r="L7" s="123"/>
      <c r="M7" s="124"/>
      <c r="N7" s="2"/>
      <c r="O7" s="2"/>
      <c r="P7" s="2"/>
    </row>
    <row r="8" spans="1:16" ht="14.25">
      <c r="A8" s="2" t="s">
        <v>10</v>
      </c>
      <c r="B8" s="2"/>
      <c r="C8" s="2"/>
      <c r="D8" s="2"/>
      <c r="E8" s="2"/>
      <c r="F8" s="2"/>
      <c r="G8" s="2"/>
      <c r="H8" s="128" t="s">
        <v>62</v>
      </c>
      <c r="I8" s="129"/>
      <c r="J8" s="130"/>
      <c r="K8" s="128" t="s">
        <v>63</v>
      </c>
      <c r="L8" s="129"/>
      <c r="M8" s="130"/>
      <c r="N8" s="2"/>
      <c r="O8" s="2"/>
      <c r="P8" s="2"/>
    </row>
    <row r="9" spans="1:16" ht="14.25">
      <c r="A9" s="2" t="s">
        <v>92</v>
      </c>
      <c r="B9" s="2"/>
      <c r="C9" s="2"/>
      <c r="D9" s="2"/>
      <c r="E9" s="2"/>
      <c r="F9" s="2"/>
      <c r="G9" s="2"/>
      <c r="H9" s="128" t="s">
        <v>94</v>
      </c>
      <c r="I9" s="129"/>
      <c r="J9" s="130"/>
      <c r="K9" s="128" t="s">
        <v>100</v>
      </c>
      <c r="L9" s="129"/>
      <c r="M9" s="130"/>
      <c r="N9" s="2"/>
      <c r="O9" s="2"/>
      <c r="P9" s="2"/>
    </row>
    <row r="10" spans="1:16" ht="14.25">
      <c r="A10" s="2" t="s">
        <v>93</v>
      </c>
      <c r="B10" s="2"/>
      <c r="C10" s="2"/>
      <c r="D10" s="2"/>
      <c r="E10" s="2"/>
      <c r="F10" s="2"/>
      <c r="G10" s="2"/>
      <c r="H10" s="128" t="s">
        <v>94</v>
      </c>
      <c r="I10" s="129"/>
      <c r="J10" s="130"/>
      <c r="K10" s="128" t="s">
        <v>203</v>
      </c>
      <c r="L10" s="129"/>
      <c r="M10" s="130"/>
      <c r="N10" s="2"/>
      <c r="O10" s="2"/>
      <c r="P10" s="2"/>
    </row>
    <row r="11" spans="1:16" ht="14.25">
      <c r="A11" s="3" t="s">
        <v>99</v>
      </c>
      <c r="B11" s="2"/>
      <c r="C11" s="2"/>
      <c r="D11" s="2"/>
      <c r="E11" s="2"/>
      <c r="F11" s="2"/>
      <c r="G11" s="2"/>
      <c r="H11" s="128" t="s">
        <v>64</v>
      </c>
      <c r="I11" s="129"/>
      <c r="J11" s="130"/>
      <c r="K11" s="128" t="s">
        <v>62</v>
      </c>
      <c r="L11" s="129" t="s">
        <v>62</v>
      </c>
      <c r="M11" s="130"/>
      <c r="N11" s="2"/>
      <c r="O11" s="2"/>
      <c r="P11" s="2"/>
    </row>
    <row r="12" spans="1:16" ht="14.25">
      <c r="A12" s="3" t="s">
        <v>102</v>
      </c>
      <c r="B12" s="2"/>
      <c r="C12" s="2"/>
      <c r="D12" s="2"/>
      <c r="E12" s="2"/>
      <c r="F12" s="2"/>
      <c r="G12" s="2"/>
      <c r="H12" s="128" t="s">
        <v>64</v>
      </c>
      <c r="I12" s="129"/>
      <c r="J12" s="130"/>
      <c r="K12" s="128" t="s">
        <v>62</v>
      </c>
      <c r="L12" s="129"/>
      <c r="M12" s="130"/>
      <c r="N12" s="2"/>
      <c r="O12" s="2"/>
      <c r="P12" s="2"/>
    </row>
    <row r="13" spans="1:16" ht="14.25">
      <c r="A13" s="2"/>
      <c r="B13" s="2"/>
      <c r="C13" s="2"/>
      <c r="D13" s="2"/>
      <c r="E13" s="2"/>
      <c r="F13" s="2"/>
      <c r="G13" s="2"/>
      <c r="H13" s="128"/>
      <c r="I13" s="129"/>
      <c r="J13" s="130"/>
      <c r="K13" s="128"/>
      <c r="L13" s="129"/>
      <c r="M13" s="130"/>
      <c r="N13" s="2"/>
      <c r="O13" s="2"/>
      <c r="P13" s="2"/>
    </row>
    <row r="14" spans="1:16" ht="14.25">
      <c r="A14" s="2" t="s">
        <v>73</v>
      </c>
      <c r="B14" s="2"/>
      <c r="C14" s="2"/>
      <c r="D14" s="2"/>
      <c r="E14" s="2"/>
      <c r="F14" s="2"/>
      <c r="G14" s="2"/>
      <c r="H14" s="131">
        <v>460000000</v>
      </c>
      <c r="I14" s="132"/>
      <c r="J14" s="133"/>
      <c r="K14" s="131">
        <v>40000000</v>
      </c>
      <c r="L14" s="132"/>
      <c r="M14" s="133"/>
      <c r="N14" s="2"/>
      <c r="O14" s="2"/>
      <c r="P14" s="2"/>
    </row>
    <row r="15" spans="1:16" ht="14.25">
      <c r="A15" s="2" t="s">
        <v>74</v>
      </c>
      <c r="B15" s="2"/>
      <c r="C15" s="2"/>
      <c r="D15" s="2"/>
      <c r="E15" s="2"/>
      <c r="F15" s="2"/>
      <c r="G15" s="2"/>
      <c r="H15" s="173">
        <v>113544744</v>
      </c>
      <c r="I15" s="174"/>
      <c r="J15" s="175"/>
      <c r="K15" s="132">
        <v>40000000</v>
      </c>
      <c r="L15" s="132"/>
      <c r="M15" s="133"/>
      <c r="N15" s="2"/>
      <c r="O15" s="2"/>
      <c r="P15" s="2"/>
    </row>
    <row r="16" spans="1:16" ht="14.25">
      <c r="A16" s="2" t="s">
        <v>68</v>
      </c>
      <c r="B16" s="2"/>
      <c r="C16" s="2"/>
      <c r="D16" s="2"/>
      <c r="E16" s="2"/>
      <c r="F16" s="2"/>
      <c r="G16" s="2"/>
      <c r="H16" s="131">
        <f>H15-H17</f>
        <v>4758608</v>
      </c>
      <c r="I16" s="132"/>
      <c r="J16" s="133"/>
      <c r="K16" s="129" t="s">
        <v>67</v>
      </c>
      <c r="L16" s="129"/>
      <c r="M16" s="130"/>
      <c r="N16" s="2"/>
      <c r="O16" s="2"/>
      <c r="P16" s="2"/>
    </row>
    <row r="17" spans="1:16" ht="14.25">
      <c r="A17" s="2" t="s">
        <v>75</v>
      </c>
      <c r="B17" s="2"/>
      <c r="C17" s="2"/>
      <c r="D17" s="2"/>
      <c r="E17" s="2"/>
      <c r="F17" s="2"/>
      <c r="G17" s="2"/>
      <c r="H17" s="173">
        <v>108786136</v>
      </c>
      <c r="I17" s="174"/>
      <c r="J17" s="175"/>
      <c r="K17" s="131">
        <v>40000000</v>
      </c>
      <c r="L17" s="132"/>
      <c r="M17" s="133"/>
      <c r="N17" s="2"/>
      <c r="O17" s="2"/>
      <c r="P17" s="2"/>
    </row>
    <row r="18" spans="1:16" ht="14.25">
      <c r="A18" s="41" t="s">
        <v>247</v>
      </c>
      <c r="B18" s="2"/>
      <c r="C18" s="2"/>
      <c r="D18" s="2"/>
      <c r="E18" s="2"/>
      <c r="F18" s="2"/>
      <c r="G18" s="2"/>
      <c r="H18" s="206">
        <v>0.2364916</v>
      </c>
      <c r="I18" s="207"/>
      <c r="J18" s="208"/>
      <c r="K18" s="134">
        <v>1</v>
      </c>
      <c r="L18" s="135"/>
      <c r="M18" s="136"/>
      <c r="N18" s="2"/>
      <c r="O18" s="2"/>
      <c r="P18" s="2"/>
    </row>
    <row r="19" spans="1:16" ht="14.25">
      <c r="A19" s="2" t="s">
        <v>95</v>
      </c>
      <c r="B19" s="2"/>
      <c r="C19" s="2"/>
      <c r="D19" s="2"/>
      <c r="E19" s="2"/>
      <c r="F19" s="2"/>
      <c r="G19" s="2"/>
      <c r="H19" s="113">
        <f>H16/H15*12</f>
        <v>0.5029144810084737</v>
      </c>
      <c r="I19" s="114"/>
      <c r="J19" s="115"/>
      <c r="K19" s="128" t="s">
        <v>67</v>
      </c>
      <c r="L19" s="129"/>
      <c r="M19" s="130"/>
      <c r="N19" s="2"/>
      <c r="O19" s="2"/>
      <c r="P19" s="2"/>
    </row>
    <row r="20" spans="1:16" ht="14.25">
      <c r="A20" s="2"/>
      <c r="B20" s="2"/>
      <c r="C20" s="2"/>
      <c r="D20" s="2"/>
      <c r="E20" s="2"/>
      <c r="F20" s="2"/>
      <c r="G20" s="2"/>
      <c r="H20" s="128"/>
      <c r="I20" s="129"/>
      <c r="J20" s="130"/>
      <c r="K20" s="128"/>
      <c r="L20" s="129"/>
      <c r="M20" s="130"/>
      <c r="N20" s="2"/>
      <c r="O20" s="2"/>
      <c r="P20" s="2"/>
    </row>
    <row r="21" spans="1:16" ht="14.25">
      <c r="A21" s="2" t="s">
        <v>11</v>
      </c>
      <c r="B21" s="2"/>
      <c r="C21" s="2"/>
      <c r="D21" s="2"/>
      <c r="E21" s="2"/>
      <c r="F21" s="2"/>
      <c r="G21" s="2"/>
      <c r="H21" s="128" t="s">
        <v>67</v>
      </c>
      <c r="I21" s="129"/>
      <c r="J21" s="130"/>
      <c r="K21" s="113">
        <f>K14/H14*100%</f>
        <v>0.08695652173913043</v>
      </c>
      <c r="L21" s="129"/>
      <c r="M21" s="130"/>
      <c r="N21" s="2"/>
      <c r="O21" s="2"/>
      <c r="P21" s="2"/>
    </row>
    <row r="22" spans="1:16" ht="14.25">
      <c r="A22" s="2" t="s">
        <v>12</v>
      </c>
      <c r="B22" s="2"/>
      <c r="C22" s="2"/>
      <c r="D22" s="2"/>
      <c r="E22" s="2"/>
      <c r="F22" s="2"/>
      <c r="G22" s="2"/>
      <c r="H22" s="128" t="s">
        <v>67</v>
      </c>
      <c r="I22" s="129"/>
      <c r="J22" s="130"/>
      <c r="K22" s="113">
        <f>K17/H17*100%</f>
        <v>0.3676939127610893</v>
      </c>
      <c r="L22" s="129"/>
      <c r="M22" s="130"/>
      <c r="N22" s="2"/>
      <c r="O22" s="2"/>
      <c r="P22" s="2"/>
    </row>
    <row r="23" spans="1:16" ht="14.25">
      <c r="A23" s="2"/>
      <c r="B23" s="2"/>
      <c r="C23" s="2"/>
      <c r="D23" s="2"/>
      <c r="E23" s="2"/>
      <c r="F23" s="2"/>
      <c r="G23" s="2"/>
      <c r="H23" s="128"/>
      <c r="I23" s="129"/>
      <c r="J23" s="130"/>
      <c r="K23" s="128"/>
      <c r="L23" s="129"/>
      <c r="M23" s="130"/>
      <c r="N23" s="2"/>
      <c r="O23" s="2"/>
      <c r="P23" s="2"/>
    </row>
    <row r="24" spans="1:16" ht="14.25">
      <c r="A24" s="2" t="s">
        <v>13</v>
      </c>
      <c r="B24" s="2"/>
      <c r="C24" s="2"/>
      <c r="D24" s="2"/>
      <c r="E24" s="2"/>
      <c r="F24" s="2"/>
      <c r="G24" s="2"/>
      <c r="H24" s="128">
        <v>28</v>
      </c>
      <c r="I24" s="129"/>
      <c r="J24" s="130"/>
      <c r="K24" s="128">
        <v>85</v>
      </c>
      <c r="L24" s="129"/>
      <c r="M24" s="130"/>
      <c r="N24" s="2"/>
      <c r="O24" s="2"/>
      <c r="P24" s="2"/>
    </row>
    <row r="25" spans="1:16" ht="14.25">
      <c r="A25" s="2" t="s">
        <v>69</v>
      </c>
      <c r="B25" s="2"/>
      <c r="C25" s="2"/>
      <c r="D25" s="2"/>
      <c r="E25" s="2"/>
      <c r="F25" s="2"/>
      <c r="G25" s="2"/>
      <c r="H25" s="185">
        <v>103.81</v>
      </c>
      <c r="I25" s="186"/>
      <c r="J25" s="187"/>
      <c r="K25" s="185">
        <v>490.48</v>
      </c>
      <c r="L25" s="186"/>
      <c r="M25" s="187"/>
      <c r="N25" s="2"/>
      <c r="O25" s="2"/>
      <c r="P25" s="2"/>
    </row>
    <row r="26" spans="1:16" ht="14.25">
      <c r="A26" s="2" t="s">
        <v>14</v>
      </c>
      <c r="B26" s="2"/>
      <c r="C26" s="2"/>
      <c r="D26" s="2"/>
      <c r="E26" s="2"/>
      <c r="F26" s="2"/>
      <c r="G26" s="2"/>
      <c r="H26" s="128">
        <v>56</v>
      </c>
      <c r="I26" s="129"/>
      <c r="J26" s="130"/>
      <c r="K26" s="128">
        <v>170</v>
      </c>
      <c r="L26" s="129"/>
      <c r="M26" s="130"/>
      <c r="N26" s="2"/>
      <c r="O26" s="2"/>
      <c r="P26" s="2"/>
    </row>
    <row r="27" spans="1:16" ht="14.25">
      <c r="A27" s="2" t="s">
        <v>15</v>
      </c>
      <c r="B27" s="2"/>
      <c r="C27" s="2"/>
      <c r="D27" s="2"/>
      <c r="E27" s="2"/>
      <c r="F27" s="2"/>
      <c r="G27" s="2"/>
      <c r="H27" s="140" t="s">
        <v>101</v>
      </c>
      <c r="I27" s="129"/>
      <c r="J27" s="130"/>
      <c r="K27" s="140" t="s">
        <v>101</v>
      </c>
      <c r="L27" s="129"/>
      <c r="M27" s="130"/>
      <c r="N27" s="2"/>
      <c r="O27" s="2"/>
      <c r="P27" s="2"/>
    </row>
    <row r="28" spans="1:16" ht="14.25">
      <c r="A28" s="2"/>
      <c r="B28" s="2"/>
      <c r="C28" s="2"/>
      <c r="D28" s="2"/>
      <c r="E28" s="2"/>
      <c r="F28" s="2"/>
      <c r="G28" s="2"/>
      <c r="H28" s="128"/>
      <c r="I28" s="129"/>
      <c r="J28" s="130"/>
      <c r="K28" s="128"/>
      <c r="L28" s="129"/>
      <c r="M28" s="130"/>
      <c r="N28" s="2"/>
      <c r="O28" s="2"/>
      <c r="P28" s="2"/>
    </row>
    <row r="29" spans="1:16" ht="14.25">
      <c r="A29" s="2" t="s">
        <v>16</v>
      </c>
      <c r="B29" s="2"/>
      <c r="C29" s="2"/>
      <c r="D29" s="2"/>
      <c r="E29" s="2"/>
      <c r="F29" s="2"/>
      <c r="G29" s="2"/>
      <c r="H29" s="128" t="s">
        <v>65</v>
      </c>
      <c r="I29" s="129"/>
      <c r="J29" s="130"/>
      <c r="K29" s="128" t="s">
        <v>65</v>
      </c>
      <c r="L29" s="129"/>
      <c r="M29" s="130"/>
      <c r="N29" s="2"/>
      <c r="O29" s="2"/>
      <c r="P29" s="2"/>
    </row>
    <row r="30" spans="1:16" ht="14.25">
      <c r="A30" s="2" t="s">
        <v>17</v>
      </c>
      <c r="B30" s="2"/>
      <c r="C30" s="2"/>
      <c r="D30" s="2"/>
      <c r="E30" s="2"/>
      <c r="F30" s="2"/>
      <c r="G30" s="2"/>
      <c r="H30" s="141">
        <f>E4</f>
        <v>38777</v>
      </c>
      <c r="I30" s="142"/>
      <c r="J30" s="143"/>
      <c r="K30" s="141">
        <f>H30</f>
        <v>38777</v>
      </c>
      <c r="L30" s="142"/>
      <c r="M30" s="143"/>
      <c r="N30" s="2"/>
      <c r="O30" s="2"/>
      <c r="P30" s="2"/>
    </row>
    <row r="31" spans="1:16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">
      <c r="A32" s="5" t="s">
        <v>18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4.25">
      <c r="A33" s="41" t="s">
        <v>248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2" t="s">
        <v>76</v>
      </c>
      <c r="B34" s="2"/>
      <c r="C34" s="2"/>
      <c r="D34" s="2"/>
      <c r="E34" s="2"/>
      <c r="F34" s="2"/>
      <c r="G34" s="2"/>
      <c r="H34" s="203">
        <v>153544727.15</v>
      </c>
      <c r="I34" s="204"/>
      <c r="J34" s="205"/>
      <c r="K34" s="1"/>
      <c r="L34" s="1"/>
      <c r="M34" s="1"/>
      <c r="N34" s="2"/>
      <c r="O34" s="2"/>
      <c r="P34" s="2"/>
    </row>
    <row r="35" spans="1:16" ht="15">
      <c r="A35" s="3" t="s">
        <v>97</v>
      </c>
      <c r="B35" s="2"/>
      <c r="C35" s="2"/>
      <c r="D35" s="2"/>
      <c r="E35" s="2"/>
      <c r="F35" s="6"/>
      <c r="G35" s="2"/>
      <c r="H35" s="173">
        <v>148786099.06</v>
      </c>
      <c r="I35" s="174"/>
      <c r="J35" s="175"/>
      <c r="K35" s="1"/>
      <c r="L35" s="1"/>
      <c r="M35" s="1"/>
      <c r="N35" s="2"/>
      <c r="O35" s="2"/>
      <c r="P35" s="2"/>
    </row>
    <row r="36" spans="1:16" ht="14.25">
      <c r="A36" s="2" t="s">
        <v>77</v>
      </c>
      <c r="B36" s="2"/>
      <c r="C36" s="2"/>
      <c r="D36" s="2"/>
      <c r="E36" s="2"/>
      <c r="F36" s="2"/>
      <c r="G36" s="2"/>
      <c r="H36" s="173">
        <v>782712.5</v>
      </c>
      <c r="I36" s="174"/>
      <c r="J36" s="175"/>
      <c r="K36" s="1"/>
      <c r="L36" s="1"/>
      <c r="M36" s="1"/>
      <c r="N36" s="2"/>
      <c r="O36" s="2"/>
      <c r="P36" s="2"/>
    </row>
    <row r="37" spans="1:16" ht="14.25">
      <c r="A37" s="2"/>
      <c r="B37" s="2"/>
      <c r="C37" s="2"/>
      <c r="D37" s="2"/>
      <c r="E37" s="2"/>
      <c r="F37" s="2"/>
      <c r="G37" s="2"/>
      <c r="H37" s="128"/>
      <c r="I37" s="129"/>
      <c r="J37" s="130"/>
      <c r="K37" s="1"/>
      <c r="L37" s="1"/>
      <c r="M37" s="1"/>
      <c r="N37" s="2"/>
      <c r="O37" s="2"/>
      <c r="P37" s="2"/>
    </row>
    <row r="38" spans="1:16" ht="14.25">
      <c r="A38" s="2" t="s">
        <v>78</v>
      </c>
      <c r="B38" s="2"/>
      <c r="C38" s="2"/>
      <c r="D38" s="2"/>
      <c r="E38" s="2"/>
      <c r="F38" s="2"/>
      <c r="G38" s="2"/>
      <c r="H38" s="131">
        <f>H41+H42</f>
        <v>6301314.45</v>
      </c>
      <c r="I38" s="129"/>
      <c r="J38" s="130"/>
      <c r="K38" s="1"/>
      <c r="L38" s="1"/>
      <c r="M38" s="1"/>
      <c r="N38" s="2"/>
      <c r="O38" s="2"/>
      <c r="P38" s="2"/>
    </row>
    <row r="39" spans="1:16" ht="14.25">
      <c r="A39" s="2" t="s">
        <v>79</v>
      </c>
      <c r="B39" s="2"/>
      <c r="C39" s="2"/>
      <c r="D39" s="2"/>
      <c r="E39" s="2"/>
      <c r="F39" s="2"/>
      <c r="G39" s="2"/>
      <c r="H39" s="173">
        <v>1542669.05</v>
      </c>
      <c r="I39" s="174"/>
      <c r="J39" s="175"/>
      <c r="K39" s="1"/>
      <c r="L39" s="16"/>
      <c r="M39" s="1"/>
      <c r="N39" s="8"/>
      <c r="O39" s="2"/>
      <c r="P39" s="2"/>
    </row>
    <row r="40" spans="1:16" ht="14.25">
      <c r="A40" s="2" t="s">
        <v>80</v>
      </c>
      <c r="B40" s="2"/>
      <c r="C40" s="2"/>
      <c r="D40" s="2"/>
      <c r="E40" s="2"/>
      <c r="F40" s="2"/>
      <c r="G40" s="2"/>
      <c r="H40" s="128"/>
      <c r="I40" s="129"/>
      <c r="J40" s="130"/>
      <c r="K40" s="1"/>
      <c r="L40" s="1"/>
      <c r="M40" s="1"/>
      <c r="N40" s="2"/>
      <c r="O40" s="2"/>
      <c r="P40" s="2"/>
    </row>
    <row r="41" spans="1:16" ht="14.25">
      <c r="A41" s="2" t="s">
        <v>81</v>
      </c>
      <c r="B41" s="2"/>
      <c r="C41" s="2"/>
      <c r="D41" s="2"/>
      <c r="E41" s="2"/>
      <c r="F41" s="2"/>
      <c r="G41" s="2"/>
      <c r="H41" s="173">
        <v>4641318</v>
      </c>
      <c r="I41" s="174"/>
      <c r="J41" s="175"/>
      <c r="K41" s="131"/>
      <c r="L41" s="129"/>
      <c r="M41" s="129"/>
      <c r="N41" s="2"/>
      <c r="O41" s="2"/>
      <c r="P41" s="2"/>
    </row>
    <row r="42" spans="1:16" ht="14.25">
      <c r="A42" s="2" t="s">
        <v>91</v>
      </c>
      <c r="B42" s="2"/>
      <c r="C42" s="2"/>
      <c r="D42" s="2"/>
      <c r="E42" s="2"/>
      <c r="F42" s="2"/>
      <c r="G42" s="2"/>
      <c r="H42" s="173">
        <v>1659996.45</v>
      </c>
      <c r="I42" s="174"/>
      <c r="J42" s="175"/>
      <c r="K42" s="1"/>
      <c r="L42" s="16"/>
      <c r="M42" s="1"/>
      <c r="N42" s="2"/>
      <c r="O42" s="2"/>
      <c r="P42" s="2"/>
    </row>
    <row r="43" spans="1:16" ht="14.25">
      <c r="A43" s="2" t="s">
        <v>82</v>
      </c>
      <c r="B43" s="2"/>
      <c r="C43" s="2"/>
      <c r="D43" s="2"/>
      <c r="E43" s="2"/>
      <c r="F43" s="2"/>
      <c r="G43" s="2"/>
      <c r="H43" s="173">
        <v>0</v>
      </c>
      <c r="I43" s="174"/>
      <c r="J43" s="175"/>
      <c r="K43" s="1"/>
      <c r="L43" s="16"/>
      <c r="M43" s="1"/>
      <c r="N43" s="2"/>
      <c r="O43" s="2"/>
      <c r="P43" s="2"/>
    </row>
    <row r="44" spans="1:16" ht="14.25">
      <c r="A44" s="2" t="s">
        <v>83</v>
      </c>
      <c r="B44" s="2"/>
      <c r="C44" s="2"/>
      <c r="D44" s="2"/>
      <c r="E44" s="2"/>
      <c r="F44" s="2"/>
      <c r="G44" s="2"/>
      <c r="H44" s="131">
        <v>0</v>
      </c>
      <c r="I44" s="132"/>
      <c r="J44" s="133"/>
      <c r="K44" s="1"/>
      <c r="L44" s="17"/>
      <c r="M44" s="1"/>
      <c r="N44" s="2"/>
      <c r="O44" s="2"/>
      <c r="P44" s="2"/>
    </row>
    <row r="45" spans="1:16" ht="14.25">
      <c r="A45" s="2" t="s">
        <v>84</v>
      </c>
      <c r="B45" s="2"/>
      <c r="C45" s="2"/>
      <c r="D45" s="2"/>
      <c r="E45" s="2"/>
      <c r="F45" s="2"/>
      <c r="G45" s="2"/>
      <c r="H45" s="131">
        <f>H16</f>
        <v>4758608</v>
      </c>
      <c r="I45" s="132"/>
      <c r="J45" s="133"/>
      <c r="K45" s="1"/>
      <c r="L45" s="16"/>
      <c r="M45" s="1"/>
      <c r="N45" s="2"/>
      <c r="O45" s="2"/>
      <c r="P45" s="2"/>
    </row>
    <row r="46" spans="1:16" ht="14.25">
      <c r="A46" s="2" t="s">
        <v>85</v>
      </c>
      <c r="B46" s="2"/>
      <c r="C46" s="2"/>
      <c r="D46" s="2"/>
      <c r="E46" s="2"/>
      <c r="F46" s="2"/>
      <c r="G46" s="2"/>
      <c r="H46" s="128" t="s">
        <v>67</v>
      </c>
      <c r="I46" s="129"/>
      <c r="J46" s="130"/>
      <c r="K46" s="1"/>
      <c r="L46" s="1"/>
      <c r="M46" s="1"/>
      <c r="N46" s="2"/>
      <c r="O46" s="2"/>
      <c r="P46" s="2"/>
    </row>
    <row r="47" spans="1:16" ht="14.25">
      <c r="A47" s="2"/>
      <c r="B47" s="2"/>
      <c r="C47" s="2"/>
      <c r="D47" s="2"/>
      <c r="E47" s="2"/>
      <c r="F47" s="2"/>
      <c r="G47" s="2"/>
      <c r="H47" s="128"/>
      <c r="I47" s="129"/>
      <c r="J47" s="130"/>
      <c r="K47" s="1"/>
      <c r="L47" s="1"/>
      <c r="M47" s="1"/>
      <c r="N47" s="2"/>
      <c r="O47" s="2"/>
      <c r="P47" s="2"/>
    </row>
    <row r="48" spans="1:16" ht="14.25">
      <c r="A48" s="2" t="s">
        <v>19</v>
      </c>
      <c r="B48" s="2"/>
      <c r="C48" s="2"/>
      <c r="D48" s="2"/>
      <c r="E48" s="2"/>
      <c r="F48" s="2"/>
      <c r="G48" s="2"/>
      <c r="H48" s="113">
        <f>(H38-H39)/H34*12*100%</f>
        <v>0.3719030009035384</v>
      </c>
      <c r="I48" s="114"/>
      <c r="J48" s="115"/>
      <c r="K48" s="1"/>
      <c r="L48" s="1"/>
      <c r="M48" s="1"/>
      <c r="N48" s="2"/>
      <c r="O48" s="2"/>
      <c r="P48" s="2"/>
    </row>
    <row r="49" spans="1:16" ht="14.25">
      <c r="A49" s="2" t="s">
        <v>66</v>
      </c>
      <c r="B49" s="2"/>
      <c r="C49" s="2"/>
      <c r="D49" s="2"/>
      <c r="E49" s="2"/>
      <c r="F49" s="2"/>
      <c r="G49" s="2"/>
      <c r="H49" s="113">
        <f>H41/H34*12*100%</f>
        <v>0.3627334981395354</v>
      </c>
      <c r="I49" s="114"/>
      <c r="J49" s="115"/>
      <c r="K49" s="1"/>
      <c r="L49" s="1"/>
      <c r="M49" s="1"/>
      <c r="N49" s="2"/>
      <c r="O49" s="2"/>
      <c r="P49" s="2"/>
    </row>
    <row r="50" spans="1:16" ht="14.25">
      <c r="A50" s="2" t="s">
        <v>20</v>
      </c>
      <c r="B50" s="2"/>
      <c r="C50" s="2"/>
      <c r="D50" s="2"/>
      <c r="E50" s="2"/>
      <c r="F50" s="2"/>
      <c r="G50" s="2"/>
      <c r="H50" s="110">
        <f>(H42-H39)/H34*12*100%</f>
        <v>0.009169502764002918</v>
      </c>
      <c r="I50" s="111"/>
      <c r="J50" s="112"/>
      <c r="K50" s="1"/>
      <c r="L50" s="1"/>
      <c r="M50" s="1"/>
      <c r="N50" s="2"/>
      <c r="O50" s="2"/>
      <c r="P50" s="2"/>
    </row>
    <row r="51" spans="1:16" ht="14.25">
      <c r="A51" s="2"/>
      <c r="B51" s="2"/>
      <c r="C51" s="2"/>
      <c r="D51" s="2"/>
      <c r="E51" s="2"/>
      <c r="F51" s="2"/>
      <c r="G51" s="2"/>
      <c r="H51" s="4"/>
      <c r="I51" s="4"/>
      <c r="J51" s="4"/>
      <c r="K51" s="1"/>
      <c r="L51" s="1"/>
      <c r="M51" s="1"/>
      <c r="N51" s="2"/>
      <c r="O51" s="2"/>
      <c r="P51" s="2"/>
    </row>
    <row r="52" spans="1:16" ht="15">
      <c r="A52" s="42" t="s">
        <v>249</v>
      </c>
      <c r="B52" s="2"/>
      <c r="C52" s="2"/>
      <c r="D52" s="2"/>
      <c r="E52" s="2"/>
      <c r="F52" s="2"/>
      <c r="G52" s="2"/>
      <c r="H52" s="182">
        <f>782712.5-423752-166772</f>
        <v>192188.5</v>
      </c>
      <c r="I52" s="183"/>
      <c r="J52" s="184"/>
      <c r="K52" s="1"/>
      <c r="L52" s="1"/>
      <c r="M52" s="1"/>
      <c r="N52" s="2"/>
      <c r="O52" s="2"/>
      <c r="P52" s="2"/>
    </row>
    <row r="53" spans="1:16" ht="15">
      <c r="A53" s="42" t="s">
        <v>250</v>
      </c>
      <c r="B53" s="2"/>
      <c r="C53" s="2"/>
      <c r="D53" s="2"/>
      <c r="E53" s="2"/>
      <c r="F53" s="2"/>
      <c r="G53" s="2"/>
      <c r="H53" s="200">
        <v>14.75</v>
      </c>
      <c r="I53" s="201"/>
      <c r="J53" s="202"/>
      <c r="K53" s="1"/>
      <c r="L53" s="1"/>
      <c r="M53" s="1"/>
      <c r="N53" s="2"/>
      <c r="O53" s="2"/>
      <c r="P53" s="2"/>
    </row>
    <row r="54" spans="1:16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">
      <c r="A55" s="43" t="s">
        <v>251</v>
      </c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2"/>
      <c r="O55" s="2"/>
      <c r="P55" s="2"/>
    </row>
    <row r="56" spans="1:16" ht="14.25">
      <c r="A56" s="2" t="s">
        <v>70</v>
      </c>
      <c r="B56" s="2"/>
      <c r="C56" s="2"/>
      <c r="D56" s="2"/>
      <c r="E56" s="2"/>
      <c r="F56" s="2"/>
      <c r="G56" s="2"/>
      <c r="H56" s="194">
        <v>185</v>
      </c>
      <c r="I56" s="195"/>
      <c r="J56" s="196"/>
      <c r="K56" s="1"/>
      <c r="L56" s="1"/>
      <c r="M56" s="1"/>
      <c r="N56" s="2"/>
      <c r="O56" s="2"/>
      <c r="P56" s="2"/>
    </row>
    <row r="57" spans="1:16" ht="14.25">
      <c r="A57" s="2" t="s">
        <v>71</v>
      </c>
      <c r="B57" s="2"/>
      <c r="C57" s="2"/>
      <c r="D57" s="2"/>
      <c r="E57" s="2"/>
      <c r="F57" s="2"/>
      <c r="G57" s="2"/>
      <c r="H57" s="185">
        <v>12447.51</v>
      </c>
      <c r="I57" s="186"/>
      <c r="J57" s="187"/>
      <c r="K57" s="1"/>
      <c r="L57" s="1"/>
      <c r="M57" s="1"/>
      <c r="N57" s="2"/>
      <c r="O57" s="2"/>
      <c r="P57" s="2"/>
    </row>
    <row r="58" spans="1:16" ht="14.25">
      <c r="A58" s="2" t="s">
        <v>21</v>
      </c>
      <c r="B58" s="2"/>
      <c r="C58" s="2"/>
      <c r="D58" s="2"/>
      <c r="E58" s="2"/>
      <c r="F58" s="2"/>
      <c r="G58" s="2"/>
      <c r="H58" s="185">
        <f>587.5+862.5+500</f>
        <v>1950</v>
      </c>
      <c r="I58" s="186"/>
      <c r="J58" s="187"/>
      <c r="K58" s="1"/>
      <c r="L58" s="1"/>
      <c r="M58" s="1"/>
      <c r="N58" s="2"/>
      <c r="O58" s="2"/>
      <c r="P58" s="2"/>
    </row>
    <row r="59" spans="1:16" ht="14.25">
      <c r="A59" s="2" t="s">
        <v>22</v>
      </c>
      <c r="B59" s="2"/>
      <c r="C59" s="2"/>
      <c r="D59" s="2"/>
      <c r="E59" s="2"/>
      <c r="F59" s="2"/>
      <c r="G59" s="2"/>
      <c r="H59" s="197">
        <v>2876.71</v>
      </c>
      <c r="I59" s="198"/>
      <c r="J59" s="199"/>
      <c r="K59" s="1"/>
      <c r="L59" s="1"/>
      <c r="M59" s="1"/>
      <c r="N59" s="2"/>
      <c r="O59" s="2"/>
      <c r="P59" s="2"/>
    </row>
    <row r="60" spans="1:16" ht="14.25">
      <c r="A60" s="2"/>
      <c r="B60" s="2"/>
      <c r="C60" s="2"/>
      <c r="D60" s="2"/>
      <c r="E60" s="2"/>
      <c r="F60" s="2"/>
      <c r="G60" s="2"/>
      <c r="H60" s="1"/>
      <c r="I60" s="1"/>
      <c r="J60" s="1"/>
      <c r="K60" s="1"/>
      <c r="L60" s="1"/>
      <c r="M60" s="1"/>
      <c r="N60" s="2"/>
      <c r="O60" s="2"/>
      <c r="P60" s="2"/>
    </row>
    <row r="61" spans="1:16" ht="15">
      <c r="A61" s="5" t="s">
        <v>23</v>
      </c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</row>
    <row r="62" spans="1:16" ht="14.25">
      <c r="A62" s="3" t="s">
        <v>24</v>
      </c>
      <c r="B62" s="2"/>
      <c r="C62" s="2"/>
      <c r="D62" s="2"/>
      <c r="E62" s="2"/>
      <c r="F62" s="2"/>
      <c r="G62" s="2"/>
      <c r="H62" s="144">
        <v>60000000</v>
      </c>
      <c r="I62" s="145"/>
      <c r="J62" s="146"/>
      <c r="K62" s="1"/>
      <c r="L62" s="1"/>
      <c r="M62" s="1"/>
      <c r="N62" s="2"/>
      <c r="O62" s="2"/>
      <c r="P62" s="2"/>
    </row>
    <row r="63" spans="1:16" ht="14.25">
      <c r="A63" s="2" t="s">
        <v>25</v>
      </c>
      <c r="B63" s="2"/>
      <c r="C63" s="2"/>
      <c r="D63" s="2"/>
      <c r="E63" s="2"/>
      <c r="F63" s="2"/>
      <c r="G63" s="2"/>
      <c r="H63" s="131">
        <v>25000000</v>
      </c>
      <c r="I63" s="132"/>
      <c r="J63" s="133"/>
      <c r="K63" s="1"/>
      <c r="L63" s="1"/>
      <c r="M63" s="1"/>
      <c r="N63" s="2"/>
      <c r="O63" s="2"/>
      <c r="P63" s="2"/>
    </row>
    <row r="64" spans="1:16" ht="14.25">
      <c r="A64" s="2" t="s">
        <v>26</v>
      </c>
      <c r="B64" s="2"/>
      <c r="C64" s="2"/>
      <c r="D64" s="2"/>
      <c r="E64" s="2"/>
      <c r="F64" s="2"/>
      <c r="G64" s="2"/>
      <c r="H64" s="131">
        <v>0</v>
      </c>
      <c r="I64" s="132"/>
      <c r="J64" s="133"/>
      <c r="K64" s="1"/>
      <c r="L64" s="1"/>
      <c r="M64" s="1"/>
      <c r="N64" s="2"/>
      <c r="O64" s="2"/>
      <c r="P64" s="2"/>
    </row>
    <row r="65" spans="1:16" ht="14.25">
      <c r="A65" s="2" t="s">
        <v>27</v>
      </c>
      <c r="B65" s="2"/>
      <c r="C65" s="2"/>
      <c r="D65" s="2"/>
      <c r="E65" s="2"/>
      <c r="F65" s="2"/>
      <c r="G65" s="2"/>
      <c r="H65" s="128">
        <v>0</v>
      </c>
      <c r="I65" s="129"/>
      <c r="J65" s="130"/>
      <c r="K65" s="1"/>
      <c r="L65" s="1"/>
      <c r="M65" s="1"/>
      <c r="N65" s="2"/>
      <c r="O65" s="2"/>
      <c r="P65" s="2"/>
    </row>
    <row r="66" spans="1:16" ht="14.25">
      <c r="A66" s="2" t="s">
        <v>28</v>
      </c>
      <c r="B66" s="2"/>
      <c r="C66" s="2"/>
      <c r="D66" s="2"/>
      <c r="E66" s="2"/>
      <c r="F66" s="2"/>
      <c r="G66" s="2"/>
      <c r="H66" s="131">
        <v>0</v>
      </c>
      <c r="I66" s="132"/>
      <c r="J66" s="133"/>
      <c r="K66" s="1"/>
      <c r="L66" s="1"/>
      <c r="M66" s="1"/>
      <c r="N66" s="2"/>
      <c r="O66" s="2"/>
      <c r="P66" s="2"/>
    </row>
    <row r="67" spans="1:16" ht="14.25">
      <c r="A67" s="2" t="s">
        <v>29</v>
      </c>
      <c r="B67" s="2"/>
      <c r="C67" s="2"/>
      <c r="D67" s="2"/>
      <c r="E67" s="2"/>
      <c r="F67" s="2"/>
      <c r="G67" s="2"/>
      <c r="H67" s="137">
        <f>H59</f>
        <v>2876.71</v>
      </c>
      <c r="I67" s="138"/>
      <c r="J67" s="139"/>
      <c r="K67" s="1"/>
      <c r="L67" s="1"/>
      <c r="M67" s="1"/>
      <c r="N67" s="2"/>
      <c r="O67" s="2"/>
      <c r="P67" s="2"/>
    </row>
    <row r="68" spans="1:16" ht="14.25">
      <c r="A68" s="2" t="s">
        <v>30</v>
      </c>
      <c r="B68" s="2"/>
      <c r="C68" s="2"/>
      <c r="D68" s="2"/>
      <c r="E68" s="2"/>
      <c r="F68" s="2"/>
      <c r="G68" s="2"/>
      <c r="H68" s="110">
        <v>0.0015</v>
      </c>
      <c r="I68" s="153"/>
      <c r="J68" s="154"/>
      <c r="K68" s="1"/>
      <c r="L68" s="1"/>
      <c r="M68" s="1"/>
      <c r="N68" s="2"/>
      <c r="O68" s="2"/>
      <c r="P68" s="2"/>
    </row>
    <row r="69" spans="1:16" ht="14.25">
      <c r="A69" s="2"/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</row>
    <row r="70" spans="1:16" ht="15">
      <c r="A70" s="5" t="s">
        <v>31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4.25">
      <c r="A71" s="3" t="s">
        <v>96</v>
      </c>
      <c r="B71" s="2"/>
      <c r="C71" s="2"/>
      <c r="D71" s="2"/>
      <c r="E71" s="2"/>
      <c r="F71" s="2"/>
      <c r="G71" s="2"/>
      <c r="H71" s="144">
        <v>11750000</v>
      </c>
      <c r="I71" s="145"/>
      <c r="J71" s="146"/>
      <c r="K71" s="2"/>
      <c r="L71" s="2"/>
      <c r="M71" s="2"/>
      <c r="N71" s="2"/>
      <c r="O71" s="2"/>
      <c r="P71" s="2"/>
    </row>
    <row r="72" spans="1:16" ht="14.25">
      <c r="A72" s="2" t="s">
        <v>32</v>
      </c>
      <c r="B72" s="2"/>
      <c r="C72" s="2"/>
      <c r="D72" s="2"/>
      <c r="E72" s="2"/>
      <c r="F72" s="2"/>
      <c r="G72" s="2"/>
      <c r="H72" s="131">
        <v>11750000</v>
      </c>
      <c r="I72" s="132"/>
      <c r="J72" s="133"/>
      <c r="K72" s="2"/>
      <c r="L72" s="2"/>
      <c r="M72" s="2"/>
      <c r="N72" s="2"/>
      <c r="O72" s="2"/>
      <c r="P72" s="2"/>
    </row>
    <row r="73" spans="1:16" ht="14.25">
      <c r="A73" s="2" t="s">
        <v>33</v>
      </c>
      <c r="B73" s="2"/>
      <c r="C73" s="2"/>
      <c r="D73" s="2"/>
      <c r="E73" s="2"/>
      <c r="F73" s="2"/>
      <c r="G73" s="2"/>
      <c r="H73" s="131">
        <v>0</v>
      </c>
      <c r="I73" s="129"/>
      <c r="J73" s="130"/>
      <c r="K73" s="2"/>
      <c r="L73" s="2"/>
      <c r="M73" s="2"/>
      <c r="N73" s="2"/>
      <c r="O73" s="2"/>
      <c r="P73" s="2"/>
    </row>
    <row r="74" spans="1:16" ht="14.25">
      <c r="A74" s="2" t="s">
        <v>34</v>
      </c>
      <c r="B74" s="2"/>
      <c r="C74" s="2"/>
      <c r="D74" s="2"/>
      <c r="E74" s="2"/>
      <c r="F74" s="2"/>
      <c r="G74" s="2"/>
      <c r="H74" s="128"/>
      <c r="I74" s="129"/>
      <c r="J74" s="130"/>
      <c r="K74" s="2"/>
      <c r="L74" s="2"/>
      <c r="M74" s="2"/>
      <c r="N74" s="2"/>
      <c r="O74" s="2"/>
      <c r="P74" s="2"/>
    </row>
    <row r="75" spans="1:16" ht="14.25">
      <c r="A75" s="2" t="s">
        <v>35</v>
      </c>
      <c r="B75" s="2"/>
      <c r="C75" s="2"/>
      <c r="D75" s="2"/>
      <c r="E75" s="2"/>
      <c r="F75" s="2"/>
      <c r="G75" s="2"/>
      <c r="H75" s="128">
        <v>0</v>
      </c>
      <c r="I75" s="129"/>
      <c r="J75" s="130"/>
      <c r="K75" s="2"/>
      <c r="L75" s="2"/>
      <c r="M75" s="2"/>
      <c r="N75" s="2"/>
      <c r="O75" s="2"/>
      <c r="P75" s="2"/>
    </row>
    <row r="76" spans="1:16" ht="14.25">
      <c r="A76" s="2" t="s">
        <v>36</v>
      </c>
      <c r="B76" s="2"/>
      <c r="C76" s="2"/>
      <c r="D76" s="2"/>
      <c r="E76" s="2"/>
      <c r="F76" s="2"/>
      <c r="G76" s="2"/>
      <c r="H76" s="128">
        <v>0</v>
      </c>
      <c r="I76" s="129"/>
      <c r="J76" s="130"/>
      <c r="K76" s="2"/>
      <c r="L76" s="2"/>
      <c r="M76" s="2"/>
      <c r="N76" s="2"/>
      <c r="O76" s="2"/>
      <c r="P76" s="2"/>
    </row>
    <row r="77" spans="1:16" ht="14.25">
      <c r="A77" s="2" t="s">
        <v>37</v>
      </c>
      <c r="B77" s="2"/>
      <c r="C77" s="2"/>
      <c r="D77" s="2"/>
      <c r="E77" s="2"/>
      <c r="F77" s="2"/>
      <c r="G77" s="2"/>
      <c r="H77" s="128">
        <v>0</v>
      </c>
      <c r="I77" s="129"/>
      <c r="J77" s="130"/>
      <c r="K77" s="2"/>
      <c r="L77" s="2"/>
      <c r="M77" s="2"/>
      <c r="N77" s="2"/>
      <c r="O77" s="2"/>
      <c r="P77" s="2"/>
    </row>
    <row r="78" spans="1:16" ht="14.25">
      <c r="A78" s="2" t="s">
        <v>38</v>
      </c>
      <c r="B78" s="2"/>
      <c r="C78" s="2"/>
      <c r="D78" s="2"/>
      <c r="E78" s="2"/>
      <c r="F78" s="2"/>
      <c r="G78" s="2"/>
      <c r="H78" s="158">
        <f>H72+H73</f>
        <v>11750000</v>
      </c>
      <c r="I78" s="159"/>
      <c r="J78" s="160"/>
      <c r="K78" s="2"/>
      <c r="L78" s="2"/>
      <c r="M78" s="2"/>
      <c r="N78" s="2"/>
      <c r="O78" s="2"/>
      <c r="P78" s="2"/>
    </row>
    <row r="79" spans="1:16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">
      <c r="A80" s="5" t="s">
        <v>39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4.25">
      <c r="A81" s="2" t="s">
        <v>40</v>
      </c>
      <c r="B81" s="2"/>
      <c r="C81" s="2"/>
      <c r="D81" s="2"/>
      <c r="E81" s="2"/>
      <c r="F81" s="2"/>
      <c r="G81" s="2"/>
      <c r="H81" s="161">
        <v>0</v>
      </c>
      <c r="I81" s="162"/>
      <c r="J81" s="163"/>
      <c r="K81" s="2"/>
      <c r="L81" s="2"/>
      <c r="M81" s="2"/>
      <c r="N81" s="2"/>
      <c r="O81" s="2"/>
      <c r="P81" s="2"/>
    </row>
    <row r="82" spans="1:16" ht="14.25">
      <c r="A82" s="2" t="s">
        <v>41</v>
      </c>
      <c r="B82" s="2"/>
      <c r="C82" s="2"/>
      <c r="D82" s="2"/>
      <c r="E82" s="2"/>
      <c r="F82" s="2"/>
      <c r="G82" s="2"/>
      <c r="H82" s="128">
        <v>0</v>
      </c>
      <c r="I82" s="129"/>
      <c r="J82" s="130"/>
      <c r="K82" s="2"/>
      <c r="L82" s="2"/>
      <c r="M82" s="2"/>
      <c r="N82" s="2"/>
      <c r="O82" s="2"/>
      <c r="P82" s="2"/>
    </row>
    <row r="83" spans="1:16" ht="14.25">
      <c r="A83" s="2" t="s">
        <v>42</v>
      </c>
      <c r="B83" s="2"/>
      <c r="C83" s="2"/>
      <c r="D83" s="2"/>
      <c r="E83" s="2"/>
      <c r="F83" s="2"/>
      <c r="G83" s="2"/>
      <c r="H83" s="128">
        <v>0</v>
      </c>
      <c r="I83" s="129"/>
      <c r="J83" s="130"/>
      <c r="K83" s="2"/>
      <c r="L83" s="2"/>
      <c r="M83" s="2"/>
      <c r="N83" s="2"/>
      <c r="O83" s="2"/>
      <c r="P83" s="2"/>
    </row>
    <row r="84" spans="1:16" ht="14.25">
      <c r="A84" s="2" t="s">
        <v>43</v>
      </c>
      <c r="B84" s="2"/>
      <c r="C84" s="2"/>
      <c r="D84" s="2"/>
      <c r="E84" s="2"/>
      <c r="F84" s="2"/>
      <c r="G84" s="2"/>
      <c r="H84" s="164">
        <v>0</v>
      </c>
      <c r="I84" s="153"/>
      <c r="J84" s="154"/>
      <c r="K84" s="2"/>
      <c r="L84" s="2"/>
      <c r="M84" s="2"/>
      <c r="N84" s="2"/>
      <c r="O84" s="2"/>
      <c r="P84" s="2"/>
    </row>
    <row r="85" spans="1:16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">
      <c r="A86" s="44" t="s">
        <v>252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>
      <c r="A87" s="6" t="s">
        <v>44</v>
      </c>
      <c r="B87" s="2"/>
      <c r="C87" s="2"/>
      <c r="D87" s="2"/>
      <c r="E87" s="2"/>
      <c r="F87" s="2"/>
      <c r="G87" s="2"/>
      <c r="H87" s="125" t="s">
        <v>72</v>
      </c>
      <c r="I87" s="126"/>
      <c r="J87" s="127"/>
      <c r="K87" s="126" t="s">
        <v>61</v>
      </c>
      <c r="L87" s="126"/>
      <c r="M87" s="127"/>
      <c r="N87" s="2"/>
      <c r="O87" s="2"/>
      <c r="P87" s="2"/>
    </row>
    <row r="88" spans="1:16" ht="14.25">
      <c r="A88" s="2" t="s">
        <v>45</v>
      </c>
      <c r="B88" s="2"/>
      <c r="C88" s="2"/>
      <c r="D88" s="2"/>
      <c r="E88" s="2"/>
      <c r="F88" s="2"/>
      <c r="G88" s="2"/>
      <c r="H88" s="173">
        <v>146090457.51</v>
      </c>
      <c r="I88" s="174"/>
      <c r="J88" s="175"/>
      <c r="K88" s="188">
        <v>2592</v>
      </c>
      <c r="L88" s="188"/>
      <c r="M88" s="189"/>
      <c r="N88" s="2"/>
      <c r="O88" s="2"/>
      <c r="P88" s="2"/>
    </row>
    <row r="89" spans="1:16" ht="14.25">
      <c r="A89" s="2" t="s">
        <v>46</v>
      </c>
      <c r="B89" s="2"/>
      <c r="C89" s="2"/>
      <c r="D89" s="2"/>
      <c r="E89" s="2"/>
      <c r="F89" s="2"/>
      <c r="G89" s="2"/>
      <c r="H89" s="173">
        <v>1717707.13</v>
      </c>
      <c r="I89" s="174"/>
      <c r="J89" s="175"/>
      <c r="K89" s="188">
        <v>31</v>
      </c>
      <c r="L89" s="188"/>
      <c r="M89" s="189"/>
      <c r="N89" s="2"/>
      <c r="O89" s="2"/>
      <c r="P89" s="2"/>
    </row>
    <row r="90" spans="1:16" ht="14.25">
      <c r="A90" s="2" t="s">
        <v>47</v>
      </c>
      <c r="B90" s="2"/>
      <c r="C90" s="2"/>
      <c r="D90" s="2"/>
      <c r="E90" s="2"/>
      <c r="F90" s="2"/>
      <c r="G90" s="2"/>
      <c r="H90" s="173">
        <v>436858.29</v>
      </c>
      <c r="I90" s="174"/>
      <c r="J90" s="175"/>
      <c r="K90" s="188">
        <v>7</v>
      </c>
      <c r="L90" s="188"/>
      <c r="M90" s="189"/>
      <c r="N90" s="2"/>
      <c r="O90" s="2"/>
      <c r="P90" s="2"/>
    </row>
    <row r="91" spans="1:16" ht="14.25">
      <c r="A91" s="2" t="s">
        <v>48</v>
      </c>
      <c r="B91" s="2"/>
      <c r="C91" s="2"/>
      <c r="D91" s="2"/>
      <c r="E91" s="2"/>
      <c r="F91" s="2"/>
      <c r="G91" s="2"/>
      <c r="H91" s="173">
        <v>251422.89</v>
      </c>
      <c r="I91" s="174"/>
      <c r="J91" s="175"/>
      <c r="K91" s="188">
        <v>8</v>
      </c>
      <c r="L91" s="188"/>
      <c r="M91" s="189"/>
      <c r="N91" s="2"/>
      <c r="O91" s="2"/>
      <c r="P91" s="2"/>
    </row>
    <row r="92" spans="1:16" ht="14.25">
      <c r="A92" s="2" t="s">
        <v>104</v>
      </c>
      <c r="B92" s="2"/>
      <c r="C92" s="2"/>
      <c r="D92" s="2"/>
      <c r="E92" s="2"/>
      <c r="F92" s="2"/>
      <c r="G92" s="2"/>
      <c r="H92" s="173">
        <v>54592.42</v>
      </c>
      <c r="I92" s="174"/>
      <c r="J92" s="175"/>
      <c r="K92" s="188">
        <v>2</v>
      </c>
      <c r="L92" s="188"/>
      <c r="M92" s="189"/>
      <c r="N92" s="2"/>
      <c r="O92" s="2"/>
      <c r="P92" s="2"/>
    </row>
    <row r="93" spans="1:16" ht="14.25">
      <c r="A93" s="2" t="s">
        <v>105</v>
      </c>
      <c r="B93" s="2"/>
      <c r="C93" s="2"/>
      <c r="D93" s="2"/>
      <c r="E93" s="2"/>
      <c r="F93" s="2"/>
      <c r="G93" s="2"/>
      <c r="H93" s="173">
        <f>23308.55+8780.61+113846.15</f>
        <v>145935.31</v>
      </c>
      <c r="I93" s="174"/>
      <c r="J93" s="175"/>
      <c r="K93" s="188">
        <f>1+1+3</f>
        <v>5</v>
      </c>
      <c r="L93" s="188"/>
      <c r="M93" s="189"/>
      <c r="N93" s="2"/>
      <c r="O93" s="2"/>
      <c r="P93" s="2"/>
    </row>
    <row r="94" spans="1:16" ht="14.25">
      <c r="A94" s="2" t="s">
        <v>103</v>
      </c>
      <c r="B94" s="2"/>
      <c r="C94" s="2"/>
      <c r="D94" s="2"/>
      <c r="E94" s="2"/>
      <c r="F94" s="2"/>
      <c r="G94" s="2"/>
      <c r="H94" s="173">
        <v>89038.56</v>
      </c>
      <c r="I94" s="174"/>
      <c r="J94" s="175"/>
      <c r="K94" s="188">
        <v>5</v>
      </c>
      <c r="L94" s="188"/>
      <c r="M94" s="189"/>
      <c r="N94" s="2"/>
      <c r="O94" s="2"/>
      <c r="P94" s="2"/>
    </row>
    <row r="95" spans="1:16" ht="14.25">
      <c r="A95" s="2" t="s">
        <v>116</v>
      </c>
      <c r="B95" s="2"/>
      <c r="C95" s="2"/>
      <c r="D95" s="2"/>
      <c r="E95" s="2"/>
      <c r="F95" s="2"/>
      <c r="G95" s="2"/>
      <c r="H95" s="173">
        <v>0</v>
      </c>
      <c r="I95" s="174"/>
      <c r="J95" s="175"/>
      <c r="K95" s="188">
        <v>0</v>
      </c>
      <c r="L95" s="188"/>
      <c r="M95" s="189"/>
      <c r="N95" s="2"/>
      <c r="O95" s="2"/>
      <c r="P95" s="2"/>
    </row>
    <row r="96" spans="1:16" ht="14.25">
      <c r="A96" s="2" t="s">
        <v>246</v>
      </c>
      <c r="B96" s="2"/>
      <c r="C96" s="2"/>
      <c r="D96" s="2"/>
      <c r="E96" s="2"/>
      <c r="F96" s="2"/>
      <c r="G96" s="2"/>
      <c r="H96" s="190">
        <v>86.95</v>
      </c>
      <c r="I96" s="191"/>
      <c r="J96" s="192"/>
      <c r="K96" s="193">
        <v>1</v>
      </c>
      <c r="L96" s="191"/>
      <c r="M96" s="192"/>
      <c r="N96" s="2"/>
      <c r="O96" s="2"/>
      <c r="P96" s="2"/>
    </row>
    <row r="97" spans="1:16" ht="14.25">
      <c r="A97" s="2" t="s">
        <v>115</v>
      </c>
      <c r="B97" s="2"/>
      <c r="C97" s="2"/>
      <c r="D97" s="2"/>
      <c r="E97" s="2"/>
      <c r="F97" s="2"/>
      <c r="G97" s="2"/>
      <c r="H97" s="165">
        <f>SUM(H88:J96)</f>
        <v>148786099.05999994</v>
      </c>
      <c r="I97" s="166"/>
      <c r="J97" s="167"/>
      <c r="K97" s="168">
        <f>SUM(K88:M96)</f>
        <v>2651</v>
      </c>
      <c r="L97" s="169"/>
      <c r="M97" s="170"/>
      <c r="N97" s="2"/>
      <c r="O97" s="2"/>
      <c r="P97" s="2"/>
    </row>
    <row r="98" spans="1:16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">
      <c r="A99" s="45" t="s">
        <v>253</v>
      </c>
      <c r="B99" s="2"/>
      <c r="C99" s="2"/>
      <c r="D99" s="2"/>
      <c r="E99" s="2"/>
      <c r="F99" s="2"/>
      <c r="G99" s="2"/>
      <c r="H99" s="12"/>
      <c r="I99" s="12"/>
      <c r="J99" s="12"/>
      <c r="K99" s="11"/>
      <c r="L99" s="11"/>
      <c r="M99" s="11"/>
      <c r="N99" s="2"/>
      <c r="O99" s="2"/>
      <c r="P99" s="2"/>
    </row>
    <row r="100" spans="1:16" ht="15">
      <c r="A100" s="14" t="s">
        <v>111</v>
      </c>
      <c r="B100" s="2"/>
      <c r="C100" s="2"/>
      <c r="D100" s="2"/>
      <c r="E100" s="2"/>
      <c r="F100" s="2"/>
      <c r="G100" s="2"/>
      <c r="H100" s="116" t="s">
        <v>114</v>
      </c>
      <c r="I100" s="117"/>
      <c r="J100" s="118"/>
      <c r="K100" s="11"/>
      <c r="L100" s="11"/>
      <c r="M100" s="11"/>
      <c r="N100" s="2"/>
      <c r="O100" s="2"/>
      <c r="P100" s="2"/>
    </row>
    <row r="101" spans="1:16" ht="14.25">
      <c r="A101" s="15" t="s">
        <v>112</v>
      </c>
      <c r="B101" s="2"/>
      <c r="C101" s="2"/>
      <c r="D101" s="2"/>
      <c r="E101" s="2"/>
      <c r="F101" s="2"/>
      <c r="G101" s="2"/>
      <c r="H101" s="176">
        <f>39760877.65/148786099</f>
        <v>0.26723516455660284</v>
      </c>
      <c r="I101" s="177"/>
      <c r="J101" s="178"/>
      <c r="K101" s="11"/>
      <c r="L101" s="11"/>
      <c r="M101" s="11"/>
      <c r="N101" s="2"/>
      <c r="O101" s="2"/>
      <c r="P101" s="2"/>
    </row>
    <row r="102" spans="1:16" ht="14.25">
      <c r="A102" s="15" t="s">
        <v>113</v>
      </c>
      <c r="B102" s="2"/>
      <c r="C102" s="2"/>
      <c r="D102" s="2"/>
      <c r="E102" s="2"/>
      <c r="F102" s="2"/>
      <c r="G102" s="2"/>
      <c r="H102" s="179">
        <f>14443933.82/148786099</f>
        <v>0.09707851685794922</v>
      </c>
      <c r="I102" s="180"/>
      <c r="J102" s="181"/>
      <c r="K102" s="11"/>
      <c r="L102" s="11"/>
      <c r="M102" s="11"/>
      <c r="N102" s="2"/>
      <c r="O102" s="2"/>
      <c r="P102" s="2"/>
    </row>
    <row r="103" spans="1:16" ht="14.25">
      <c r="A103" s="2"/>
      <c r="B103" s="2"/>
      <c r="C103" s="2"/>
      <c r="D103" s="2"/>
      <c r="E103" s="2"/>
      <c r="F103" s="2"/>
      <c r="G103" s="2"/>
      <c r="H103" s="12"/>
      <c r="I103" s="12"/>
      <c r="J103" s="12"/>
      <c r="K103" s="11"/>
      <c r="L103" s="11"/>
      <c r="M103" s="11"/>
      <c r="N103" s="2"/>
      <c r="O103" s="2"/>
      <c r="P103" s="2"/>
    </row>
    <row r="104" spans="1:16" ht="14.25">
      <c r="A104" s="2"/>
      <c r="B104" s="2"/>
      <c r="C104" s="2"/>
      <c r="D104" s="2"/>
      <c r="E104" s="2"/>
      <c r="F104" s="2"/>
      <c r="G104" s="2"/>
      <c r="H104" s="12"/>
      <c r="I104" s="12"/>
      <c r="J104" s="12"/>
      <c r="K104" s="11"/>
      <c r="L104" s="11"/>
      <c r="M104" s="11"/>
      <c r="N104" s="2"/>
      <c r="O104" s="2"/>
      <c r="P104" s="2"/>
    </row>
    <row r="105" spans="1:16" ht="15">
      <c r="A105" s="5" t="s">
        <v>117</v>
      </c>
      <c r="B105" s="2"/>
      <c r="C105" s="2"/>
      <c r="D105" s="2"/>
      <c r="E105" s="2"/>
      <c r="F105" s="2"/>
      <c r="G105" s="2"/>
      <c r="H105" s="116" t="s">
        <v>108</v>
      </c>
      <c r="I105" s="117"/>
      <c r="J105" s="118"/>
      <c r="K105" s="125" t="s">
        <v>109</v>
      </c>
      <c r="L105" s="126"/>
      <c r="M105" s="127"/>
      <c r="N105" s="125" t="s">
        <v>110</v>
      </c>
      <c r="O105" s="126"/>
      <c r="P105" s="127"/>
    </row>
    <row r="106" spans="1:16" ht="14.25">
      <c r="A106" s="2" t="s">
        <v>106</v>
      </c>
      <c r="B106" s="2"/>
      <c r="C106" s="2"/>
      <c r="D106" s="2"/>
      <c r="E106" s="2"/>
      <c r="F106" s="2"/>
      <c r="G106" s="2"/>
      <c r="H106" s="113">
        <v>0.667</v>
      </c>
      <c r="I106" s="114"/>
      <c r="J106" s="115"/>
      <c r="K106" s="113">
        <v>0.677</v>
      </c>
      <c r="L106" s="114"/>
      <c r="M106" s="115"/>
      <c r="N106" s="176">
        <v>0.597</v>
      </c>
      <c r="O106" s="177"/>
      <c r="P106" s="178"/>
    </row>
    <row r="107" spans="1:16" ht="14.25">
      <c r="A107" s="2" t="s">
        <v>107</v>
      </c>
      <c r="B107" s="2"/>
      <c r="C107" s="2"/>
      <c r="D107" s="2"/>
      <c r="E107" s="2"/>
      <c r="F107" s="2"/>
      <c r="G107" s="2"/>
      <c r="H107" s="110">
        <v>0.6431</v>
      </c>
      <c r="I107" s="111"/>
      <c r="J107" s="112"/>
      <c r="K107" s="110">
        <v>0.6531</v>
      </c>
      <c r="L107" s="111"/>
      <c r="M107" s="112"/>
      <c r="N107" s="179">
        <v>0.5636</v>
      </c>
      <c r="O107" s="180"/>
      <c r="P107" s="181"/>
    </row>
    <row r="108" spans="1:16" ht="14.25">
      <c r="A108" s="2"/>
      <c r="B108" s="2"/>
      <c r="C108" s="2"/>
      <c r="D108" s="2"/>
      <c r="E108" s="2"/>
      <c r="F108" s="2"/>
      <c r="G108" s="2"/>
      <c r="H108" s="8"/>
      <c r="I108" s="2"/>
      <c r="J108" s="2"/>
      <c r="K108" s="2"/>
      <c r="L108" s="2"/>
      <c r="M108" s="2"/>
      <c r="N108" s="2"/>
      <c r="O108" s="2"/>
      <c r="P108" s="2"/>
    </row>
    <row r="109" spans="1:16" ht="15">
      <c r="A109" s="5" t="s">
        <v>49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4.25">
      <c r="A110" s="2" t="s">
        <v>50</v>
      </c>
      <c r="B110" s="2"/>
      <c r="C110" s="2"/>
      <c r="D110" s="2"/>
      <c r="E110" s="2"/>
      <c r="F110" s="2"/>
      <c r="G110" s="2"/>
      <c r="H110" s="161">
        <v>0</v>
      </c>
      <c r="I110" s="162"/>
      <c r="J110" s="163"/>
      <c r="K110" s="2"/>
      <c r="L110" s="2"/>
      <c r="M110" s="2"/>
      <c r="N110" s="2"/>
      <c r="O110" s="2"/>
      <c r="P110" s="2"/>
    </row>
    <row r="111" spans="1:16" ht="14.25">
      <c r="A111" s="2" t="s">
        <v>51</v>
      </c>
      <c r="B111" s="2"/>
      <c r="C111" s="2"/>
      <c r="D111" s="2"/>
      <c r="E111" s="2"/>
      <c r="F111" s="2"/>
      <c r="G111" s="2"/>
      <c r="H111" s="128">
        <v>0</v>
      </c>
      <c r="I111" s="129"/>
      <c r="J111" s="130"/>
      <c r="K111" s="2"/>
      <c r="L111" s="2"/>
      <c r="M111" s="2"/>
      <c r="N111" s="2"/>
      <c r="O111" s="2"/>
      <c r="P111" s="2"/>
    </row>
    <row r="112" spans="1:16" ht="14.25">
      <c r="A112" s="2"/>
      <c r="B112" s="2"/>
      <c r="C112" s="2"/>
      <c r="D112" s="2"/>
      <c r="E112" s="2"/>
      <c r="F112" s="2"/>
      <c r="G112" s="2"/>
      <c r="H112" s="128"/>
      <c r="I112" s="129"/>
      <c r="J112" s="130"/>
      <c r="K112" s="2"/>
      <c r="L112" s="2"/>
      <c r="M112" s="2"/>
      <c r="N112" s="2"/>
      <c r="O112" s="2"/>
      <c r="P112" s="2"/>
    </row>
    <row r="113" spans="1:16" ht="14.25">
      <c r="A113" s="2" t="s">
        <v>52</v>
      </c>
      <c r="B113" s="2"/>
      <c r="C113" s="2"/>
      <c r="D113" s="2"/>
      <c r="E113" s="2"/>
      <c r="F113" s="2"/>
      <c r="G113" s="2"/>
      <c r="H113" s="128">
        <v>0</v>
      </c>
      <c r="I113" s="129"/>
      <c r="J113" s="130"/>
      <c r="K113" s="2"/>
      <c r="L113" s="2"/>
      <c r="M113" s="2"/>
      <c r="N113" s="2"/>
      <c r="O113" s="2"/>
      <c r="P113" s="2"/>
    </row>
    <row r="114" spans="1:16" ht="14.25">
      <c r="A114" s="2" t="s">
        <v>53</v>
      </c>
      <c r="B114" s="2"/>
      <c r="C114" s="2"/>
      <c r="D114" s="2"/>
      <c r="E114" s="2"/>
      <c r="F114" s="2"/>
      <c r="G114" s="2"/>
      <c r="H114" s="128">
        <v>0</v>
      </c>
      <c r="I114" s="129"/>
      <c r="J114" s="130"/>
      <c r="K114" s="2"/>
      <c r="L114" s="2"/>
      <c r="M114" s="2"/>
      <c r="N114" s="2"/>
      <c r="O114" s="2"/>
      <c r="P114" s="2"/>
    </row>
    <row r="115" spans="1:16" ht="14.25">
      <c r="A115" s="2" t="s">
        <v>54</v>
      </c>
      <c r="B115" s="2"/>
      <c r="C115" s="2"/>
      <c r="D115" s="2"/>
      <c r="E115" s="2"/>
      <c r="F115" s="2"/>
      <c r="G115" s="2"/>
      <c r="H115" s="164">
        <v>0</v>
      </c>
      <c r="I115" s="153"/>
      <c r="J115" s="154"/>
      <c r="K115" s="1"/>
      <c r="L115" s="1"/>
      <c r="M115" s="1"/>
      <c r="N115" s="2"/>
      <c r="O115" s="2"/>
      <c r="P115" s="2"/>
    </row>
    <row r="116" spans="1:16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2"/>
      <c r="O116" s="2"/>
      <c r="P116" s="2"/>
    </row>
    <row r="117" spans="1:16" ht="15">
      <c r="A117" s="5" t="s">
        <v>55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4.25">
      <c r="A118" s="2" t="s">
        <v>86</v>
      </c>
      <c r="B118" s="2"/>
      <c r="C118" s="2"/>
      <c r="D118" s="2"/>
      <c r="E118" s="2"/>
      <c r="F118" s="2"/>
      <c r="G118" s="2"/>
      <c r="H118" s="161">
        <v>0</v>
      </c>
      <c r="I118" s="162"/>
      <c r="J118" s="163"/>
      <c r="K118" s="2"/>
      <c r="L118" s="2"/>
      <c r="M118" s="2"/>
      <c r="N118" s="2"/>
      <c r="O118" s="2"/>
      <c r="P118" s="2"/>
    </row>
    <row r="119" spans="1:16" ht="14.25">
      <c r="A119" s="2" t="s">
        <v>87</v>
      </c>
      <c r="B119" s="2"/>
      <c r="C119" s="2"/>
      <c r="D119" s="2"/>
      <c r="E119" s="2"/>
      <c r="F119" s="2"/>
      <c r="G119" s="2"/>
      <c r="H119" s="128">
        <v>0</v>
      </c>
      <c r="I119" s="129"/>
      <c r="J119" s="130"/>
      <c r="K119" s="2"/>
      <c r="L119" s="2"/>
      <c r="M119" s="2"/>
      <c r="N119" s="2"/>
      <c r="O119" s="2"/>
      <c r="P119" s="2"/>
    </row>
    <row r="120" spans="1:16" ht="14.25">
      <c r="A120" s="2" t="s">
        <v>88</v>
      </c>
      <c r="B120" s="2"/>
      <c r="C120" s="2"/>
      <c r="D120" s="2"/>
      <c r="E120" s="2"/>
      <c r="F120" s="2"/>
      <c r="G120" s="2"/>
      <c r="H120" s="128">
        <v>0</v>
      </c>
      <c r="I120" s="129"/>
      <c r="J120" s="130"/>
      <c r="K120" s="2"/>
      <c r="L120" s="2"/>
      <c r="M120" s="2"/>
      <c r="N120" s="2"/>
      <c r="O120" s="2"/>
      <c r="P120" s="2"/>
    </row>
    <row r="121" spans="1:16" ht="14.25">
      <c r="A121" s="2" t="s">
        <v>89</v>
      </c>
      <c r="B121" s="2"/>
      <c r="C121" s="2"/>
      <c r="D121" s="2"/>
      <c r="E121" s="2"/>
      <c r="F121" s="2"/>
      <c r="G121" s="2"/>
      <c r="H121" s="128">
        <v>0</v>
      </c>
      <c r="I121" s="129"/>
      <c r="J121" s="130"/>
      <c r="K121" s="2"/>
      <c r="L121" s="2"/>
      <c r="M121" s="2"/>
      <c r="N121" s="2"/>
      <c r="O121" s="2"/>
      <c r="P121" s="2"/>
    </row>
    <row r="122" spans="1:16" ht="14.25">
      <c r="A122" s="2" t="s">
        <v>90</v>
      </c>
      <c r="B122" s="2"/>
      <c r="C122" s="2"/>
      <c r="D122" s="2"/>
      <c r="E122" s="2"/>
      <c r="F122" s="2"/>
      <c r="G122" s="2"/>
      <c r="H122" s="128">
        <v>0</v>
      </c>
      <c r="I122" s="129"/>
      <c r="J122" s="130"/>
      <c r="K122" s="2"/>
      <c r="L122" s="2"/>
      <c r="M122" s="2"/>
      <c r="N122" s="2"/>
      <c r="O122" s="2"/>
      <c r="P122" s="2"/>
    </row>
    <row r="123" spans="1:16" ht="14.25">
      <c r="A123" s="2" t="s">
        <v>56</v>
      </c>
      <c r="B123" s="2"/>
      <c r="C123" s="2"/>
      <c r="D123" s="2"/>
      <c r="E123" s="2"/>
      <c r="F123" s="2"/>
      <c r="G123" s="2"/>
      <c r="H123" s="128">
        <v>0</v>
      </c>
      <c r="I123" s="129"/>
      <c r="J123" s="130"/>
      <c r="K123" s="2"/>
      <c r="L123" s="2"/>
      <c r="M123" s="2"/>
      <c r="N123" s="2"/>
      <c r="O123" s="2"/>
      <c r="P123" s="2"/>
    </row>
    <row r="124" spans="1:16" ht="14.25">
      <c r="A124" s="2" t="s">
        <v>57</v>
      </c>
      <c r="B124" s="2"/>
      <c r="C124" s="2"/>
      <c r="D124" s="2"/>
      <c r="E124" s="2"/>
      <c r="F124" s="2"/>
      <c r="G124" s="2"/>
      <c r="H124" s="128">
        <v>0</v>
      </c>
      <c r="I124" s="129"/>
      <c r="J124" s="130"/>
      <c r="K124" s="2"/>
      <c r="L124" s="2"/>
      <c r="M124" s="2"/>
      <c r="N124" s="2"/>
      <c r="O124" s="2"/>
      <c r="P124" s="2"/>
    </row>
    <row r="125" spans="1:16" ht="14.25">
      <c r="A125" s="2" t="s">
        <v>58</v>
      </c>
      <c r="B125" s="2"/>
      <c r="C125" s="2"/>
      <c r="D125" s="2"/>
      <c r="E125" s="2"/>
      <c r="F125" s="2"/>
      <c r="G125" s="2"/>
      <c r="H125" s="164">
        <v>0</v>
      </c>
      <c r="I125" s="153"/>
      <c r="J125" s="154"/>
      <c r="K125" s="2"/>
      <c r="L125" s="2"/>
      <c r="M125" s="2"/>
      <c r="N125" s="2"/>
      <c r="O125" s="2"/>
      <c r="P125" s="2"/>
    </row>
    <row r="126" spans="1:16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mergeCells count="139">
    <mergeCell ref="H7:J7"/>
    <mergeCell ref="K7:M7"/>
    <mergeCell ref="H8:J8"/>
    <mergeCell ref="K8:M8"/>
    <mergeCell ref="H9:J9"/>
    <mergeCell ref="K9:M9"/>
    <mergeCell ref="H10:J10"/>
    <mergeCell ref="K10:M10"/>
    <mergeCell ref="H11:J11"/>
    <mergeCell ref="K11:M11"/>
    <mergeCell ref="H12:J12"/>
    <mergeCell ref="K12:M12"/>
    <mergeCell ref="H13:J13"/>
    <mergeCell ref="K13:M13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4:J34"/>
    <mergeCell ref="H35:J35"/>
    <mergeCell ref="H36:J36"/>
    <mergeCell ref="H37:J37"/>
    <mergeCell ref="H38:J38"/>
    <mergeCell ref="H39:J39"/>
    <mergeCell ref="H40:J40"/>
    <mergeCell ref="H41:J41"/>
    <mergeCell ref="K41:M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2:J52"/>
    <mergeCell ref="H53:J53"/>
    <mergeCell ref="H56:J56"/>
    <mergeCell ref="H57:J57"/>
    <mergeCell ref="H58:J58"/>
    <mergeCell ref="H59:J59"/>
    <mergeCell ref="H62:J62"/>
    <mergeCell ref="H63:J63"/>
    <mergeCell ref="H64:J64"/>
    <mergeCell ref="H65:J65"/>
    <mergeCell ref="H66:J66"/>
    <mergeCell ref="H67:J67"/>
    <mergeCell ref="H68:J68"/>
    <mergeCell ref="H71:J71"/>
    <mergeCell ref="H72:J72"/>
    <mergeCell ref="H73:J73"/>
    <mergeCell ref="H74:J74"/>
    <mergeCell ref="H75:J75"/>
    <mergeCell ref="H76:J76"/>
    <mergeCell ref="H77:J77"/>
    <mergeCell ref="H78:J78"/>
    <mergeCell ref="H81:J81"/>
    <mergeCell ref="H82:J82"/>
    <mergeCell ref="H83:J83"/>
    <mergeCell ref="H84:J84"/>
    <mergeCell ref="H87:J87"/>
    <mergeCell ref="K87:M87"/>
    <mergeCell ref="H88:J88"/>
    <mergeCell ref="K88:M88"/>
    <mergeCell ref="H89:J89"/>
    <mergeCell ref="K89:M89"/>
    <mergeCell ref="H90:J90"/>
    <mergeCell ref="K90:M90"/>
    <mergeCell ref="H91:J91"/>
    <mergeCell ref="K91:M91"/>
    <mergeCell ref="H92:J92"/>
    <mergeCell ref="K92:M92"/>
    <mergeCell ref="H93:J93"/>
    <mergeCell ref="K93:M93"/>
    <mergeCell ref="H94:J94"/>
    <mergeCell ref="K94:M94"/>
    <mergeCell ref="H95:J95"/>
    <mergeCell ref="K95:M95"/>
    <mergeCell ref="H96:J96"/>
    <mergeCell ref="K96:M96"/>
    <mergeCell ref="H97:J97"/>
    <mergeCell ref="K97:M97"/>
    <mergeCell ref="H100:J100"/>
    <mergeCell ref="H101:J101"/>
    <mergeCell ref="H102:J102"/>
    <mergeCell ref="H105:J105"/>
    <mergeCell ref="K105:M105"/>
    <mergeCell ref="N105:P105"/>
    <mergeCell ref="H106:J106"/>
    <mergeCell ref="K106:M106"/>
    <mergeCell ref="N106:P106"/>
    <mergeCell ref="H107:J107"/>
    <mergeCell ref="K107:M107"/>
    <mergeCell ref="N107:P107"/>
    <mergeCell ref="H110:J110"/>
    <mergeCell ref="H111:J111"/>
    <mergeCell ref="H112:J112"/>
    <mergeCell ref="H113:J113"/>
    <mergeCell ref="H114:J114"/>
    <mergeCell ref="H115:J115"/>
    <mergeCell ref="H118:J118"/>
    <mergeCell ref="H119:J119"/>
    <mergeCell ref="H120:J120"/>
    <mergeCell ref="H125:J125"/>
    <mergeCell ref="H121:J121"/>
    <mergeCell ref="H122:J122"/>
    <mergeCell ref="H123:J123"/>
    <mergeCell ref="H124:J124"/>
  </mergeCells>
  <printOptions/>
  <pageMargins left="0.75" right="0.75" top="1" bottom="1" header="0.5" footer="0.5"/>
  <pageSetup horizontalDpi="600" verticalDpi="600" orientation="portrait" paperSize="9" scale="47" r:id="rId1"/>
  <rowBreaks count="1" manualBreakCount="1">
    <brk id="8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="75" zoomScaleNormal="75" zoomScaleSheetLayoutView="75" workbookViewId="0" topLeftCell="A1">
      <pane xSplit="6" ySplit="15" topLeftCell="G16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1" sqref="A1"/>
    </sheetView>
  </sheetViews>
  <sheetFormatPr defaultColWidth="9.140625" defaultRowHeight="12.75"/>
  <cols>
    <col min="1" max="4" width="9.140625" style="9" customWidth="1"/>
    <col min="5" max="5" width="20.57421875" style="9" customWidth="1"/>
    <col min="6" max="6" width="10.8515625" style="9" customWidth="1"/>
    <col min="7" max="7" width="9.140625" style="9" customWidth="1"/>
    <col min="8" max="9" width="12.7109375" style="9" bestFit="1" customWidth="1"/>
    <col min="10" max="11" width="9.140625" style="9" customWidth="1"/>
    <col min="12" max="12" width="11.140625" style="9" bestFit="1" customWidth="1"/>
    <col min="13" max="16384" width="9.140625" style="9" customWidth="1"/>
  </cols>
  <sheetData>
    <row r="1" ht="15">
      <c r="A1" s="7" t="s">
        <v>98</v>
      </c>
    </row>
    <row r="3" ht="12.75" hidden="1">
      <c r="A3" s="10" t="s">
        <v>3</v>
      </c>
    </row>
    <row r="4" ht="12.75" hidden="1">
      <c r="A4" s="10" t="s">
        <v>5</v>
      </c>
    </row>
    <row r="5" ht="12.75" hidden="1">
      <c r="A5" s="10" t="s">
        <v>4</v>
      </c>
    </row>
    <row r="6" ht="12.75" hidden="1">
      <c r="A6" s="10" t="s">
        <v>2</v>
      </c>
    </row>
    <row r="7" ht="12.75" hidden="1">
      <c r="A7" s="10" t="s">
        <v>6</v>
      </c>
    </row>
    <row r="8" ht="12.75" hidden="1">
      <c r="A8" s="10" t="s">
        <v>0</v>
      </c>
    </row>
    <row r="9" ht="12.75" hidden="1">
      <c r="A9" s="10" t="s">
        <v>1</v>
      </c>
    </row>
    <row r="10" ht="12.75" hidden="1"/>
    <row r="12" spans="1:5" s="2" customFormat="1" ht="15">
      <c r="A12" s="6" t="s">
        <v>7</v>
      </c>
      <c r="E12" s="18">
        <v>38261</v>
      </c>
    </row>
    <row r="13" spans="1:5" s="2" customFormat="1" ht="15">
      <c r="A13" s="6" t="s">
        <v>8</v>
      </c>
      <c r="E13" s="19">
        <v>0.04845</v>
      </c>
    </row>
    <row r="14" s="2" customFormat="1" ht="14.25"/>
    <row r="15" spans="1:13" s="2" customFormat="1" ht="15">
      <c r="A15" s="5" t="s">
        <v>9</v>
      </c>
      <c r="H15" s="122" t="s">
        <v>59</v>
      </c>
      <c r="I15" s="123"/>
      <c r="J15" s="124"/>
      <c r="K15" s="122" t="s">
        <v>60</v>
      </c>
      <c r="L15" s="123"/>
      <c r="M15" s="124"/>
    </row>
    <row r="16" spans="1:13" s="2" customFormat="1" ht="14.25">
      <c r="A16" s="2" t="s">
        <v>10</v>
      </c>
      <c r="H16" s="128" t="s">
        <v>62</v>
      </c>
      <c r="I16" s="129"/>
      <c r="J16" s="130"/>
      <c r="K16" s="128" t="s">
        <v>63</v>
      </c>
      <c r="L16" s="129"/>
      <c r="M16" s="130"/>
    </row>
    <row r="17" spans="1:13" s="2" customFormat="1" ht="14.25">
      <c r="A17" s="2" t="s">
        <v>92</v>
      </c>
      <c r="H17" s="128" t="s">
        <v>94</v>
      </c>
      <c r="I17" s="129"/>
      <c r="J17" s="130"/>
      <c r="K17" s="128" t="s">
        <v>100</v>
      </c>
      <c r="L17" s="129"/>
      <c r="M17" s="130"/>
    </row>
    <row r="18" spans="1:13" s="2" customFormat="1" ht="14.25">
      <c r="A18" s="2" t="s">
        <v>93</v>
      </c>
      <c r="H18" s="128" t="s">
        <v>94</v>
      </c>
      <c r="I18" s="129"/>
      <c r="J18" s="130"/>
      <c r="K18" s="128" t="s">
        <v>100</v>
      </c>
      <c r="L18" s="129"/>
      <c r="M18" s="130"/>
    </row>
    <row r="19" spans="1:13" s="2" customFormat="1" ht="14.25">
      <c r="A19" s="3" t="s">
        <v>99</v>
      </c>
      <c r="H19" s="128" t="s">
        <v>64</v>
      </c>
      <c r="I19" s="129"/>
      <c r="J19" s="130"/>
      <c r="K19" s="128" t="s">
        <v>62</v>
      </c>
      <c r="L19" s="129" t="s">
        <v>62</v>
      </c>
      <c r="M19" s="130"/>
    </row>
    <row r="20" spans="1:13" s="2" customFormat="1" ht="14.25">
      <c r="A20" s="3" t="s">
        <v>102</v>
      </c>
      <c r="H20" s="128" t="s">
        <v>64</v>
      </c>
      <c r="I20" s="129"/>
      <c r="J20" s="130"/>
      <c r="K20" s="128" t="s">
        <v>62</v>
      </c>
      <c r="L20" s="129"/>
      <c r="M20" s="130"/>
    </row>
    <row r="21" spans="8:13" s="2" customFormat="1" ht="14.25">
      <c r="H21" s="128"/>
      <c r="I21" s="129"/>
      <c r="J21" s="130"/>
      <c r="K21" s="128"/>
      <c r="L21" s="129"/>
      <c r="M21" s="130"/>
    </row>
    <row r="22" spans="1:13" s="2" customFormat="1" ht="14.25">
      <c r="A22" s="2" t="s">
        <v>73</v>
      </c>
      <c r="H22" s="131">
        <v>460000000</v>
      </c>
      <c r="I22" s="132"/>
      <c r="J22" s="133"/>
      <c r="K22" s="131">
        <v>40000000</v>
      </c>
      <c r="L22" s="132"/>
      <c r="M22" s="133"/>
    </row>
    <row r="23" spans="1:13" s="2" customFormat="1" ht="14.25">
      <c r="A23" s="2" t="s">
        <v>74</v>
      </c>
      <c r="H23" s="131">
        <v>281389590</v>
      </c>
      <c r="I23" s="132"/>
      <c r="J23" s="133"/>
      <c r="K23" s="132">
        <v>40000000</v>
      </c>
      <c r="L23" s="132"/>
      <c r="M23" s="133"/>
    </row>
    <row r="24" spans="1:13" s="2" customFormat="1" ht="14.25">
      <c r="A24" s="2" t="s">
        <v>68</v>
      </c>
      <c r="H24" s="131">
        <f>H23-H25</f>
        <v>10002378</v>
      </c>
      <c r="I24" s="132"/>
      <c r="J24" s="133"/>
      <c r="K24" s="129" t="s">
        <v>67</v>
      </c>
      <c r="L24" s="129"/>
      <c r="M24" s="130"/>
    </row>
    <row r="25" spans="1:13" s="2" customFormat="1" ht="14.25">
      <c r="A25" s="2" t="s">
        <v>75</v>
      </c>
      <c r="H25" s="131">
        <v>271387212</v>
      </c>
      <c r="I25" s="132"/>
      <c r="J25" s="133"/>
      <c r="K25" s="131">
        <v>40000000</v>
      </c>
      <c r="L25" s="132"/>
      <c r="M25" s="133"/>
    </row>
    <row r="26" spans="1:13" s="2" customFormat="1" ht="14.25">
      <c r="A26" s="2" t="s">
        <v>118</v>
      </c>
      <c r="H26" s="134">
        <v>0.5899722</v>
      </c>
      <c r="I26" s="135"/>
      <c r="J26" s="136"/>
      <c r="K26" s="134">
        <v>1</v>
      </c>
      <c r="L26" s="135"/>
      <c r="M26" s="136"/>
    </row>
    <row r="27" spans="1:13" s="2" customFormat="1" ht="14.25">
      <c r="A27" s="2" t="s">
        <v>95</v>
      </c>
      <c r="H27" s="113">
        <f>H24/H23*12</f>
        <v>0.4265564195178648</v>
      </c>
      <c r="I27" s="114"/>
      <c r="J27" s="115"/>
      <c r="K27" s="128" t="s">
        <v>67</v>
      </c>
      <c r="L27" s="129"/>
      <c r="M27" s="130"/>
    </row>
    <row r="28" spans="8:13" s="2" customFormat="1" ht="14.25">
      <c r="H28" s="128"/>
      <c r="I28" s="129"/>
      <c r="J28" s="130"/>
      <c r="K28" s="128"/>
      <c r="L28" s="129"/>
      <c r="M28" s="130"/>
    </row>
    <row r="29" spans="1:13" s="2" customFormat="1" ht="14.25">
      <c r="A29" s="2" t="s">
        <v>11</v>
      </c>
      <c r="H29" s="128" t="s">
        <v>67</v>
      </c>
      <c r="I29" s="129"/>
      <c r="J29" s="130"/>
      <c r="K29" s="113">
        <f>K22/H22*100%</f>
        <v>0.08695652173913043</v>
      </c>
      <c r="L29" s="129"/>
      <c r="M29" s="130"/>
    </row>
    <row r="30" spans="1:13" s="2" customFormat="1" ht="14.25">
      <c r="A30" s="2" t="s">
        <v>12</v>
      </c>
      <c r="H30" s="128" t="s">
        <v>67</v>
      </c>
      <c r="I30" s="129"/>
      <c r="J30" s="130"/>
      <c r="K30" s="113">
        <f>K25/H25*100%</f>
        <v>0.14739088000948253</v>
      </c>
      <c r="L30" s="129"/>
      <c r="M30" s="130"/>
    </row>
    <row r="31" spans="8:13" s="2" customFormat="1" ht="14.25">
      <c r="H31" s="128"/>
      <c r="I31" s="129"/>
      <c r="J31" s="130"/>
      <c r="K31" s="128"/>
      <c r="L31" s="129"/>
      <c r="M31" s="130"/>
    </row>
    <row r="32" spans="1:13" s="2" customFormat="1" ht="14.25">
      <c r="A32" s="2" t="s">
        <v>13</v>
      </c>
      <c r="H32" s="128">
        <v>28</v>
      </c>
      <c r="I32" s="129"/>
      <c r="J32" s="130"/>
      <c r="K32" s="128">
        <v>85</v>
      </c>
      <c r="L32" s="129"/>
      <c r="M32" s="130"/>
    </row>
    <row r="33" spans="1:13" s="2" customFormat="1" ht="14.25">
      <c r="A33" s="2" t="s">
        <v>69</v>
      </c>
      <c r="H33" s="137">
        <v>256.1</v>
      </c>
      <c r="I33" s="138"/>
      <c r="J33" s="139"/>
      <c r="K33" s="137">
        <v>482.36</v>
      </c>
      <c r="L33" s="138"/>
      <c r="M33" s="139"/>
    </row>
    <row r="34" spans="1:13" s="2" customFormat="1" ht="14.25">
      <c r="A34" s="2" t="s">
        <v>14</v>
      </c>
      <c r="H34" s="128">
        <v>56</v>
      </c>
      <c r="I34" s="129"/>
      <c r="J34" s="130"/>
      <c r="K34" s="128">
        <v>170</v>
      </c>
      <c r="L34" s="129"/>
      <c r="M34" s="130"/>
    </row>
    <row r="35" spans="1:13" s="2" customFormat="1" ht="14.25">
      <c r="A35" s="2" t="s">
        <v>15</v>
      </c>
      <c r="H35" s="140" t="s">
        <v>101</v>
      </c>
      <c r="I35" s="129"/>
      <c r="J35" s="130"/>
      <c r="K35" s="140" t="s">
        <v>101</v>
      </c>
      <c r="L35" s="129"/>
      <c r="M35" s="130"/>
    </row>
    <row r="36" spans="8:13" s="2" customFormat="1" ht="14.25">
      <c r="H36" s="128"/>
      <c r="I36" s="129"/>
      <c r="J36" s="130"/>
      <c r="K36" s="128"/>
      <c r="L36" s="129"/>
      <c r="M36" s="130"/>
    </row>
    <row r="37" spans="1:13" s="2" customFormat="1" ht="14.25">
      <c r="A37" s="2" t="s">
        <v>16</v>
      </c>
      <c r="H37" s="128" t="s">
        <v>65</v>
      </c>
      <c r="I37" s="129"/>
      <c r="J37" s="130"/>
      <c r="K37" s="128" t="s">
        <v>65</v>
      </c>
      <c r="L37" s="129"/>
      <c r="M37" s="130"/>
    </row>
    <row r="38" spans="1:13" s="2" customFormat="1" ht="14.25">
      <c r="A38" s="2" t="s">
        <v>17</v>
      </c>
      <c r="H38" s="141">
        <f>E12</f>
        <v>38261</v>
      </c>
      <c r="I38" s="142"/>
      <c r="J38" s="143"/>
      <c r="K38" s="141">
        <f>H38</f>
        <v>38261</v>
      </c>
      <c r="L38" s="142"/>
      <c r="M38" s="143"/>
    </row>
    <row r="39" s="2" customFormat="1" ht="14.25"/>
    <row r="40" s="2" customFormat="1" ht="15">
      <c r="A40" s="5" t="s">
        <v>18</v>
      </c>
    </row>
    <row r="41" s="2" customFormat="1" ht="14.25">
      <c r="A41" s="2" t="s">
        <v>119</v>
      </c>
    </row>
    <row r="42" spans="1:13" s="2" customFormat="1" ht="14.25">
      <c r="A42" s="2" t="s">
        <v>76</v>
      </c>
      <c r="H42" s="144">
        <v>321389553.86</v>
      </c>
      <c r="I42" s="145"/>
      <c r="J42" s="146"/>
      <c r="K42" s="1"/>
      <c r="L42" s="1"/>
      <c r="M42" s="1"/>
    </row>
    <row r="43" spans="1:13" s="2" customFormat="1" ht="15">
      <c r="A43" s="3" t="s">
        <v>97</v>
      </c>
      <c r="F43" s="6"/>
      <c r="H43" s="131">
        <v>311387185.16</v>
      </c>
      <c r="I43" s="132"/>
      <c r="J43" s="133"/>
      <c r="K43" s="1"/>
      <c r="L43" s="1"/>
      <c r="M43" s="1"/>
    </row>
    <row r="44" spans="1:13" s="2" customFormat="1" ht="14.25">
      <c r="A44" s="2" t="s">
        <v>77</v>
      </c>
      <c r="H44" s="131">
        <v>1575319.39</v>
      </c>
      <c r="I44" s="132"/>
      <c r="J44" s="133"/>
      <c r="K44" s="1"/>
      <c r="L44" s="1"/>
      <c r="M44" s="1"/>
    </row>
    <row r="45" spans="8:13" s="2" customFormat="1" ht="14.25">
      <c r="H45" s="128"/>
      <c r="I45" s="129"/>
      <c r="J45" s="130"/>
      <c r="K45" s="1"/>
      <c r="L45" s="1"/>
      <c r="M45" s="1"/>
    </row>
    <row r="46" spans="1:13" s="2" customFormat="1" ht="14.25">
      <c r="A46" s="2" t="s">
        <v>78</v>
      </c>
      <c r="H46" s="131">
        <f>H49+H50</f>
        <v>12854258.06</v>
      </c>
      <c r="I46" s="129"/>
      <c r="J46" s="130"/>
      <c r="K46" s="1"/>
      <c r="L46" s="1"/>
      <c r="M46" s="1"/>
    </row>
    <row r="47" spans="1:13" s="2" customFormat="1" ht="14.25">
      <c r="A47" s="2" t="s">
        <v>79</v>
      </c>
      <c r="H47" s="131">
        <v>2567128.23</v>
      </c>
      <c r="I47" s="132"/>
      <c r="J47" s="133"/>
      <c r="K47" s="1"/>
      <c r="L47" s="16"/>
      <c r="M47" s="1"/>
    </row>
    <row r="48" spans="1:13" s="2" customFormat="1" ht="14.25">
      <c r="A48" s="2" t="s">
        <v>80</v>
      </c>
      <c r="H48" s="128"/>
      <c r="I48" s="129"/>
      <c r="J48" s="130"/>
      <c r="K48" s="1"/>
      <c r="L48" s="1"/>
      <c r="M48" s="1"/>
    </row>
    <row r="49" spans="1:13" s="2" customFormat="1" ht="14.25">
      <c r="A49" s="2" t="s">
        <v>81</v>
      </c>
      <c r="H49" s="131">
        <v>9605979</v>
      </c>
      <c r="I49" s="132"/>
      <c r="J49" s="133"/>
      <c r="K49" s="131"/>
      <c r="L49" s="129"/>
      <c r="M49" s="129"/>
    </row>
    <row r="50" spans="1:13" s="2" customFormat="1" ht="14.25">
      <c r="A50" s="2" t="s">
        <v>91</v>
      </c>
      <c r="H50" s="131">
        <v>3248279.06</v>
      </c>
      <c r="I50" s="132"/>
      <c r="J50" s="133"/>
      <c r="K50" s="1"/>
      <c r="L50" s="16"/>
      <c r="M50" s="1"/>
    </row>
    <row r="51" spans="1:13" s="2" customFormat="1" ht="14.25">
      <c r="A51" s="2" t="s">
        <v>82</v>
      </c>
      <c r="H51" s="131">
        <v>284724.96</v>
      </c>
      <c r="I51" s="132"/>
      <c r="J51" s="133"/>
      <c r="K51" s="1"/>
      <c r="L51" s="16"/>
      <c r="M51" s="1"/>
    </row>
    <row r="52" spans="1:13" s="2" customFormat="1" ht="14.25">
      <c r="A52" s="2" t="s">
        <v>83</v>
      </c>
      <c r="H52" s="131">
        <v>0</v>
      </c>
      <c r="I52" s="132"/>
      <c r="J52" s="133"/>
      <c r="K52" s="1"/>
      <c r="L52" s="17"/>
      <c r="M52" s="1"/>
    </row>
    <row r="53" spans="1:13" s="2" customFormat="1" ht="14.25">
      <c r="A53" s="2" t="s">
        <v>84</v>
      </c>
      <c r="H53" s="131">
        <f>H24</f>
        <v>10002378</v>
      </c>
      <c r="I53" s="132"/>
      <c r="J53" s="133"/>
      <c r="K53" s="1"/>
      <c r="L53" s="16"/>
      <c r="M53" s="1"/>
    </row>
    <row r="54" spans="1:13" s="2" customFormat="1" ht="14.25">
      <c r="A54" s="2" t="s">
        <v>85</v>
      </c>
      <c r="H54" s="128" t="s">
        <v>67</v>
      </c>
      <c r="I54" s="129"/>
      <c r="J54" s="130"/>
      <c r="K54" s="1"/>
      <c r="L54" s="1"/>
      <c r="M54" s="1"/>
    </row>
    <row r="55" spans="8:13" s="2" customFormat="1" ht="14.25">
      <c r="H55" s="128"/>
      <c r="I55" s="129"/>
      <c r="J55" s="130"/>
      <c r="K55" s="1"/>
      <c r="L55" s="1"/>
      <c r="M55" s="1"/>
    </row>
    <row r="56" spans="1:13" s="2" customFormat="1" ht="14.25">
      <c r="A56" s="2" t="s">
        <v>19</v>
      </c>
      <c r="H56" s="113">
        <f>(H46-H47)/H42*12*100%</f>
        <v>0.38409947204996564</v>
      </c>
      <c r="I56" s="114"/>
      <c r="J56" s="115"/>
      <c r="K56" s="1"/>
      <c r="L56" s="1"/>
      <c r="M56" s="1"/>
    </row>
    <row r="57" spans="1:13" s="2" customFormat="1" ht="14.25">
      <c r="A57" s="2" t="s">
        <v>66</v>
      </c>
      <c r="H57" s="113">
        <f>H49/H42*12*100%</f>
        <v>0.3586667538367266</v>
      </c>
      <c r="I57" s="114"/>
      <c r="J57" s="115"/>
      <c r="K57" s="1"/>
      <c r="L57" s="1"/>
      <c r="M57" s="1"/>
    </row>
    <row r="58" spans="1:13" s="2" customFormat="1" ht="14.25">
      <c r="A58" s="2" t="s">
        <v>20</v>
      </c>
      <c r="H58" s="110">
        <f>(H50-H47)/H42*12*100%</f>
        <v>0.02543271821323907</v>
      </c>
      <c r="I58" s="111"/>
      <c r="J58" s="112"/>
      <c r="K58" s="1"/>
      <c r="L58" s="1"/>
      <c r="M58" s="1"/>
    </row>
    <row r="59" spans="8:13" s="2" customFormat="1" ht="14.25">
      <c r="H59" s="4"/>
      <c r="I59" s="4"/>
      <c r="J59" s="4"/>
      <c r="K59" s="1"/>
      <c r="L59" s="1"/>
      <c r="M59" s="1"/>
    </row>
    <row r="60" spans="1:13" s="2" customFormat="1" ht="15">
      <c r="A60" s="6" t="s">
        <v>120</v>
      </c>
      <c r="H60" s="150">
        <v>204903.39</v>
      </c>
      <c r="I60" s="151"/>
      <c r="J60" s="152"/>
      <c r="K60" s="1"/>
      <c r="L60" s="1"/>
      <c r="M60" s="1"/>
    </row>
    <row r="61" spans="1:13" s="2" customFormat="1" ht="15">
      <c r="A61" s="6" t="s">
        <v>121</v>
      </c>
      <c r="H61" s="119">
        <v>2988.19</v>
      </c>
      <c r="I61" s="120"/>
      <c r="J61" s="121"/>
      <c r="K61" s="1"/>
      <c r="L61" s="1"/>
      <c r="M61" s="1"/>
    </row>
    <row r="62" s="2" customFormat="1" ht="14.25"/>
    <row r="63" spans="1:13" s="2" customFormat="1" ht="15">
      <c r="A63" s="5" t="s">
        <v>122</v>
      </c>
      <c r="H63" s="1"/>
      <c r="I63" s="1"/>
      <c r="J63" s="1"/>
      <c r="K63" s="1"/>
      <c r="L63" s="1"/>
      <c r="M63" s="1"/>
    </row>
    <row r="64" spans="1:13" s="2" customFormat="1" ht="14.25">
      <c r="A64" s="2" t="s">
        <v>70</v>
      </c>
      <c r="H64" s="147">
        <v>200</v>
      </c>
      <c r="I64" s="148"/>
      <c r="J64" s="149"/>
      <c r="K64" s="1"/>
      <c r="L64" s="1"/>
      <c r="M64" s="1"/>
    </row>
    <row r="65" spans="1:13" s="2" customFormat="1" ht="14.25">
      <c r="A65" s="2" t="s">
        <v>71</v>
      </c>
      <c r="H65" s="137">
        <v>25990.52</v>
      </c>
      <c r="I65" s="138"/>
      <c r="J65" s="139"/>
      <c r="K65" s="1"/>
      <c r="L65" s="1"/>
      <c r="M65" s="1"/>
    </row>
    <row r="66" spans="1:13" s="2" customFormat="1" ht="14.25">
      <c r="A66" s="2" t="s">
        <v>21</v>
      </c>
      <c r="H66" s="137">
        <v>3754.67</v>
      </c>
      <c r="I66" s="138"/>
      <c r="J66" s="139"/>
      <c r="K66" s="1"/>
      <c r="L66" s="1"/>
      <c r="M66" s="1"/>
    </row>
    <row r="67" spans="1:13" s="2" customFormat="1" ht="14.25">
      <c r="A67" s="2" t="s">
        <v>22</v>
      </c>
      <c r="H67" s="155">
        <v>7377.05</v>
      </c>
      <c r="I67" s="156"/>
      <c r="J67" s="157"/>
      <c r="K67" s="1"/>
      <c r="L67" s="1"/>
      <c r="M67" s="1"/>
    </row>
    <row r="68" spans="8:13" s="2" customFormat="1" ht="14.25">
      <c r="H68" s="1"/>
      <c r="I68" s="1"/>
      <c r="J68" s="1"/>
      <c r="K68" s="1"/>
      <c r="L68" s="1"/>
      <c r="M68" s="1"/>
    </row>
    <row r="69" spans="1:13" s="2" customFormat="1" ht="15">
      <c r="A69" s="5" t="s">
        <v>23</v>
      </c>
      <c r="H69" s="1"/>
      <c r="I69" s="1"/>
      <c r="J69" s="1"/>
      <c r="K69" s="1"/>
      <c r="L69" s="1"/>
      <c r="M69" s="1"/>
    </row>
    <row r="70" spans="1:13" s="2" customFormat="1" ht="14.25">
      <c r="A70" s="3" t="s">
        <v>24</v>
      </c>
      <c r="H70" s="144">
        <v>60000000</v>
      </c>
      <c r="I70" s="145"/>
      <c r="J70" s="146"/>
      <c r="K70" s="1"/>
      <c r="L70" s="1"/>
      <c r="M70" s="1"/>
    </row>
    <row r="71" spans="1:13" s="2" customFormat="1" ht="14.25">
      <c r="A71" s="2" t="s">
        <v>25</v>
      </c>
      <c r="H71" s="131">
        <v>60000000</v>
      </c>
      <c r="I71" s="132"/>
      <c r="J71" s="133"/>
      <c r="K71" s="1"/>
      <c r="L71" s="1"/>
      <c r="M71" s="1"/>
    </row>
    <row r="72" spans="1:13" s="2" customFormat="1" ht="14.25">
      <c r="A72" s="2" t="s">
        <v>26</v>
      </c>
      <c r="H72" s="131">
        <v>0</v>
      </c>
      <c r="I72" s="132"/>
      <c r="J72" s="133"/>
      <c r="K72" s="1"/>
      <c r="L72" s="1"/>
      <c r="M72" s="1"/>
    </row>
    <row r="73" spans="1:13" s="2" customFormat="1" ht="14.25">
      <c r="A73" s="2" t="s">
        <v>27</v>
      </c>
      <c r="H73" s="128">
        <v>0</v>
      </c>
      <c r="I73" s="129"/>
      <c r="J73" s="130"/>
      <c r="K73" s="1"/>
      <c r="L73" s="1"/>
      <c r="M73" s="1"/>
    </row>
    <row r="74" spans="1:13" s="2" customFormat="1" ht="14.25">
      <c r="A74" s="2" t="s">
        <v>28</v>
      </c>
      <c r="H74" s="131">
        <v>0</v>
      </c>
      <c r="I74" s="132"/>
      <c r="J74" s="133"/>
      <c r="K74" s="1"/>
      <c r="L74" s="1"/>
      <c r="M74" s="1"/>
    </row>
    <row r="75" spans="1:13" s="2" customFormat="1" ht="14.25">
      <c r="A75" s="2" t="s">
        <v>29</v>
      </c>
      <c r="H75" s="137">
        <f>H67</f>
        <v>7377.05</v>
      </c>
      <c r="I75" s="138"/>
      <c r="J75" s="139"/>
      <c r="K75" s="1"/>
      <c r="L75" s="1"/>
      <c r="M75" s="1"/>
    </row>
    <row r="76" spans="1:13" s="2" customFormat="1" ht="14.25">
      <c r="A76" s="2" t="s">
        <v>30</v>
      </c>
      <c r="H76" s="110">
        <v>0.0015</v>
      </c>
      <c r="I76" s="153"/>
      <c r="J76" s="154"/>
      <c r="K76" s="1"/>
      <c r="L76" s="1"/>
      <c r="M76" s="1"/>
    </row>
    <row r="77" spans="8:13" s="2" customFormat="1" ht="14.25">
      <c r="H77" s="1"/>
      <c r="I77" s="1"/>
      <c r="J77" s="1"/>
      <c r="K77" s="1"/>
      <c r="L77" s="1"/>
      <c r="M77" s="1"/>
    </row>
    <row r="78" s="2" customFormat="1" ht="15">
      <c r="A78" s="5" t="s">
        <v>31</v>
      </c>
    </row>
    <row r="79" spans="1:10" s="2" customFormat="1" ht="14.25">
      <c r="A79" s="3" t="s">
        <v>96</v>
      </c>
      <c r="H79" s="144">
        <v>11750000</v>
      </c>
      <c r="I79" s="145"/>
      <c r="J79" s="146"/>
    </row>
    <row r="80" spans="1:10" s="2" customFormat="1" ht="14.25">
      <c r="A80" s="2" t="s">
        <v>32</v>
      </c>
      <c r="H80" s="131">
        <v>11750000</v>
      </c>
      <c r="I80" s="132"/>
      <c r="J80" s="133"/>
    </row>
    <row r="81" spans="1:10" s="2" customFormat="1" ht="14.25">
      <c r="A81" s="2" t="s">
        <v>33</v>
      </c>
      <c r="H81" s="131">
        <v>0</v>
      </c>
      <c r="I81" s="129"/>
      <c r="J81" s="130"/>
    </row>
    <row r="82" spans="1:10" s="2" customFormat="1" ht="14.25">
      <c r="A82" s="2" t="s">
        <v>34</v>
      </c>
      <c r="H82" s="128"/>
      <c r="I82" s="129"/>
      <c r="J82" s="130"/>
    </row>
    <row r="83" spans="1:10" s="2" customFormat="1" ht="14.25">
      <c r="A83" s="2" t="s">
        <v>35</v>
      </c>
      <c r="H83" s="128">
        <v>0</v>
      </c>
      <c r="I83" s="129"/>
      <c r="J83" s="130"/>
    </row>
    <row r="84" spans="1:10" s="2" customFormat="1" ht="14.25">
      <c r="A84" s="2" t="s">
        <v>36</v>
      </c>
      <c r="H84" s="128">
        <v>0</v>
      </c>
      <c r="I84" s="129"/>
      <c r="J84" s="130"/>
    </row>
    <row r="85" spans="1:10" s="2" customFormat="1" ht="14.25">
      <c r="A85" s="2" t="s">
        <v>37</v>
      </c>
      <c r="H85" s="128">
        <v>0</v>
      </c>
      <c r="I85" s="129"/>
      <c r="J85" s="130"/>
    </row>
    <row r="86" spans="1:10" s="2" customFormat="1" ht="14.25">
      <c r="A86" s="2" t="s">
        <v>38</v>
      </c>
      <c r="H86" s="158">
        <f>H80+H81</f>
        <v>11750000</v>
      </c>
      <c r="I86" s="159"/>
      <c r="J86" s="160"/>
    </row>
    <row r="87" s="2" customFormat="1" ht="14.25"/>
    <row r="88" s="2" customFormat="1" ht="15">
      <c r="A88" s="5" t="s">
        <v>39</v>
      </c>
    </row>
    <row r="89" spans="1:10" s="2" customFormat="1" ht="14.25">
      <c r="A89" s="2" t="s">
        <v>40</v>
      </c>
      <c r="H89" s="161">
        <v>0</v>
      </c>
      <c r="I89" s="162"/>
      <c r="J89" s="163"/>
    </row>
    <row r="90" spans="1:10" s="2" customFormat="1" ht="14.25">
      <c r="A90" s="2" t="s">
        <v>41</v>
      </c>
      <c r="H90" s="128">
        <v>0</v>
      </c>
      <c r="I90" s="129"/>
      <c r="J90" s="130"/>
    </row>
    <row r="91" spans="1:10" s="2" customFormat="1" ht="14.25">
      <c r="A91" s="2" t="s">
        <v>42</v>
      </c>
      <c r="H91" s="128">
        <v>0</v>
      </c>
      <c r="I91" s="129"/>
      <c r="J91" s="130"/>
    </row>
    <row r="92" spans="1:10" s="2" customFormat="1" ht="14.25">
      <c r="A92" s="2" t="s">
        <v>43</v>
      </c>
      <c r="H92" s="164">
        <v>0</v>
      </c>
      <c r="I92" s="153"/>
      <c r="J92" s="154"/>
    </row>
    <row r="93" s="2" customFormat="1" ht="14.25"/>
    <row r="94" s="2" customFormat="1" ht="15">
      <c r="A94" s="7" t="s">
        <v>123</v>
      </c>
    </row>
    <row r="95" spans="1:13" s="2" customFormat="1" ht="15">
      <c r="A95" s="6" t="s">
        <v>44</v>
      </c>
      <c r="H95" s="125" t="s">
        <v>72</v>
      </c>
      <c r="I95" s="126"/>
      <c r="J95" s="127"/>
      <c r="K95" s="126" t="s">
        <v>61</v>
      </c>
      <c r="L95" s="126"/>
      <c r="M95" s="127"/>
    </row>
    <row r="96" spans="1:13" s="2" customFormat="1" ht="14.25">
      <c r="A96" s="2" t="s">
        <v>45</v>
      </c>
      <c r="H96" s="131">
        <v>307864935.34</v>
      </c>
      <c r="I96" s="132"/>
      <c r="J96" s="133"/>
      <c r="K96" s="129">
        <v>4404</v>
      </c>
      <c r="L96" s="129"/>
      <c r="M96" s="130"/>
    </row>
    <row r="97" spans="1:13" s="2" customFormat="1" ht="14.25">
      <c r="A97" s="2" t="s">
        <v>46</v>
      </c>
      <c r="H97" s="131">
        <v>1439400.01</v>
      </c>
      <c r="I97" s="132"/>
      <c r="J97" s="133"/>
      <c r="K97" s="129">
        <v>26</v>
      </c>
      <c r="L97" s="129"/>
      <c r="M97" s="130"/>
    </row>
    <row r="98" spans="1:13" s="2" customFormat="1" ht="14.25">
      <c r="A98" s="2" t="s">
        <v>47</v>
      </c>
      <c r="H98" s="131">
        <v>1010568.29</v>
      </c>
      <c r="I98" s="132"/>
      <c r="J98" s="133"/>
      <c r="K98" s="129">
        <v>16</v>
      </c>
      <c r="L98" s="129"/>
      <c r="M98" s="130"/>
    </row>
    <row r="99" spans="1:13" s="2" customFormat="1" ht="14.25">
      <c r="A99" s="2" t="s">
        <v>48</v>
      </c>
      <c r="H99" s="131">
        <v>411290.48</v>
      </c>
      <c r="I99" s="132"/>
      <c r="J99" s="133"/>
      <c r="K99" s="129">
        <v>10</v>
      </c>
      <c r="L99" s="129"/>
      <c r="M99" s="130"/>
    </row>
    <row r="100" spans="1:13" s="2" customFormat="1" ht="14.25">
      <c r="A100" s="2" t="s">
        <v>104</v>
      </c>
      <c r="H100" s="131">
        <v>311644.06</v>
      </c>
      <c r="I100" s="132"/>
      <c r="J100" s="133"/>
      <c r="K100" s="129">
        <v>4</v>
      </c>
      <c r="L100" s="129"/>
      <c r="M100" s="130"/>
    </row>
    <row r="101" spans="1:13" s="2" customFormat="1" ht="14.25">
      <c r="A101" s="2" t="s">
        <v>105</v>
      </c>
      <c r="H101" s="131">
        <v>88379.7</v>
      </c>
      <c r="I101" s="132"/>
      <c r="J101" s="133"/>
      <c r="K101" s="129">
        <v>1</v>
      </c>
      <c r="L101" s="129"/>
      <c r="M101" s="130"/>
    </row>
    <row r="102" spans="1:13" s="2" customFormat="1" ht="14.25">
      <c r="A102" s="2" t="s">
        <v>103</v>
      </c>
      <c r="H102" s="131">
        <v>237086.16</v>
      </c>
      <c r="I102" s="132"/>
      <c r="J102" s="133"/>
      <c r="K102" s="129">
        <v>5</v>
      </c>
      <c r="L102" s="129"/>
      <c r="M102" s="130"/>
    </row>
    <row r="103" spans="1:13" s="2" customFormat="1" ht="14.25">
      <c r="A103" s="2" t="s">
        <v>116</v>
      </c>
      <c r="H103" s="158">
        <v>23881.12</v>
      </c>
      <c r="I103" s="171"/>
      <c r="J103" s="172"/>
      <c r="K103" s="164">
        <v>1</v>
      </c>
      <c r="L103" s="171"/>
      <c r="M103" s="172"/>
    </row>
    <row r="104" spans="1:13" s="2" customFormat="1" ht="14.25">
      <c r="A104" s="2" t="s">
        <v>115</v>
      </c>
      <c r="H104" s="165">
        <f>SUM(H96:J103)</f>
        <v>311387185.16</v>
      </c>
      <c r="I104" s="166"/>
      <c r="J104" s="167"/>
      <c r="K104" s="168">
        <f>SUM(K96:M103)</f>
        <v>4467</v>
      </c>
      <c r="L104" s="169"/>
      <c r="M104" s="170"/>
    </row>
    <row r="105" s="2" customFormat="1" ht="14.25"/>
    <row r="106" spans="1:13" s="2" customFormat="1" ht="15">
      <c r="A106" s="13" t="s">
        <v>124</v>
      </c>
      <c r="H106" s="12"/>
      <c r="I106" s="12"/>
      <c r="J106" s="12"/>
      <c r="K106" s="11"/>
      <c r="L106" s="11"/>
      <c r="M106" s="11"/>
    </row>
    <row r="107" spans="1:13" s="2" customFormat="1" ht="15">
      <c r="A107" s="14" t="s">
        <v>111</v>
      </c>
      <c r="H107" s="116" t="s">
        <v>114</v>
      </c>
      <c r="I107" s="117"/>
      <c r="J107" s="118"/>
      <c r="K107" s="11"/>
      <c r="L107" s="11"/>
      <c r="M107" s="11"/>
    </row>
    <row r="108" spans="1:13" s="2" customFormat="1" ht="14.25">
      <c r="A108" s="15" t="s">
        <v>112</v>
      </c>
      <c r="H108" s="113">
        <f>92890792.88/311387185</f>
        <v>0.29831283159581534</v>
      </c>
      <c r="I108" s="114"/>
      <c r="J108" s="115"/>
      <c r="K108" s="11"/>
      <c r="L108" s="11"/>
      <c r="M108" s="11"/>
    </row>
    <row r="109" spans="1:13" s="2" customFormat="1" ht="14.25">
      <c r="A109" s="15" t="s">
        <v>113</v>
      </c>
      <c r="H109" s="110">
        <f>30406052.28/311387185</f>
        <v>0.09764708936239622</v>
      </c>
      <c r="I109" s="111"/>
      <c r="J109" s="112"/>
      <c r="K109" s="11"/>
      <c r="L109" s="11"/>
      <c r="M109" s="11"/>
    </row>
    <row r="110" spans="8:13" s="2" customFormat="1" ht="14.25">
      <c r="H110" s="12"/>
      <c r="I110" s="12"/>
      <c r="J110" s="12"/>
      <c r="K110" s="11"/>
      <c r="L110" s="11"/>
      <c r="M110" s="11"/>
    </row>
    <row r="111" spans="8:13" s="2" customFormat="1" ht="14.25">
      <c r="H111" s="12"/>
      <c r="I111" s="12"/>
      <c r="J111" s="12"/>
      <c r="K111" s="11"/>
      <c r="L111" s="11"/>
      <c r="M111" s="11"/>
    </row>
    <row r="112" spans="1:16" s="2" customFormat="1" ht="15">
      <c r="A112" s="5" t="s">
        <v>117</v>
      </c>
      <c r="H112" s="116" t="s">
        <v>108</v>
      </c>
      <c r="I112" s="117"/>
      <c r="J112" s="118"/>
      <c r="K112" s="125" t="s">
        <v>109</v>
      </c>
      <c r="L112" s="126"/>
      <c r="M112" s="127"/>
      <c r="N112" s="125" t="s">
        <v>110</v>
      </c>
      <c r="O112" s="126"/>
      <c r="P112" s="127"/>
    </row>
    <row r="113" spans="1:16" s="2" customFormat="1" ht="14.25">
      <c r="A113" s="2" t="s">
        <v>106</v>
      </c>
      <c r="H113" s="113">
        <v>0.667</v>
      </c>
      <c r="I113" s="114"/>
      <c r="J113" s="115"/>
      <c r="K113" s="113">
        <v>0.677</v>
      </c>
      <c r="L113" s="114"/>
      <c r="M113" s="115"/>
      <c r="N113" s="113">
        <v>0.635</v>
      </c>
      <c r="O113" s="114"/>
      <c r="P113" s="115"/>
    </row>
    <row r="114" spans="1:16" s="2" customFormat="1" ht="14.25">
      <c r="A114" s="2" t="s">
        <v>107</v>
      </c>
      <c r="H114" s="110">
        <v>0.6431</v>
      </c>
      <c r="I114" s="111"/>
      <c r="J114" s="112"/>
      <c r="K114" s="110">
        <v>0.6531</v>
      </c>
      <c r="L114" s="111"/>
      <c r="M114" s="112"/>
      <c r="N114" s="110">
        <v>0.6044</v>
      </c>
      <c r="O114" s="111"/>
      <c r="P114" s="112"/>
    </row>
    <row r="115" s="2" customFormat="1" ht="14.25">
      <c r="H115" s="8"/>
    </row>
    <row r="116" s="2" customFormat="1" ht="15">
      <c r="A116" s="5" t="s">
        <v>49</v>
      </c>
    </row>
    <row r="117" spans="1:10" s="2" customFormat="1" ht="14.25">
      <c r="A117" s="2" t="s">
        <v>50</v>
      </c>
      <c r="H117" s="161">
        <v>0</v>
      </c>
      <c r="I117" s="162"/>
      <c r="J117" s="163"/>
    </row>
    <row r="118" spans="1:10" s="2" customFormat="1" ht="14.25">
      <c r="A118" s="2" t="s">
        <v>51</v>
      </c>
      <c r="H118" s="128">
        <v>0</v>
      </c>
      <c r="I118" s="129"/>
      <c r="J118" s="130"/>
    </row>
    <row r="119" spans="8:10" s="2" customFormat="1" ht="14.25">
      <c r="H119" s="128"/>
      <c r="I119" s="129"/>
      <c r="J119" s="130"/>
    </row>
    <row r="120" spans="1:10" s="2" customFormat="1" ht="14.25">
      <c r="A120" s="2" t="s">
        <v>52</v>
      </c>
      <c r="H120" s="128">
        <v>0</v>
      </c>
      <c r="I120" s="129"/>
      <c r="J120" s="130"/>
    </row>
    <row r="121" spans="1:10" s="2" customFormat="1" ht="14.25">
      <c r="A121" s="2" t="s">
        <v>53</v>
      </c>
      <c r="H121" s="128">
        <v>0</v>
      </c>
      <c r="I121" s="129"/>
      <c r="J121" s="130"/>
    </row>
    <row r="122" spans="1:13" s="2" customFormat="1" ht="14.25">
      <c r="A122" s="2" t="s">
        <v>54</v>
      </c>
      <c r="H122" s="164">
        <v>0</v>
      </c>
      <c r="I122" s="153"/>
      <c r="J122" s="154"/>
      <c r="K122" s="1"/>
      <c r="L122" s="1"/>
      <c r="M122" s="1"/>
    </row>
    <row r="123" spans="11:13" s="2" customFormat="1" ht="14.25">
      <c r="K123" s="1"/>
      <c r="L123" s="1"/>
      <c r="M123" s="1"/>
    </row>
    <row r="124" s="2" customFormat="1" ht="15">
      <c r="A124" s="5" t="s">
        <v>55</v>
      </c>
    </row>
    <row r="125" spans="1:10" s="2" customFormat="1" ht="14.25">
      <c r="A125" s="2" t="s">
        <v>86</v>
      </c>
      <c r="H125" s="161">
        <v>0</v>
      </c>
      <c r="I125" s="162"/>
      <c r="J125" s="163"/>
    </row>
    <row r="126" spans="1:10" s="2" customFormat="1" ht="14.25">
      <c r="A126" s="2" t="s">
        <v>87</v>
      </c>
      <c r="H126" s="128">
        <v>0</v>
      </c>
      <c r="I126" s="129"/>
      <c r="J126" s="130"/>
    </row>
    <row r="127" spans="1:10" s="2" customFormat="1" ht="14.25">
      <c r="A127" s="2" t="s">
        <v>88</v>
      </c>
      <c r="H127" s="128">
        <v>0</v>
      </c>
      <c r="I127" s="129"/>
      <c r="J127" s="130"/>
    </row>
    <row r="128" spans="1:10" s="2" customFormat="1" ht="14.25">
      <c r="A128" s="2" t="s">
        <v>89</v>
      </c>
      <c r="H128" s="128">
        <v>0</v>
      </c>
      <c r="I128" s="129"/>
      <c r="J128" s="130"/>
    </row>
    <row r="129" spans="1:10" s="2" customFormat="1" ht="14.25">
      <c r="A129" s="2" t="s">
        <v>90</v>
      </c>
      <c r="H129" s="128">
        <v>0</v>
      </c>
      <c r="I129" s="129"/>
      <c r="J129" s="130"/>
    </row>
    <row r="130" spans="1:10" s="2" customFormat="1" ht="14.25">
      <c r="A130" s="2" t="s">
        <v>56</v>
      </c>
      <c r="H130" s="128">
        <v>0</v>
      </c>
      <c r="I130" s="129"/>
      <c r="J130" s="130"/>
    </row>
    <row r="131" spans="1:10" s="2" customFormat="1" ht="14.25">
      <c r="A131" s="2" t="s">
        <v>57</v>
      </c>
      <c r="H131" s="128">
        <v>0</v>
      </c>
      <c r="I131" s="129"/>
      <c r="J131" s="130"/>
    </row>
    <row r="132" spans="1:10" s="2" customFormat="1" ht="14.25">
      <c r="A132" s="2" t="s">
        <v>58</v>
      </c>
      <c r="H132" s="164">
        <v>0</v>
      </c>
      <c r="I132" s="153"/>
      <c r="J132" s="154"/>
    </row>
    <row r="133" s="2" customFormat="1" ht="14.25"/>
  </sheetData>
  <mergeCells count="137">
    <mergeCell ref="H104:J104"/>
    <mergeCell ref="K104:M104"/>
    <mergeCell ref="H109:J109"/>
    <mergeCell ref="H103:J103"/>
    <mergeCell ref="K103:M103"/>
    <mergeCell ref="K49:M49"/>
    <mergeCell ref="H50:J50"/>
    <mergeCell ref="H57:J57"/>
    <mergeCell ref="H58:J58"/>
    <mergeCell ref="H49:J49"/>
    <mergeCell ref="H55:J55"/>
    <mergeCell ref="H51:J51"/>
    <mergeCell ref="H52:J52"/>
    <mergeCell ref="H121:J121"/>
    <mergeCell ref="H122:J122"/>
    <mergeCell ref="K112:M112"/>
    <mergeCell ref="N112:P112"/>
    <mergeCell ref="H117:J117"/>
    <mergeCell ref="H118:J118"/>
    <mergeCell ref="H119:J119"/>
    <mergeCell ref="H120:J120"/>
    <mergeCell ref="H114:J114"/>
    <mergeCell ref="K113:M113"/>
    <mergeCell ref="H132:J132"/>
    <mergeCell ref="H125:J125"/>
    <mergeCell ref="H126:J126"/>
    <mergeCell ref="H127:J127"/>
    <mergeCell ref="H128:J128"/>
    <mergeCell ref="H129:J129"/>
    <mergeCell ref="H130:J130"/>
    <mergeCell ref="H131:J131"/>
    <mergeCell ref="K96:M96"/>
    <mergeCell ref="K97:M97"/>
    <mergeCell ref="K98:M98"/>
    <mergeCell ref="K99:M99"/>
    <mergeCell ref="H102:J102"/>
    <mergeCell ref="K102:M102"/>
    <mergeCell ref="H99:J99"/>
    <mergeCell ref="H100:J100"/>
    <mergeCell ref="H101:J101"/>
    <mergeCell ref="K100:M100"/>
    <mergeCell ref="K101:M101"/>
    <mergeCell ref="H85:J85"/>
    <mergeCell ref="H86:J86"/>
    <mergeCell ref="H89:J89"/>
    <mergeCell ref="H98:J98"/>
    <mergeCell ref="H90:J90"/>
    <mergeCell ref="H91:J91"/>
    <mergeCell ref="H92:J92"/>
    <mergeCell ref="H96:J96"/>
    <mergeCell ref="H97:J97"/>
    <mergeCell ref="H81:J81"/>
    <mergeCell ref="H82:J82"/>
    <mergeCell ref="H83:J83"/>
    <mergeCell ref="H84:J84"/>
    <mergeCell ref="H47:J47"/>
    <mergeCell ref="H48:J48"/>
    <mergeCell ref="H79:J79"/>
    <mergeCell ref="H80:J80"/>
    <mergeCell ref="H56:J56"/>
    <mergeCell ref="H60:J60"/>
    <mergeCell ref="H76:J76"/>
    <mergeCell ref="H67:J67"/>
    <mergeCell ref="H71:J71"/>
    <mergeCell ref="H73:J73"/>
    <mergeCell ref="H42:J42"/>
    <mergeCell ref="H70:J70"/>
    <mergeCell ref="H53:J53"/>
    <mergeCell ref="H54:J54"/>
    <mergeCell ref="H43:J43"/>
    <mergeCell ref="H44:J44"/>
    <mergeCell ref="H45:J45"/>
    <mergeCell ref="H46:J46"/>
    <mergeCell ref="H64:J64"/>
    <mergeCell ref="H65:J65"/>
    <mergeCell ref="H72:J72"/>
    <mergeCell ref="H74:J74"/>
    <mergeCell ref="H75:J75"/>
    <mergeCell ref="H66:J66"/>
    <mergeCell ref="K35:M35"/>
    <mergeCell ref="K36:M36"/>
    <mergeCell ref="K37:M37"/>
    <mergeCell ref="K38:M38"/>
    <mergeCell ref="K31:M31"/>
    <mergeCell ref="K32:M32"/>
    <mergeCell ref="K33:M33"/>
    <mergeCell ref="K34:M34"/>
    <mergeCell ref="K27:M27"/>
    <mergeCell ref="K28:M28"/>
    <mergeCell ref="K29:M29"/>
    <mergeCell ref="K30:M30"/>
    <mergeCell ref="K23:M23"/>
    <mergeCell ref="K24:M24"/>
    <mergeCell ref="K25:M25"/>
    <mergeCell ref="K26:M26"/>
    <mergeCell ref="H35:J35"/>
    <mergeCell ref="H36:J36"/>
    <mergeCell ref="H37:J37"/>
    <mergeCell ref="H38:J38"/>
    <mergeCell ref="H31:J31"/>
    <mergeCell ref="H32:J32"/>
    <mergeCell ref="H33:J33"/>
    <mergeCell ref="H34:J34"/>
    <mergeCell ref="H27:J27"/>
    <mergeCell ref="H28:J28"/>
    <mergeCell ref="H29:J29"/>
    <mergeCell ref="H30:J30"/>
    <mergeCell ref="H23:J23"/>
    <mergeCell ref="H24:J24"/>
    <mergeCell ref="H25:J25"/>
    <mergeCell ref="H26:J26"/>
    <mergeCell ref="K17:M17"/>
    <mergeCell ref="H20:J20"/>
    <mergeCell ref="H21:J21"/>
    <mergeCell ref="H22:J22"/>
    <mergeCell ref="K18:M18"/>
    <mergeCell ref="K19:M19"/>
    <mergeCell ref="K20:M20"/>
    <mergeCell ref="K21:M21"/>
    <mergeCell ref="K22:M22"/>
    <mergeCell ref="H61:J61"/>
    <mergeCell ref="K15:M15"/>
    <mergeCell ref="H15:J15"/>
    <mergeCell ref="H95:J95"/>
    <mergeCell ref="K95:M95"/>
    <mergeCell ref="H16:J16"/>
    <mergeCell ref="K16:M16"/>
    <mergeCell ref="H17:J17"/>
    <mergeCell ref="H18:J18"/>
    <mergeCell ref="H19:J19"/>
    <mergeCell ref="K114:M114"/>
    <mergeCell ref="N113:P113"/>
    <mergeCell ref="N114:P114"/>
    <mergeCell ref="H107:J107"/>
    <mergeCell ref="H108:J108"/>
    <mergeCell ref="H113:J113"/>
    <mergeCell ref="H112:J112"/>
  </mergeCells>
  <printOptions/>
  <pageMargins left="0.7480314960629921" right="0.7480314960629921" top="0.3937007874015748" bottom="0.3937007874015748" header="0.5118110236220472" footer="0.5118110236220472"/>
  <pageSetup fitToHeight="2" horizontalDpi="600" verticalDpi="600" orientation="portrait" paperSize="9" scale="50" r:id="rId1"/>
  <headerFooter alignWithMargins="0">
    <oddFooter>&amp;Lo:\inv\2001\Flexible No 3\&amp;F</oddFooter>
  </headerFooter>
  <rowBreaks count="1" manualBreakCount="1">
    <brk id="8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P1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24.421875" style="0" bestFit="1" customWidth="1"/>
    <col min="6" max="6" width="10.8515625" style="0" customWidth="1"/>
    <col min="8" max="9" width="12.7109375" style="0" bestFit="1" customWidth="1"/>
    <col min="12" max="12" width="11.57421875" style="0" bestFit="1" customWidth="1"/>
    <col min="14" max="14" width="11.57421875" style="0" bestFit="1" customWidth="1"/>
  </cols>
  <sheetData>
    <row r="1" spans="1:16" ht="15">
      <c r="A1" s="46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">
      <c r="A4" s="6" t="s">
        <v>7</v>
      </c>
      <c r="B4" s="2"/>
      <c r="C4" s="2"/>
      <c r="D4" s="2"/>
      <c r="E4" s="40">
        <v>38810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6" t="s">
        <v>8</v>
      </c>
      <c r="B5" s="2"/>
      <c r="C5" s="2"/>
      <c r="D5" s="2"/>
      <c r="E5" s="39">
        <v>0.0458688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5" t="s">
        <v>9</v>
      </c>
      <c r="B7" s="2"/>
      <c r="C7" s="2"/>
      <c r="D7" s="2"/>
      <c r="E7" s="2"/>
      <c r="F7" s="2"/>
      <c r="G7" s="2"/>
      <c r="H7" s="122" t="s">
        <v>59</v>
      </c>
      <c r="I7" s="123"/>
      <c r="J7" s="124"/>
      <c r="K7" s="122" t="s">
        <v>60</v>
      </c>
      <c r="L7" s="123"/>
      <c r="M7" s="124"/>
      <c r="N7" s="2"/>
      <c r="O7" s="2"/>
      <c r="P7" s="2"/>
    </row>
    <row r="8" spans="1:16" ht="14.25">
      <c r="A8" s="2" t="s">
        <v>10</v>
      </c>
      <c r="B8" s="2"/>
      <c r="C8" s="2"/>
      <c r="D8" s="2"/>
      <c r="E8" s="2"/>
      <c r="F8" s="2"/>
      <c r="G8" s="2"/>
      <c r="H8" s="128" t="s">
        <v>62</v>
      </c>
      <c r="I8" s="129"/>
      <c r="J8" s="130"/>
      <c r="K8" s="128" t="s">
        <v>63</v>
      </c>
      <c r="L8" s="129"/>
      <c r="M8" s="130"/>
      <c r="N8" s="2"/>
      <c r="O8" s="2"/>
      <c r="P8" s="2"/>
    </row>
    <row r="9" spans="1:16" ht="14.25">
      <c r="A9" s="2" t="s">
        <v>92</v>
      </c>
      <c r="B9" s="2"/>
      <c r="C9" s="2"/>
      <c r="D9" s="2"/>
      <c r="E9" s="2"/>
      <c r="F9" s="2"/>
      <c r="G9" s="2"/>
      <c r="H9" s="128" t="s">
        <v>94</v>
      </c>
      <c r="I9" s="129"/>
      <c r="J9" s="130"/>
      <c r="K9" s="128" t="s">
        <v>100</v>
      </c>
      <c r="L9" s="129"/>
      <c r="M9" s="130"/>
      <c r="N9" s="2"/>
      <c r="O9" s="2"/>
      <c r="P9" s="2"/>
    </row>
    <row r="10" spans="1:16" ht="14.25">
      <c r="A10" s="2" t="s">
        <v>93</v>
      </c>
      <c r="B10" s="2"/>
      <c r="C10" s="2"/>
      <c r="D10" s="2"/>
      <c r="E10" s="2"/>
      <c r="F10" s="2"/>
      <c r="G10" s="2"/>
      <c r="H10" s="128" t="s">
        <v>94</v>
      </c>
      <c r="I10" s="129"/>
      <c r="J10" s="130"/>
      <c r="K10" s="128" t="s">
        <v>203</v>
      </c>
      <c r="L10" s="129"/>
      <c r="M10" s="130"/>
      <c r="N10" s="2"/>
      <c r="O10" s="2"/>
      <c r="P10" s="2"/>
    </row>
    <row r="11" spans="1:16" ht="14.25">
      <c r="A11" s="3" t="s">
        <v>99</v>
      </c>
      <c r="B11" s="2"/>
      <c r="C11" s="2"/>
      <c r="D11" s="2"/>
      <c r="E11" s="2"/>
      <c r="F11" s="2"/>
      <c r="G11" s="2"/>
      <c r="H11" s="128" t="s">
        <v>64</v>
      </c>
      <c r="I11" s="129"/>
      <c r="J11" s="130"/>
      <c r="K11" s="128" t="s">
        <v>62</v>
      </c>
      <c r="L11" s="129" t="s">
        <v>62</v>
      </c>
      <c r="M11" s="130"/>
      <c r="N11" s="2"/>
      <c r="O11" s="2"/>
      <c r="P11" s="2"/>
    </row>
    <row r="12" spans="1:16" ht="14.25">
      <c r="A12" s="3" t="s">
        <v>102</v>
      </c>
      <c r="B12" s="2"/>
      <c r="C12" s="2"/>
      <c r="D12" s="2"/>
      <c r="E12" s="2"/>
      <c r="F12" s="2"/>
      <c r="G12" s="2"/>
      <c r="H12" s="128" t="s">
        <v>64</v>
      </c>
      <c r="I12" s="129"/>
      <c r="J12" s="130"/>
      <c r="K12" s="128" t="s">
        <v>62</v>
      </c>
      <c r="L12" s="129"/>
      <c r="M12" s="130"/>
      <c r="N12" s="2"/>
      <c r="O12" s="2"/>
      <c r="P12" s="2"/>
    </row>
    <row r="13" spans="1:16" ht="14.25">
      <c r="A13" s="2"/>
      <c r="B13" s="2"/>
      <c r="C13" s="2"/>
      <c r="D13" s="2"/>
      <c r="E13" s="2"/>
      <c r="F13" s="2"/>
      <c r="G13" s="2"/>
      <c r="H13" s="128"/>
      <c r="I13" s="129"/>
      <c r="J13" s="130"/>
      <c r="K13" s="128"/>
      <c r="L13" s="129"/>
      <c r="M13" s="130"/>
      <c r="N13" s="2"/>
      <c r="O13" s="2"/>
      <c r="P13" s="2"/>
    </row>
    <row r="14" spans="1:16" ht="14.25">
      <c r="A14" s="2" t="s">
        <v>73</v>
      </c>
      <c r="B14" s="2"/>
      <c r="C14" s="2"/>
      <c r="D14" s="2"/>
      <c r="E14" s="2"/>
      <c r="F14" s="2"/>
      <c r="G14" s="2"/>
      <c r="H14" s="131">
        <v>460000000</v>
      </c>
      <c r="I14" s="132"/>
      <c r="J14" s="133"/>
      <c r="K14" s="131">
        <v>40000000</v>
      </c>
      <c r="L14" s="132"/>
      <c r="M14" s="133"/>
      <c r="N14" s="2"/>
      <c r="O14" s="2"/>
      <c r="P14" s="2"/>
    </row>
    <row r="15" spans="1:16" ht="14.25">
      <c r="A15" s="2" t="s">
        <v>74</v>
      </c>
      <c r="B15" s="2"/>
      <c r="C15" s="2"/>
      <c r="D15" s="2"/>
      <c r="E15" s="2"/>
      <c r="F15" s="2"/>
      <c r="G15" s="2"/>
      <c r="H15" s="173">
        <v>108786136</v>
      </c>
      <c r="I15" s="174"/>
      <c r="J15" s="175"/>
      <c r="K15" s="132">
        <v>40000000</v>
      </c>
      <c r="L15" s="132"/>
      <c r="M15" s="133"/>
      <c r="N15" s="2"/>
      <c r="O15" s="2"/>
      <c r="P15" s="2"/>
    </row>
    <row r="16" spans="1:16" ht="14.25">
      <c r="A16" s="2" t="s">
        <v>68</v>
      </c>
      <c r="B16" s="2"/>
      <c r="C16" s="2"/>
      <c r="D16" s="2"/>
      <c r="E16" s="2"/>
      <c r="F16" s="2"/>
      <c r="G16" s="2"/>
      <c r="H16" s="131">
        <f>H15-H17</f>
        <v>6096748</v>
      </c>
      <c r="I16" s="132"/>
      <c r="J16" s="133"/>
      <c r="K16" s="129" t="s">
        <v>67</v>
      </c>
      <c r="L16" s="129"/>
      <c r="M16" s="130"/>
      <c r="N16" s="2"/>
      <c r="O16" s="2"/>
      <c r="P16" s="2"/>
    </row>
    <row r="17" spans="1:16" ht="14.25">
      <c r="A17" s="2" t="s">
        <v>75</v>
      </c>
      <c r="B17" s="2"/>
      <c r="C17" s="2"/>
      <c r="D17" s="2"/>
      <c r="E17" s="2"/>
      <c r="F17" s="2"/>
      <c r="G17" s="2"/>
      <c r="H17" s="173">
        <v>102689388</v>
      </c>
      <c r="I17" s="174"/>
      <c r="J17" s="175"/>
      <c r="K17" s="131">
        <v>40000000</v>
      </c>
      <c r="L17" s="132"/>
      <c r="M17" s="133"/>
      <c r="N17" s="2"/>
      <c r="O17" s="2"/>
      <c r="P17" s="2"/>
    </row>
    <row r="18" spans="1:16" ht="14.25">
      <c r="A18" s="41" t="s">
        <v>254</v>
      </c>
      <c r="B18" s="2"/>
      <c r="C18" s="2"/>
      <c r="D18" s="2"/>
      <c r="E18" s="2"/>
      <c r="F18" s="2"/>
      <c r="G18" s="2"/>
      <c r="H18" s="206">
        <v>0.2232378</v>
      </c>
      <c r="I18" s="207"/>
      <c r="J18" s="208"/>
      <c r="K18" s="134">
        <v>1</v>
      </c>
      <c r="L18" s="135"/>
      <c r="M18" s="136"/>
      <c r="N18" s="2"/>
      <c r="O18" s="2"/>
      <c r="P18" s="2"/>
    </row>
    <row r="19" spans="1:16" ht="14.25">
      <c r="A19" s="2" t="s">
        <v>95</v>
      </c>
      <c r="B19" s="2"/>
      <c r="C19" s="2"/>
      <c r="D19" s="2"/>
      <c r="E19" s="2"/>
      <c r="F19" s="2"/>
      <c r="G19" s="2"/>
      <c r="H19" s="113">
        <f>H16/H15*12</f>
        <v>0.6725211381715038</v>
      </c>
      <c r="I19" s="114"/>
      <c r="J19" s="115"/>
      <c r="K19" s="128" t="s">
        <v>67</v>
      </c>
      <c r="L19" s="129"/>
      <c r="M19" s="130"/>
      <c r="N19" s="2"/>
      <c r="O19" s="2"/>
      <c r="P19" s="2"/>
    </row>
    <row r="20" spans="1:16" ht="14.25">
      <c r="A20" s="2"/>
      <c r="B20" s="2"/>
      <c r="C20" s="2"/>
      <c r="D20" s="2"/>
      <c r="E20" s="2"/>
      <c r="F20" s="2"/>
      <c r="G20" s="2"/>
      <c r="H20" s="128"/>
      <c r="I20" s="129"/>
      <c r="J20" s="130"/>
      <c r="K20" s="128"/>
      <c r="L20" s="129"/>
      <c r="M20" s="130"/>
      <c r="N20" s="2"/>
      <c r="O20" s="2"/>
      <c r="P20" s="2"/>
    </row>
    <row r="21" spans="1:16" ht="14.25">
      <c r="A21" s="2" t="s">
        <v>11</v>
      </c>
      <c r="B21" s="2"/>
      <c r="C21" s="2"/>
      <c r="D21" s="2"/>
      <c r="E21" s="2"/>
      <c r="F21" s="2"/>
      <c r="G21" s="2"/>
      <c r="H21" s="128" t="s">
        <v>67</v>
      </c>
      <c r="I21" s="129"/>
      <c r="J21" s="130"/>
      <c r="K21" s="113">
        <f>K14/H14*100%</f>
        <v>0.08695652173913043</v>
      </c>
      <c r="L21" s="129"/>
      <c r="M21" s="130"/>
      <c r="N21" s="2"/>
      <c r="O21" s="2"/>
      <c r="P21" s="2"/>
    </row>
    <row r="22" spans="1:16" ht="14.25">
      <c r="A22" s="2" t="s">
        <v>12</v>
      </c>
      <c r="B22" s="2"/>
      <c r="C22" s="2"/>
      <c r="D22" s="2"/>
      <c r="E22" s="2"/>
      <c r="F22" s="2"/>
      <c r="G22" s="2"/>
      <c r="H22" s="128" t="s">
        <v>67</v>
      </c>
      <c r="I22" s="129"/>
      <c r="J22" s="130"/>
      <c r="K22" s="113">
        <f>K17/H17*100%</f>
        <v>0.3895241833557329</v>
      </c>
      <c r="L22" s="129"/>
      <c r="M22" s="130"/>
      <c r="N22" s="2"/>
      <c r="O22" s="2"/>
      <c r="P22" s="2"/>
    </row>
    <row r="23" spans="1:16" ht="14.25">
      <c r="A23" s="2"/>
      <c r="B23" s="2"/>
      <c r="C23" s="2"/>
      <c r="D23" s="2"/>
      <c r="E23" s="2"/>
      <c r="F23" s="2"/>
      <c r="G23" s="2"/>
      <c r="H23" s="128"/>
      <c r="I23" s="129"/>
      <c r="J23" s="130"/>
      <c r="K23" s="128"/>
      <c r="L23" s="129"/>
      <c r="M23" s="130"/>
      <c r="N23" s="2"/>
      <c r="O23" s="2"/>
      <c r="P23" s="2"/>
    </row>
    <row r="24" spans="1:16" ht="14.25">
      <c r="A24" s="2" t="s">
        <v>13</v>
      </c>
      <c r="B24" s="2"/>
      <c r="C24" s="2"/>
      <c r="D24" s="2"/>
      <c r="E24" s="2"/>
      <c r="F24" s="2"/>
      <c r="G24" s="2"/>
      <c r="H24" s="128">
        <v>28</v>
      </c>
      <c r="I24" s="129"/>
      <c r="J24" s="130"/>
      <c r="K24" s="128">
        <v>85</v>
      </c>
      <c r="L24" s="129"/>
      <c r="M24" s="130"/>
      <c r="N24" s="2"/>
      <c r="O24" s="2"/>
      <c r="P24" s="2"/>
    </row>
    <row r="25" spans="1:16" ht="14.25">
      <c r="A25" s="2" t="s">
        <v>69</v>
      </c>
      <c r="B25" s="2"/>
      <c r="C25" s="2"/>
      <c r="D25" s="2"/>
      <c r="E25" s="2"/>
      <c r="F25" s="2"/>
      <c r="G25" s="2"/>
      <c r="H25" s="185">
        <v>86.32</v>
      </c>
      <c r="I25" s="186"/>
      <c r="J25" s="187"/>
      <c r="K25" s="185">
        <v>431.97</v>
      </c>
      <c r="L25" s="186"/>
      <c r="M25" s="187"/>
      <c r="N25" s="2"/>
      <c r="O25" s="2"/>
      <c r="P25" s="2"/>
    </row>
    <row r="26" spans="1:16" ht="14.25">
      <c r="A26" s="2" t="s">
        <v>14</v>
      </c>
      <c r="B26" s="2"/>
      <c r="C26" s="2"/>
      <c r="D26" s="2"/>
      <c r="E26" s="2"/>
      <c r="F26" s="2"/>
      <c r="G26" s="2"/>
      <c r="H26" s="128">
        <v>56</v>
      </c>
      <c r="I26" s="129"/>
      <c r="J26" s="130"/>
      <c r="K26" s="128">
        <v>170</v>
      </c>
      <c r="L26" s="129"/>
      <c r="M26" s="130"/>
      <c r="N26" s="2"/>
      <c r="O26" s="2"/>
      <c r="P26" s="2"/>
    </row>
    <row r="27" spans="1:16" ht="14.25">
      <c r="A27" s="2" t="s">
        <v>15</v>
      </c>
      <c r="B27" s="2"/>
      <c r="C27" s="2"/>
      <c r="D27" s="2"/>
      <c r="E27" s="2"/>
      <c r="F27" s="2"/>
      <c r="G27" s="2"/>
      <c r="H27" s="140" t="s">
        <v>101</v>
      </c>
      <c r="I27" s="129"/>
      <c r="J27" s="130"/>
      <c r="K27" s="140" t="s">
        <v>101</v>
      </c>
      <c r="L27" s="129"/>
      <c r="M27" s="130"/>
      <c r="N27" s="2"/>
      <c r="O27" s="2"/>
      <c r="P27" s="2"/>
    </row>
    <row r="28" spans="1:16" ht="14.25">
      <c r="A28" s="2"/>
      <c r="B28" s="2"/>
      <c r="C28" s="2"/>
      <c r="D28" s="2"/>
      <c r="E28" s="2"/>
      <c r="F28" s="2"/>
      <c r="G28" s="2"/>
      <c r="H28" s="128"/>
      <c r="I28" s="129"/>
      <c r="J28" s="130"/>
      <c r="K28" s="128"/>
      <c r="L28" s="129"/>
      <c r="M28" s="130"/>
      <c r="N28" s="2"/>
      <c r="O28" s="2"/>
      <c r="P28" s="2"/>
    </row>
    <row r="29" spans="1:16" ht="14.25">
      <c r="A29" s="2" t="s">
        <v>16</v>
      </c>
      <c r="B29" s="2"/>
      <c r="C29" s="2"/>
      <c r="D29" s="2"/>
      <c r="E29" s="2"/>
      <c r="F29" s="2"/>
      <c r="G29" s="2"/>
      <c r="H29" s="128" t="s">
        <v>65</v>
      </c>
      <c r="I29" s="129"/>
      <c r="J29" s="130"/>
      <c r="K29" s="128" t="s">
        <v>65</v>
      </c>
      <c r="L29" s="129"/>
      <c r="M29" s="130"/>
      <c r="N29" s="2"/>
      <c r="O29" s="2"/>
      <c r="P29" s="2"/>
    </row>
    <row r="30" spans="1:16" ht="14.25">
      <c r="A30" s="2" t="s">
        <v>17</v>
      </c>
      <c r="B30" s="2"/>
      <c r="C30" s="2"/>
      <c r="D30" s="2"/>
      <c r="E30" s="2"/>
      <c r="F30" s="2"/>
      <c r="G30" s="2"/>
      <c r="H30" s="141">
        <f>E4</f>
        <v>38810</v>
      </c>
      <c r="I30" s="142"/>
      <c r="J30" s="143"/>
      <c r="K30" s="141">
        <f>H30</f>
        <v>38810</v>
      </c>
      <c r="L30" s="142"/>
      <c r="M30" s="143"/>
      <c r="N30" s="2"/>
      <c r="O30" s="2"/>
      <c r="P30" s="2"/>
    </row>
    <row r="31" spans="1:16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">
      <c r="A32" s="5" t="s">
        <v>18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4.25">
      <c r="A33" s="41" t="s">
        <v>255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2" t="s">
        <v>76</v>
      </c>
      <c r="B34" s="2"/>
      <c r="C34" s="2"/>
      <c r="D34" s="2"/>
      <c r="E34" s="2"/>
      <c r="F34" s="2"/>
      <c r="G34" s="2"/>
      <c r="H34" s="203">
        <v>148786099.06</v>
      </c>
      <c r="I34" s="204"/>
      <c r="J34" s="205"/>
      <c r="K34" s="1"/>
      <c r="L34" s="1"/>
      <c r="M34" s="1"/>
      <c r="N34" s="2"/>
      <c r="O34" s="2"/>
      <c r="P34" s="2"/>
    </row>
    <row r="35" spans="1:16" ht="15">
      <c r="A35" s="3" t="s">
        <v>97</v>
      </c>
      <c r="B35" s="2"/>
      <c r="C35" s="2"/>
      <c r="D35" s="2"/>
      <c r="E35" s="2"/>
      <c r="F35" s="6"/>
      <c r="G35" s="2"/>
      <c r="H35" s="173">
        <v>142689374.42</v>
      </c>
      <c r="I35" s="174"/>
      <c r="J35" s="175"/>
      <c r="K35" s="1"/>
      <c r="L35" s="1"/>
      <c r="M35" s="1"/>
      <c r="N35" s="2"/>
      <c r="O35" s="2"/>
      <c r="P35" s="2"/>
    </row>
    <row r="36" spans="1:16" ht="14.25">
      <c r="A36" s="2" t="s">
        <v>77</v>
      </c>
      <c r="B36" s="2"/>
      <c r="C36" s="2"/>
      <c r="D36" s="2"/>
      <c r="E36" s="2"/>
      <c r="F36" s="2"/>
      <c r="G36" s="2"/>
      <c r="H36" s="173">
        <v>751470.82</v>
      </c>
      <c r="I36" s="174"/>
      <c r="J36" s="175"/>
      <c r="K36" s="1"/>
      <c r="L36" s="1"/>
      <c r="M36" s="1"/>
      <c r="N36" s="2"/>
      <c r="O36" s="2"/>
      <c r="P36" s="2"/>
    </row>
    <row r="37" spans="1:16" ht="14.25">
      <c r="A37" s="2"/>
      <c r="B37" s="2"/>
      <c r="C37" s="2"/>
      <c r="D37" s="2"/>
      <c r="E37" s="2"/>
      <c r="F37" s="2"/>
      <c r="G37" s="2"/>
      <c r="H37" s="128"/>
      <c r="I37" s="129"/>
      <c r="J37" s="130"/>
      <c r="K37" s="1"/>
      <c r="L37" s="1"/>
      <c r="M37" s="1"/>
      <c r="N37" s="2"/>
      <c r="O37" s="2"/>
      <c r="P37" s="2"/>
    </row>
    <row r="38" spans="1:16" ht="14.25">
      <c r="A38" s="2" t="s">
        <v>78</v>
      </c>
      <c r="B38" s="2"/>
      <c r="C38" s="2"/>
      <c r="D38" s="2"/>
      <c r="E38" s="2"/>
      <c r="F38" s="2"/>
      <c r="G38" s="2"/>
      <c r="H38" s="131">
        <f>H41+H42</f>
        <v>7397775.779999999</v>
      </c>
      <c r="I38" s="129"/>
      <c r="J38" s="130"/>
      <c r="K38" s="1"/>
      <c r="L38" s="1"/>
      <c r="M38" s="1"/>
      <c r="N38" s="2"/>
      <c r="O38" s="2"/>
      <c r="P38" s="2"/>
    </row>
    <row r="39" spans="1:16" ht="14.25">
      <c r="A39" s="2" t="s">
        <v>79</v>
      </c>
      <c r="B39" s="2"/>
      <c r="C39" s="2"/>
      <c r="D39" s="2"/>
      <c r="E39" s="2"/>
      <c r="F39" s="2"/>
      <c r="G39" s="2"/>
      <c r="H39" s="173">
        <v>1301014.29</v>
      </c>
      <c r="I39" s="174"/>
      <c r="J39" s="175"/>
      <c r="K39" s="1"/>
      <c r="L39" s="16"/>
      <c r="M39" s="1"/>
      <c r="N39" s="8"/>
      <c r="O39" s="2"/>
      <c r="P39" s="2"/>
    </row>
    <row r="40" spans="1:16" ht="14.25">
      <c r="A40" s="2" t="s">
        <v>80</v>
      </c>
      <c r="B40" s="2"/>
      <c r="C40" s="2"/>
      <c r="D40" s="2"/>
      <c r="E40" s="2"/>
      <c r="F40" s="2"/>
      <c r="G40" s="2"/>
      <c r="H40" s="128"/>
      <c r="I40" s="129"/>
      <c r="J40" s="130"/>
      <c r="K40" s="1"/>
      <c r="L40" s="1"/>
      <c r="M40" s="1"/>
      <c r="N40" s="2"/>
      <c r="O40" s="2"/>
      <c r="P40" s="2"/>
    </row>
    <row r="41" spans="1:16" ht="14.25">
      <c r="A41" s="2" t="s">
        <v>81</v>
      </c>
      <c r="B41" s="2"/>
      <c r="C41" s="2"/>
      <c r="D41" s="2"/>
      <c r="E41" s="2"/>
      <c r="F41" s="2"/>
      <c r="G41" s="2"/>
      <c r="H41" s="173">
        <v>4941896</v>
      </c>
      <c r="I41" s="174"/>
      <c r="J41" s="175"/>
      <c r="K41" s="131"/>
      <c r="L41" s="129"/>
      <c r="M41" s="129"/>
      <c r="N41" s="2"/>
      <c r="O41" s="2"/>
      <c r="P41" s="2"/>
    </row>
    <row r="42" spans="1:16" ht="14.25">
      <c r="A42" s="2" t="s">
        <v>91</v>
      </c>
      <c r="B42" s="2"/>
      <c r="C42" s="2"/>
      <c r="D42" s="2"/>
      <c r="E42" s="2"/>
      <c r="F42" s="2"/>
      <c r="G42" s="2"/>
      <c r="H42" s="173">
        <v>2455879.78</v>
      </c>
      <c r="I42" s="174"/>
      <c r="J42" s="175"/>
      <c r="K42" s="1"/>
      <c r="L42" s="16"/>
      <c r="M42" s="1"/>
      <c r="N42" s="2"/>
      <c r="O42" s="2"/>
      <c r="P42" s="2"/>
    </row>
    <row r="43" spans="1:16" ht="14.25">
      <c r="A43" s="2" t="s">
        <v>82</v>
      </c>
      <c r="B43" s="2"/>
      <c r="C43" s="2"/>
      <c r="D43" s="2"/>
      <c r="E43" s="2"/>
      <c r="F43" s="2"/>
      <c r="G43" s="2"/>
      <c r="H43" s="173">
        <v>0</v>
      </c>
      <c r="I43" s="174"/>
      <c r="J43" s="175"/>
      <c r="K43" s="1"/>
      <c r="L43" s="16"/>
      <c r="M43" s="1"/>
      <c r="N43" s="2"/>
      <c r="O43" s="2"/>
      <c r="P43" s="2"/>
    </row>
    <row r="44" spans="1:16" ht="14.25">
      <c r="A44" s="2" t="s">
        <v>83</v>
      </c>
      <c r="B44" s="2"/>
      <c r="C44" s="2"/>
      <c r="D44" s="2"/>
      <c r="E44" s="2"/>
      <c r="F44" s="2"/>
      <c r="G44" s="2"/>
      <c r="H44" s="131">
        <v>0</v>
      </c>
      <c r="I44" s="132"/>
      <c r="J44" s="133"/>
      <c r="K44" s="1"/>
      <c r="L44" s="17"/>
      <c r="M44" s="1"/>
      <c r="N44" s="2"/>
      <c r="O44" s="2"/>
      <c r="P44" s="2"/>
    </row>
    <row r="45" spans="1:16" ht="14.25">
      <c r="A45" s="2" t="s">
        <v>84</v>
      </c>
      <c r="B45" s="2"/>
      <c r="C45" s="2"/>
      <c r="D45" s="2"/>
      <c r="E45" s="2"/>
      <c r="F45" s="2"/>
      <c r="G45" s="2"/>
      <c r="H45" s="131">
        <f>H16</f>
        <v>6096748</v>
      </c>
      <c r="I45" s="132"/>
      <c r="J45" s="133"/>
      <c r="K45" s="1"/>
      <c r="L45" s="16"/>
      <c r="M45" s="1"/>
      <c r="N45" s="2"/>
      <c r="O45" s="2"/>
      <c r="P45" s="2"/>
    </row>
    <row r="46" spans="1:16" ht="14.25">
      <c r="A46" s="2" t="s">
        <v>85</v>
      </c>
      <c r="B46" s="2"/>
      <c r="C46" s="2"/>
      <c r="D46" s="2"/>
      <c r="E46" s="2"/>
      <c r="F46" s="2"/>
      <c r="G46" s="2"/>
      <c r="H46" s="128" t="s">
        <v>67</v>
      </c>
      <c r="I46" s="129"/>
      <c r="J46" s="130"/>
      <c r="K46" s="1"/>
      <c r="L46" s="1"/>
      <c r="M46" s="1"/>
      <c r="N46" s="2"/>
      <c r="O46" s="2"/>
      <c r="P46" s="2"/>
    </row>
    <row r="47" spans="1:16" ht="14.25">
      <c r="A47" s="2"/>
      <c r="B47" s="2"/>
      <c r="C47" s="2"/>
      <c r="D47" s="2"/>
      <c r="E47" s="2"/>
      <c r="F47" s="2"/>
      <c r="G47" s="2"/>
      <c r="H47" s="128"/>
      <c r="I47" s="129"/>
      <c r="J47" s="130"/>
      <c r="K47" s="1"/>
      <c r="L47" s="1"/>
      <c r="M47" s="1"/>
      <c r="N47" s="2"/>
      <c r="O47" s="2"/>
      <c r="P47" s="2"/>
    </row>
    <row r="48" spans="1:16" ht="14.25">
      <c r="A48" s="2" t="s">
        <v>19</v>
      </c>
      <c r="B48" s="2"/>
      <c r="C48" s="2"/>
      <c r="D48" s="2"/>
      <c r="E48" s="2"/>
      <c r="F48" s="2"/>
      <c r="G48" s="2"/>
      <c r="H48" s="113">
        <f>(H38-H39)/H34*12*100%</f>
        <v>0.4917202503608672</v>
      </c>
      <c r="I48" s="114"/>
      <c r="J48" s="115"/>
      <c r="K48" s="1"/>
      <c r="L48" s="1"/>
      <c r="M48" s="1"/>
      <c r="N48" s="2"/>
      <c r="O48" s="2"/>
      <c r="P48" s="2"/>
    </row>
    <row r="49" spans="1:16" ht="14.25">
      <c r="A49" s="2" t="s">
        <v>66</v>
      </c>
      <c r="B49" s="2"/>
      <c r="C49" s="2"/>
      <c r="D49" s="2"/>
      <c r="E49" s="2"/>
      <c r="F49" s="2"/>
      <c r="G49" s="2"/>
      <c r="H49" s="113">
        <f>H41/H34*12*100%</f>
        <v>0.39857723520317156</v>
      </c>
      <c r="I49" s="114"/>
      <c r="J49" s="115"/>
      <c r="K49" s="1"/>
      <c r="L49" s="1"/>
      <c r="M49" s="1"/>
      <c r="N49" s="2"/>
      <c r="O49" s="2"/>
      <c r="P49" s="2"/>
    </row>
    <row r="50" spans="1:16" ht="14.25">
      <c r="A50" s="2" t="s">
        <v>20</v>
      </c>
      <c r="B50" s="2"/>
      <c r="C50" s="2"/>
      <c r="D50" s="2"/>
      <c r="E50" s="2"/>
      <c r="F50" s="2"/>
      <c r="G50" s="2"/>
      <c r="H50" s="110">
        <f>(H42-H39)/H34*12*100%</f>
        <v>0.09314301515769571</v>
      </c>
      <c r="I50" s="111"/>
      <c r="J50" s="112"/>
      <c r="K50" s="1"/>
      <c r="L50" s="1"/>
      <c r="M50" s="1"/>
      <c r="N50" s="2"/>
      <c r="O50" s="2"/>
      <c r="P50" s="2"/>
    </row>
    <row r="51" spans="1:16" ht="14.25">
      <c r="A51" s="2"/>
      <c r="B51" s="2"/>
      <c r="C51" s="2"/>
      <c r="D51" s="2"/>
      <c r="E51" s="2"/>
      <c r="F51" s="2"/>
      <c r="G51" s="2"/>
      <c r="H51" s="4"/>
      <c r="I51" s="4"/>
      <c r="J51" s="4"/>
      <c r="K51" s="1"/>
      <c r="L51" s="1"/>
      <c r="M51" s="1"/>
      <c r="N51" s="2"/>
      <c r="O51" s="2"/>
      <c r="P51" s="2"/>
    </row>
    <row r="52" spans="1:16" ht="15">
      <c r="A52" s="42" t="s">
        <v>256</v>
      </c>
      <c r="B52" s="2"/>
      <c r="C52" s="2"/>
      <c r="D52" s="2"/>
      <c r="E52" s="2"/>
      <c r="F52" s="2"/>
      <c r="G52" s="2"/>
      <c r="H52" s="182">
        <f>751470.82-448585.03-184301.58</f>
        <v>118584.20999999993</v>
      </c>
      <c r="I52" s="183"/>
      <c r="J52" s="184"/>
      <c r="K52" s="1"/>
      <c r="L52" s="1"/>
      <c r="M52" s="1"/>
      <c r="N52" s="2"/>
      <c r="O52" s="2"/>
      <c r="P52" s="2"/>
    </row>
    <row r="53" spans="1:16" ht="15">
      <c r="A53" s="42" t="s">
        <v>257</v>
      </c>
      <c r="B53" s="2"/>
      <c r="C53" s="2"/>
      <c r="D53" s="2"/>
      <c r="E53" s="2"/>
      <c r="F53" s="2"/>
      <c r="G53" s="2"/>
      <c r="H53" s="200">
        <v>0</v>
      </c>
      <c r="I53" s="201"/>
      <c r="J53" s="202"/>
      <c r="K53" s="1"/>
      <c r="L53" s="1"/>
      <c r="M53" s="1"/>
      <c r="N53" s="2"/>
      <c r="O53" s="2"/>
      <c r="P53" s="2"/>
    </row>
    <row r="54" spans="1:16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">
      <c r="A55" s="43" t="s">
        <v>258</v>
      </c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2"/>
      <c r="O55" s="2"/>
      <c r="P55" s="2"/>
    </row>
    <row r="56" spans="1:16" ht="14.25">
      <c r="A56" s="2" t="s">
        <v>70</v>
      </c>
      <c r="B56" s="2"/>
      <c r="C56" s="2"/>
      <c r="D56" s="2"/>
      <c r="E56" s="2"/>
      <c r="F56" s="2"/>
      <c r="G56" s="2"/>
      <c r="H56" s="194">
        <v>185</v>
      </c>
      <c r="I56" s="195"/>
      <c r="J56" s="196"/>
      <c r="K56" s="1"/>
      <c r="L56" s="1"/>
      <c r="M56" s="1"/>
      <c r="N56" s="2"/>
      <c r="O56" s="2"/>
      <c r="P56" s="2"/>
    </row>
    <row r="57" spans="1:16" ht="14.25">
      <c r="A57" s="2" t="s">
        <v>71</v>
      </c>
      <c r="B57" s="2"/>
      <c r="C57" s="2"/>
      <c r="D57" s="2"/>
      <c r="E57" s="2"/>
      <c r="F57" s="2"/>
      <c r="G57" s="2"/>
      <c r="H57" s="185">
        <v>11245.63</v>
      </c>
      <c r="I57" s="186"/>
      <c r="J57" s="187"/>
      <c r="K57" s="1"/>
      <c r="L57" s="1"/>
      <c r="M57" s="1"/>
      <c r="N57" s="2"/>
      <c r="O57" s="2"/>
      <c r="P57" s="2"/>
    </row>
    <row r="58" spans="1:16" ht="14.25">
      <c r="A58" s="2" t="s">
        <v>21</v>
      </c>
      <c r="B58" s="2"/>
      <c r="C58" s="2"/>
      <c r="D58" s="2"/>
      <c r="E58" s="2"/>
      <c r="F58" s="2"/>
      <c r="G58" s="2"/>
      <c r="H58" s="185">
        <f>587.5+862.5+500</f>
        <v>1950</v>
      </c>
      <c r="I58" s="186"/>
      <c r="J58" s="187"/>
      <c r="K58" s="1"/>
      <c r="L58" s="1"/>
      <c r="M58" s="1"/>
      <c r="N58" s="2"/>
      <c r="O58" s="2"/>
      <c r="P58" s="2"/>
    </row>
    <row r="59" spans="1:16" ht="14.25">
      <c r="A59" s="2" t="s">
        <v>22</v>
      </c>
      <c r="B59" s="2"/>
      <c r="C59" s="2"/>
      <c r="D59" s="2"/>
      <c r="E59" s="2"/>
      <c r="F59" s="2"/>
      <c r="G59" s="2"/>
      <c r="H59" s="197">
        <v>3184.93</v>
      </c>
      <c r="I59" s="198"/>
      <c r="J59" s="199"/>
      <c r="K59" s="1"/>
      <c r="L59" s="1"/>
      <c r="M59" s="1"/>
      <c r="N59" s="2"/>
      <c r="O59" s="2"/>
      <c r="P59" s="2"/>
    </row>
    <row r="60" spans="1:16" ht="14.25">
      <c r="A60" s="2"/>
      <c r="B60" s="2"/>
      <c r="C60" s="2"/>
      <c r="D60" s="2"/>
      <c r="E60" s="2"/>
      <c r="F60" s="2"/>
      <c r="G60" s="2"/>
      <c r="H60" s="1"/>
      <c r="I60" s="1"/>
      <c r="J60" s="1"/>
      <c r="K60" s="1"/>
      <c r="L60" s="1"/>
      <c r="M60" s="1"/>
      <c r="N60" s="2"/>
      <c r="O60" s="2"/>
      <c r="P60" s="2"/>
    </row>
    <row r="61" spans="1:16" ht="15">
      <c r="A61" s="5" t="s">
        <v>23</v>
      </c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</row>
    <row r="62" spans="1:16" ht="14.25">
      <c r="A62" s="3" t="s">
        <v>24</v>
      </c>
      <c r="B62" s="2"/>
      <c r="C62" s="2"/>
      <c r="D62" s="2"/>
      <c r="E62" s="2"/>
      <c r="F62" s="2"/>
      <c r="G62" s="2"/>
      <c r="H62" s="144">
        <v>60000000</v>
      </c>
      <c r="I62" s="145"/>
      <c r="J62" s="146"/>
      <c r="K62" s="1"/>
      <c r="L62" s="1"/>
      <c r="M62" s="1"/>
      <c r="N62" s="2"/>
      <c r="O62" s="2"/>
      <c r="P62" s="2"/>
    </row>
    <row r="63" spans="1:16" ht="14.25">
      <c r="A63" s="2" t="s">
        <v>25</v>
      </c>
      <c r="B63" s="2"/>
      <c r="C63" s="2"/>
      <c r="D63" s="2"/>
      <c r="E63" s="2"/>
      <c r="F63" s="2"/>
      <c r="G63" s="2"/>
      <c r="H63" s="131">
        <v>25000000</v>
      </c>
      <c r="I63" s="132"/>
      <c r="J63" s="133"/>
      <c r="K63" s="1"/>
      <c r="L63" s="1"/>
      <c r="M63" s="1"/>
      <c r="N63" s="2"/>
      <c r="O63" s="2"/>
      <c r="P63" s="2"/>
    </row>
    <row r="64" spans="1:16" ht="14.25">
      <c r="A64" s="2" t="s">
        <v>26</v>
      </c>
      <c r="B64" s="2"/>
      <c r="C64" s="2"/>
      <c r="D64" s="2"/>
      <c r="E64" s="2"/>
      <c r="F64" s="2"/>
      <c r="G64" s="2"/>
      <c r="H64" s="131">
        <v>0</v>
      </c>
      <c r="I64" s="132"/>
      <c r="J64" s="133"/>
      <c r="K64" s="1"/>
      <c r="L64" s="1"/>
      <c r="M64" s="1"/>
      <c r="N64" s="2"/>
      <c r="O64" s="2"/>
      <c r="P64" s="2"/>
    </row>
    <row r="65" spans="1:16" ht="14.25">
      <c r="A65" s="2" t="s">
        <v>27</v>
      </c>
      <c r="B65" s="2"/>
      <c r="C65" s="2"/>
      <c r="D65" s="2"/>
      <c r="E65" s="2"/>
      <c r="F65" s="2"/>
      <c r="G65" s="2"/>
      <c r="H65" s="128">
        <v>0</v>
      </c>
      <c r="I65" s="129"/>
      <c r="J65" s="130"/>
      <c r="K65" s="1"/>
      <c r="L65" s="1"/>
      <c r="M65" s="1"/>
      <c r="N65" s="2"/>
      <c r="O65" s="2"/>
      <c r="P65" s="2"/>
    </row>
    <row r="66" spans="1:16" ht="14.25">
      <c r="A66" s="2" t="s">
        <v>28</v>
      </c>
      <c r="B66" s="2"/>
      <c r="C66" s="2"/>
      <c r="D66" s="2"/>
      <c r="E66" s="2"/>
      <c r="F66" s="2"/>
      <c r="G66" s="2"/>
      <c r="H66" s="131">
        <v>0</v>
      </c>
      <c r="I66" s="132"/>
      <c r="J66" s="133"/>
      <c r="K66" s="1"/>
      <c r="L66" s="1"/>
      <c r="M66" s="1"/>
      <c r="N66" s="2"/>
      <c r="O66" s="2"/>
      <c r="P66" s="2"/>
    </row>
    <row r="67" spans="1:16" ht="14.25">
      <c r="A67" s="2" t="s">
        <v>29</v>
      </c>
      <c r="B67" s="2"/>
      <c r="C67" s="2"/>
      <c r="D67" s="2"/>
      <c r="E67" s="2"/>
      <c r="F67" s="2"/>
      <c r="G67" s="2"/>
      <c r="H67" s="137">
        <f>H59</f>
        <v>3184.93</v>
      </c>
      <c r="I67" s="138"/>
      <c r="J67" s="139"/>
      <c r="K67" s="1"/>
      <c r="L67" s="1"/>
      <c r="M67" s="1"/>
      <c r="N67" s="2"/>
      <c r="O67" s="2"/>
      <c r="P67" s="2"/>
    </row>
    <row r="68" spans="1:16" ht="14.25">
      <c r="A68" s="2" t="s">
        <v>30</v>
      </c>
      <c r="B68" s="2"/>
      <c r="C68" s="2"/>
      <c r="D68" s="2"/>
      <c r="E68" s="2"/>
      <c r="F68" s="2"/>
      <c r="G68" s="2"/>
      <c r="H68" s="110">
        <v>0.0015</v>
      </c>
      <c r="I68" s="153"/>
      <c r="J68" s="154"/>
      <c r="K68" s="1"/>
      <c r="L68" s="1"/>
      <c r="M68" s="1"/>
      <c r="N68" s="2"/>
      <c r="O68" s="2"/>
      <c r="P68" s="2"/>
    </row>
    <row r="69" spans="1:16" ht="14.25">
      <c r="A69" s="2"/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</row>
    <row r="70" spans="1:16" ht="15">
      <c r="A70" s="5" t="s">
        <v>31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4.25">
      <c r="A71" s="3" t="s">
        <v>96</v>
      </c>
      <c r="B71" s="2"/>
      <c r="C71" s="2"/>
      <c r="D71" s="2"/>
      <c r="E71" s="2"/>
      <c r="F71" s="2"/>
      <c r="G71" s="2"/>
      <c r="H71" s="144">
        <v>11750000</v>
      </c>
      <c r="I71" s="145"/>
      <c r="J71" s="146"/>
      <c r="K71" s="2"/>
      <c r="L71" s="2"/>
      <c r="M71" s="2"/>
      <c r="N71" s="2"/>
      <c r="O71" s="2"/>
      <c r="P71" s="2"/>
    </row>
    <row r="72" spans="1:16" ht="14.25">
      <c r="A72" s="2" t="s">
        <v>32</v>
      </c>
      <c r="B72" s="2"/>
      <c r="C72" s="2"/>
      <c r="D72" s="2"/>
      <c r="E72" s="2"/>
      <c r="F72" s="2"/>
      <c r="G72" s="2"/>
      <c r="H72" s="131">
        <v>11750000</v>
      </c>
      <c r="I72" s="132"/>
      <c r="J72" s="133"/>
      <c r="K72" s="2"/>
      <c r="L72" s="2"/>
      <c r="M72" s="2"/>
      <c r="N72" s="2"/>
      <c r="O72" s="2"/>
      <c r="P72" s="2"/>
    </row>
    <row r="73" spans="1:16" ht="14.25">
      <c r="A73" s="2" t="s">
        <v>33</v>
      </c>
      <c r="B73" s="2"/>
      <c r="C73" s="2"/>
      <c r="D73" s="2"/>
      <c r="E73" s="2"/>
      <c r="F73" s="2"/>
      <c r="G73" s="2"/>
      <c r="H73" s="131">
        <v>0</v>
      </c>
      <c r="I73" s="129"/>
      <c r="J73" s="130"/>
      <c r="K73" s="2"/>
      <c r="L73" s="2"/>
      <c r="M73" s="2"/>
      <c r="N73" s="2"/>
      <c r="O73" s="2"/>
      <c r="P73" s="2"/>
    </row>
    <row r="74" spans="1:16" ht="14.25">
      <c r="A74" s="2" t="s">
        <v>34</v>
      </c>
      <c r="B74" s="2"/>
      <c r="C74" s="2"/>
      <c r="D74" s="2"/>
      <c r="E74" s="2"/>
      <c r="F74" s="2"/>
      <c r="G74" s="2"/>
      <c r="H74" s="128"/>
      <c r="I74" s="129"/>
      <c r="J74" s="130"/>
      <c r="K74" s="2"/>
      <c r="L74" s="2"/>
      <c r="M74" s="2"/>
      <c r="N74" s="2"/>
      <c r="O74" s="2"/>
      <c r="P74" s="2"/>
    </row>
    <row r="75" spans="1:16" ht="14.25">
      <c r="A75" s="2" t="s">
        <v>35</v>
      </c>
      <c r="B75" s="2"/>
      <c r="C75" s="2"/>
      <c r="D75" s="2"/>
      <c r="E75" s="2"/>
      <c r="F75" s="2"/>
      <c r="G75" s="2"/>
      <c r="H75" s="128">
        <v>0</v>
      </c>
      <c r="I75" s="129"/>
      <c r="J75" s="130"/>
      <c r="K75" s="2"/>
      <c r="L75" s="2"/>
      <c r="M75" s="2"/>
      <c r="N75" s="2"/>
      <c r="O75" s="2"/>
      <c r="P75" s="2"/>
    </row>
    <row r="76" spans="1:16" ht="14.25">
      <c r="A76" s="2" t="s">
        <v>36</v>
      </c>
      <c r="B76" s="2"/>
      <c r="C76" s="2"/>
      <c r="D76" s="2"/>
      <c r="E76" s="2"/>
      <c r="F76" s="2"/>
      <c r="G76" s="2"/>
      <c r="H76" s="128">
        <v>0</v>
      </c>
      <c r="I76" s="129"/>
      <c r="J76" s="130"/>
      <c r="K76" s="2"/>
      <c r="L76" s="2"/>
      <c r="M76" s="2"/>
      <c r="N76" s="2"/>
      <c r="O76" s="2"/>
      <c r="P76" s="2"/>
    </row>
    <row r="77" spans="1:16" ht="14.25">
      <c r="A77" s="2" t="s">
        <v>37</v>
      </c>
      <c r="B77" s="2"/>
      <c r="C77" s="2"/>
      <c r="D77" s="2"/>
      <c r="E77" s="2"/>
      <c r="F77" s="2"/>
      <c r="G77" s="2"/>
      <c r="H77" s="128">
        <v>0</v>
      </c>
      <c r="I77" s="129"/>
      <c r="J77" s="130"/>
      <c r="K77" s="2"/>
      <c r="L77" s="2"/>
      <c r="M77" s="2"/>
      <c r="N77" s="2"/>
      <c r="O77" s="2"/>
      <c r="P77" s="2"/>
    </row>
    <row r="78" spans="1:16" ht="14.25">
      <c r="A78" s="2" t="s">
        <v>38</v>
      </c>
      <c r="B78" s="2"/>
      <c r="C78" s="2"/>
      <c r="D78" s="2"/>
      <c r="E78" s="2"/>
      <c r="F78" s="2"/>
      <c r="G78" s="2"/>
      <c r="H78" s="158">
        <f>H72+H73</f>
        <v>11750000</v>
      </c>
      <c r="I78" s="159"/>
      <c r="J78" s="160"/>
      <c r="K78" s="2"/>
      <c r="L78" s="2"/>
      <c r="M78" s="2"/>
      <c r="N78" s="2"/>
      <c r="O78" s="2"/>
      <c r="P78" s="2"/>
    </row>
    <row r="79" spans="1:16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">
      <c r="A80" s="5" t="s">
        <v>39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4.25">
      <c r="A81" s="2" t="s">
        <v>40</v>
      </c>
      <c r="B81" s="2"/>
      <c r="C81" s="2"/>
      <c r="D81" s="2"/>
      <c r="E81" s="2"/>
      <c r="F81" s="2"/>
      <c r="G81" s="2"/>
      <c r="H81" s="161">
        <v>0</v>
      </c>
      <c r="I81" s="162"/>
      <c r="J81" s="163"/>
      <c r="K81" s="2"/>
      <c r="L81" s="2"/>
      <c r="M81" s="2"/>
      <c r="N81" s="2"/>
      <c r="O81" s="2"/>
      <c r="P81" s="2"/>
    </row>
    <row r="82" spans="1:16" ht="14.25">
      <c r="A82" s="2" t="s">
        <v>41</v>
      </c>
      <c r="B82" s="2"/>
      <c r="C82" s="2"/>
      <c r="D82" s="2"/>
      <c r="E82" s="2"/>
      <c r="F82" s="2"/>
      <c r="G82" s="2"/>
      <c r="H82" s="128">
        <v>0</v>
      </c>
      <c r="I82" s="129"/>
      <c r="J82" s="130"/>
      <c r="K82" s="2"/>
      <c r="L82" s="2"/>
      <c r="M82" s="2"/>
      <c r="N82" s="2"/>
      <c r="O82" s="2"/>
      <c r="P82" s="2"/>
    </row>
    <row r="83" spans="1:16" ht="14.25">
      <c r="A83" s="2" t="s">
        <v>42</v>
      </c>
      <c r="B83" s="2"/>
      <c r="C83" s="2"/>
      <c r="D83" s="2"/>
      <c r="E83" s="2"/>
      <c r="F83" s="2"/>
      <c r="G83" s="2"/>
      <c r="H83" s="128">
        <v>0</v>
      </c>
      <c r="I83" s="129"/>
      <c r="J83" s="130"/>
      <c r="K83" s="2"/>
      <c r="L83" s="2"/>
      <c r="M83" s="2"/>
      <c r="N83" s="2"/>
      <c r="O83" s="2"/>
      <c r="P83" s="2"/>
    </row>
    <row r="84" spans="1:16" ht="14.25">
      <c r="A84" s="2" t="s">
        <v>43</v>
      </c>
      <c r="B84" s="2"/>
      <c r="C84" s="2"/>
      <c r="D84" s="2"/>
      <c r="E84" s="2"/>
      <c r="F84" s="2"/>
      <c r="G84" s="2"/>
      <c r="H84" s="164">
        <v>0</v>
      </c>
      <c r="I84" s="153"/>
      <c r="J84" s="154"/>
      <c r="K84" s="2"/>
      <c r="L84" s="2"/>
      <c r="M84" s="2"/>
      <c r="N84" s="2"/>
      <c r="O84" s="2"/>
      <c r="P84" s="2"/>
    </row>
    <row r="85" spans="1:16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">
      <c r="A86" s="44" t="s">
        <v>259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>
      <c r="A87" s="6" t="s">
        <v>44</v>
      </c>
      <c r="B87" s="2"/>
      <c r="C87" s="2"/>
      <c r="D87" s="2"/>
      <c r="E87" s="2"/>
      <c r="F87" s="2"/>
      <c r="G87" s="2"/>
      <c r="H87" s="125" t="s">
        <v>72</v>
      </c>
      <c r="I87" s="126"/>
      <c r="J87" s="127"/>
      <c r="K87" s="126" t="s">
        <v>61</v>
      </c>
      <c r="L87" s="126"/>
      <c r="M87" s="127"/>
      <c r="N87" s="2"/>
      <c r="O87" s="2"/>
      <c r="P87" s="2"/>
    </row>
    <row r="88" spans="1:16" ht="14.25">
      <c r="A88" s="2" t="s">
        <v>45</v>
      </c>
      <c r="B88" s="2"/>
      <c r="C88" s="2"/>
      <c r="D88" s="2"/>
      <c r="E88" s="2"/>
      <c r="F88" s="2"/>
      <c r="G88" s="2"/>
      <c r="H88" s="173">
        <v>140563309.56</v>
      </c>
      <c r="I88" s="174"/>
      <c r="J88" s="175"/>
      <c r="K88" s="188">
        <v>2515</v>
      </c>
      <c r="L88" s="188"/>
      <c r="M88" s="189"/>
      <c r="N88" s="2"/>
      <c r="O88" s="2"/>
      <c r="P88" s="2"/>
    </row>
    <row r="89" spans="1:16" ht="14.25">
      <c r="A89" s="2" t="s">
        <v>46</v>
      </c>
      <c r="B89" s="2"/>
      <c r="C89" s="2"/>
      <c r="D89" s="2"/>
      <c r="E89" s="2"/>
      <c r="F89" s="2"/>
      <c r="G89" s="2"/>
      <c r="H89" s="173">
        <v>1190269.25</v>
      </c>
      <c r="I89" s="174"/>
      <c r="J89" s="175"/>
      <c r="K89" s="188">
        <v>27</v>
      </c>
      <c r="L89" s="188"/>
      <c r="M89" s="189"/>
      <c r="N89" s="2"/>
      <c r="O89" s="2"/>
      <c r="P89" s="2"/>
    </row>
    <row r="90" spans="1:16" ht="14.25">
      <c r="A90" s="2" t="s">
        <v>47</v>
      </c>
      <c r="B90" s="2"/>
      <c r="C90" s="2"/>
      <c r="D90" s="2"/>
      <c r="E90" s="2"/>
      <c r="F90" s="2"/>
      <c r="G90" s="2"/>
      <c r="H90" s="173">
        <v>531372.79</v>
      </c>
      <c r="I90" s="174"/>
      <c r="J90" s="175"/>
      <c r="K90" s="188">
        <v>7</v>
      </c>
      <c r="L90" s="188"/>
      <c r="M90" s="189"/>
      <c r="N90" s="2"/>
      <c r="O90" s="2"/>
      <c r="P90" s="2"/>
    </row>
    <row r="91" spans="1:16" ht="14.25">
      <c r="A91" s="2" t="s">
        <v>48</v>
      </c>
      <c r="B91" s="2"/>
      <c r="C91" s="2"/>
      <c r="D91" s="2"/>
      <c r="E91" s="2"/>
      <c r="F91" s="2"/>
      <c r="G91" s="2"/>
      <c r="H91" s="173">
        <v>45592.96</v>
      </c>
      <c r="I91" s="174"/>
      <c r="J91" s="175"/>
      <c r="K91" s="188">
        <v>4</v>
      </c>
      <c r="L91" s="188"/>
      <c r="M91" s="189"/>
      <c r="N91" s="2"/>
      <c r="O91" s="2"/>
      <c r="P91" s="2"/>
    </row>
    <row r="92" spans="1:16" ht="14.25">
      <c r="A92" s="2" t="s">
        <v>104</v>
      </c>
      <c r="B92" s="2"/>
      <c r="C92" s="2"/>
      <c r="D92" s="2"/>
      <c r="E92" s="2"/>
      <c r="F92" s="2"/>
      <c r="G92" s="2"/>
      <c r="H92" s="173">
        <f>95755.43+50122.65</f>
        <v>145878.08</v>
      </c>
      <c r="I92" s="174"/>
      <c r="J92" s="175"/>
      <c r="K92" s="188">
        <f>4+1</f>
        <v>5</v>
      </c>
      <c r="L92" s="188"/>
      <c r="M92" s="189"/>
      <c r="N92" s="2"/>
      <c r="O92" s="2"/>
      <c r="P92" s="2"/>
    </row>
    <row r="93" spans="1:16" ht="14.25">
      <c r="A93" s="2" t="s">
        <v>105</v>
      </c>
      <c r="B93" s="2"/>
      <c r="C93" s="2"/>
      <c r="D93" s="2"/>
      <c r="E93" s="2"/>
      <c r="F93" s="2"/>
      <c r="G93" s="2"/>
      <c r="H93" s="173">
        <f>8780.61+113919.33</f>
        <v>122699.94</v>
      </c>
      <c r="I93" s="174"/>
      <c r="J93" s="175"/>
      <c r="K93" s="188">
        <f>3+1</f>
        <v>4</v>
      </c>
      <c r="L93" s="188"/>
      <c r="M93" s="189"/>
      <c r="N93" s="2"/>
      <c r="O93" s="2"/>
      <c r="P93" s="2"/>
    </row>
    <row r="94" spans="1:16" ht="14.25">
      <c r="A94" s="2" t="s">
        <v>103</v>
      </c>
      <c r="B94" s="2"/>
      <c r="C94" s="2"/>
      <c r="D94" s="2"/>
      <c r="E94" s="2"/>
      <c r="F94" s="2"/>
      <c r="G94" s="2"/>
      <c r="H94" s="173">
        <v>90164.89</v>
      </c>
      <c r="I94" s="174"/>
      <c r="J94" s="175"/>
      <c r="K94" s="188">
        <v>3</v>
      </c>
      <c r="L94" s="188"/>
      <c r="M94" s="189"/>
      <c r="N94" s="2"/>
      <c r="O94" s="2"/>
      <c r="P94" s="2"/>
    </row>
    <row r="95" spans="1:16" ht="14.25">
      <c r="A95" s="2" t="s">
        <v>116</v>
      </c>
      <c r="B95" s="2"/>
      <c r="C95" s="2"/>
      <c r="D95" s="2"/>
      <c r="E95" s="2"/>
      <c r="F95" s="2"/>
      <c r="G95" s="2"/>
      <c r="H95" s="173">
        <v>0</v>
      </c>
      <c r="I95" s="174"/>
      <c r="J95" s="175"/>
      <c r="K95" s="188">
        <v>0</v>
      </c>
      <c r="L95" s="188"/>
      <c r="M95" s="189"/>
      <c r="N95" s="2"/>
      <c r="O95" s="2"/>
      <c r="P95" s="2"/>
    </row>
    <row r="96" spans="1:16" ht="14.25">
      <c r="A96" s="2" t="s">
        <v>246</v>
      </c>
      <c r="B96" s="2"/>
      <c r="C96" s="2"/>
      <c r="D96" s="2"/>
      <c r="E96" s="2"/>
      <c r="F96" s="2"/>
      <c r="G96" s="2"/>
      <c r="H96" s="190">
        <v>86.95</v>
      </c>
      <c r="I96" s="191"/>
      <c r="J96" s="192"/>
      <c r="K96" s="193">
        <v>1</v>
      </c>
      <c r="L96" s="191"/>
      <c r="M96" s="192"/>
      <c r="N96" s="2"/>
      <c r="O96" s="2"/>
      <c r="P96" s="2"/>
    </row>
    <row r="97" spans="1:16" ht="14.25">
      <c r="A97" s="2" t="s">
        <v>115</v>
      </c>
      <c r="B97" s="2"/>
      <c r="C97" s="2"/>
      <c r="D97" s="2"/>
      <c r="E97" s="2"/>
      <c r="F97" s="2"/>
      <c r="G97" s="2"/>
      <c r="H97" s="165">
        <f>SUM(H88:J96)</f>
        <v>142689374.42</v>
      </c>
      <c r="I97" s="166"/>
      <c r="J97" s="167"/>
      <c r="K97" s="168">
        <f>SUM(K88:M96)</f>
        <v>2566</v>
      </c>
      <c r="L97" s="169"/>
      <c r="M97" s="170"/>
      <c r="N97" s="2"/>
      <c r="O97" s="2"/>
      <c r="P97" s="2"/>
    </row>
    <row r="98" spans="1:16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">
      <c r="A99" s="45" t="s">
        <v>260</v>
      </c>
      <c r="B99" s="2"/>
      <c r="C99" s="2"/>
      <c r="D99" s="2"/>
      <c r="E99" s="2"/>
      <c r="F99" s="2"/>
      <c r="G99" s="2"/>
      <c r="H99" s="12"/>
      <c r="I99" s="12"/>
      <c r="J99" s="12"/>
      <c r="K99" s="11"/>
      <c r="L99" s="11"/>
      <c r="M99" s="11"/>
      <c r="N99" s="2"/>
      <c r="O99" s="2"/>
      <c r="P99" s="2"/>
    </row>
    <row r="100" spans="1:16" ht="15">
      <c r="A100" s="14" t="s">
        <v>111</v>
      </c>
      <c r="B100" s="2"/>
      <c r="C100" s="2"/>
      <c r="D100" s="2"/>
      <c r="E100" s="2"/>
      <c r="F100" s="2"/>
      <c r="G100" s="2"/>
      <c r="H100" s="116" t="s">
        <v>114</v>
      </c>
      <c r="I100" s="117"/>
      <c r="J100" s="118"/>
      <c r="K100" s="11"/>
      <c r="L100" s="11"/>
      <c r="M100" s="11"/>
      <c r="N100" s="2"/>
      <c r="O100" s="2"/>
      <c r="P100" s="2"/>
    </row>
    <row r="101" spans="1:16" ht="14.25">
      <c r="A101" s="15" t="s">
        <v>112</v>
      </c>
      <c r="B101" s="2"/>
      <c r="C101" s="2"/>
      <c r="D101" s="2"/>
      <c r="E101" s="2"/>
      <c r="F101" s="2"/>
      <c r="G101" s="2"/>
      <c r="H101" s="176">
        <f>37653740.24/142689374</f>
        <v>0.26388608474797853</v>
      </c>
      <c r="I101" s="177"/>
      <c r="J101" s="178"/>
      <c r="K101" s="11"/>
      <c r="L101" s="11"/>
      <c r="M101" s="11"/>
      <c r="N101" s="2"/>
      <c r="O101" s="2"/>
      <c r="P101" s="2"/>
    </row>
    <row r="102" spans="1:16" ht="14.25">
      <c r="A102" s="15" t="s">
        <v>113</v>
      </c>
      <c r="B102" s="2"/>
      <c r="C102" s="2"/>
      <c r="D102" s="2"/>
      <c r="E102" s="2"/>
      <c r="F102" s="2"/>
      <c r="G102" s="2"/>
      <c r="H102" s="179">
        <f>13998634.71/142689374</f>
        <v>0.09810565648707661</v>
      </c>
      <c r="I102" s="180"/>
      <c r="J102" s="181"/>
      <c r="K102" s="11"/>
      <c r="L102" s="11"/>
      <c r="M102" s="11"/>
      <c r="N102" s="2"/>
      <c r="O102" s="2"/>
      <c r="P102" s="2"/>
    </row>
    <row r="103" spans="1:16" ht="14.25">
      <c r="A103" s="2"/>
      <c r="B103" s="2"/>
      <c r="C103" s="2"/>
      <c r="D103" s="2"/>
      <c r="E103" s="2"/>
      <c r="F103" s="2"/>
      <c r="G103" s="2"/>
      <c r="H103" s="12"/>
      <c r="I103" s="12"/>
      <c r="J103" s="12"/>
      <c r="K103" s="11"/>
      <c r="L103" s="11"/>
      <c r="M103" s="11"/>
      <c r="N103" s="2"/>
      <c r="O103" s="2"/>
      <c r="P103" s="2"/>
    </row>
    <row r="104" spans="1:16" ht="14.25">
      <c r="A104" s="2"/>
      <c r="B104" s="2"/>
      <c r="C104" s="2"/>
      <c r="D104" s="2"/>
      <c r="E104" s="2"/>
      <c r="F104" s="2"/>
      <c r="G104" s="2"/>
      <c r="H104" s="12"/>
      <c r="I104" s="12"/>
      <c r="J104" s="12"/>
      <c r="K104" s="11"/>
      <c r="L104" s="11"/>
      <c r="M104" s="11"/>
      <c r="N104" s="2"/>
      <c r="O104" s="2"/>
      <c r="P104" s="2"/>
    </row>
    <row r="105" spans="1:16" ht="15">
      <c r="A105" s="5" t="s">
        <v>117</v>
      </c>
      <c r="B105" s="2"/>
      <c r="C105" s="2"/>
      <c r="D105" s="2"/>
      <c r="E105" s="2"/>
      <c r="F105" s="2"/>
      <c r="G105" s="2"/>
      <c r="H105" s="116" t="s">
        <v>108</v>
      </c>
      <c r="I105" s="117"/>
      <c r="J105" s="118"/>
      <c r="K105" s="125" t="s">
        <v>109</v>
      </c>
      <c r="L105" s="126"/>
      <c r="M105" s="127"/>
      <c r="N105" s="125" t="s">
        <v>110</v>
      </c>
      <c r="O105" s="126"/>
      <c r="P105" s="127"/>
    </row>
    <row r="106" spans="1:16" ht="14.25">
      <c r="A106" s="2" t="s">
        <v>106</v>
      </c>
      <c r="B106" s="2"/>
      <c r="C106" s="2"/>
      <c r="D106" s="2"/>
      <c r="E106" s="2"/>
      <c r="F106" s="2"/>
      <c r="G106" s="2"/>
      <c r="H106" s="113">
        <v>0.667</v>
      </c>
      <c r="I106" s="114"/>
      <c r="J106" s="115"/>
      <c r="K106" s="113">
        <v>0.677</v>
      </c>
      <c r="L106" s="114"/>
      <c r="M106" s="115"/>
      <c r="N106" s="176">
        <v>0.5944</v>
      </c>
      <c r="O106" s="177"/>
      <c r="P106" s="178"/>
    </row>
    <row r="107" spans="1:16" ht="14.25">
      <c r="A107" s="2" t="s">
        <v>107</v>
      </c>
      <c r="B107" s="2"/>
      <c r="C107" s="2"/>
      <c r="D107" s="2"/>
      <c r="E107" s="2"/>
      <c r="F107" s="2"/>
      <c r="G107" s="2"/>
      <c r="H107" s="110">
        <v>0.6431</v>
      </c>
      <c r="I107" s="111"/>
      <c r="J107" s="112"/>
      <c r="K107" s="110">
        <v>0.6531</v>
      </c>
      <c r="L107" s="111"/>
      <c r="M107" s="112"/>
      <c r="N107" s="179">
        <v>0.557</v>
      </c>
      <c r="O107" s="180"/>
      <c r="P107" s="181"/>
    </row>
    <row r="108" spans="1:16" ht="14.25">
      <c r="A108" s="2"/>
      <c r="B108" s="2"/>
      <c r="C108" s="2"/>
      <c r="D108" s="2"/>
      <c r="E108" s="2"/>
      <c r="F108" s="2"/>
      <c r="G108" s="2"/>
      <c r="H108" s="8"/>
      <c r="I108" s="2"/>
      <c r="J108" s="2"/>
      <c r="K108" s="2"/>
      <c r="L108" s="2"/>
      <c r="M108" s="2"/>
      <c r="N108" s="2"/>
      <c r="O108" s="2"/>
      <c r="P108" s="2"/>
    </row>
    <row r="109" spans="1:16" ht="15">
      <c r="A109" s="5" t="s">
        <v>49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4.25">
      <c r="A110" s="2" t="s">
        <v>50</v>
      </c>
      <c r="B110" s="2"/>
      <c r="C110" s="2"/>
      <c r="D110" s="2"/>
      <c r="E110" s="2"/>
      <c r="F110" s="2"/>
      <c r="G110" s="2"/>
      <c r="H110" s="161">
        <v>0</v>
      </c>
      <c r="I110" s="162"/>
      <c r="J110" s="163"/>
      <c r="K110" s="2"/>
      <c r="L110" s="2"/>
      <c r="M110" s="2"/>
      <c r="N110" s="2"/>
      <c r="O110" s="2"/>
      <c r="P110" s="2"/>
    </row>
    <row r="111" spans="1:16" ht="14.25">
      <c r="A111" s="2" t="s">
        <v>51</v>
      </c>
      <c r="B111" s="2"/>
      <c r="C111" s="2"/>
      <c r="D111" s="2"/>
      <c r="E111" s="2"/>
      <c r="F111" s="2"/>
      <c r="G111" s="2"/>
      <c r="H111" s="128">
        <v>0</v>
      </c>
      <c r="I111" s="129"/>
      <c r="J111" s="130"/>
      <c r="K111" s="2"/>
      <c r="L111" s="2"/>
      <c r="M111" s="2"/>
      <c r="N111" s="2"/>
      <c r="O111" s="2"/>
      <c r="P111" s="2"/>
    </row>
    <row r="112" spans="1:16" ht="14.25">
      <c r="A112" s="2"/>
      <c r="B112" s="2"/>
      <c r="C112" s="2"/>
      <c r="D112" s="2"/>
      <c r="E112" s="2"/>
      <c r="F112" s="2"/>
      <c r="G112" s="2"/>
      <c r="H112" s="128"/>
      <c r="I112" s="129"/>
      <c r="J112" s="130"/>
      <c r="K112" s="2"/>
      <c r="L112" s="2"/>
      <c r="M112" s="2"/>
      <c r="N112" s="2"/>
      <c r="O112" s="2"/>
      <c r="P112" s="2"/>
    </row>
    <row r="113" spans="1:16" ht="14.25">
      <c r="A113" s="2" t="s">
        <v>52</v>
      </c>
      <c r="B113" s="2"/>
      <c r="C113" s="2"/>
      <c r="D113" s="2"/>
      <c r="E113" s="2"/>
      <c r="F113" s="2"/>
      <c r="G113" s="2"/>
      <c r="H113" s="128">
        <v>0</v>
      </c>
      <c r="I113" s="129"/>
      <c r="J113" s="130"/>
      <c r="K113" s="2"/>
      <c r="L113" s="2"/>
      <c r="M113" s="2"/>
      <c r="N113" s="2"/>
      <c r="O113" s="2"/>
      <c r="P113" s="2"/>
    </row>
    <row r="114" spans="1:16" ht="14.25">
      <c r="A114" s="2" t="s">
        <v>53</v>
      </c>
      <c r="B114" s="2"/>
      <c r="C114" s="2"/>
      <c r="D114" s="2"/>
      <c r="E114" s="2"/>
      <c r="F114" s="2"/>
      <c r="G114" s="2"/>
      <c r="H114" s="128">
        <v>0</v>
      </c>
      <c r="I114" s="129"/>
      <c r="J114" s="130"/>
      <c r="K114" s="2"/>
      <c r="L114" s="2"/>
      <c r="M114" s="2"/>
      <c r="N114" s="2"/>
      <c r="O114" s="2"/>
      <c r="P114" s="2"/>
    </row>
    <row r="115" spans="1:16" ht="14.25">
      <c r="A115" s="2" t="s">
        <v>54</v>
      </c>
      <c r="B115" s="2"/>
      <c r="C115" s="2"/>
      <c r="D115" s="2"/>
      <c r="E115" s="2"/>
      <c r="F115" s="2"/>
      <c r="G115" s="2"/>
      <c r="H115" s="164">
        <v>0</v>
      </c>
      <c r="I115" s="153"/>
      <c r="J115" s="154"/>
      <c r="K115" s="1"/>
      <c r="L115" s="1"/>
      <c r="M115" s="1"/>
      <c r="N115" s="2"/>
      <c r="O115" s="2"/>
      <c r="P115" s="2"/>
    </row>
    <row r="116" spans="1:16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2"/>
      <c r="O116" s="2"/>
      <c r="P116" s="2"/>
    </row>
    <row r="117" spans="1:16" ht="15">
      <c r="A117" s="5" t="s">
        <v>55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4.25">
      <c r="A118" s="2" t="s">
        <v>86</v>
      </c>
      <c r="B118" s="2"/>
      <c r="C118" s="2"/>
      <c r="D118" s="2"/>
      <c r="E118" s="2"/>
      <c r="F118" s="2"/>
      <c r="G118" s="2"/>
      <c r="H118" s="161">
        <v>0</v>
      </c>
      <c r="I118" s="162"/>
      <c r="J118" s="163"/>
      <c r="K118" s="2"/>
      <c r="L118" s="2"/>
      <c r="M118" s="2"/>
      <c r="N118" s="2"/>
      <c r="O118" s="2"/>
      <c r="P118" s="2"/>
    </row>
    <row r="119" spans="1:16" ht="14.25">
      <c r="A119" s="2" t="s">
        <v>87</v>
      </c>
      <c r="B119" s="2"/>
      <c r="C119" s="2"/>
      <c r="D119" s="2"/>
      <c r="E119" s="2"/>
      <c r="F119" s="2"/>
      <c r="G119" s="2"/>
      <c r="H119" s="128">
        <v>0</v>
      </c>
      <c r="I119" s="129"/>
      <c r="J119" s="130"/>
      <c r="K119" s="2"/>
      <c r="L119" s="2"/>
      <c r="M119" s="2"/>
      <c r="N119" s="2"/>
      <c r="O119" s="2"/>
      <c r="P119" s="2"/>
    </row>
    <row r="120" spans="1:16" ht="14.25">
      <c r="A120" s="2" t="s">
        <v>88</v>
      </c>
      <c r="B120" s="2"/>
      <c r="C120" s="2"/>
      <c r="D120" s="2"/>
      <c r="E120" s="2"/>
      <c r="F120" s="2"/>
      <c r="G120" s="2"/>
      <c r="H120" s="128">
        <v>0</v>
      </c>
      <c r="I120" s="129"/>
      <c r="J120" s="130"/>
      <c r="K120" s="2"/>
      <c r="L120" s="2"/>
      <c r="M120" s="2"/>
      <c r="N120" s="2"/>
      <c r="O120" s="2"/>
      <c r="P120" s="2"/>
    </row>
    <row r="121" spans="1:16" ht="14.25">
      <c r="A121" s="2" t="s">
        <v>89</v>
      </c>
      <c r="B121" s="2"/>
      <c r="C121" s="2"/>
      <c r="D121" s="2"/>
      <c r="E121" s="2"/>
      <c r="F121" s="2"/>
      <c r="G121" s="2"/>
      <c r="H121" s="128">
        <v>0</v>
      </c>
      <c r="I121" s="129"/>
      <c r="J121" s="130"/>
      <c r="K121" s="2"/>
      <c r="L121" s="2"/>
      <c r="M121" s="2"/>
      <c r="N121" s="2"/>
      <c r="O121" s="2"/>
      <c r="P121" s="2"/>
    </row>
    <row r="122" spans="1:16" ht="14.25">
      <c r="A122" s="2" t="s">
        <v>90</v>
      </c>
      <c r="B122" s="2"/>
      <c r="C122" s="2"/>
      <c r="D122" s="2"/>
      <c r="E122" s="2"/>
      <c r="F122" s="2"/>
      <c r="G122" s="2"/>
      <c r="H122" s="128">
        <v>0</v>
      </c>
      <c r="I122" s="129"/>
      <c r="J122" s="130"/>
      <c r="K122" s="2"/>
      <c r="L122" s="2"/>
      <c r="M122" s="2"/>
      <c r="N122" s="2"/>
      <c r="O122" s="2"/>
      <c r="P122" s="2"/>
    </row>
    <row r="123" spans="1:16" ht="14.25">
      <c r="A123" s="2" t="s">
        <v>56</v>
      </c>
      <c r="B123" s="2"/>
      <c r="C123" s="2"/>
      <c r="D123" s="2"/>
      <c r="E123" s="2"/>
      <c r="F123" s="2"/>
      <c r="G123" s="2"/>
      <c r="H123" s="128">
        <v>0</v>
      </c>
      <c r="I123" s="129"/>
      <c r="J123" s="130"/>
      <c r="K123" s="2"/>
      <c r="L123" s="2"/>
      <c r="M123" s="2"/>
      <c r="N123" s="2"/>
      <c r="O123" s="2"/>
      <c r="P123" s="2"/>
    </row>
    <row r="124" spans="1:16" ht="14.25">
      <c r="A124" s="2" t="s">
        <v>57</v>
      </c>
      <c r="B124" s="2"/>
      <c r="C124" s="2"/>
      <c r="D124" s="2"/>
      <c r="E124" s="2"/>
      <c r="F124" s="2"/>
      <c r="G124" s="2"/>
      <c r="H124" s="128">
        <v>0</v>
      </c>
      <c r="I124" s="129"/>
      <c r="J124" s="130"/>
      <c r="K124" s="2"/>
      <c r="L124" s="2"/>
      <c r="M124" s="2"/>
      <c r="N124" s="2"/>
      <c r="O124" s="2"/>
      <c r="P124" s="2"/>
    </row>
    <row r="125" spans="1:16" ht="14.25">
      <c r="A125" s="2" t="s">
        <v>58</v>
      </c>
      <c r="B125" s="2"/>
      <c r="C125" s="2"/>
      <c r="D125" s="2"/>
      <c r="E125" s="2"/>
      <c r="F125" s="2"/>
      <c r="G125" s="2"/>
      <c r="H125" s="164">
        <v>0</v>
      </c>
      <c r="I125" s="153"/>
      <c r="J125" s="154"/>
      <c r="K125" s="2"/>
      <c r="L125" s="2"/>
      <c r="M125" s="2"/>
      <c r="N125" s="2"/>
      <c r="O125" s="2"/>
      <c r="P125" s="2"/>
    </row>
    <row r="126" spans="1:16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mergeCells count="139">
    <mergeCell ref="H7:J7"/>
    <mergeCell ref="K7:M7"/>
    <mergeCell ref="H8:J8"/>
    <mergeCell ref="K8:M8"/>
    <mergeCell ref="H9:J9"/>
    <mergeCell ref="K9:M9"/>
    <mergeCell ref="H10:J10"/>
    <mergeCell ref="K10:M10"/>
    <mergeCell ref="H11:J11"/>
    <mergeCell ref="K11:M11"/>
    <mergeCell ref="H12:J12"/>
    <mergeCell ref="K12:M12"/>
    <mergeCell ref="H13:J13"/>
    <mergeCell ref="K13:M13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4:J34"/>
    <mergeCell ref="H35:J35"/>
    <mergeCell ref="H36:J36"/>
    <mergeCell ref="H37:J37"/>
    <mergeCell ref="H38:J38"/>
    <mergeCell ref="H39:J39"/>
    <mergeCell ref="H40:J40"/>
    <mergeCell ref="H41:J41"/>
    <mergeCell ref="K41:M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2:J52"/>
    <mergeCell ref="H53:J53"/>
    <mergeCell ref="H56:J56"/>
    <mergeCell ref="H57:J57"/>
    <mergeCell ref="H58:J58"/>
    <mergeCell ref="H59:J59"/>
    <mergeCell ref="H62:J62"/>
    <mergeCell ref="H63:J63"/>
    <mergeCell ref="H64:J64"/>
    <mergeCell ref="H65:J65"/>
    <mergeCell ref="H66:J66"/>
    <mergeCell ref="H67:J67"/>
    <mergeCell ref="H68:J68"/>
    <mergeCell ref="H71:J71"/>
    <mergeCell ref="H72:J72"/>
    <mergeCell ref="H73:J73"/>
    <mergeCell ref="H74:J74"/>
    <mergeCell ref="H75:J75"/>
    <mergeCell ref="H76:J76"/>
    <mergeCell ref="H77:J77"/>
    <mergeCell ref="H78:J78"/>
    <mergeCell ref="H81:J81"/>
    <mergeCell ref="H82:J82"/>
    <mergeCell ref="H83:J83"/>
    <mergeCell ref="H84:J84"/>
    <mergeCell ref="H87:J87"/>
    <mergeCell ref="K87:M87"/>
    <mergeCell ref="H88:J88"/>
    <mergeCell ref="K88:M88"/>
    <mergeCell ref="H89:J89"/>
    <mergeCell ref="K89:M89"/>
    <mergeCell ref="H90:J90"/>
    <mergeCell ref="K90:M90"/>
    <mergeCell ref="H91:J91"/>
    <mergeCell ref="K91:M91"/>
    <mergeCell ref="H92:J92"/>
    <mergeCell ref="K92:M92"/>
    <mergeCell ref="H93:J93"/>
    <mergeCell ref="K93:M93"/>
    <mergeCell ref="H94:J94"/>
    <mergeCell ref="K94:M94"/>
    <mergeCell ref="H95:J95"/>
    <mergeCell ref="K95:M95"/>
    <mergeCell ref="H96:J96"/>
    <mergeCell ref="K96:M96"/>
    <mergeCell ref="H97:J97"/>
    <mergeCell ref="K97:M97"/>
    <mergeCell ref="H100:J100"/>
    <mergeCell ref="H101:J101"/>
    <mergeCell ref="H102:J102"/>
    <mergeCell ref="H105:J105"/>
    <mergeCell ref="K105:M105"/>
    <mergeCell ref="N105:P105"/>
    <mergeCell ref="H106:J106"/>
    <mergeCell ref="K106:M106"/>
    <mergeCell ref="N106:P106"/>
    <mergeCell ref="H107:J107"/>
    <mergeCell ref="K107:M107"/>
    <mergeCell ref="N107:P107"/>
    <mergeCell ref="H110:J110"/>
    <mergeCell ref="H111:J111"/>
    <mergeCell ref="H112:J112"/>
    <mergeCell ref="H113:J113"/>
    <mergeCell ref="H114:J114"/>
    <mergeCell ref="H115:J115"/>
    <mergeCell ref="H118:J118"/>
    <mergeCell ref="H119:J119"/>
    <mergeCell ref="H120:J120"/>
    <mergeCell ref="H125:J125"/>
    <mergeCell ref="H121:J121"/>
    <mergeCell ref="H122:J122"/>
    <mergeCell ref="H123:J123"/>
    <mergeCell ref="H124:J124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24.421875" style="0" bestFit="1" customWidth="1"/>
    <col min="6" max="6" width="10.8515625" style="0" customWidth="1"/>
    <col min="8" max="9" width="12.7109375" style="0" bestFit="1" customWidth="1"/>
    <col min="12" max="12" width="11.57421875" style="0" bestFit="1" customWidth="1"/>
    <col min="14" max="14" width="11.57421875" style="0" bestFit="1" customWidth="1"/>
  </cols>
  <sheetData>
    <row r="1" spans="1:16" ht="15">
      <c r="A1" s="46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">
      <c r="A4" s="6" t="s">
        <v>7</v>
      </c>
      <c r="B4" s="2"/>
      <c r="C4" s="2"/>
      <c r="D4" s="2"/>
      <c r="E4" s="40">
        <v>38839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6" t="s">
        <v>8</v>
      </c>
      <c r="B5" s="2"/>
      <c r="C5" s="2"/>
      <c r="D5" s="2"/>
      <c r="E5" s="39">
        <v>0.0463188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5" t="s">
        <v>9</v>
      </c>
      <c r="B7" s="2"/>
      <c r="C7" s="2"/>
      <c r="D7" s="2"/>
      <c r="E7" s="2"/>
      <c r="F7" s="2"/>
      <c r="G7" s="2"/>
      <c r="H7" s="122" t="s">
        <v>59</v>
      </c>
      <c r="I7" s="123"/>
      <c r="J7" s="124"/>
      <c r="K7" s="122" t="s">
        <v>60</v>
      </c>
      <c r="L7" s="123"/>
      <c r="M7" s="124"/>
      <c r="N7" s="2"/>
      <c r="O7" s="2"/>
      <c r="P7" s="2"/>
    </row>
    <row r="8" spans="1:16" ht="14.25">
      <c r="A8" s="2" t="s">
        <v>10</v>
      </c>
      <c r="B8" s="2"/>
      <c r="C8" s="2"/>
      <c r="D8" s="2"/>
      <c r="E8" s="2"/>
      <c r="F8" s="2"/>
      <c r="G8" s="2"/>
      <c r="H8" s="128" t="s">
        <v>62</v>
      </c>
      <c r="I8" s="129"/>
      <c r="J8" s="130"/>
      <c r="K8" s="128" t="s">
        <v>63</v>
      </c>
      <c r="L8" s="129"/>
      <c r="M8" s="130"/>
      <c r="N8" s="2"/>
      <c r="O8" s="2"/>
      <c r="P8" s="2"/>
    </row>
    <row r="9" spans="1:16" ht="14.25">
      <c r="A9" s="2" t="s">
        <v>92</v>
      </c>
      <c r="B9" s="2"/>
      <c r="C9" s="2"/>
      <c r="D9" s="2"/>
      <c r="E9" s="2"/>
      <c r="F9" s="2"/>
      <c r="G9" s="2"/>
      <c r="H9" s="128" t="s">
        <v>94</v>
      </c>
      <c r="I9" s="129"/>
      <c r="J9" s="130"/>
      <c r="K9" s="128" t="s">
        <v>100</v>
      </c>
      <c r="L9" s="129"/>
      <c r="M9" s="130"/>
      <c r="N9" s="2"/>
      <c r="O9" s="2"/>
      <c r="P9" s="2"/>
    </row>
    <row r="10" spans="1:16" ht="14.25">
      <c r="A10" s="2" t="s">
        <v>93</v>
      </c>
      <c r="B10" s="2"/>
      <c r="C10" s="2"/>
      <c r="D10" s="2"/>
      <c r="E10" s="2"/>
      <c r="F10" s="2"/>
      <c r="G10" s="2"/>
      <c r="H10" s="128" t="s">
        <v>94</v>
      </c>
      <c r="I10" s="129"/>
      <c r="J10" s="130"/>
      <c r="K10" s="128" t="s">
        <v>203</v>
      </c>
      <c r="L10" s="129"/>
      <c r="M10" s="130"/>
      <c r="N10" s="2"/>
      <c r="O10" s="2"/>
      <c r="P10" s="2"/>
    </row>
    <row r="11" spans="1:16" ht="14.25">
      <c r="A11" s="3" t="s">
        <v>99</v>
      </c>
      <c r="B11" s="2"/>
      <c r="C11" s="2"/>
      <c r="D11" s="2"/>
      <c r="E11" s="2"/>
      <c r="F11" s="2"/>
      <c r="G11" s="2"/>
      <c r="H11" s="128" t="s">
        <v>64</v>
      </c>
      <c r="I11" s="129"/>
      <c r="J11" s="130"/>
      <c r="K11" s="128" t="s">
        <v>62</v>
      </c>
      <c r="L11" s="129" t="s">
        <v>62</v>
      </c>
      <c r="M11" s="130"/>
      <c r="N11" s="2"/>
      <c r="O11" s="2"/>
      <c r="P11" s="2"/>
    </row>
    <row r="12" spans="1:16" ht="14.25">
      <c r="A12" s="3" t="s">
        <v>102</v>
      </c>
      <c r="B12" s="2"/>
      <c r="C12" s="2"/>
      <c r="D12" s="2"/>
      <c r="E12" s="2"/>
      <c r="F12" s="2"/>
      <c r="G12" s="2"/>
      <c r="H12" s="128" t="s">
        <v>64</v>
      </c>
      <c r="I12" s="129"/>
      <c r="J12" s="130"/>
      <c r="K12" s="128" t="s">
        <v>62</v>
      </c>
      <c r="L12" s="129"/>
      <c r="M12" s="130"/>
      <c r="N12" s="2"/>
      <c r="O12" s="2"/>
      <c r="P12" s="2"/>
    </row>
    <row r="13" spans="1:16" ht="14.25">
      <c r="A13" s="2"/>
      <c r="B13" s="2"/>
      <c r="C13" s="2"/>
      <c r="D13" s="2"/>
      <c r="E13" s="2"/>
      <c r="F13" s="2"/>
      <c r="G13" s="2"/>
      <c r="H13" s="128"/>
      <c r="I13" s="129"/>
      <c r="J13" s="130"/>
      <c r="K13" s="128"/>
      <c r="L13" s="129"/>
      <c r="M13" s="130"/>
      <c r="N13" s="2"/>
      <c r="O13" s="2"/>
      <c r="P13" s="2"/>
    </row>
    <row r="14" spans="1:16" ht="14.25">
      <c r="A14" s="2" t="s">
        <v>73</v>
      </c>
      <c r="B14" s="2"/>
      <c r="C14" s="2"/>
      <c r="D14" s="2"/>
      <c r="E14" s="2"/>
      <c r="F14" s="2"/>
      <c r="G14" s="2"/>
      <c r="H14" s="131">
        <v>460000000</v>
      </c>
      <c r="I14" s="132"/>
      <c r="J14" s="133"/>
      <c r="K14" s="131">
        <v>40000000</v>
      </c>
      <c r="L14" s="132"/>
      <c r="M14" s="133"/>
      <c r="N14" s="2"/>
      <c r="O14" s="2"/>
      <c r="P14" s="2"/>
    </row>
    <row r="15" spans="1:16" ht="14.25">
      <c r="A15" s="2" t="s">
        <v>74</v>
      </c>
      <c r="B15" s="2"/>
      <c r="C15" s="2"/>
      <c r="D15" s="2"/>
      <c r="E15" s="2"/>
      <c r="F15" s="2"/>
      <c r="G15" s="2"/>
      <c r="H15" s="173">
        <v>102689388</v>
      </c>
      <c r="I15" s="174"/>
      <c r="J15" s="175"/>
      <c r="K15" s="132">
        <v>40000000</v>
      </c>
      <c r="L15" s="132"/>
      <c r="M15" s="133"/>
      <c r="N15" s="2"/>
      <c r="O15" s="2"/>
      <c r="P15" s="2"/>
    </row>
    <row r="16" spans="1:16" ht="14.25">
      <c r="A16" s="2" t="s">
        <v>68</v>
      </c>
      <c r="B16" s="2"/>
      <c r="C16" s="2"/>
      <c r="D16" s="2"/>
      <c r="E16" s="2"/>
      <c r="F16" s="2"/>
      <c r="G16" s="2"/>
      <c r="H16" s="131">
        <f>H15-H17</f>
        <v>5563378</v>
      </c>
      <c r="I16" s="132"/>
      <c r="J16" s="133"/>
      <c r="K16" s="129" t="s">
        <v>67</v>
      </c>
      <c r="L16" s="129"/>
      <c r="M16" s="130"/>
      <c r="N16" s="2"/>
      <c r="O16" s="2"/>
      <c r="P16" s="2"/>
    </row>
    <row r="17" spans="1:16" ht="14.25">
      <c r="A17" s="2" t="s">
        <v>75</v>
      </c>
      <c r="B17" s="2"/>
      <c r="C17" s="2"/>
      <c r="D17" s="2"/>
      <c r="E17" s="2"/>
      <c r="F17" s="2"/>
      <c r="G17" s="2"/>
      <c r="H17" s="173">
        <v>97126010</v>
      </c>
      <c r="I17" s="174"/>
      <c r="J17" s="175"/>
      <c r="K17" s="131">
        <v>40000000</v>
      </c>
      <c r="L17" s="132"/>
      <c r="M17" s="133"/>
      <c r="N17" s="2"/>
      <c r="O17" s="2"/>
      <c r="P17" s="2"/>
    </row>
    <row r="18" spans="1:16" ht="14.25">
      <c r="A18" s="41" t="s">
        <v>261</v>
      </c>
      <c r="B18" s="2"/>
      <c r="C18" s="2"/>
      <c r="D18" s="2"/>
      <c r="E18" s="2"/>
      <c r="F18" s="2"/>
      <c r="G18" s="2"/>
      <c r="H18" s="206">
        <v>0.2111435</v>
      </c>
      <c r="I18" s="207"/>
      <c r="J18" s="208"/>
      <c r="K18" s="134">
        <v>1</v>
      </c>
      <c r="L18" s="135"/>
      <c r="M18" s="136"/>
      <c r="N18" s="2"/>
      <c r="O18" s="2"/>
      <c r="P18" s="2"/>
    </row>
    <row r="19" spans="1:16" ht="14.25">
      <c r="A19" s="2" t="s">
        <v>95</v>
      </c>
      <c r="B19" s="2"/>
      <c r="C19" s="2"/>
      <c r="D19" s="2"/>
      <c r="E19" s="2"/>
      <c r="F19" s="2"/>
      <c r="G19" s="2"/>
      <c r="H19" s="113">
        <f>H16/H15*12</f>
        <v>0.6501210816447752</v>
      </c>
      <c r="I19" s="114"/>
      <c r="J19" s="115"/>
      <c r="K19" s="128" t="s">
        <v>67</v>
      </c>
      <c r="L19" s="129"/>
      <c r="M19" s="130"/>
      <c r="N19" s="2"/>
      <c r="O19" s="2"/>
      <c r="P19" s="2"/>
    </row>
    <row r="20" spans="1:16" ht="14.25">
      <c r="A20" s="2"/>
      <c r="B20" s="2"/>
      <c r="C20" s="2"/>
      <c r="D20" s="2"/>
      <c r="E20" s="2"/>
      <c r="F20" s="2"/>
      <c r="G20" s="2"/>
      <c r="H20" s="128"/>
      <c r="I20" s="129"/>
      <c r="J20" s="130"/>
      <c r="K20" s="128"/>
      <c r="L20" s="129"/>
      <c r="M20" s="130"/>
      <c r="N20" s="2"/>
      <c r="O20" s="2"/>
      <c r="P20" s="2"/>
    </row>
    <row r="21" spans="1:16" ht="14.25">
      <c r="A21" s="2" t="s">
        <v>11</v>
      </c>
      <c r="B21" s="2"/>
      <c r="C21" s="2"/>
      <c r="D21" s="2"/>
      <c r="E21" s="2"/>
      <c r="F21" s="2"/>
      <c r="G21" s="2"/>
      <c r="H21" s="128" t="s">
        <v>67</v>
      </c>
      <c r="I21" s="129"/>
      <c r="J21" s="130"/>
      <c r="K21" s="113">
        <f>K14/H14*100%</f>
        <v>0.08695652173913043</v>
      </c>
      <c r="L21" s="129"/>
      <c r="M21" s="130"/>
      <c r="N21" s="2"/>
      <c r="O21" s="2"/>
      <c r="P21" s="2"/>
    </row>
    <row r="22" spans="1:16" ht="14.25">
      <c r="A22" s="2" t="s">
        <v>12</v>
      </c>
      <c r="B22" s="2"/>
      <c r="C22" s="2"/>
      <c r="D22" s="2"/>
      <c r="E22" s="2"/>
      <c r="F22" s="2"/>
      <c r="G22" s="2"/>
      <c r="H22" s="128" t="s">
        <v>67</v>
      </c>
      <c r="I22" s="129"/>
      <c r="J22" s="130"/>
      <c r="K22" s="113">
        <f>K17/H17*100%</f>
        <v>0.4118361291686954</v>
      </c>
      <c r="L22" s="129"/>
      <c r="M22" s="130"/>
      <c r="N22" s="2"/>
      <c r="O22" s="2"/>
      <c r="P22" s="2"/>
    </row>
    <row r="23" spans="1:16" ht="14.25">
      <c r="A23" s="2"/>
      <c r="B23" s="2"/>
      <c r="C23" s="2"/>
      <c r="D23" s="2"/>
      <c r="E23" s="2"/>
      <c r="F23" s="2"/>
      <c r="G23" s="2"/>
      <c r="H23" s="128"/>
      <c r="I23" s="129"/>
      <c r="J23" s="130"/>
      <c r="K23" s="128"/>
      <c r="L23" s="129"/>
      <c r="M23" s="130"/>
      <c r="N23" s="2"/>
      <c r="O23" s="2"/>
      <c r="P23" s="2"/>
    </row>
    <row r="24" spans="1:16" ht="14.25">
      <c r="A24" s="2" t="s">
        <v>13</v>
      </c>
      <c r="B24" s="2"/>
      <c r="C24" s="2"/>
      <c r="D24" s="2"/>
      <c r="E24" s="2"/>
      <c r="F24" s="2"/>
      <c r="G24" s="2"/>
      <c r="H24" s="128">
        <v>28</v>
      </c>
      <c r="I24" s="129"/>
      <c r="J24" s="130"/>
      <c r="K24" s="128">
        <v>85</v>
      </c>
      <c r="L24" s="129"/>
      <c r="M24" s="130"/>
      <c r="N24" s="2"/>
      <c r="O24" s="2"/>
      <c r="P24" s="2"/>
    </row>
    <row r="25" spans="1:16" ht="14.25">
      <c r="A25" s="2" t="s">
        <v>69</v>
      </c>
      <c r="B25" s="2"/>
      <c r="C25" s="2"/>
      <c r="D25" s="2"/>
      <c r="E25" s="2"/>
      <c r="F25" s="2"/>
      <c r="G25" s="2"/>
      <c r="H25" s="185">
        <v>85.24</v>
      </c>
      <c r="I25" s="186"/>
      <c r="J25" s="187"/>
      <c r="K25" s="185">
        <v>450.57</v>
      </c>
      <c r="L25" s="186"/>
      <c r="M25" s="187"/>
      <c r="N25" s="2"/>
      <c r="O25" s="2"/>
      <c r="P25" s="2"/>
    </row>
    <row r="26" spans="1:16" ht="14.25">
      <c r="A26" s="2" t="s">
        <v>14</v>
      </c>
      <c r="B26" s="2"/>
      <c r="C26" s="2"/>
      <c r="D26" s="2"/>
      <c r="E26" s="2"/>
      <c r="F26" s="2"/>
      <c r="G26" s="2"/>
      <c r="H26" s="128">
        <v>56</v>
      </c>
      <c r="I26" s="129"/>
      <c r="J26" s="130"/>
      <c r="K26" s="128">
        <v>170</v>
      </c>
      <c r="L26" s="129"/>
      <c r="M26" s="130"/>
      <c r="N26" s="2"/>
      <c r="O26" s="2"/>
      <c r="P26" s="2"/>
    </row>
    <row r="27" spans="1:16" ht="14.25">
      <c r="A27" s="2" t="s">
        <v>15</v>
      </c>
      <c r="B27" s="2"/>
      <c r="C27" s="2"/>
      <c r="D27" s="2"/>
      <c r="E27" s="2"/>
      <c r="F27" s="2"/>
      <c r="G27" s="2"/>
      <c r="H27" s="140" t="s">
        <v>101</v>
      </c>
      <c r="I27" s="129"/>
      <c r="J27" s="130"/>
      <c r="K27" s="140" t="s">
        <v>101</v>
      </c>
      <c r="L27" s="129"/>
      <c r="M27" s="130"/>
      <c r="N27" s="2"/>
      <c r="O27" s="2"/>
      <c r="P27" s="2"/>
    </row>
    <row r="28" spans="1:16" ht="14.25">
      <c r="A28" s="2"/>
      <c r="B28" s="2"/>
      <c r="C28" s="2"/>
      <c r="D28" s="2"/>
      <c r="E28" s="2"/>
      <c r="F28" s="2"/>
      <c r="G28" s="2"/>
      <c r="H28" s="128"/>
      <c r="I28" s="129"/>
      <c r="J28" s="130"/>
      <c r="K28" s="128"/>
      <c r="L28" s="129"/>
      <c r="M28" s="130"/>
      <c r="N28" s="2"/>
      <c r="O28" s="2"/>
      <c r="P28" s="2"/>
    </row>
    <row r="29" spans="1:16" ht="14.25">
      <c r="A29" s="2" t="s">
        <v>16</v>
      </c>
      <c r="B29" s="2"/>
      <c r="C29" s="2"/>
      <c r="D29" s="2"/>
      <c r="E29" s="2"/>
      <c r="F29" s="2"/>
      <c r="G29" s="2"/>
      <c r="H29" s="128" t="s">
        <v>65</v>
      </c>
      <c r="I29" s="129"/>
      <c r="J29" s="130"/>
      <c r="K29" s="128" t="s">
        <v>65</v>
      </c>
      <c r="L29" s="129"/>
      <c r="M29" s="130"/>
      <c r="N29" s="2"/>
      <c r="O29" s="2"/>
      <c r="P29" s="2"/>
    </row>
    <row r="30" spans="1:16" ht="14.25">
      <c r="A30" s="2" t="s">
        <v>17</v>
      </c>
      <c r="B30" s="2"/>
      <c r="C30" s="2"/>
      <c r="D30" s="2"/>
      <c r="E30" s="2"/>
      <c r="F30" s="2"/>
      <c r="G30" s="2"/>
      <c r="H30" s="141">
        <f>E4</f>
        <v>38839</v>
      </c>
      <c r="I30" s="142"/>
      <c r="J30" s="143"/>
      <c r="K30" s="141">
        <f>H30</f>
        <v>38839</v>
      </c>
      <c r="L30" s="142"/>
      <c r="M30" s="143"/>
      <c r="N30" s="2"/>
      <c r="O30" s="2"/>
      <c r="P30" s="2"/>
    </row>
    <row r="31" spans="1:16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">
      <c r="A32" s="5" t="s">
        <v>18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4.25">
      <c r="A33" s="41" t="s">
        <v>262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2" t="s">
        <v>76</v>
      </c>
      <c r="B34" s="2"/>
      <c r="C34" s="2"/>
      <c r="D34" s="2"/>
      <c r="E34" s="2"/>
      <c r="F34" s="2"/>
      <c r="G34" s="2"/>
      <c r="H34" s="203">
        <v>142689374.42</v>
      </c>
      <c r="I34" s="204"/>
      <c r="J34" s="205"/>
      <c r="K34" s="1"/>
      <c r="L34" s="1"/>
      <c r="M34" s="1"/>
      <c r="N34" s="2"/>
      <c r="O34" s="2"/>
      <c r="P34" s="2"/>
    </row>
    <row r="35" spans="1:16" ht="15">
      <c r="A35" s="3" t="s">
        <v>97</v>
      </c>
      <c r="B35" s="2"/>
      <c r="C35" s="2"/>
      <c r="D35" s="2"/>
      <c r="E35" s="2"/>
      <c r="F35" s="6"/>
      <c r="G35" s="2"/>
      <c r="H35" s="173">
        <v>137126000.69</v>
      </c>
      <c r="I35" s="174"/>
      <c r="J35" s="175"/>
      <c r="K35" s="1"/>
      <c r="L35" s="1"/>
      <c r="M35" s="1"/>
      <c r="N35" s="2"/>
      <c r="O35" s="2"/>
      <c r="P35" s="2"/>
    </row>
    <row r="36" spans="1:16" ht="14.25">
      <c r="A36" s="2" t="s">
        <v>77</v>
      </c>
      <c r="B36" s="2"/>
      <c r="C36" s="2"/>
      <c r="D36" s="2"/>
      <c r="E36" s="2"/>
      <c r="F36" s="2"/>
      <c r="G36" s="2"/>
      <c r="H36" s="173">
        <v>719380.23</v>
      </c>
      <c r="I36" s="174"/>
      <c r="J36" s="175"/>
      <c r="K36" s="1"/>
      <c r="L36" s="1"/>
      <c r="M36" s="1"/>
      <c r="N36" s="2"/>
      <c r="O36" s="2"/>
      <c r="P36" s="2"/>
    </row>
    <row r="37" spans="1:16" ht="14.25">
      <c r="A37" s="2"/>
      <c r="B37" s="2"/>
      <c r="C37" s="2"/>
      <c r="D37" s="2"/>
      <c r="E37" s="2"/>
      <c r="F37" s="2"/>
      <c r="G37" s="2"/>
      <c r="H37" s="128"/>
      <c r="I37" s="129"/>
      <c r="J37" s="130"/>
      <c r="K37" s="1"/>
      <c r="L37" s="1"/>
      <c r="M37" s="1"/>
      <c r="N37" s="2"/>
      <c r="O37" s="2"/>
      <c r="P37" s="2"/>
    </row>
    <row r="38" spans="1:16" ht="14.25">
      <c r="A38" s="2" t="s">
        <v>78</v>
      </c>
      <c r="B38" s="2"/>
      <c r="C38" s="2"/>
      <c r="D38" s="2"/>
      <c r="E38" s="2"/>
      <c r="F38" s="2"/>
      <c r="G38" s="2"/>
      <c r="H38" s="131">
        <f>H41+H42</f>
        <v>6646706.040000001</v>
      </c>
      <c r="I38" s="129"/>
      <c r="J38" s="130"/>
      <c r="K38" s="1"/>
      <c r="L38" s="1"/>
      <c r="M38" s="1"/>
      <c r="N38" s="2"/>
      <c r="O38" s="2"/>
      <c r="P38" s="2"/>
    </row>
    <row r="39" spans="1:16" ht="14.25">
      <c r="A39" s="2" t="s">
        <v>79</v>
      </c>
      <c r="B39" s="2"/>
      <c r="C39" s="2"/>
      <c r="D39" s="2"/>
      <c r="E39" s="2"/>
      <c r="F39" s="2"/>
      <c r="G39" s="2"/>
      <c r="H39" s="173">
        <v>1083318.73</v>
      </c>
      <c r="I39" s="174"/>
      <c r="J39" s="175"/>
      <c r="K39" s="1"/>
      <c r="L39" s="16"/>
      <c r="M39" s="1"/>
      <c r="N39" s="8"/>
      <c r="O39" s="2"/>
      <c r="P39" s="2"/>
    </row>
    <row r="40" spans="1:16" ht="14.25">
      <c r="A40" s="2" t="s">
        <v>80</v>
      </c>
      <c r="B40" s="2"/>
      <c r="C40" s="2"/>
      <c r="D40" s="2"/>
      <c r="E40" s="2"/>
      <c r="F40" s="2"/>
      <c r="G40" s="2"/>
      <c r="H40" s="128"/>
      <c r="I40" s="129"/>
      <c r="J40" s="130"/>
      <c r="K40" s="1"/>
      <c r="L40" s="1"/>
      <c r="M40" s="1"/>
      <c r="N40" s="2"/>
      <c r="O40" s="2"/>
      <c r="P40" s="2"/>
    </row>
    <row r="41" spans="1:16" ht="14.25">
      <c r="A41" s="2" t="s">
        <v>81</v>
      </c>
      <c r="B41" s="2"/>
      <c r="C41" s="2"/>
      <c r="D41" s="2"/>
      <c r="E41" s="2"/>
      <c r="F41" s="2"/>
      <c r="G41" s="2"/>
      <c r="H41" s="173">
        <v>4661918.73</v>
      </c>
      <c r="I41" s="174"/>
      <c r="J41" s="175"/>
      <c r="K41" s="131"/>
      <c r="L41" s="129"/>
      <c r="M41" s="129"/>
      <c r="N41" s="2"/>
      <c r="O41" s="2"/>
      <c r="P41" s="2"/>
    </row>
    <row r="42" spans="1:16" ht="14.25">
      <c r="A42" s="2" t="s">
        <v>91</v>
      </c>
      <c r="B42" s="2"/>
      <c r="C42" s="2"/>
      <c r="D42" s="2"/>
      <c r="E42" s="2"/>
      <c r="F42" s="2"/>
      <c r="G42" s="2"/>
      <c r="H42" s="173">
        <v>1984787.31</v>
      </c>
      <c r="I42" s="174"/>
      <c r="J42" s="175"/>
      <c r="K42" s="1"/>
      <c r="L42" s="16"/>
      <c r="M42" s="1"/>
      <c r="N42" s="2"/>
      <c r="O42" s="2"/>
      <c r="P42" s="2"/>
    </row>
    <row r="43" spans="1:16" ht="14.25">
      <c r="A43" s="2" t="s">
        <v>82</v>
      </c>
      <c r="B43" s="2"/>
      <c r="C43" s="2"/>
      <c r="D43" s="2"/>
      <c r="E43" s="2"/>
      <c r="F43" s="2"/>
      <c r="G43" s="2"/>
      <c r="H43" s="173">
        <v>0</v>
      </c>
      <c r="I43" s="174"/>
      <c r="J43" s="175"/>
      <c r="K43" s="1"/>
      <c r="L43" s="16"/>
      <c r="M43" s="1"/>
      <c r="N43" s="2"/>
      <c r="O43" s="2"/>
      <c r="P43" s="2"/>
    </row>
    <row r="44" spans="1:16" ht="14.25">
      <c r="A44" s="2" t="s">
        <v>83</v>
      </c>
      <c r="B44" s="2"/>
      <c r="C44" s="2"/>
      <c r="D44" s="2"/>
      <c r="E44" s="2"/>
      <c r="F44" s="2"/>
      <c r="G44" s="2"/>
      <c r="H44" s="131">
        <v>0</v>
      </c>
      <c r="I44" s="132"/>
      <c r="J44" s="133"/>
      <c r="K44" s="1"/>
      <c r="L44" s="17"/>
      <c r="M44" s="1"/>
      <c r="N44" s="2"/>
      <c r="O44" s="2"/>
      <c r="P44" s="2"/>
    </row>
    <row r="45" spans="1:16" ht="14.25">
      <c r="A45" s="2" t="s">
        <v>84</v>
      </c>
      <c r="B45" s="2"/>
      <c r="C45" s="2"/>
      <c r="D45" s="2"/>
      <c r="E45" s="2"/>
      <c r="F45" s="2"/>
      <c r="G45" s="2"/>
      <c r="H45" s="131">
        <f>H16</f>
        <v>5563378</v>
      </c>
      <c r="I45" s="132"/>
      <c r="J45" s="133"/>
      <c r="K45" s="1"/>
      <c r="L45" s="16"/>
      <c r="M45" s="1"/>
      <c r="N45" s="2"/>
      <c r="O45" s="2"/>
      <c r="P45" s="2"/>
    </row>
    <row r="46" spans="1:16" ht="14.25">
      <c r="A46" s="2" t="s">
        <v>85</v>
      </c>
      <c r="B46" s="2"/>
      <c r="C46" s="2"/>
      <c r="D46" s="2"/>
      <c r="E46" s="2"/>
      <c r="F46" s="2"/>
      <c r="G46" s="2"/>
      <c r="H46" s="128" t="s">
        <v>67</v>
      </c>
      <c r="I46" s="129"/>
      <c r="J46" s="130"/>
      <c r="K46" s="1"/>
      <c r="L46" s="1"/>
      <c r="M46" s="1"/>
      <c r="N46" s="2"/>
      <c r="O46" s="2"/>
      <c r="P46" s="2"/>
    </row>
    <row r="47" spans="1:16" ht="14.25">
      <c r="A47" s="2"/>
      <c r="B47" s="2"/>
      <c r="C47" s="2"/>
      <c r="D47" s="2"/>
      <c r="E47" s="2"/>
      <c r="F47" s="2"/>
      <c r="G47" s="2"/>
      <c r="H47" s="128"/>
      <c r="I47" s="129"/>
      <c r="J47" s="130"/>
      <c r="K47" s="1"/>
      <c r="L47" s="1"/>
      <c r="M47" s="1"/>
      <c r="N47" s="2"/>
      <c r="O47" s="2"/>
      <c r="P47" s="2"/>
    </row>
    <row r="48" spans="1:16" ht="14.25">
      <c r="A48" s="2" t="s">
        <v>19</v>
      </c>
      <c r="B48" s="2"/>
      <c r="C48" s="2"/>
      <c r="D48" s="2"/>
      <c r="E48" s="2"/>
      <c r="F48" s="2"/>
      <c r="G48" s="2"/>
      <c r="H48" s="113">
        <f>(H38-H39)/H34*12*100%</f>
        <v>0.46787399546299036</v>
      </c>
      <c r="I48" s="114"/>
      <c r="J48" s="115"/>
      <c r="K48" s="1"/>
      <c r="L48" s="1"/>
      <c r="M48" s="1"/>
      <c r="N48" s="2"/>
      <c r="O48" s="2"/>
      <c r="P48" s="2"/>
    </row>
    <row r="49" spans="1:16" ht="14.25">
      <c r="A49" s="2" t="s">
        <v>66</v>
      </c>
      <c r="B49" s="2"/>
      <c r="C49" s="2"/>
      <c r="D49" s="2"/>
      <c r="E49" s="2"/>
      <c r="F49" s="2"/>
      <c r="G49" s="2"/>
      <c r="H49" s="113">
        <f>H41/H34*12*100%</f>
        <v>0.39206160225591946</v>
      </c>
      <c r="I49" s="114"/>
      <c r="J49" s="115"/>
      <c r="K49" s="1"/>
      <c r="L49" s="1"/>
      <c r="M49" s="1"/>
      <c r="N49" s="2"/>
      <c r="O49" s="2"/>
      <c r="P49" s="2"/>
    </row>
    <row r="50" spans="1:16" ht="14.25">
      <c r="A50" s="2" t="s">
        <v>20</v>
      </c>
      <c r="B50" s="2"/>
      <c r="C50" s="2"/>
      <c r="D50" s="2"/>
      <c r="E50" s="2"/>
      <c r="F50" s="2"/>
      <c r="G50" s="2"/>
      <c r="H50" s="110">
        <f>(H42-H39)/H34*12*100%</f>
        <v>0.07581239320707088</v>
      </c>
      <c r="I50" s="111"/>
      <c r="J50" s="112"/>
      <c r="K50" s="1"/>
      <c r="L50" s="1"/>
      <c r="M50" s="1"/>
      <c r="N50" s="2"/>
      <c r="O50" s="2"/>
      <c r="P50" s="2"/>
    </row>
    <row r="51" spans="1:16" ht="14.25">
      <c r="A51" s="2"/>
      <c r="B51" s="2"/>
      <c r="C51" s="2"/>
      <c r="D51" s="2"/>
      <c r="E51" s="2"/>
      <c r="F51" s="2"/>
      <c r="G51" s="2"/>
      <c r="H51" s="4"/>
      <c r="I51" s="4"/>
      <c r="J51" s="4"/>
      <c r="K51" s="1"/>
      <c r="L51" s="1"/>
      <c r="M51" s="1"/>
      <c r="N51" s="2"/>
      <c r="O51" s="2"/>
      <c r="P51" s="2"/>
    </row>
    <row r="52" spans="1:16" ht="15">
      <c r="A52" s="42" t="s">
        <v>263</v>
      </c>
      <c r="B52" s="2"/>
      <c r="C52" s="2"/>
      <c r="D52" s="2"/>
      <c r="E52" s="2"/>
      <c r="F52" s="2"/>
      <c r="G52" s="2"/>
      <c r="H52" s="182">
        <f>719380.23-412320.83-178720.21</f>
        <v>128339.18999999997</v>
      </c>
      <c r="I52" s="183"/>
      <c r="J52" s="184"/>
      <c r="K52" s="1"/>
      <c r="L52" s="1"/>
      <c r="M52" s="1"/>
      <c r="N52" s="2"/>
      <c r="O52" s="2"/>
      <c r="P52" s="2"/>
    </row>
    <row r="53" spans="1:16" ht="15">
      <c r="A53" s="42" t="s">
        <v>264</v>
      </c>
      <c r="B53" s="2"/>
      <c r="C53" s="2"/>
      <c r="D53" s="2"/>
      <c r="E53" s="2"/>
      <c r="F53" s="2"/>
      <c r="G53" s="2"/>
      <c r="H53" s="200">
        <v>0</v>
      </c>
      <c r="I53" s="201"/>
      <c r="J53" s="202"/>
      <c r="K53" s="1"/>
      <c r="L53" s="1"/>
      <c r="M53" s="1"/>
      <c r="N53" s="2"/>
      <c r="O53" s="2"/>
      <c r="P53" s="2"/>
    </row>
    <row r="54" spans="1:16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">
      <c r="A55" s="43" t="s">
        <v>265</v>
      </c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2"/>
      <c r="O55" s="2"/>
      <c r="P55" s="2"/>
    </row>
    <row r="56" spans="1:16" ht="14.25">
      <c r="A56" s="2" t="s">
        <v>70</v>
      </c>
      <c r="B56" s="2"/>
      <c r="C56" s="2"/>
      <c r="D56" s="2"/>
      <c r="E56" s="2"/>
      <c r="F56" s="2"/>
      <c r="G56" s="2"/>
      <c r="H56" s="194">
        <v>185</v>
      </c>
      <c r="I56" s="195"/>
      <c r="J56" s="196"/>
      <c r="K56" s="1"/>
      <c r="L56" s="1"/>
      <c r="M56" s="1"/>
      <c r="N56" s="2"/>
      <c r="O56" s="2"/>
      <c r="P56" s="2"/>
    </row>
    <row r="57" spans="1:16" ht="14.25">
      <c r="A57" s="2" t="s">
        <v>71</v>
      </c>
      <c r="B57" s="2"/>
      <c r="C57" s="2"/>
      <c r="D57" s="2"/>
      <c r="E57" s="2"/>
      <c r="F57" s="2"/>
      <c r="G57" s="2"/>
      <c r="H57" s="185">
        <v>11782.95</v>
      </c>
      <c r="I57" s="186"/>
      <c r="J57" s="187"/>
      <c r="K57" s="1"/>
      <c r="L57" s="1"/>
      <c r="M57" s="1"/>
      <c r="N57" s="2"/>
      <c r="O57" s="2"/>
      <c r="P57" s="2"/>
    </row>
    <row r="58" spans="1:16" ht="14.25">
      <c r="A58" s="2" t="s">
        <v>21</v>
      </c>
      <c r="B58" s="2"/>
      <c r="C58" s="2"/>
      <c r="D58" s="2"/>
      <c r="E58" s="2"/>
      <c r="F58" s="2"/>
      <c r="G58" s="2"/>
      <c r="H58" s="185">
        <f>587.5+862.5+500</f>
        <v>1950</v>
      </c>
      <c r="I58" s="186"/>
      <c r="J58" s="187"/>
      <c r="K58" s="1"/>
      <c r="L58" s="1"/>
      <c r="M58" s="1"/>
      <c r="N58" s="2"/>
      <c r="O58" s="2"/>
      <c r="P58" s="2"/>
    </row>
    <row r="59" spans="1:16" ht="14.25">
      <c r="A59" s="2" t="s">
        <v>22</v>
      </c>
      <c r="B59" s="2"/>
      <c r="C59" s="2"/>
      <c r="D59" s="2"/>
      <c r="E59" s="2"/>
      <c r="F59" s="2"/>
      <c r="G59" s="2"/>
      <c r="H59" s="197">
        <v>3082.19</v>
      </c>
      <c r="I59" s="198"/>
      <c r="J59" s="199"/>
      <c r="K59" s="1"/>
      <c r="L59" s="1"/>
      <c r="M59" s="1"/>
      <c r="N59" s="2"/>
      <c r="O59" s="2"/>
      <c r="P59" s="2"/>
    </row>
    <row r="60" spans="1:16" ht="14.25">
      <c r="A60" s="2"/>
      <c r="B60" s="2"/>
      <c r="C60" s="2"/>
      <c r="D60" s="2"/>
      <c r="E60" s="2"/>
      <c r="F60" s="2"/>
      <c r="G60" s="2"/>
      <c r="H60" s="1"/>
      <c r="I60" s="1"/>
      <c r="J60" s="1"/>
      <c r="K60" s="1"/>
      <c r="L60" s="1"/>
      <c r="M60" s="1"/>
      <c r="N60" s="2"/>
      <c r="O60" s="2"/>
      <c r="P60" s="2"/>
    </row>
    <row r="61" spans="1:16" ht="15">
      <c r="A61" s="5" t="s">
        <v>23</v>
      </c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</row>
    <row r="62" spans="1:16" ht="14.25">
      <c r="A62" s="3" t="s">
        <v>24</v>
      </c>
      <c r="B62" s="2"/>
      <c r="C62" s="2"/>
      <c r="D62" s="2"/>
      <c r="E62" s="2"/>
      <c r="F62" s="2"/>
      <c r="G62" s="2"/>
      <c r="H62" s="144">
        <v>60000000</v>
      </c>
      <c r="I62" s="145"/>
      <c r="J62" s="146"/>
      <c r="K62" s="1"/>
      <c r="L62" s="1"/>
      <c r="M62" s="1"/>
      <c r="N62" s="2"/>
      <c r="O62" s="2"/>
      <c r="P62" s="2"/>
    </row>
    <row r="63" spans="1:16" ht="14.25">
      <c r="A63" s="2" t="s">
        <v>25</v>
      </c>
      <c r="B63" s="2"/>
      <c r="C63" s="2"/>
      <c r="D63" s="2"/>
      <c r="E63" s="2"/>
      <c r="F63" s="2"/>
      <c r="G63" s="2"/>
      <c r="H63" s="131">
        <v>25000000</v>
      </c>
      <c r="I63" s="132"/>
      <c r="J63" s="133"/>
      <c r="K63" s="1"/>
      <c r="L63" s="1"/>
      <c r="M63" s="1"/>
      <c r="N63" s="2"/>
      <c r="O63" s="2"/>
      <c r="P63" s="2"/>
    </row>
    <row r="64" spans="1:16" ht="14.25">
      <c r="A64" s="2" t="s">
        <v>26</v>
      </c>
      <c r="B64" s="2"/>
      <c r="C64" s="2"/>
      <c r="D64" s="2"/>
      <c r="E64" s="2"/>
      <c r="F64" s="2"/>
      <c r="G64" s="2"/>
      <c r="H64" s="131">
        <v>0</v>
      </c>
      <c r="I64" s="132"/>
      <c r="J64" s="133"/>
      <c r="K64" s="1"/>
      <c r="L64" s="1"/>
      <c r="M64" s="1"/>
      <c r="N64" s="2"/>
      <c r="O64" s="2"/>
      <c r="P64" s="2"/>
    </row>
    <row r="65" spans="1:16" ht="14.25">
      <c r="A65" s="2" t="s">
        <v>27</v>
      </c>
      <c r="B65" s="2"/>
      <c r="C65" s="2"/>
      <c r="D65" s="2"/>
      <c r="E65" s="2"/>
      <c r="F65" s="2"/>
      <c r="G65" s="2"/>
      <c r="H65" s="128">
        <v>0</v>
      </c>
      <c r="I65" s="129"/>
      <c r="J65" s="130"/>
      <c r="K65" s="1"/>
      <c r="L65" s="1"/>
      <c r="M65" s="1"/>
      <c r="N65" s="2"/>
      <c r="O65" s="2"/>
      <c r="P65" s="2"/>
    </row>
    <row r="66" spans="1:16" ht="14.25">
      <c r="A66" s="2" t="s">
        <v>28</v>
      </c>
      <c r="B66" s="2"/>
      <c r="C66" s="2"/>
      <c r="D66" s="2"/>
      <c r="E66" s="2"/>
      <c r="F66" s="2"/>
      <c r="G66" s="2"/>
      <c r="H66" s="131">
        <v>0</v>
      </c>
      <c r="I66" s="132"/>
      <c r="J66" s="133"/>
      <c r="K66" s="1"/>
      <c r="L66" s="1"/>
      <c r="M66" s="1"/>
      <c r="N66" s="2"/>
      <c r="O66" s="2"/>
      <c r="P66" s="2"/>
    </row>
    <row r="67" spans="1:16" ht="14.25">
      <c r="A67" s="2" t="s">
        <v>29</v>
      </c>
      <c r="B67" s="2"/>
      <c r="C67" s="2"/>
      <c r="D67" s="2"/>
      <c r="E67" s="2"/>
      <c r="F67" s="2"/>
      <c r="G67" s="2"/>
      <c r="H67" s="137">
        <f>H59</f>
        <v>3082.19</v>
      </c>
      <c r="I67" s="138"/>
      <c r="J67" s="139"/>
      <c r="K67" s="1"/>
      <c r="L67" s="1"/>
      <c r="M67" s="1"/>
      <c r="N67" s="2"/>
      <c r="O67" s="2"/>
      <c r="P67" s="2"/>
    </row>
    <row r="68" spans="1:16" ht="14.25">
      <c r="A68" s="2" t="s">
        <v>30</v>
      </c>
      <c r="B68" s="2"/>
      <c r="C68" s="2"/>
      <c r="D68" s="2"/>
      <c r="E68" s="2"/>
      <c r="F68" s="2"/>
      <c r="G68" s="2"/>
      <c r="H68" s="110">
        <v>0.0015</v>
      </c>
      <c r="I68" s="153"/>
      <c r="J68" s="154"/>
      <c r="K68" s="1"/>
      <c r="L68" s="1"/>
      <c r="M68" s="1"/>
      <c r="N68" s="2"/>
      <c r="O68" s="2"/>
      <c r="P68" s="2"/>
    </row>
    <row r="69" spans="1:16" ht="14.25">
      <c r="A69" s="2"/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</row>
    <row r="70" spans="1:16" ht="15">
      <c r="A70" s="5" t="s">
        <v>31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4.25">
      <c r="A71" s="3" t="s">
        <v>96</v>
      </c>
      <c r="B71" s="2"/>
      <c r="C71" s="2"/>
      <c r="D71" s="2"/>
      <c r="E71" s="2"/>
      <c r="F71" s="2"/>
      <c r="G71" s="2"/>
      <c r="H71" s="144">
        <v>11750000</v>
      </c>
      <c r="I71" s="145"/>
      <c r="J71" s="146"/>
      <c r="K71" s="2"/>
      <c r="L71" s="2"/>
      <c r="M71" s="2"/>
      <c r="N71" s="2"/>
      <c r="O71" s="2"/>
      <c r="P71" s="2"/>
    </row>
    <row r="72" spans="1:16" ht="14.25">
      <c r="A72" s="2" t="s">
        <v>32</v>
      </c>
      <c r="B72" s="2"/>
      <c r="C72" s="2"/>
      <c r="D72" s="2"/>
      <c r="E72" s="2"/>
      <c r="F72" s="2"/>
      <c r="G72" s="2"/>
      <c r="H72" s="131">
        <v>11750000</v>
      </c>
      <c r="I72" s="132"/>
      <c r="J72" s="133"/>
      <c r="K72" s="2"/>
      <c r="L72" s="2"/>
      <c r="M72" s="2"/>
      <c r="N72" s="2"/>
      <c r="O72" s="2"/>
      <c r="P72" s="2"/>
    </row>
    <row r="73" spans="1:16" ht="14.25">
      <c r="A73" s="2" t="s">
        <v>33</v>
      </c>
      <c r="B73" s="2"/>
      <c r="C73" s="2"/>
      <c r="D73" s="2"/>
      <c r="E73" s="2"/>
      <c r="F73" s="2"/>
      <c r="G73" s="2"/>
      <c r="H73" s="131">
        <v>0</v>
      </c>
      <c r="I73" s="129"/>
      <c r="J73" s="130"/>
      <c r="K73" s="2"/>
      <c r="L73" s="2"/>
      <c r="M73" s="2"/>
      <c r="N73" s="2"/>
      <c r="O73" s="2"/>
      <c r="P73" s="2"/>
    </row>
    <row r="74" spans="1:16" ht="14.25">
      <c r="A74" s="2" t="s">
        <v>34</v>
      </c>
      <c r="B74" s="2"/>
      <c r="C74" s="2"/>
      <c r="D74" s="2"/>
      <c r="E74" s="2"/>
      <c r="F74" s="2"/>
      <c r="G74" s="2"/>
      <c r="H74" s="128"/>
      <c r="I74" s="129"/>
      <c r="J74" s="130"/>
      <c r="K74" s="2"/>
      <c r="L74" s="2"/>
      <c r="M74" s="2"/>
      <c r="N74" s="2"/>
      <c r="O74" s="2"/>
      <c r="P74" s="2"/>
    </row>
    <row r="75" spans="1:16" ht="14.25">
      <c r="A75" s="2" t="s">
        <v>35</v>
      </c>
      <c r="B75" s="2"/>
      <c r="C75" s="2"/>
      <c r="D75" s="2"/>
      <c r="E75" s="2"/>
      <c r="F75" s="2"/>
      <c r="G75" s="2"/>
      <c r="H75" s="128">
        <v>0</v>
      </c>
      <c r="I75" s="129"/>
      <c r="J75" s="130"/>
      <c r="K75" s="2"/>
      <c r="L75" s="2"/>
      <c r="M75" s="2"/>
      <c r="N75" s="2"/>
      <c r="O75" s="2"/>
      <c r="P75" s="2"/>
    </row>
    <row r="76" spans="1:16" ht="14.25">
      <c r="A76" s="2" t="s">
        <v>36</v>
      </c>
      <c r="B76" s="2"/>
      <c r="C76" s="2"/>
      <c r="D76" s="2"/>
      <c r="E76" s="2"/>
      <c r="F76" s="2"/>
      <c r="G76" s="2"/>
      <c r="H76" s="128">
        <v>0</v>
      </c>
      <c r="I76" s="129"/>
      <c r="J76" s="130"/>
      <c r="K76" s="2"/>
      <c r="L76" s="2"/>
      <c r="M76" s="2"/>
      <c r="N76" s="2"/>
      <c r="O76" s="2"/>
      <c r="P76" s="2"/>
    </row>
    <row r="77" spans="1:16" ht="14.25">
      <c r="A77" s="2" t="s">
        <v>37</v>
      </c>
      <c r="B77" s="2"/>
      <c r="C77" s="2"/>
      <c r="D77" s="2"/>
      <c r="E77" s="2"/>
      <c r="F77" s="2"/>
      <c r="G77" s="2"/>
      <c r="H77" s="128">
        <v>0</v>
      </c>
      <c r="I77" s="129"/>
      <c r="J77" s="130"/>
      <c r="K77" s="2"/>
      <c r="L77" s="2"/>
      <c r="M77" s="2"/>
      <c r="N77" s="2"/>
      <c r="O77" s="2"/>
      <c r="P77" s="2"/>
    </row>
    <row r="78" spans="1:16" ht="14.25">
      <c r="A78" s="2" t="s">
        <v>38</v>
      </c>
      <c r="B78" s="2"/>
      <c r="C78" s="2"/>
      <c r="D78" s="2"/>
      <c r="E78" s="2"/>
      <c r="F78" s="2"/>
      <c r="G78" s="2"/>
      <c r="H78" s="158">
        <f>H72+H73</f>
        <v>11750000</v>
      </c>
      <c r="I78" s="159"/>
      <c r="J78" s="160"/>
      <c r="K78" s="2"/>
      <c r="L78" s="2"/>
      <c r="M78" s="2"/>
      <c r="N78" s="2"/>
      <c r="O78" s="2"/>
      <c r="P78" s="2"/>
    </row>
    <row r="79" spans="1:16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">
      <c r="A80" s="5" t="s">
        <v>39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4.25">
      <c r="A81" s="2" t="s">
        <v>40</v>
      </c>
      <c r="B81" s="2"/>
      <c r="C81" s="2"/>
      <c r="D81" s="2"/>
      <c r="E81" s="2"/>
      <c r="F81" s="2"/>
      <c r="G81" s="2"/>
      <c r="H81" s="161">
        <v>0</v>
      </c>
      <c r="I81" s="162"/>
      <c r="J81" s="163"/>
      <c r="K81" s="2"/>
      <c r="L81" s="2"/>
      <c r="M81" s="2"/>
      <c r="N81" s="2"/>
      <c r="O81" s="2"/>
      <c r="P81" s="2"/>
    </row>
    <row r="82" spans="1:16" ht="14.25">
      <c r="A82" s="2" t="s">
        <v>41</v>
      </c>
      <c r="B82" s="2"/>
      <c r="C82" s="2"/>
      <c r="D82" s="2"/>
      <c r="E82" s="2"/>
      <c r="F82" s="2"/>
      <c r="G82" s="2"/>
      <c r="H82" s="128">
        <v>0</v>
      </c>
      <c r="I82" s="129"/>
      <c r="J82" s="130"/>
      <c r="K82" s="2"/>
      <c r="L82" s="2"/>
      <c r="M82" s="2"/>
      <c r="N82" s="2"/>
      <c r="O82" s="2"/>
      <c r="P82" s="2"/>
    </row>
    <row r="83" spans="1:16" ht="14.25">
      <c r="A83" s="2" t="s">
        <v>42</v>
      </c>
      <c r="B83" s="2"/>
      <c r="C83" s="2"/>
      <c r="D83" s="2"/>
      <c r="E83" s="2"/>
      <c r="F83" s="2"/>
      <c r="G83" s="2"/>
      <c r="H83" s="128">
        <v>0</v>
      </c>
      <c r="I83" s="129"/>
      <c r="J83" s="130"/>
      <c r="K83" s="2"/>
      <c r="L83" s="2"/>
      <c r="M83" s="2"/>
      <c r="N83" s="2"/>
      <c r="O83" s="2"/>
      <c r="P83" s="2"/>
    </row>
    <row r="84" spans="1:16" ht="14.25">
      <c r="A84" s="2" t="s">
        <v>43</v>
      </c>
      <c r="B84" s="2"/>
      <c r="C84" s="2"/>
      <c r="D84" s="2"/>
      <c r="E84" s="2"/>
      <c r="F84" s="2"/>
      <c r="G84" s="2"/>
      <c r="H84" s="164">
        <v>0</v>
      </c>
      <c r="I84" s="153"/>
      <c r="J84" s="154"/>
      <c r="K84" s="2"/>
      <c r="L84" s="2"/>
      <c r="M84" s="2"/>
      <c r="N84" s="2"/>
      <c r="O84" s="2"/>
      <c r="P84" s="2"/>
    </row>
    <row r="85" spans="1:16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">
      <c r="A86" s="44" t="s">
        <v>266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>
      <c r="A87" s="6" t="s">
        <v>44</v>
      </c>
      <c r="B87" s="2"/>
      <c r="C87" s="2"/>
      <c r="D87" s="2"/>
      <c r="E87" s="2"/>
      <c r="F87" s="2"/>
      <c r="G87" s="2"/>
      <c r="H87" s="125" t="s">
        <v>72</v>
      </c>
      <c r="I87" s="126"/>
      <c r="J87" s="127"/>
      <c r="K87" s="126" t="s">
        <v>61</v>
      </c>
      <c r="L87" s="126"/>
      <c r="M87" s="127"/>
      <c r="N87" s="2"/>
      <c r="O87" s="2"/>
      <c r="P87" s="2"/>
    </row>
    <row r="88" spans="1:16" ht="14.25">
      <c r="A88" s="2" t="s">
        <v>45</v>
      </c>
      <c r="B88" s="2"/>
      <c r="C88" s="2"/>
      <c r="D88" s="2"/>
      <c r="E88" s="2"/>
      <c r="F88" s="2"/>
      <c r="G88" s="2"/>
      <c r="H88" s="173">
        <v>133898481.06</v>
      </c>
      <c r="I88" s="174"/>
      <c r="J88" s="175"/>
      <c r="K88" s="188">
        <v>2451</v>
      </c>
      <c r="L88" s="188"/>
      <c r="M88" s="189"/>
      <c r="N88" s="2"/>
      <c r="O88" s="2"/>
      <c r="P88" s="2"/>
    </row>
    <row r="89" spans="1:16" ht="14.25">
      <c r="A89" s="2" t="s">
        <v>46</v>
      </c>
      <c r="B89" s="2"/>
      <c r="C89" s="2"/>
      <c r="D89" s="2"/>
      <c r="E89" s="2"/>
      <c r="F89" s="2"/>
      <c r="G89" s="2"/>
      <c r="H89" s="173">
        <v>2175770</v>
      </c>
      <c r="I89" s="174"/>
      <c r="J89" s="175"/>
      <c r="K89" s="188">
        <v>25</v>
      </c>
      <c r="L89" s="188"/>
      <c r="M89" s="189"/>
      <c r="N89" s="2"/>
      <c r="O89" s="2"/>
      <c r="P89" s="2"/>
    </row>
    <row r="90" spans="1:16" ht="14.25">
      <c r="A90" s="2" t="s">
        <v>47</v>
      </c>
      <c r="B90" s="2"/>
      <c r="C90" s="2"/>
      <c r="D90" s="2"/>
      <c r="E90" s="2"/>
      <c r="F90" s="2"/>
      <c r="G90" s="2"/>
      <c r="H90" s="173">
        <v>441616.59</v>
      </c>
      <c r="I90" s="174"/>
      <c r="J90" s="175"/>
      <c r="K90" s="188">
        <v>7</v>
      </c>
      <c r="L90" s="188"/>
      <c r="M90" s="189"/>
      <c r="N90" s="2"/>
      <c r="O90" s="2"/>
      <c r="P90" s="2"/>
    </row>
    <row r="91" spans="1:16" ht="14.25">
      <c r="A91" s="2" t="s">
        <v>48</v>
      </c>
      <c r="B91" s="2"/>
      <c r="C91" s="2"/>
      <c r="D91" s="2"/>
      <c r="E91" s="2"/>
      <c r="F91" s="2"/>
      <c r="G91" s="2"/>
      <c r="H91" s="173">
        <v>309714.02</v>
      </c>
      <c r="I91" s="174"/>
      <c r="J91" s="175"/>
      <c r="K91" s="188">
        <v>5</v>
      </c>
      <c r="L91" s="188"/>
      <c r="M91" s="189"/>
      <c r="N91" s="2"/>
      <c r="O91" s="2"/>
      <c r="P91" s="2"/>
    </row>
    <row r="92" spans="1:16" ht="14.25">
      <c r="A92" s="2" t="s">
        <v>104</v>
      </c>
      <c r="B92" s="2"/>
      <c r="C92" s="2"/>
      <c r="D92" s="2"/>
      <c r="E92" s="2"/>
      <c r="F92" s="2"/>
      <c r="G92" s="2"/>
      <c r="H92" s="173">
        <f>51840.93+50467.8</f>
        <v>102308.73000000001</v>
      </c>
      <c r="I92" s="174"/>
      <c r="J92" s="175"/>
      <c r="K92" s="188">
        <f>1+1</f>
        <v>2</v>
      </c>
      <c r="L92" s="188"/>
      <c r="M92" s="189"/>
      <c r="N92" s="2"/>
      <c r="O92" s="2"/>
      <c r="P92" s="2"/>
    </row>
    <row r="93" spans="1:16" ht="14.25">
      <c r="A93" s="2" t="s">
        <v>105</v>
      </c>
      <c r="B93" s="2"/>
      <c r="C93" s="2"/>
      <c r="D93" s="2"/>
      <c r="E93" s="2"/>
      <c r="F93" s="2"/>
      <c r="G93" s="2"/>
      <c r="H93" s="173">
        <v>106395.3</v>
      </c>
      <c r="I93" s="174"/>
      <c r="J93" s="175"/>
      <c r="K93" s="188">
        <v>2</v>
      </c>
      <c r="L93" s="188"/>
      <c r="M93" s="189"/>
      <c r="N93" s="2"/>
      <c r="O93" s="2"/>
      <c r="P93" s="2"/>
    </row>
    <row r="94" spans="1:16" ht="14.25">
      <c r="A94" s="2" t="s">
        <v>103</v>
      </c>
      <c r="B94" s="2"/>
      <c r="C94" s="2"/>
      <c r="D94" s="2"/>
      <c r="E94" s="2"/>
      <c r="F94" s="2"/>
      <c r="G94" s="2"/>
      <c r="H94" s="173">
        <v>90509.44</v>
      </c>
      <c r="I94" s="174"/>
      <c r="J94" s="175"/>
      <c r="K94" s="188">
        <v>3</v>
      </c>
      <c r="L94" s="188"/>
      <c r="M94" s="189"/>
      <c r="N94" s="2"/>
      <c r="O94" s="2"/>
      <c r="P94" s="2"/>
    </row>
    <row r="95" spans="1:16" ht="14.25">
      <c r="A95" s="2" t="s">
        <v>116</v>
      </c>
      <c r="B95" s="2"/>
      <c r="C95" s="2"/>
      <c r="D95" s="2"/>
      <c r="E95" s="2"/>
      <c r="F95" s="2"/>
      <c r="G95" s="2"/>
      <c r="H95" s="173">
        <v>1118.6</v>
      </c>
      <c r="I95" s="174"/>
      <c r="J95" s="175"/>
      <c r="K95" s="188">
        <v>1</v>
      </c>
      <c r="L95" s="188"/>
      <c r="M95" s="189"/>
      <c r="N95" s="2"/>
      <c r="O95" s="2"/>
      <c r="P95" s="2"/>
    </row>
    <row r="96" spans="1:16" ht="14.25">
      <c r="A96" s="2" t="s">
        <v>246</v>
      </c>
      <c r="B96" s="2"/>
      <c r="C96" s="2"/>
      <c r="D96" s="2"/>
      <c r="E96" s="2"/>
      <c r="F96" s="2"/>
      <c r="G96" s="2"/>
      <c r="H96" s="190">
        <v>86.95</v>
      </c>
      <c r="I96" s="191"/>
      <c r="J96" s="192"/>
      <c r="K96" s="193">
        <v>1</v>
      </c>
      <c r="L96" s="191"/>
      <c r="M96" s="192"/>
      <c r="N96" s="2"/>
      <c r="O96" s="2"/>
      <c r="P96" s="2"/>
    </row>
    <row r="97" spans="1:16" ht="14.25">
      <c r="A97" s="2" t="s">
        <v>115</v>
      </c>
      <c r="B97" s="2"/>
      <c r="C97" s="2"/>
      <c r="D97" s="2"/>
      <c r="E97" s="2"/>
      <c r="F97" s="2"/>
      <c r="G97" s="2"/>
      <c r="H97" s="165">
        <f>SUM(H88:J96)</f>
        <v>137126000.69</v>
      </c>
      <c r="I97" s="166"/>
      <c r="J97" s="167"/>
      <c r="K97" s="168">
        <f>SUM(K88:M96)</f>
        <v>2497</v>
      </c>
      <c r="L97" s="169"/>
      <c r="M97" s="170"/>
      <c r="N97" s="2"/>
      <c r="O97" s="2"/>
      <c r="P97" s="2"/>
    </row>
    <row r="98" spans="1:16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">
      <c r="A99" s="45" t="s">
        <v>267</v>
      </c>
      <c r="B99" s="2"/>
      <c r="C99" s="2"/>
      <c r="D99" s="2"/>
      <c r="E99" s="2"/>
      <c r="F99" s="2"/>
      <c r="G99" s="2"/>
      <c r="H99" s="12"/>
      <c r="I99" s="12"/>
      <c r="J99" s="12"/>
      <c r="K99" s="11"/>
      <c r="L99" s="11"/>
      <c r="M99" s="11"/>
      <c r="N99" s="2"/>
      <c r="O99" s="2"/>
      <c r="P99" s="2"/>
    </row>
    <row r="100" spans="1:16" ht="15">
      <c r="A100" s="14" t="s">
        <v>111</v>
      </c>
      <c r="B100" s="2"/>
      <c r="C100" s="2"/>
      <c r="D100" s="2"/>
      <c r="E100" s="2"/>
      <c r="F100" s="2"/>
      <c r="G100" s="2"/>
      <c r="H100" s="116" t="s">
        <v>114</v>
      </c>
      <c r="I100" s="117"/>
      <c r="J100" s="118"/>
      <c r="K100" s="11"/>
      <c r="L100" s="11"/>
      <c r="M100" s="11"/>
      <c r="N100" s="2"/>
      <c r="O100" s="2"/>
      <c r="P100" s="2"/>
    </row>
    <row r="101" spans="1:16" ht="14.25">
      <c r="A101" s="15" t="s">
        <v>112</v>
      </c>
      <c r="B101" s="2"/>
      <c r="C101" s="2"/>
      <c r="D101" s="2"/>
      <c r="E101" s="2"/>
      <c r="F101" s="2"/>
      <c r="G101" s="2"/>
      <c r="H101" s="176">
        <f>35805834.65/137126001</f>
        <v>0.26111630463138785</v>
      </c>
      <c r="I101" s="177"/>
      <c r="J101" s="178"/>
      <c r="K101" s="11"/>
      <c r="L101" s="11"/>
      <c r="M101" s="11"/>
      <c r="N101" s="2"/>
      <c r="O101" s="2"/>
      <c r="P101" s="2"/>
    </row>
    <row r="102" spans="1:16" ht="14.25">
      <c r="A102" s="15" t="s">
        <v>113</v>
      </c>
      <c r="B102" s="2"/>
      <c r="C102" s="2"/>
      <c r="D102" s="2"/>
      <c r="E102" s="2"/>
      <c r="F102" s="2"/>
      <c r="G102" s="2"/>
      <c r="H102" s="179">
        <f>13428680.98/137126001</f>
        <v>0.09792950193304333</v>
      </c>
      <c r="I102" s="180"/>
      <c r="J102" s="181"/>
      <c r="K102" s="11"/>
      <c r="L102" s="11"/>
      <c r="M102" s="11"/>
      <c r="N102" s="2"/>
      <c r="O102" s="2"/>
      <c r="P102" s="2"/>
    </row>
    <row r="103" spans="1:16" ht="14.25">
      <c r="A103" s="2"/>
      <c r="B103" s="2"/>
      <c r="C103" s="2"/>
      <c r="D103" s="2"/>
      <c r="E103" s="2"/>
      <c r="F103" s="2"/>
      <c r="G103" s="2"/>
      <c r="H103" s="12"/>
      <c r="I103" s="12"/>
      <c r="J103" s="12"/>
      <c r="K103" s="11"/>
      <c r="L103" s="11"/>
      <c r="M103" s="11"/>
      <c r="N103" s="2"/>
      <c r="O103" s="2"/>
      <c r="P103" s="2"/>
    </row>
    <row r="104" spans="1:16" ht="14.25">
      <c r="A104" s="2"/>
      <c r="B104" s="2"/>
      <c r="C104" s="2"/>
      <c r="D104" s="2"/>
      <c r="E104" s="2"/>
      <c r="F104" s="2"/>
      <c r="G104" s="2"/>
      <c r="H104" s="12"/>
      <c r="I104" s="12"/>
      <c r="J104" s="12"/>
      <c r="K104" s="11"/>
      <c r="L104" s="11"/>
      <c r="M104" s="11"/>
      <c r="N104" s="2"/>
      <c r="O104" s="2"/>
      <c r="P104" s="2"/>
    </row>
    <row r="105" spans="1:16" ht="15">
      <c r="A105" s="5" t="s">
        <v>117</v>
      </c>
      <c r="B105" s="2"/>
      <c r="C105" s="2"/>
      <c r="D105" s="2"/>
      <c r="E105" s="2"/>
      <c r="F105" s="2"/>
      <c r="G105" s="2"/>
      <c r="H105" s="116" t="s">
        <v>108</v>
      </c>
      <c r="I105" s="117"/>
      <c r="J105" s="118"/>
      <c r="K105" s="125" t="s">
        <v>109</v>
      </c>
      <c r="L105" s="126"/>
      <c r="M105" s="127"/>
      <c r="N105" s="125" t="s">
        <v>110</v>
      </c>
      <c r="O105" s="126"/>
      <c r="P105" s="127"/>
    </row>
    <row r="106" spans="1:16" ht="14.25">
      <c r="A106" s="2" t="s">
        <v>106</v>
      </c>
      <c r="B106" s="2"/>
      <c r="C106" s="2"/>
      <c r="D106" s="2"/>
      <c r="E106" s="2"/>
      <c r="F106" s="2"/>
      <c r="G106" s="2"/>
      <c r="H106" s="113">
        <v>0.667</v>
      </c>
      <c r="I106" s="114"/>
      <c r="J106" s="115"/>
      <c r="K106" s="113">
        <v>0.677</v>
      </c>
      <c r="L106" s="114"/>
      <c r="M106" s="115"/>
      <c r="N106" s="176">
        <v>0.5929</v>
      </c>
      <c r="O106" s="177"/>
      <c r="P106" s="178"/>
    </row>
    <row r="107" spans="1:16" ht="14.25">
      <c r="A107" s="2" t="s">
        <v>107</v>
      </c>
      <c r="B107" s="2"/>
      <c r="C107" s="2"/>
      <c r="D107" s="2"/>
      <c r="E107" s="2"/>
      <c r="F107" s="2"/>
      <c r="G107" s="2"/>
      <c r="H107" s="110">
        <v>0.6431</v>
      </c>
      <c r="I107" s="111"/>
      <c r="J107" s="112"/>
      <c r="K107" s="110">
        <v>0.6531</v>
      </c>
      <c r="L107" s="111"/>
      <c r="M107" s="112"/>
      <c r="N107" s="179">
        <v>0.5546</v>
      </c>
      <c r="O107" s="180"/>
      <c r="P107" s="181"/>
    </row>
    <row r="108" spans="1:16" ht="14.25">
      <c r="A108" s="2"/>
      <c r="B108" s="2"/>
      <c r="C108" s="2"/>
      <c r="D108" s="2"/>
      <c r="E108" s="2"/>
      <c r="F108" s="2"/>
      <c r="G108" s="2"/>
      <c r="H108" s="8"/>
      <c r="I108" s="2"/>
      <c r="J108" s="2"/>
      <c r="K108" s="2"/>
      <c r="L108" s="2"/>
      <c r="M108" s="2"/>
      <c r="N108" s="2"/>
      <c r="O108" s="2"/>
      <c r="P108" s="2"/>
    </row>
    <row r="109" spans="1:16" ht="15">
      <c r="A109" s="5" t="s">
        <v>49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4.25">
      <c r="A110" s="2" t="s">
        <v>50</v>
      </c>
      <c r="B110" s="2"/>
      <c r="C110" s="2"/>
      <c r="D110" s="2"/>
      <c r="E110" s="2"/>
      <c r="F110" s="2"/>
      <c r="G110" s="2"/>
      <c r="H110" s="161">
        <v>0</v>
      </c>
      <c r="I110" s="162"/>
      <c r="J110" s="163"/>
      <c r="K110" s="2"/>
      <c r="L110" s="2"/>
      <c r="M110" s="2"/>
      <c r="N110" s="2"/>
      <c r="O110" s="2"/>
      <c r="P110" s="2"/>
    </row>
    <row r="111" spans="1:16" ht="14.25">
      <c r="A111" s="2" t="s">
        <v>51</v>
      </c>
      <c r="B111" s="2"/>
      <c r="C111" s="2"/>
      <c r="D111" s="2"/>
      <c r="E111" s="2"/>
      <c r="F111" s="2"/>
      <c r="G111" s="2"/>
      <c r="H111" s="128">
        <v>0</v>
      </c>
      <c r="I111" s="129"/>
      <c r="J111" s="130"/>
      <c r="K111" s="2"/>
      <c r="L111" s="2"/>
      <c r="M111" s="2"/>
      <c r="N111" s="2"/>
      <c r="O111" s="2"/>
      <c r="P111" s="2"/>
    </row>
    <row r="112" spans="1:16" ht="14.25">
      <c r="A112" s="2"/>
      <c r="B112" s="2"/>
      <c r="C112" s="2"/>
      <c r="D112" s="2"/>
      <c r="E112" s="2"/>
      <c r="F112" s="2"/>
      <c r="G112" s="2"/>
      <c r="H112" s="128"/>
      <c r="I112" s="129"/>
      <c r="J112" s="130"/>
      <c r="K112" s="2"/>
      <c r="L112" s="2"/>
      <c r="M112" s="2"/>
      <c r="N112" s="2"/>
      <c r="O112" s="2"/>
      <c r="P112" s="2"/>
    </row>
    <row r="113" spans="1:16" ht="14.25">
      <c r="A113" s="2" t="s">
        <v>52</v>
      </c>
      <c r="B113" s="2"/>
      <c r="C113" s="2"/>
      <c r="D113" s="2"/>
      <c r="E113" s="2"/>
      <c r="F113" s="2"/>
      <c r="G113" s="2"/>
      <c r="H113" s="128">
        <v>0</v>
      </c>
      <c r="I113" s="129"/>
      <c r="J113" s="130"/>
      <c r="K113" s="2"/>
      <c r="L113" s="2"/>
      <c r="M113" s="2"/>
      <c r="N113" s="2"/>
      <c r="O113" s="2"/>
      <c r="P113" s="2"/>
    </row>
    <row r="114" spans="1:16" ht="14.25">
      <c r="A114" s="2" t="s">
        <v>53</v>
      </c>
      <c r="B114" s="2"/>
      <c r="C114" s="2"/>
      <c r="D114" s="2"/>
      <c r="E114" s="2"/>
      <c r="F114" s="2"/>
      <c r="G114" s="2"/>
      <c r="H114" s="128">
        <v>0</v>
      </c>
      <c r="I114" s="129"/>
      <c r="J114" s="130"/>
      <c r="K114" s="2"/>
      <c r="L114" s="2"/>
      <c r="M114" s="2"/>
      <c r="N114" s="2"/>
      <c r="O114" s="2"/>
      <c r="P114" s="2"/>
    </row>
    <row r="115" spans="1:16" ht="14.25">
      <c r="A115" s="2" t="s">
        <v>54</v>
      </c>
      <c r="B115" s="2"/>
      <c r="C115" s="2"/>
      <c r="D115" s="2"/>
      <c r="E115" s="2"/>
      <c r="F115" s="2"/>
      <c r="G115" s="2"/>
      <c r="H115" s="164">
        <v>0</v>
      </c>
      <c r="I115" s="153"/>
      <c r="J115" s="154"/>
      <c r="K115" s="1"/>
      <c r="L115" s="1"/>
      <c r="M115" s="1"/>
      <c r="N115" s="2"/>
      <c r="O115" s="2"/>
      <c r="P115" s="2"/>
    </row>
    <row r="116" spans="1:16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2"/>
      <c r="O116" s="2"/>
      <c r="P116" s="2"/>
    </row>
    <row r="117" spans="1:16" ht="15">
      <c r="A117" s="5" t="s">
        <v>55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4.25">
      <c r="A118" s="2" t="s">
        <v>86</v>
      </c>
      <c r="B118" s="2"/>
      <c r="C118" s="2"/>
      <c r="D118" s="2"/>
      <c r="E118" s="2"/>
      <c r="F118" s="2"/>
      <c r="G118" s="2"/>
      <c r="H118" s="161">
        <v>0</v>
      </c>
      <c r="I118" s="162"/>
      <c r="J118" s="163"/>
      <c r="K118" s="2"/>
      <c r="L118" s="2"/>
      <c r="M118" s="2"/>
      <c r="N118" s="2"/>
      <c r="O118" s="2"/>
      <c r="P118" s="2"/>
    </row>
    <row r="119" spans="1:16" ht="14.25">
      <c r="A119" s="2" t="s">
        <v>87</v>
      </c>
      <c r="B119" s="2"/>
      <c r="C119" s="2"/>
      <c r="D119" s="2"/>
      <c r="E119" s="2"/>
      <c r="F119" s="2"/>
      <c r="G119" s="2"/>
      <c r="H119" s="128">
        <v>0</v>
      </c>
      <c r="I119" s="129"/>
      <c r="J119" s="130"/>
      <c r="K119" s="2"/>
      <c r="L119" s="2"/>
      <c r="M119" s="2"/>
      <c r="N119" s="2"/>
      <c r="O119" s="2"/>
      <c r="P119" s="2"/>
    </row>
    <row r="120" spans="1:16" ht="14.25">
      <c r="A120" s="2" t="s">
        <v>88</v>
      </c>
      <c r="B120" s="2"/>
      <c r="C120" s="2"/>
      <c r="D120" s="2"/>
      <c r="E120" s="2"/>
      <c r="F120" s="2"/>
      <c r="G120" s="2"/>
      <c r="H120" s="128">
        <v>0</v>
      </c>
      <c r="I120" s="129"/>
      <c r="J120" s="130"/>
      <c r="K120" s="2"/>
      <c r="L120" s="2"/>
      <c r="M120" s="2"/>
      <c r="N120" s="2"/>
      <c r="O120" s="2"/>
      <c r="P120" s="2"/>
    </row>
    <row r="121" spans="1:16" ht="14.25">
      <c r="A121" s="2" t="s">
        <v>89</v>
      </c>
      <c r="B121" s="2"/>
      <c r="C121" s="2"/>
      <c r="D121" s="2"/>
      <c r="E121" s="2"/>
      <c r="F121" s="2"/>
      <c r="G121" s="2"/>
      <c r="H121" s="128">
        <v>0</v>
      </c>
      <c r="I121" s="129"/>
      <c r="J121" s="130"/>
      <c r="K121" s="2"/>
      <c r="L121" s="2"/>
      <c r="M121" s="2"/>
      <c r="N121" s="2"/>
      <c r="O121" s="2"/>
      <c r="P121" s="2"/>
    </row>
    <row r="122" spans="1:16" ht="14.25">
      <c r="A122" s="2" t="s">
        <v>90</v>
      </c>
      <c r="B122" s="2"/>
      <c r="C122" s="2"/>
      <c r="D122" s="2"/>
      <c r="E122" s="2"/>
      <c r="F122" s="2"/>
      <c r="G122" s="2"/>
      <c r="H122" s="128">
        <v>0</v>
      </c>
      <c r="I122" s="129"/>
      <c r="J122" s="130"/>
      <c r="K122" s="2"/>
      <c r="L122" s="2"/>
      <c r="M122" s="2"/>
      <c r="N122" s="2"/>
      <c r="O122" s="2"/>
      <c r="P122" s="2"/>
    </row>
    <row r="123" spans="1:16" ht="14.25">
      <c r="A123" s="2" t="s">
        <v>56</v>
      </c>
      <c r="B123" s="2"/>
      <c r="C123" s="2"/>
      <c r="D123" s="2"/>
      <c r="E123" s="2"/>
      <c r="F123" s="2"/>
      <c r="G123" s="2"/>
      <c r="H123" s="128">
        <v>0</v>
      </c>
      <c r="I123" s="129"/>
      <c r="J123" s="130"/>
      <c r="K123" s="2"/>
      <c r="L123" s="2"/>
      <c r="M123" s="2"/>
      <c r="N123" s="2"/>
      <c r="O123" s="2"/>
      <c r="P123" s="2"/>
    </row>
    <row r="124" spans="1:16" ht="14.25">
      <c r="A124" s="2" t="s">
        <v>57</v>
      </c>
      <c r="B124" s="2"/>
      <c r="C124" s="2"/>
      <c r="D124" s="2"/>
      <c r="E124" s="2"/>
      <c r="F124" s="2"/>
      <c r="G124" s="2"/>
      <c r="H124" s="128">
        <v>0</v>
      </c>
      <c r="I124" s="129"/>
      <c r="J124" s="130"/>
      <c r="K124" s="2"/>
      <c r="L124" s="2"/>
      <c r="M124" s="2"/>
      <c r="N124" s="2"/>
      <c r="O124" s="2"/>
      <c r="P124" s="2"/>
    </row>
    <row r="125" spans="1:16" ht="14.25">
      <c r="A125" s="2" t="s">
        <v>58</v>
      </c>
      <c r="B125" s="2"/>
      <c r="C125" s="2"/>
      <c r="D125" s="2"/>
      <c r="E125" s="2"/>
      <c r="F125" s="2"/>
      <c r="G125" s="2"/>
      <c r="H125" s="164">
        <v>0</v>
      </c>
      <c r="I125" s="153"/>
      <c r="J125" s="154"/>
      <c r="K125" s="2"/>
      <c r="L125" s="2"/>
      <c r="M125" s="2"/>
      <c r="N125" s="2"/>
      <c r="O125" s="2"/>
      <c r="P125" s="2"/>
    </row>
    <row r="126" spans="1:16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mergeCells count="139">
    <mergeCell ref="H125:J125"/>
    <mergeCell ref="H121:J121"/>
    <mergeCell ref="H122:J122"/>
    <mergeCell ref="H123:J123"/>
    <mergeCell ref="H124:J124"/>
    <mergeCell ref="H115:J115"/>
    <mergeCell ref="H118:J118"/>
    <mergeCell ref="H119:J119"/>
    <mergeCell ref="H120:J120"/>
    <mergeCell ref="H111:J111"/>
    <mergeCell ref="H112:J112"/>
    <mergeCell ref="H113:J113"/>
    <mergeCell ref="H114:J114"/>
    <mergeCell ref="H107:J107"/>
    <mergeCell ref="K107:M107"/>
    <mergeCell ref="N107:P107"/>
    <mergeCell ref="H110:J110"/>
    <mergeCell ref="K105:M105"/>
    <mergeCell ref="N105:P105"/>
    <mergeCell ref="H106:J106"/>
    <mergeCell ref="K106:M106"/>
    <mergeCell ref="N106:P106"/>
    <mergeCell ref="H100:J100"/>
    <mergeCell ref="H101:J101"/>
    <mergeCell ref="H102:J102"/>
    <mergeCell ref="H105:J105"/>
    <mergeCell ref="H96:J96"/>
    <mergeCell ref="K96:M96"/>
    <mergeCell ref="H97:J97"/>
    <mergeCell ref="K97:M97"/>
    <mergeCell ref="H94:J94"/>
    <mergeCell ref="K94:M94"/>
    <mergeCell ref="H95:J95"/>
    <mergeCell ref="K95:M95"/>
    <mergeCell ref="H92:J92"/>
    <mergeCell ref="K92:M92"/>
    <mergeCell ref="H93:J93"/>
    <mergeCell ref="K93:M93"/>
    <mergeCell ref="H90:J90"/>
    <mergeCell ref="K90:M90"/>
    <mergeCell ref="H91:J91"/>
    <mergeCell ref="K91:M91"/>
    <mergeCell ref="K87:M87"/>
    <mergeCell ref="H88:J88"/>
    <mergeCell ref="K88:M88"/>
    <mergeCell ref="H89:J89"/>
    <mergeCell ref="K89:M89"/>
    <mergeCell ref="H82:J82"/>
    <mergeCell ref="H83:J83"/>
    <mergeCell ref="H84:J84"/>
    <mergeCell ref="H87:J87"/>
    <mergeCell ref="H76:J76"/>
    <mergeCell ref="H77:J77"/>
    <mergeCell ref="H78:J78"/>
    <mergeCell ref="H81:J81"/>
    <mergeCell ref="H72:J72"/>
    <mergeCell ref="H73:J73"/>
    <mergeCell ref="H74:J74"/>
    <mergeCell ref="H75:J75"/>
    <mergeCell ref="H66:J66"/>
    <mergeCell ref="H67:J67"/>
    <mergeCell ref="H68:J68"/>
    <mergeCell ref="H71:J71"/>
    <mergeCell ref="H62:J62"/>
    <mergeCell ref="H63:J63"/>
    <mergeCell ref="H64:J64"/>
    <mergeCell ref="H65:J65"/>
    <mergeCell ref="H56:J56"/>
    <mergeCell ref="H57:J57"/>
    <mergeCell ref="H58:J58"/>
    <mergeCell ref="H59:J59"/>
    <mergeCell ref="H49:J49"/>
    <mergeCell ref="H50:J50"/>
    <mergeCell ref="H52:J52"/>
    <mergeCell ref="H53:J53"/>
    <mergeCell ref="H45:J45"/>
    <mergeCell ref="H46:J46"/>
    <mergeCell ref="H47:J47"/>
    <mergeCell ref="H48:J48"/>
    <mergeCell ref="K41:M41"/>
    <mergeCell ref="H42:J42"/>
    <mergeCell ref="H43:J43"/>
    <mergeCell ref="H44:J44"/>
    <mergeCell ref="H38:J38"/>
    <mergeCell ref="H39:J39"/>
    <mergeCell ref="H40:J40"/>
    <mergeCell ref="H41:J41"/>
    <mergeCell ref="H34:J34"/>
    <mergeCell ref="H35:J35"/>
    <mergeCell ref="H36:J36"/>
    <mergeCell ref="H37:J37"/>
    <mergeCell ref="H29:J29"/>
    <mergeCell ref="K29:M29"/>
    <mergeCell ref="H30:J30"/>
    <mergeCell ref="K30:M30"/>
    <mergeCell ref="H27:J27"/>
    <mergeCell ref="K27:M27"/>
    <mergeCell ref="H28:J28"/>
    <mergeCell ref="K28:M28"/>
    <mergeCell ref="H25:J25"/>
    <mergeCell ref="K25:M25"/>
    <mergeCell ref="H26:J26"/>
    <mergeCell ref="K26:M26"/>
    <mergeCell ref="H23:J23"/>
    <mergeCell ref="K23:M23"/>
    <mergeCell ref="H24:J24"/>
    <mergeCell ref="K24:M24"/>
    <mergeCell ref="H21:J21"/>
    <mergeCell ref="K21:M21"/>
    <mergeCell ref="H22:J22"/>
    <mergeCell ref="K22:M22"/>
    <mergeCell ref="H19:J19"/>
    <mergeCell ref="K19:M19"/>
    <mergeCell ref="H20:J20"/>
    <mergeCell ref="K20:M20"/>
    <mergeCell ref="H17:J17"/>
    <mergeCell ref="K17:M17"/>
    <mergeCell ref="H18:J18"/>
    <mergeCell ref="K18:M18"/>
    <mergeCell ref="H15:J15"/>
    <mergeCell ref="K15:M15"/>
    <mergeCell ref="H16:J16"/>
    <mergeCell ref="K16:M16"/>
    <mergeCell ref="H13:J13"/>
    <mergeCell ref="K13:M13"/>
    <mergeCell ref="H14:J14"/>
    <mergeCell ref="K14:M14"/>
    <mergeCell ref="H11:J11"/>
    <mergeCell ref="K11:M11"/>
    <mergeCell ref="H12:J12"/>
    <mergeCell ref="K12:M12"/>
    <mergeCell ref="H9:J9"/>
    <mergeCell ref="K9:M9"/>
    <mergeCell ref="H10:J10"/>
    <mergeCell ref="K10:M10"/>
    <mergeCell ref="H7:J7"/>
    <mergeCell ref="K7:M7"/>
    <mergeCell ref="H8:J8"/>
    <mergeCell ref="K8:M8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4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P1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24.421875" style="0" bestFit="1" customWidth="1"/>
    <col min="6" max="6" width="10.8515625" style="0" customWidth="1"/>
    <col min="8" max="9" width="12.7109375" style="0" bestFit="1" customWidth="1"/>
    <col min="12" max="12" width="11.57421875" style="0" bestFit="1" customWidth="1"/>
    <col min="14" max="14" width="11.57421875" style="0" bestFit="1" customWidth="1"/>
  </cols>
  <sheetData>
    <row r="1" spans="1:16" ht="15">
      <c r="A1" s="46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">
      <c r="A4" s="6" t="s">
        <v>7</v>
      </c>
      <c r="B4" s="2"/>
      <c r="C4" s="2"/>
      <c r="D4" s="2"/>
      <c r="E4" s="40">
        <v>38869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6" t="s">
        <v>8</v>
      </c>
      <c r="B5" s="2"/>
      <c r="C5" s="2"/>
      <c r="D5" s="2"/>
      <c r="E5" s="39">
        <v>0.0466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5" t="s">
        <v>9</v>
      </c>
      <c r="B7" s="2"/>
      <c r="C7" s="2"/>
      <c r="D7" s="2"/>
      <c r="E7" s="2"/>
      <c r="F7" s="2"/>
      <c r="G7" s="2"/>
      <c r="H7" s="122" t="s">
        <v>59</v>
      </c>
      <c r="I7" s="123"/>
      <c r="J7" s="124"/>
      <c r="K7" s="122" t="s">
        <v>60</v>
      </c>
      <c r="L7" s="123"/>
      <c r="M7" s="124"/>
      <c r="N7" s="2"/>
      <c r="O7" s="2"/>
      <c r="P7" s="2"/>
    </row>
    <row r="8" spans="1:16" ht="14.25">
      <c r="A8" s="2" t="s">
        <v>10</v>
      </c>
      <c r="B8" s="2"/>
      <c r="C8" s="2"/>
      <c r="D8" s="2"/>
      <c r="E8" s="2"/>
      <c r="F8" s="2"/>
      <c r="G8" s="2"/>
      <c r="H8" s="128" t="s">
        <v>62</v>
      </c>
      <c r="I8" s="129"/>
      <c r="J8" s="130"/>
      <c r="K8" s="128" t="s">
        <v>63</v>
      </c>
      <c r="L8" s="129"/>
      <c r="M8" s="130"/>
      <c r="N8" s="2"/>
      <c r="O8" s="2"/>
      <c r="P8" s="2"/>
    </row>
    <row r="9" spans="1:16" ht="14.25">
      <c r="A9" s="2" t="s">
        <v>92</v>
      </c>
      <c r="B9" s="2"/>
      <c r="C9" s="2"/>
      <c r="D9" s="2"/>
      <c r="E9" s="2"/>
      <c r="F9" s="2"/>
      <c r="G9" s="2"/>
      <c r="H9" s="128" t="s">
        <v>94</v>
      </c>
      <c r="I9" s="129"/>
      <c r="J9" s="130"/>
      <c r="K9" s="128" t="s">
        <v>100</v>
      </c>
      <c r="L9" s="129"/>
      <c r="M9" s="130"/>
      <c r="N9" s="2"/>
      <c r="O9" s="2"/>
      <c r="P9" s="2"/>
    </row>
    <row r="10" spans="1:16" ht="14.25">
      <c r="A10" s="2" t="s">
        <v>93</v>
      </c>
      <c r="B10" s="2"/>
      <c r="C10" s="2"/>
      <c r="D10" s="2"/>
      <c r="E10" s="2"/>
      <c r="F10" s="2"/>
      <c r="G10" s="2"/>
      <c r="H10" s="128" t="s">
        <v>94</v>
      </c>
      <c r="I10" s="129"/>
      <c r="J10" s="130"/>
      <c r="K10" s="128" t="s">
        <v>203</v>
      </c>
      <c r="L10" s="129"/>
      <c r="M10" s="130"/>
      <c r="N10" s="2"/>
      <c r="O10" s="2"/>
      <c r="P10" s="2"/>
    </row>
    <row r="11" spans="1:16" ht="14.25">
      <c r="A11" s="3" t="s">
        <v>99</v>
      </c>
      <c r="B11" s="2"/>
      <c r="C11" s="2"/>
      <c r="D11" s="2"/>
      <c r="E11" s="2"/>
      <c r="F11" s="2"/>
      <c r="G11" s="2"/>
      <c r="H11" s="128" t="s">
        <v>64</v>
      </c>
      <c r="I11" s="129"/>
      <c r="J11" s="130"/>
      <c r="K11" s="128" t="s">
        <v>62</v>
      </c>
      <c r="L11" s="129" t="s">
        <v>62</v>
      </c>
      <c r="M11" s="130"/>
      <c r="N11" s="2"/>
      <c r="O11" s="2"/>
      <c r="P11" s="2"/>
    </row>
    <row r="12" spans="1:16" ht="14.25">
      <c r="A12" s="3" t="s">
        <v>102</v>
      </c>
      <c r="B12" s="2"/>
      <c r="C12" s="2"/>
      <c r="D12" s="2"/>
      <c r="E12" s="2"/>
      <c r="F12" s="2"/>
      <c r="G12" s="2"/>
      <c r="H12" s="128" t="s">
        <v>64</v>
      </c>
      <c r="I12" s="129"/>
      <c r="J12" s="130"/>
      <c r="K12" s="128" t="s">
        <v>62</v>
      </c>
      <c r="L12" s="129"/>
      <c r="M12" s="130"/>
      <c r="N12" s="2"/>
      <c r="O12" s="2"/>
      <c r="P12" s="2"/>
    </row>
    <row r="13" spans="1:16" ht="14.25">
      <c r="A13" s="2"/>
      <c r="B13" s="2"/>
      <c r="C13" s="2"/>
      <c r="D13" s="2"/>
      <c r="E13" s="2"/>
      <c r="F13" s="2"/>
      <c r="G13" s="2"/>
      <c r="H13" s="128"/>
      <c r="I13" s="129"/>
      <c r="J13" s="130"/>
      <c r="K13" s="128"/>
      <c r="L13" s="129"/>
      <c r="M13" s="130"/>
      <c r="N13" s="2"/>
      <c r="O13" s="2"/>
      <c r="P13" s="2"/>
    </row>
    <row r="14" spans="1:16" ht="14.25">
      <c r="A14" s="2" t="s">
        <v>73</v>
      </c>
      <c r="B14" s="2"/>
      <c r="C14" s="2"/>
      <c r="D14" s="2"/>
      <c r="E14" s="2"/>
      <c r="F14" s="2"/>
      <c r="G14" s="2"/>
      <c r="H14" s="131">
        <v>460000000</v>
      </c>
      <c r="I14" s="132"/>
      <c r="J14" s="133"/>
      <c r="K14" s="131">
        <v>40000000</v>
      </c>
      <c r="L14" s="132"/>
      <c r="M14" s="133"/>
      <c r="N14" s="2"/>
      <c r="O14" s="2"/>
      <c r="P14" s="2"/>
    </row>
    <row r="15" spans="1:16" ht="14.25">
      <c r="A15" s="2" t="s">
        <v>74</v>
      </c>
      <c r="B15" s="2"/>
      <c r="C15" s="2"/>
      <c r="D15" s="2"/>
      <c r="E15" s="2"/>
      <c r="F15" s="2"/>
      <c r="G15" s="2"/>
      <c r="H15" s="173">
        <v>97126010</v>
      </c>
      <c r="I15" s="174"/>
      <c r="J15" s="175"/>
      <c r="K15" s="132">
        <v>40000000</v>
      </c>
      <c r="L15" s="132"/>
      <c r="M15" s="133"/>
      <c r="N15" s="2"/>
      <c r="O15" s="2"/>
      <c r="P15" s="2"/>
    </row>
    <row r="16" spans="1:16" ht="14.25">
      <c r="A16" s="2" t="s">
        <v>68</v>
      </c>
      <c r="B16" s="2"/>
      <c r="C16" s="2"/>
      <c r="D16" s="2"/>
      <c r="E16" s="2"/>
      <c r="F16" s="2"/>
      <c r="G16" s="2"/>
      <c r="H16" s="131">
        <f>H15-H17</f>
        <v>6200478</v>
      </c>
      <c r="I16" s="132"/>
      <c r="J16" s="133"/>
      <c r="K16" s="129" t="s">
        <v>67</v>
      </c>
      <c r="L16" s="129"/>
      <c r="M16" s="130"/>
      <c r="N16" s="2"/>
      <c r="O16" s="2"/>
      <c r="P16" s="2"/>
    </row>
    <row r="17" spans="1:16" ht="14.25">
      <c r="A17" s="2" t="s">
        <v>75</v>
      </c>
      <c r="B17" s="2"/>
      <c r="C17" s="2"/>
      <c r="D17" s="2"/>
      <c r="E17" s="2"/>
      <c r="F17" s="2"/>
      <c r="G17" s="2"/>
      <c r="H17" s="173">
        <v>90925532</v>
      </c>
      <c r="I17" s="174"/>
      <c r="J17" s="175"/>
      <c r="K17" s="131">
        <v>40000000</v>
      </c>
      <c r="L17" s="132"/>
      <c r="M17" s="133"/>
      <c r="N17" s="2"/>
      <c r="O17" s="2"/>
      <c r="P17" s="2"/>
    </row>
    <row r="18" spans="1:16" ht="14.25">
      <c r="A18" s="41" t="s">
        <v>268</v>
      </c>
      <c r="B18" s="2"/>
      <c r="C18" s="2"/>
      <c r="D18" s="2"/>
      <c r="E18" s="2"/>
      <c r="F18" s="2"/>
      <c r="G18" s="2"/>
      <c r="H18" s="206">
        <v>0.1976642</v>
      </c>
      <c r="I18" s="207"/>
      <c r="J18" s="208"/>
      <c r="K18" s="134">
        <v>1</v>
      </c>
      <c r="L18" s="135"/>
      <c r="M18" s="136"/>
      <c r="N18" s="2"/>
      <c r="O18" s="2"/>
      <c r="P18" s="2"/>
    </row>
    <row r="19" spans="1:16" ht="14.25">
      <c r="A19" s="2" t="s">
        <v>95</v>
      </c>
      <c r="B19" s="2"/>
      <c r="C19" s="2"/>
      <c r="D19" s="2"/>
      <c r="E19" s="2"/>
      <c r="F19" s="2"/>
      <c r="G19" s="2"/>
      <c r="H19" s="113">
        <f>H16/H15*12</f>
        <v>0.7660742575546962</v>
      </c>
      <c r="I19" s="114"/>
      <c r="J19" s="115"/>
      <c r="K19" s="128" t="s">
        <v>67</v>
      </c>
      <c r="L19" s="129"/>
      <c r="M19" s="130"/>
      <c r="N19" s="2"/>
      <c r="O19" s="2"/>
      <c r="P19" s="2"/>
    </row>
    <row r="20" spans="1:16" ht="14.25">
      <c r="A20" s="2"/>
      <c r="B20" s="2"/>
      <c r="C20" s="2"/>
      <c r="D20" s="2"/>
      <c r="E20" s="2"/>
      <c r="F20" s="2"/>
      <c r="G20" s="2"/>
      <c r="H20" s="128"/>
      <c r="I20" s="129"/>
      <c r="J20" s="130"/>
      <c r="K20" s="128"/>
      <c r="L20" s="129"/>
      <c r="M20" s="130"/>
      <c r="N20" s="2"/>
      <c r="O20" s="2"/>
      <c r="P20" s="2"/>
    </row>
    <row r="21" spans="1:16" ht="14.25">
      <c r="A21" s="2" t="s">
        <v>11</v>
      </c>
      <c r="B21" s="2"/>
      <c r="C21" s="2"/>
      <c r="D21" s="2"/>
      <c r="E21" s="2"/>
      <c r="F21" s="2"/>
      <c r="G21" s="2"/>
      <c r="H21" s="128" t="s">
        <v>67</v>
      </c>
      <c r="I21" s="129"/>
      <c r="J21" s="130"/>
      <c r="K21" s="113">
        <f>K14/H14*100%</f>
        <v>0.08695652173913043</v>
      </c>
      <c r="L21" s="129"/>
      <c r="M21" s="130"/>
      <c r="N21" s="2"/>
      <c r="O21" s="2"/>
      <c r="P21" s="2"/>
    </row>
    <row r="22" spans="1:16" ht="14.25">
      <c r="A22" s="2" t="s">
        <v>12</v>
      </c>
      <c r="B22" s="2"/>
      <c r="C22" s="2"/>
      <c r="D22" s="2"/>
      <c r="E22" s="2"/>
      <c r="F22" s="2"/>
      <c r="G22" s="2"/>
      <c r="H22" s="128" t="s">
        <v>67</v>
      </c>
      <c r="I22" s="129"/>
      <c r="J22" s="130"/>
      <c r="K22" s="113">
        <f>K17/H17*100%</f>
        <v>0.439920439508674</v>
      </c>
      <c r="L22" s="129"/>
      <c r="M22" s="130"/>
      <c r="N22" s="2"/>
      <c r="O22" s="2"/>
      <c r="P22" s="2"/>
    </row>
    <row r="23" spans="1:16" ht="14.25">
      <c r="A23" s="2"/>
      <c r="B23" s="2"/>
      <c r="C23" s="2"/>
      <c r="D23" s="2"/>
      <c r="E23" s="2"/>
      <c r="F23" s="2"/>
      <c r="G23" s="2"/>
      <c r="H23" s="128"/>
      <c r="I23" s="129"/>
      <c r="J23" s="130"/>
      <c r="K23" s="128"/>
      <c r="L23" s="129"/>
      <c r="M23" s="130"/>
      <c r="N23" s="2"/>
      <c r="O23" s="2"/>
      <c r="P23" s="2"/>
    </row>
    <row r="24" spans="1:16" ht="14.25">
      <c r="A24" s="2" t="s">
        <v>13</v>
      </c>
      <c r="B24" s="2"/>
      <c r="C24" s="2"/>
      <c r="D24" s="2"/>
      <c r="E24" s="2"/>
      <c r="F24" s="2"/>
      <c r="G24" s="2"/>
      <c r="H24" s="128">
        <v>28</v>
      </c>
      <c r="I24" s="129"/>
      <c r="J24" s="130"/>
      <c r="K24" s="128">
        <v>85</v>
      </c>
      <c r="L24" s="129"/>
      <c r="M24" s="130"/>
      <c r="N24" s="2"/>
      <c r="O24" s="2"/>
      <c r="P24" s="2"/>
    </row>
    <row r="25" spans="1:16" ht="14.25">
      <c r="A25" s="2" t="s">
        <v>69</v>
      </c>
      <c r="B25" s="2"/>
      <c r="C25" s="2"/>
      <c r="D25" s="2"/>
      <c r="E25" s="2"/>
      <c r="F25" s="2"/>
      <c r="G25" s="2"/>
      <c r="H25" s="185">
        <v>85.61</v>
      </c>
      <c r="I25" s="186"/>
      <c r="J25" s="187"/>
      <c r="K25" s="185">
        <v>483.07</v>
      </c>
      <c r="L25" s="186"/>
      <c r="M25" s="187"/>
      <c r="N25" s="2"/>
      <c r="O25" s="2"/>
      <c r="P25" s="2"/>
    </row>
    <row r="26" spans="1:16" ht="14.25">
      <c r="A26" s="2" t="s">
        <v>14</v>
      </c>
      <c r="B26" s="2"/>
      <c r="C26" s="2"/>
      <c r="D26" s="2"/>
      <c r="E26" s="2"/>
      <c r="F26" s="2"/>
      <c r="G26" s="2"/>
      <c r="H26" s="128">
        <v>56</v>
      </c>
      <c r="I26" s="129"/>
      <c r="J26" s="130"/>
      <c r="K26" s="128">
        <v>170</v>
      </c>
      <c r="L26" s="129"/>
      <c r="M26" s="130"/>
      <c r="N26" s="2"/>
      <c r="O26" s="2"/>
      <c r="P26" s="2"/>
    </row>
    <row r="27" spans="1:16" ht="14.25">
      <c r="A27" s="2" t="s">
        <v>15</v>
      </c>
      <c r="B27" s="2"/>
      <c r="C27" s="2"/>
      <c r="D27" s="2"/>
      <c r="E27" s="2"/>
      <c r="F27" s="2"/>
      <c r="G27" s="2"/>
      <c r="H27" s="140" t="s">
        <v>101</v>
      </c>
      <c r="I27" s="129"/>
      <c r="J27" s="130"/>
      <c r="K27" s="140" t="s">
        <v>101</v>
      </c>
      <c r="L27" s="129"/>
      <c r="M27" s="130"/>
      <c r="N27" s="2"/>
      <c r="O27" s="2"/>
      <c r="P27" s="2"/>
    </row>
    <row r="28" spans="1:16" ht="14.25">
      <c r="A28" s="2"/>
      <c r="B28" s="2"/>
      <c r="C28" s="2"/>
      <c r="D28" s="2"/>
      <c r="E28" s="2"/>
      <c r="F28" s="2"/>
      <c r="G28" s="2"/>
      <c r="H28" s="128"/>
      <c r="I28" s="129"/>
      <c r="J28" s="130"/>
      <c r="K28" s="128"/>
      <c r="L28" s="129"/>
      <c r="M28" s="130"/>
      <c r="N28" s="2"/>
      <c r="O28" s="2"/>
      <c r="P28" s="2"/>
    </row>
    <row r="29" spans="1:16" ht="14.25">
      <c r="A29" s="2" t="s">
        <v>16</v>
      </c>
      <c r="B29" s="2"/>
      <c r="C29" s="2"/>
      <c r="D29" s="2"/>
      <c r="E29" s="2"/>
      <c r="F29" s="2"/>
      <c r="G29" s="2"/>
      <c r="H29" s="128" t="s">
        <v>65</v>
      </c>
      <c r="I29" s="129"/>
      <c r="J29" s="130"/>
      <c r="K29" s="128" t="s">
        <v>65</v>
      </c>
      <c r="L29" s="129"/>
      <c r="M29" s="130"/>
      <c r="N29" s="2"/>
      <c r="O29" s="2"/>
      <c r="P29" s="2"/>
    </row>
    <row r="30" spans="1:16" ht="14.25">
      <c r="A30" s="2" t="s">
        <v>17</v>
      </c>
      <c r="B30" s="2"/>
      <c r="C30" s="2"/>
      <c r="D30" s="2"/>
      <c r="E30" s="2"/>
      <c r="F30" s="2"/>
      <c r="G30" s="2"/>
      <c r="H30" s="141">
        <f>E4</f>
        <v>38869</v>
      </c>
      <c r="I30" s="142"/>
      <c r="J30" s="143"/>
      <c r="K30" s="141">
        <f>H30</f>
        <v>38869</v>
      </c>
      <c r="L30" s="142"/>
      <c r="M30" s="143"/>
      <c r="N30" s="2"/>
      <c r="O30" s="2"/>
      <c r="P30" s="2"/>
    </row>
    <row r="31" spans="1:16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">
      <c r="A32" s="5" t="s">
        <v>18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4.25">
      <c r="A33" s="41" t="s">
        <v>269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2" t="s">
        <v>76</v>
      </c>
      <c r="B34" s="2"/>
      <c r="C34" s="2"/>
      <c r="D34" s="2"/>
      <c r="E34" s="2"/>
      <c r="F34" s="2"/>
      <c r="G34" s="2"/>
      <c r="H34" s="203">
        <v>137126000.69</v>
      </c>
      <c r="I34" s="204"/>
      <c r="J34" s="205"/>
      <c r="K34" s="1"/>
      <c r="L34" s="1"/>
      <c r="M34" s="1"/>
      <c r="N34" s="2"/>
      <c r="O34" s="2"/>
      <c r="P34" s="2"/>
    </row>
    <row r="35" spans="1:16" ht="15">
      <c r="A35" s="3" t="s">
        <v>97</v>
      </c>
      <c r="B35" s="2"/>
      <c r="C35" s="2"/>
      <c r="D35" s="2"/>
      <c r="E35" s="2"/>
      <c r="F35" s="6"/>
      <c r="G35" s="2"/>
      <c r="H35" s="173">
        <v>130925511</v>
      </c>
      <c r="I35" s="174"/>
      <c r="J35" s="175"/>
      <c r="K35" s="1"/>
      <c r="L35" s="1"/>
      <c r="M35" s="1"/>
      <c r="N35" s="2"/>
      <c r="O35" s="2"/>
      <c r="P35" s="2"/>
    </row>
    <row r="36" spans="1:16" ht="14.25">
      <c r="A36" s="2" t="s">
        <v>77</v>
      </c>
      <c r="B36" s="2"/>
      <c r="C36" s="2"/>
      <c r="D36" s="2"/>
      <c r="E36" s="2"/>
      <c r="F36" s="2"/>
      <c r="G36" s="2"/>
      <c r="H36" s="173">
        <v>687913.79</v>
      </c>
      <c r="I36" s="174"/>
      <c r="J36" s="175"/>
      <c r="K36" s="1"/>
      <c r="L36" s="1"/>
      <c r="M36" s="1"/>
      <c r="N36" s="2"/>
      <c r="O36" s="2"/>
      <c r="P36" s="2"/>
    </row>
    <row r="37" spans="1:16" ht="14.25">
      <c r="A37" s="2"/>
      <c r="B37" s="2"/>
      <c r="C37" s="2"/>
      <c r="D37" s="2"/>
      <c r="E37" s="2"/>
      <c r="F37" s="2"/>
      <c r="G37" s="2"/>
      <c r="H37" s="128"/>
      <c r="I37" s="129"/>
      <c r="J37" s="130"/>
      <c r="K37" s="1"/>
      <c r="L37" s="1"/>
      <c r="M37" s="1"/>
      <c r="N37" s="2"/>
      <c r="O37" s="2"/>
      <c r="P37" s="2"/>
    </row>
    <row r="38" spans="1:16" ht="14.25">
      <c r="A38" s="2" t="s">
        <v>78</v>
      </c>
      <c r="B38" s="2"/>
      <c r="C38" s="2"/>
      <c r="D38" s="2"/>
      <c r="E38" s="2"/>
      <c r="F38" s="2"/>
      <c r="G38" s="2"/>
      <c r="H38" s="131">
        <f>H41+H42</f>
        <v>7356579.8</v>
      </c>
      <c r="I38" s="129"/>
      <c r="J38" s="130"/>
      <c r="K38" s="1"/>
      <c r="L38" s="1"/>
      <c r="M38" s="1"/>
      <c r="N38" s="2"/>
      <c r="O38" s="2"/>
      <c r="P38" s="2"/>
    </row>
    <row r="39" spans="1:16" ht="14.25">
      <c r="A39" s="2" t="s">
        <v>79</v>
      </c>
      <c r="B39" s="2"/>
      <c r="C39" s="2"/>
      <c r="D39" s="2"/>
      <c r="E39" s="2"/>
      <c r="F39" s="2"/>
      <c r="G39" s="2"/>
      <c r="H39" s="173">
        <v>1156080.8</v>
      </c>
      <c r="I39" s="174"/>
      <c r="J39" s="175"/>
      <c r="K39" s="1"/>
      <c r="L39" s="16"/>
      <c r="M39" s="1"/>
      <c r="N39" s="8"/>
      <c r="O39" s="2"/>
      <c r="P39" s="2"/>
    </row>
    <row r="40" spans="1:16" ht="14.25">
      <c r="A40" s="2" t="s">
        <v>80</v>
      </c>
      <c r="B40" s="2"/>
      <c r="C40" s="2"/>
      <c r="D40" s="2"/>
      <c r="E40" s="2"/>
      <c r="F40" s="2"/>
      <c r="G40" s="2"/>
      <c r="H40" s="128"/>
      <c r="I40" s="129"/>
      <c r="J40" s="130"/>
      <c r="K40" s="1"/>
      <c r="L40" s="1"/>
      <c r="M40" s="1"/>
      <c r="N40" s="2"/>
      <c r="O40" s="2"/>
      <c r="P40" s="2"/>
    </row>
    <row r="41" spans="1:16" ht="14.25">
      <c r="A41" s="2" t="s">
        <v>81</v>
      </c>
      <c r="B41" s="2"/>
      <c r="C41" s="2"/>
      <c r="D41" s="2"/>
      <c r="E41" s="2"/>
      <c r="F41" s="2"/>
      <c r="G41" s="2"/>
      <c r="H41" s="173">
        <f>5619120.34-12459.65</f>
        <v>5606660.6899999995</v>
      </c>
      <c r="I41" s="174"/>
      <c r="J41" s="175"/>
      <c r="K41" s="131"/>
      <c r="L41" s="129"/>
      <c r="M41" s="129"/>
      <c r="N41" s="2"/>
      <c r="O41" s="2"/>
      <c r="P41" s="2"/>
    </row>
    <row r="42" spans="1:16" ht="14.25">
      <c r="A42" s="2" t="s">
        <v>91</v>
      </c>
      <c r="B42" s="2"/>
      <c r="C42" s="2"/>
      <c r="D42" s="2"/>
      <c r="E42" s="2"/>
      <c r="F42" s="2"/>
      <c r="G42" s="2"/>
      <c r="H42" s="173">
        <v>1749919.11</v>
      </c>
      <c r="I42" s="174"/>
      <c r="J42" s="175"/>
      <c r="K42" s="1"/>
      <c r="L42" s="16"/>
      <c r="M42" s="1"/>
      <c r="N42" s="2"/>
      <c r="O42" s="2"/>
      <c r="P42" s="2"/>
    </row>
    <row r="43" spans="1:16" ht="14.25">
      <c r="A43" s="2" t="s">
        <v>82</v>
      </c>
      <c r="B43" s="2"/>
      <c r="C43" s="2"/>
      <c r="D43" s="2"/>
      <c r="E43" s="2"/>
      <c r="F43" s="2"/>
      <c r="G43" s="2"/>
      <c r="H43" s="173">
        <v>0</v>
      </c>
      <c r="I43" s="174"/>
      <c r="J43" s="175"/>
      <c r="K43" s="1"/>
      <c r="L43" s="16"/>
      <c r="M43" s="1"/>
      <c r="N43" s="2"/>
      <c r="O43" s="2"/>
      <c r="P43" s="2"/>
    </row>
    <row r="44" spans="1:16" ht="14.25">
      <c r="A44" s="2" t="s">
        <v>83</v>
      </c>
      <c r="B44" s="2"/>
      <c r="C44" s="2"/>
      <c r="D44" s="2"/>
      <c r="E44" s="2"/>
      <c r="F44" s="2"/>
      <c r="G44" s="2"/>
      <c r="H44" s="131">
        <v>0</v>
      </c>
      <c r="I44" s="132"/>
      <c r="J44" s="133"/>
      <c r="K44" s="1"/>
      <c r="L44" s="17"/>
      <c r="M44" s="1"/>
      <c r="N44" s="2"/>
      <c r="O44" s="2"/>
      <c r="P44" s="2"/>
    </row>
    <row r="45" spans="1:16" ht="14.25">
      <c r="A45" s="2" t="s">
        <v>84</v>
      </c>
      <c r="B45" s="2"/>
      <c r="C45" s="2"/>
      <c r="D45" s="2"/>
      <c r="E45" s="2"/>
      <c r="F45" s="2"/>
      <c r="G45" s="2"/>
      <c r="H45" s="131">
        <f>H16</f>
        <v>6200478</v>
      </c>
      <c r="I45" s="132"/>
      <c r="J45" s="133"/>
      <c r="K45" s="1"/>
      <c r="L45" s="16"/>
      <c r="M45" s="1"/>
      <c r="N45" s="2"/>
      <c r="O45" s="2"/>
      <c r="P45" s="2"/>
    </row>
    <row r="46" spans="1:16" ht="14.25">
      <c r="A46" s="2" t="s">
        <v>85</v>
      </c>
      <c r="B46" s="2"/>
      <c r="C46" s="2"/>
      <c r="D46" s="2"/>
      <c r="E46" s="2"/>
      <c r="F46" s="2"/>
      <c r="G46" s="2"/>
      <c r="H46" s="128" t="s">
        <v>67</v>
      </c>
      <c r="I46" s="129"/>
      <c r="J46" s="130"/>
      <c r="K46" s="1"/>
      <c r="L46" s="1"/>
      <c r="M46" s="1"/>
      <c r="N46" s="2"/>
      <c r="O46" s="2"/>
      <c r="P46" s="2"/>
    </row>
    <row r="47" spans="1:16" ht="14.25">
      <c r="A47" s="2"/>
      <c r="B47" s="2"/>
      <c r="C47" s="2"/>
      <c r="D47" s="2"/>
      <c r="E47" s="2"/>
      <c r="F47" s="2"/>
      <c r="G47" s="2"/>
      <c r="H47" s="128"/>
      <c r="I47" s="129"/>
      <c r="J47" s="130"/>
      <c r="K47" s="1"/>
      <c r="L47" s="1"/>
      <c r="M47" s="1"/>
      <c r="N47" s="2"/>
      <c r="O47" s="2"/>
      <c r="P47" s="2"/>
    </row>
    <row r="48" spans="1:16" ht="14.25">
      <c r="A48" s="2" t="s">
        <v>19</v>
      </c>
      <c r="B48" s="2"/>
      <c r="C48" s="2"/>
      <c r="D48" s="2"/>
      <c r="E48" s="2"/>
      <c r="F48" s="2"/>
      <c r="G48" s="2"/>
      <c r="H48" s="113">
        <f>(H38-H39)/H34*12*100%</f>
        <v>0.5426103556262041</v>
      </c>
      <c r="I48" s="114"/>
      <c r="J48" s="115"/>
      <c r="K48" s="1"/>
      <c r="L48" s="1"/>
      <c r="M48" s="1"/>
      <c r="N48" s="2"/>
      <c r="O48" s="2"/>
      <c r="P48" s="2"/>
    </row>
    <row r="49" spans="1:16" ht="14.25">
      <c r="A49" s="2" t="s">
        <v>66</v>
      </c>
      <c r="B49" s="2"/>
      <c r="C49" s="2"/>
      <c r="D49" s="2"/>
      <c r="E49" s="2"/>
      <c r="F49" s="2"/>
      <c r="G49" s="2"/>
      <c r="H49" s="113">
        <f>H41/H34*12*100%</f>
        <v>0.49064311612280853</v>
      </c>
      <c r="I49" s="114"/>
      <c r="J49" s="115"/>
      <c r="K49" s="1"/>
      <c r="L49" s="1"/>
      <c r="M49" s="1"/>
      <c r="N49" s="2"/>
      <c r="O49" s="2"/>
      <c r="P49" s="2"/>
    </row>
    <row r="50" spans="1:16" ht="14.25">
      <c r="A50" s="2" t="s">
        <v>20</v>
      </c>
      <c r="B50" s="2"/>
      <c r="C50" s="2"/>
      <c r="D50" s="2"/>
      <c r="E50" s="2"/>
      <c r="F50" s="2"/>
      <c r="G50" s="2"/>
      <c r="H50" s="110">
        <f>(H42-H39)/H34*12*100%</f>
        <v>0.051967239503395456</v>
      </c>
      <c r="I50" s="111"/>
      <c r="J50" s="112"/>
      <c r="K50" s="1"/>
      <c r="L50" s="1"/>
      <c r="M50" s="1"/>
      <c r="N50" s="2"/>
      <c r="O50" s="2"/>
      <c r="P50" s="2"/>
    </row>
    <row r="51" spans="1:16" ht="14.25">
      <c r="A51" s="2"/>
      <c r="B51" s="2"/>
      <c r="C51" s="2"/>
      <c r="D51" s="2"/>
      <c r="E51" s="2"/>
      <c r="F51" s="2"/>
      <c r="G51" s="2"/>
      <c r="H51" s="4"/>
      <c r="I51" s="4"/>
      <c r="J51" s="4"/>
      <c r="K51" s="1"/>
      <c r="L51" s="1"/>
      <c r="M51" s="1"/>
      <c r="N51" s="2"/>
      <c r="O51" s="2"/>
      <c r="P51" s="2"/>
    </row>
    <row r="52" spans="1:16" ht="15">
      <c r="A52" s="42" t="s">
        <v>270</v>
      </c>
      <c r="B52" s="2"/>
      <c r="C52" s="2"/>
      <c r="D52" s="2"/>
      <c r="E52" s="2"/>
      <c r="F52" s="2"/>
      <c r="G52" s="2"/>
      <c r="H52" s="182">
        <f>687913.79-405796.14-186186.21</f>
        <v>95931.44000000003</v>
      </c>
      <c r="I52" s="183"/>
      <c r="J52" s="184"/>
      <c r="K52" s="1"/>
      <c r="L52" s="1"/>
      <c r="M52" s="1"/>
      <c r="N52" s="2"/>
      <c r="O52" s="2"/>
      <c r="P52" s="2"/>
    </row>
    <row r="53" spans="1:16" ht="15">
      <c r="A53" s="42" t="s">
        <v>271</v>
      </c>
      <c r="B53" s="2"/>
      <c r="C53" s="2"/>
      <c r="D53" s="2"/>
      <c r="E53" s="2"/>
      <c r="F53" s="2"/>
      <c r="G53" s="2"/>
      <c r="H53" s="200">
        <v>0</v>
      </c>
      <c r="I53" s="201"/>
      <c r="J53" s="202"/>
      <c r="K53" s="1"/>
      <c r="L53" s="1"/>
      <c r="M53" s="1"/>
      <c r="N53" s="2"/>
      <c r="O53" s="2"/>
      <c r="P53" s="2"/>
    </row>
    <row r="54" spans="1:16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">
      <c r="A55" s="43" t="s">
        <v>272</v>
      </c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2"/>
      <c r="O55" s="2"/>
      <c r="P55" s="2"/>
    </row>
    <row r="56" spans="1:16" ht="14.25">
      <c r="A56" s="2" t="s">
        <v>70</v>
      </c>
      <c r="B56" s="2"/>
      <c r="C56" s="2"/>
      <c r="D56" s="2"/>
      <c r="E56" s="2"/>
      <c r="F56" s="2"/>
      <c r="G56" s="2"/>
      <c r="H56" s="194">
        <v>185</v>
      </c>
      <c r="I56" s="195"/>
      <c r="J56" s="196"/>
      <c r="K56" s="1"/>
      <c r="L56" s="1"/>
      <c r="M56" s="1"/>
      <c r="N56" s="2"/>
      <c r="O56" s="2"/>
      <c r="P56" s="2"/>
    </row>
    <row r="57" spans="1:16" ht="14.25">
      <c r="A57" s="2" t="s">
        <v>71</v>
      </c>
      <c r="B57" s="2"/>
      <c r="C57" s="2"/>
      <c r="D57" s="2"/>
      <c r="E57" s="2"/>
      <c r="F57" s="2"/>
      <c r="G57" s="2"/>
      <c r="H57" s="185">
        <v>11337.13</v>
      </c>
      <c r="I57" s="186"/>
      <c r="J57" s="187"/>
      <c r="K57" s="1"/>
      <c r="L57" s="1"/>
      <c r="M57" s="1"/>
      <c r="N57" s="2"/>
      <c r="O57" s="2"/>
      <c r="P57" s="2"/>
    </row>
    <row r="58" spans="1:16" ht="14.25">
      <c r="A58" s="2" t="s">
        <v>21</v>
      </c>
      <c r="B58" s="2"/>
      <c r="C58" s="2"/>
      <c r="D58" s="2"/>
      <c r="E58" s="2"/>
      <c r="F58" s="2"/>
      <c r="G58" s="2"/>
      <c r="H58" s="185">
        <f>587.5+862.5+500</f>
        <v>1950</v>
      </c>
      <c r="I58" s="186"/>
      <c r="J58" s="187"/>
      <c r="K58" s="1"/>
      <c r="L58" s="1"/>
      <c r="M58" s="1"/>
      <c r="N58" s="2"/>
      <c r="O58" s="2"/>
      <c r="P58" s="2"/>
    </row>
    <row r="59" spans="1:16" ht="14.25">
      <c r="A59" s="2" t="s">
        <v>22</v>
      </c>
      <c r="B59" s="2"/>
      <c r="C59" s="2"/>
      <c r="D59" s="2"/>
      <c r="E59" s="2"/>
      <c r="F59" s="2"/>
      <c r="G59" s="2"/>
      <c r="H59" s="197">
        <v>3184.93</v>
      </c>
      <c r="I59" s="198"/>
      <c r="J59" s="199"/>
      <c r="K59" s="1"/>
      <c r="L59" s="1"/>
      <c r="M59" s="1"/>
      <c r="N59" s="2"/>
      <c r="O59" s="2"/>
      <c r="P59" s="2"/>
    </row>
    <row r="60" spans="1:16" ht="14.25">
      <c r="A60" s="2"/>
      <c r="B60" s="2"/>
      <c r="C60" s="2"/>
      <c r="D60" s="2"/>
      <c r="E60" s="2"/>
      <c r="F60" s="2"/>
      <c r="G60" s="2"/>
      <c r="H60" s="1"/>
      <c r="I60" s="1"/>
      <c r="J60" s="1"/>
      <c r="K60" s="1"/>
      <c r="L60" s="1"/>
      <c r="M60" s="1"/>
      <c r="N60" s="2"/>
      <c r="O60" s="2"/>
      <c r="P60" s="2"/>
    </row>
    <row r="61" spans="1:16" ht="15">
      <c r="A61" s="5" t="s">
        <v>23</v>
      </c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</row>
    <row r="62" spans="1:16" ht="14.25">
      <c r="A62" s="3" t="s">
        <v>24</v>
      </c>
      <c r="B62" s="2"/>
      <c r="C62" s="2"/>
      <c r="D62" s="2"/>
      <c r="E62" s="2"/>
      <c r="F62" s="2"/>
      <c r="G62" s="2"/>
      <c r="H62" s="144">
        <v>60000000</v>
      </c>
      <c r="I62" s="145"/>
      <c r="J62" s="146"/>
      <c r="K62" s="1"/>
      <c r="L62" s="1"/>
      <c r="M62" s="1"/>
      <c r="N62" s="2"/>
      <c r="O62" s="2"/>
      <c r="P62" s="2"/>
    </row>
    <row r="63" spans="1:16" ht="14.25">
      <c r="A63" s="2" t="s">
        <v>25</v>
      </c>
      <c r="B63" s="2"/>
      <c r="C63" s="2"/>
      <c r="D63" s="2"/>
      <c r="E63" s="2"/>
      <c r="F63" s="2"/>
      <c r="G63" s="2"/>
      <c r="H63" s="131">
        <v>25000000</v>
      </c>
      <c r="I63" s="132"/>
      <c r="J63" s="133"/>
      <c r="K63" s="1"/>
      <c r="L63" s="1"/>
      <c r="M63" s="1"/>
      <c r="N63" s="2"/>
      <c r="O63" s="2"/>
      <c r="P63" s="2"/>
    </row>
    <row r="64" spans="1:16" ht="14.25">
      <c r="A64" s="2" t="s">
        <v>26</v>
      </c>
      <c r="B64" s="2"/>
      <c r="C64" s="2"/>
      <c r="D64" s="2"/>
      <c r="E64" s="2"/>
      <c r="F64" s="2"/>
      <c r="G64" s="2"/>
      <c r="H64" s="131">
        <v>0</v>
      </c>
      <c r="I64" s="132"/>
      <c r="J64" s="133"/>
      <c r="K64" s="1"/>
      <c r="L64" s="1"/>
      <c r="M64" s="1"/>
      <c r="N64" s="2"/>
      <c r="O64" s="2"/>
      <c r="P64" s="2"/>
    </row>
    <row r="65" spans="1:16" ht="14.25">
      <c r="A65" s="2" t="s">
        <v>27</v>
      </c>
      <c r="B65" s="2"/>
      <c r="C65" s="2"/>
      <c r="D65" s="2"/>
      <c r="E65" s="2"/>
      <c r="F65" s="2"/>
      <c r="G65" s="2"/>
      <c r="H65" s="128">
        <v>0</v>
      </c>
      <c r="I65" s="129"/>
      <c r="J65" s="130"/>
      <c r="K65" s="1"/>
      <c r="L65" s="1"/>
      <c r="M65" s="1"/>
      <c r="N65" s="2"/>
      <c r="O65" s="2"/>
      <c r="P65" s="2"/>
    </row>
    <row r="66" spans="1:16" ht="14.25">
      <c r="A66" s="2" t="s">
        <v>28</v>
      </c>
      <c r="B66" s="2"/>
      <c r="C66" s="2"/>
      <c r="D66" s="2"/>
      <c r="E66" s="2"/>
      <c r="F66" s="2"/>
      <c r="G66" s="2"/>
      <c r="H66" s="131">
        <v>0</v>
      </c>
      <c r="I66" s="132"/>
      <c r="J66" s="133"/>
      <c r="K66" s="1"/>
      <c r="L66" s="1"/>
      <c r="M66" s="1"/>
      <c r="N66" s="2"/>
      <c r="O66" s="2"/>
      <c r="P66" s="2"/>
    </row>
    <row r="67" spans="1:16" ht="14.25">
      <c r="A67" s="2" t="s">
        <v>29</v>
      </c>
      <c r="B67" s="2"/>
      <c r="C67" s="2"/>
      <c r="D67" s="2"/>
      <c r="E67" s="2"/>
      <c r="F67" s="2"/>
      <c r="G67" s="2"/>
      <c r="H67" s="137">
        <f>H59</f>
        <v>3184.93</v>
      </c>
      <c r="I67" s="138"/>
      <c r="J67" s="139"/>
      <c r="K67" s="1"/>
      <c r="L67" s="1"/>
      <c r="M67" s="1"/>
      <c r="N67" s="2"/>
      <c r="O67" s="2"/>
      <c r="P67" s="2"/>
    </row>
    <row r="68" spans="1:16" ht="14.25">
      <c r="A68" s="2" t="s">
        <v>30</v>
      </c>
      <c r="B68" s="2"/>
      <c r="C68" s="2"/>
      <c r="D68" s="2"/>
      <c r="E68" s="2"/>
      <c r="F68" s="2"/>
      <c r="G68" s="2"/>
      <c r="H68" s="110">
        <v>0.0015</v>
      </c>
      <c r="I68" s="153"/>
      <c r="J68" s="154"/>
      <c r="K68" s="1"/>
      <c r="L68" s="1"/>
      <c r="M68" s="1"/>
      <c r="N68" s="2"/>
      <c r="O68" s="2"/>
      <c r="P68" s="2"/>
    </row>
    <row r="69" spans="1:16" ht="14.25">
      <c r="A69" s="2"/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</row>
    <row r="70" spans="1:16" ht="15">
      <c r="A70" s="5" t="s">
        <v>31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4.25">
      <c r="A71" s="3" t="s">
        <v>96</v>
      </c>
      <c r="B71" s="2"/>
      <c r="C71" s="2"/>
      <c r="D71" s="2"/>
      <c r="E71" s="2"/>
      <c r="F71" s="2"/>
      <c r="G71" s="2"/>
      <c r="H71" s="144">
        <v>11750000</v>
      </c>
      <c r="I71" s="145"/>
      <c r="J71" s="146"/>
      <c r="K71" s="2"/>
      <c r="L71" s="2"/>
      <c r="M71" s="2"/>
      <c r="N71" s="2"/>
      <c r="O71" s="2"/>
      <c r="P71" s="2"/>
    </row>
    <row r="72" spans="1:16" ht="14.25">
      <c r="A72" s="2" t="s">
        <v>32</v>
      </c>
      <c r="B72" s="2"/>
      <c r="C72" s="2"/>
      <c r="D72" s="2"/>
      <c r="E72" s="2"/>
      <c r="F72" s="2"/>
      <c r="G72" s="2"/>
      <c r="H72" s="131">
        <v>11750000</v>
      </c>
      <c r="I72" s="132"/>
      <c r="J72" s="133"/>
      <c r="K72" s="2"/>
      <c r="L72" s="2"/>
      <c r="M72" s="2"/>
      <c r="N72" s="2"/>
      <c r="O72" s="2"/>
      <c r="P72" s="2"/>
    </row>
    <row r="73" spans="1:16" ht="14.25">
      <c r="A73" s="2" t="s">
        <v>33</v>
      </c>
      <c r="B73" s="2"/>
      <c r="C73" s="2"/>
      <c r="D73" s="2"/>
      <c r="E73" s="2"/>
      <c r="F73" s="2"/>
      <c r="G73" s="2"/>
      <c r="H73" s="131">
        <v>0</v>
      </c>
      <c r="I73" s="129"/>
      <c r="J73" s="130"/>
      <c r="K73" s="2"/>
      <c r="L73" s="2"/>
      <c r="M73" s="2"/>
      <c r="N73" s="2"/>
      <c r="O73" s="2"/>
      <c r="P73" s="2"/>
    </row>
    <row r="74" spans="1:16" ht="14.25">
      <c r="A74" s="2" t="s">
        <v>34</v>
      </c>
      <c r="B74" s="2"/>
      <c r="C74" s="2"/>
      <c r="D74" s="2"/>
      <c r="E74" s="2"/>
      <c r="F74" s="2"/>
      <c r="G74" s="2"/>
      <c r="H74" s="128"/>
      <c r="I74" s="129"/>
      <c r="J74" s="130"/>
      <c r="K74" s="2"/>
      <c r="L74" s="2"/>
      <c r="M74" s="2"/>
      <c r="N74" s="2"/>
      <c r="O74" s="2"/>
      <c r="P74" s="2"/>
    </row>
    <row r="75" spans="1:16" ht="14.25">
      <c r="A75" s="2" t="s">
        <v>35</v>
      </c>
      <c r="B75" s="2"/>
      <c r="C75" s="2"/>
      <c r="D75" s="2"/>
      <c r="E75" s="2"/>
      <c r="F75" s="2"/>
      <c r="G75" s="2"/>
      <c r="H75" s="128">
        <v>0</v>
      </c>
      <c r="I75" s="129"/>
      <c r="J75" s="130"/>
      <c r="K75" s="2"/>
      <c r="L75" s="2"/>
      <c r="M75" s="2"/>
      <c r="N75" s="2"/>
      <c r="O75" s="2"/>
      <c r="P75" s="2"/>
    </row>
    <row r="76" spans="1:16" ht="14.25">
      <c r="A76" s="2" t="s">
        <v>36</v>
      </c>
      <c r="B76" s="2"/>
      <c r="C76" s="2"/>
      <c r="D76" s="2"/>
      <c r="E76" s="2"/>
      <c r="F76" s="2"/>
      <c r="G76" s="2"/>
      <c r="H76" s="128">
        <v>0</v>
      </c>
      <c r="I76" s="129"/>
      <c r="J76" s="130"/>
      <c r="K76" s="2"/>
      <c r="L76" s="2"/>
      <c r="M76" s="2"/>
      <c r="N76" s="2"/>
      <c r="O76" s="2"/>
      <c r="P76" s="2"/>
    </row>
    <row r="77" spans="1:16" ht="14.25">
      <c r="A77" s="2" t="s">
        <v>37</v>
      </c>
      <c r="B77" s="2"/>
      <c r="C77" s="2"/>
      <c r="D77" s="2"/>
      <c r="E77" s="2"/>
      <c r="F77" s="2"/>
      <c r="G77" s="2"/>
      <c r="H77" s="128">
        <v>0</v>
      </c>
      <c r="I77" s="129"/>
      <c r="J77" s="130"/>
      <c r="K77" s="2"/>
      <c r="L77" s="2"/>
      <c r="M77" s="2"/>
      <c r="N77" s="2"/>
      <c r="O77" s="2"/>
      <c r="P77" s="2"/>
    </row>
    <row r="78" spans="1:16" ht="14.25">
      <c r="A78" s="2" t="s">
        <v>38</v>
      </c>
      <c r="B78" s="2"/>
      <c r="C78" s="2"/>
      <c r="D78" s="2"/>
      <c r="E78" s="2"/>
      <c r="F78" s="2"/>
      <c r="G78" s="2"/>
      <c r="H78" s="158">
        <f>H72+H73</f>
        <v>11750000</v>
      </c>
      <c r="I78" s="159"/>
      <c r="J78" s="160"/>
      <c r="K78" s="2"/>
      <c r="L78" s="2"/>
      <c r="M78" s="2"/>
      <c r="N78" s="2"/>
      <c r="O78" s="2"/>
      <c r="P78" s="2"/>
    </row>
    <row r="79" spans="1:16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">
      <c r="A80" s="5" t="s">
        <v>39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4.25">
      <c r="A81" s="2" t="s">
        <v>40</v>
      </c>
      <c r="B81" s="2"/>
      <c r="C81" s="2"/>
      <c r="D81" s="2"/>
      <c r="E81" s="2"/>
      <c r="F81" s="2"/>
      <c r="G81" s="2"/>
      <c r="H81" s="161">
        <v>0</v>
      </c>
      <c r="I81" s="162"/>
      <c r="J81" s="163"/>
      <c r="K81" s="2"/>
      <c r="L81" s="2"/>
      <c r="M81" s="2"/>
      <c r="N81" s="2"/>
      <c r="O81" s="2"/>
      <c r="P81" s="2"/>
    </row>
    <row r="82" spans="1:16" ht="14.25">
      <c r="A82" s="2" t="s">
        <v>41</v>
      </c>
      <c r="B82" s="2"/>
      <c r="C82" s="2"/>
      <c r="D82" s="2"/>
      <c r="E82" s="2"/>
      <c r="F82" s="2"/>
      <c r="G82" s="2"/>
      <c r="H82" s="128">
        <v>0</v>
      </c>
      <c r="I82" s="129"/>
      <c r="J82" s="130"/>
      <c r="K82" s="2"/>
      <c r="L82" s="2"/>
      <c r="M82" s="2"/>
      <c r="N82" s="2"/>
      <c r="O82" s="2"/>
      <c r="P82" s="2"/>
    </row>
    <row r="83" spans="1:16" ht="14.25">
      <c r="A83" s="2" t="s">
        <v>42</v>
      </c>
      <c r="B83" s="2"/>
      <c r="C83" s="2"/>
      <c r="D83" s="2"/>
      <c r="E83" s="2"/>
      <c r="F83" s="2"/>
      <c r="G83" s="2"/>
      <c r="H83" s="128">
        <v>0</v>
      </c>
      <c r="I83" s="129"/>
      <c r="J83" s="130"/>
      <c r="K83" s="2"/>
      <c r="L83" s="2"/>
      <c r="M83" s="2"/>
      <c r="N83" s="2"/>
      <c r="O83" s="2"/>
      <c r="P83" s="2"/>
    </row>
    <row r="84" spans="1:16" ht="14.25">
      <c r="A84" s="2" t="s">
        <v>43</v>
      </c>
      <c r="B84" s="2"/>
      <c r="C84" s="2"/>
      <c r="D84" s="2"/>
      <c r="E84" s="2"/>
      <c r="F84" s="2"/>
      <c r="G84" s="2"/>
      <c r="H84" s="164">
        <v>0</v>
      </c>
      <c r="I84" s="153"/>
      <c r="J84" s="154"/>
      <c r="K84" s="2"/>
      <c r="L84" s="2"/>
      <c r="M84" s="2"/>
      <c r="N84" s="2"/>
      <c r="O84" s="2"/>
      <c r="P84" s="2"/>
    </row>
    <row r="85" spans="1:16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">
      <c r="A86" s="44" t="s">
        <v>273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>
      <c r="A87" s="6" t="s">
        <v>44</v>
      </c>
      <c r="B87" s="2"/>
      <c r="C87" s="2"/>
      <c r="D87" s="2"/>
      <c r="E87" s="2"/>
      <c r="F87" s="2"/>
      <c r="G87" s="2"/>
      <c r="H87" s="125" t="s">
        <v>72</v>
      </c>
      <c r="I87" s="126"/>
      <c r="J87" s="127"/>
      <c r="K87" s="126" t="s">
        <v>61</v>
      </c>
      <c r="L87" s="126"/>
      <c r="M87" s="127"/>
      <c r="N87" s="2"/>
      <c r="O87" s="2"/>
      <c r="P87" s="2"/>
    </row>
    <row r="88" spans="1:16" ht="14.25">
      <c r="A88" s="2" t="s">
        <v>45</v>
      </c>
      <c r="B88" s="2"/>
      <c r="C88" s="2"/>
      <c r="D88" s="2"/>
      <c r="E88" s="2"/>
      <c r="F88" s="2"/>
      <c r="G88" s="2"/>
      <c r="H88" s="173">
        <v>128280432.71</v>
      </c>
      <c r="I88" s="174"/>
      <c r="J88" s="175"/>
      <c r="K88" s="188">
        <v>2392</v>
      </c>
      <c r="L88" s="188"/>
      <c r="M88" s="189"/>
      <c r="N88" s="2"/>
      <c r="O88" s="2"/>
      <c r="P88" s="2"/>
    </row>
    <row r="89" spans="1:16" ht="14.25">
      <c r="A89" s="2" t="s">
        <v>46</v>
      </c>
      <c r="B89" s="2"/>
      <c r="C89" s="2"/>
      <c r="D89" s="2"/>
      <c r="E89" s="2"/>
      <c r="F89" s="2"/>
      <c r="G89" s="2"/>
      <c r="H89" s="173">
        <v>1189396.85</v>
      </c>
      <c r="I89" s="174"/>
      <c r="J89" s="175"/>
      <c r="K89" s="188">
        <v>23</v>
      </c>
      <c r="L89" s="188"/>
      <c r="M89" s="189"/>
      <c r="N89" s="2"/>
      <c r="O89" s="2"/>
      <c r="P89" s="2"/>
    </row>
    <row r="90" spans="1:16" ht="14.25">
      <c r="A90" s="2" t="s">
        <v>47</v>
      </c>
      <c r="B90" s="2"/>
      <c r="C90" s="2"/>
      <c r="D90" s="2"/>
      <c r="E90" s="2"/>
      <c r="F90" s="2"/>
      <c r="G90" s="2"/>
      <c r="H90" s="173">
        <v>760274.01</v>
      </c>
      <c r="I90" s="174"/>
      <c r="J90" s="175"/>
      <c r="K90" s="188">
        <v>7</v>
      </c>
      <c r="L90" s="188"/>
      <c r="M90" s="189"/>
      <c r="N90" s="2"/>
      <c r="O90" s="2"/>
      <c r="P90" s="2"/>
    </row>
    <row r="91" spans="1:16" ht="14.25">
      <c r="A91" s="2" t="s">
        <v>48</v>
      </c>
      <c r="B91" s="2"/>
      <c r="C91" s="2"/>
      <c r="D91" s="2"/>
      <c r="E91" s="2"/>
      <c r="F91" s="2"/>
      <c r="G91" s="2"/>
      <c r="H91" s="173">
        <v>284305.37</v>
      </c>
      <c r="I91" s="174"/>
      <c r="J91" s="175"/>
      <c r="K91" s="188">
        <v>6</v>
      </c>
      <c r="L91" s="188"/>
      <c r="M91" s="189"/>
      <c r="N91" s="2"/>
      <c r="O91" s="2"/>
      <c r="P91" s="2"/>
    </row>
    <row r="92" spans="1:16" ht="14.25">
      <c r="A92" s="2" t="s">
        <v>104</v>
      </c>
      <c r="B92" s="2"/>
      <c r="C92" s="2"/>
      <c r="D92" s="2"/>
      <c r="E92" s="2"/>
      <c r="F92" s="2"/>
      <c r="G92" s="2"/>
      <c r="H92" s="173">
        <v>51638.01</v>
      </c>
      <c r="I92" s="174"/>
      <c r="J92" s="175"/>
      <c r="K92" s="188">
        <v>1</v>
      </c>
      <c r="L92" s="188"/>
      <c r="M92" s="189"/>
      <c r="N92" s="2"/>
      <c r="O92" s="2"/>
      <c r="P92" s="2"/>
    </row>
    <row r="93" spans="1:16" ht="14.25">
      <c r="A93" s="2" t="s">
        <v>105</v>
      </c>
      <c r="B93" s="2"/>
      <c r="C93" s="2"/>
      <c r="D93" s="2"/>
      <c r="E93" s="2"/>
      <c r="F93" s="2"/>
      <c r="G93" s="2"/>
      <c r="H93" s="173">
        <v>107139.88</v>
      </c>
      <c r="I93" s="174"/>
      <c r="J93" s="175"/>
      <c r="K93" s="188">
        <v>2</v>
      </c>
      <c r="L93" s="188"/>
      <c r="M93" s="189"/>
      <c r="N93" s="2"/>
      <c r="O93" s="2"/>
      <c r="P93" s="2"/>
    </row>
    <row r="94" spans="1:16" ht="14.25">
      <c r="A94" s="2" t="s">
        <v>103</v>
      </c>
      <c r="B94" s="2"/>
      <c r="C94" s="2"/>
      <c r="D94" s="2"/>
      <c r="E94" s="2"/>
      <c r="F94" s="2"/>
      <c r="G94" s="2"/>
      <c r="H94" s="173">
        <v>251048.12</v>
      </c>
      <c r="I94" s="174"/>
      <c r="J94" s="175"/>
      <c r="K94" s="188">
        <v>5</v>
      </c>
      <c r="L94" s="188"/>
      <c r="M94" s="189"/>
      <c r="N94" s="2"/>
      <c r="O94" s="2"/>
      <c r="P94" s="2"/>
    </row>
    <row r="95" spans="1:16" ht="14.25">
      <c r="A95" s="2" t="s">
        <v>116</v>
      </c>
      <c r="B95" s="2"/>
      <c r="C95" s="2"/>
      <c r="D95" s="2"/>
      <c r="E95" s="2"/>
      <c r="F95" s="2"/>
      <c r="G95" s="2"/>
      <c r="H95" s="173">
        <v>1189.1</v>
      </c>
      <c r="I95" s="174"/>
      <c r="J95" s="175"/>
      <c r="K95" s="188">
        <v>1</v>
      </c>
      <c r="L95" s="188"/>
      <c r="M95" s="189"/>
      <c r="N95" s="2"/>
      <c r="O95" s="2"/>
      <c r="P95" s="2"/>
    </row>
    <row r="96" spans="1:16" ht="14.25">
      <c r="A96" s="2" t="s">
        <v>246</v>
      </c>
      <c r="B96" s="2"/>
      <c r="C96" s="2"/>
      <c r="D96" s="2"/>
      <c r="E96" s="2"/>
      <c r="F96" s="2"/>
      <c r="G96" s="2"/>
      <c r="H96" s="190">
        <v>86.95</v>
      </c>
      <c r="I96" s="191"/>
      <c r="J96" s="192"/>
      <c r="K96" s="193">
        <v>1</v>
      </c>
      <c r="L96" s="191"/>
      <c r="M96" s="192"/>
      <c r="N96" s="2"/>
      <c r="O96" s="2"/>
      <c r="P96" s="2"/>
    </row>
    <row r="97" spans="1:16" ht="14.25">
      <c r="A97" s="2" t="s">
        <v>115</v>
      </c>
      <c r="B97" s="2"/>
      <c r="C97" s="2"/>
      <c r="D97" s="2"/>
      <c r="E97" s="2"/>
      <c r="F97" s="2"/>
      <c r="G97" s="2"/>
      <c r="H97" s="165">
        <f>SUM(H88:J96)</f>
        <v>130925511</v>
      </c>
      <c r="I97" s="166"/>
      <c r="J97" s="167"/>
      <c r="K97" s="168">
        <f>SUM(K88:M96)</f>
        <v>2438</v>
      </c>
      <c r="L97" s="169"/>
      <c r="M97" s="170"/>
      <c r="N97" s="2"/>
      <c r="O97" s="2"/>
      <c r="P97" s="2"/>
    </row>
    <row r="98" spans="1:16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">
      <c r="A99" s="45" t="s">
        <v>274</v>
      </c>
      <c r="B99" s="2"/>
      <c r="C99" s="2"/>
      <c r="D99" s="2"/>
      <c r="E99" s="2"/>
      <c r="F99" s="2"/>
      <c r="G99" s="2"/>
      <c r="H99" s="12"/>
      <c r="I99" s="12"/>
      <c r="J99" s="12"/>
      <c r="K99" s="11"/>
      <c r="L99" s="11"/>
      <c r="M99" s="11"/>
      <c r="N99" s="2"/>
      <c r="O99" s="2"/>
      <c r="P99" s="2"/>
    </row>
    <row r="100" spans="1:16" ht="15">
      <c r="A100" s="14" t="s">
        <v>111</v>
      </c>
      <c r="B100" s="2"/>
      <c r="C100" s="2"/>
      <c r="D100" s="2"/>
      <c r="E100" s="2"/>
      <c r="F100" s="2"/>
      <c r="G100" s="2"/>
      <c r="H100" s="116" t="s">
        <v>114</v>
      </c>
      <c r="I100" s="117"/>
      <c r="J100" s="118"/>
      <c r="K100" s="11"/>
      <c r="L100" s="11"/>
      <c r="M100" s="11"/>
      <c r="N100" s="2"/>
      <c r="O100" s="2"/>
      <c r="P100" s="2"/>
    </row>
    <row r="101" spans="1:16" ht="14.25">
      <c r="A101" s="15" t="s">
        <v>112</v>
      </c>
      <c r="B101" s="2"/>
      <c r="C101" s="2"/>
      <c r="D101" s="2"/>
      <c r="E101" s="2"/>
      <c r="F101" s="2"/>
      <c r="G101" s="2"/>
      <c r="H101" s="176">
        <f>34169894.15/130925511</f>
        <v>0.26098728879507677</v>
      </c>
      <c r="I101" s="177"/>
      <c r="J101" s="178"/>
      <c r="K101" s="11"/>
      <c r="L101" s="11"/>
      <c r="M101" s="11"/>
      <c r="N101" s="2"/>
      <c r="O101" s="2"/>
      <c r="P101" s="2"/>
    </row>
    <row r="102" spans="1:16" ht="14.25">
      <c r="A102" s="15" t="s">
        <v>113</v>
      </c>
      <c r="B102" s="2"/>
      <c r="C102" s="2"/>
      <c r="D102" s="2"/>
      <c r="E102" s="2"/>
      <c r="F102" s="2"/>
      <c r="G102" s="2"/>
      <c r="H102" s="179">
        <f>12646201.42/130925511</f>
        <v>0.09659081200760027</v>
      </c>
      <c r="I102" s="180"/>
      <c r="J102" s="181"/>
      <c r="K102" s="11"/>
      <c r="L102" s="11"/>
      <c r="M102" s="11"/>
      <c r="N102" s="2"/>
      <c r="O102" s="2"/>
      <c r="P102" s="2"/>
    </row>
    <row r="103" spans="1:16" ht="14.25">
      <c r="A103" s="2"/>
      <c r="B103" s="2"/>
      <c r="C103" s="2"/>
      <c r="D103" s="2"/>
      <c r="E103" s="2"/>
      <c r="F103" s="2"/>
      <c r="G103" s="2"/>
      <c r="H103" s="12"/>
      <c r="I103" s="12"/>
      <c r="J103" s="12"/>
      <c r="K103" s="11"/>
      <c r="L103" s="11"/>
      <c r="M103" s="11"/>
      <c r="N103" s="2"/>
      <c r="O103" s="2"/>
      <c r="P103" s="2"/>
    </row>
    <row r="104" spans="1:16" ht="14.25">
      <c r="A104" s="2"/>
      <c r="B104" s="2"/>
      <c r="C104" s="2"/>
      <c r="D104" s="2"/>
      <c r="E104" s="2"/>
      <c r="F104" s="2"/>
      <c r="G104" s="2"/>
      <c r="H104" s="12"/>
      <c r="I104" s="12"/>
      <c r="J104" s="12"/>
      <c r="K104" s="11"/>
      <c r="L104" s="11"/>
      <c r="M104" s="11"/>
      <c r="N104" s="2"/>
      <c r="O104" s="2"/>
      <c r="P104" s="2"/>
    </row>
    <row r="105" spans="1:16" ht="15">
      <c r="A105" s="5" t="s">
        <v>117</v>
      </c>
      <c r="B105" s="2"/>
      <c r="C105" s="2"/>
      <c r="D105" s="2"/>
      <c r="E105" s="2"/>
      <c r="F105" s="2"/>
      <c r="G105" s="2"/>
      <c r="H105" s="116" t="s">
        <v>108</v>
      </c>
      <c r="I105" s="117"/>
      <c r="J105" s="118"/>
      <c r="K105" s="125" t="s">
        <v>109</v>
      </c>
      <c r="L105" s="126"/>
      <c r="M105" s="127"/>
      <c r="N105" s="125" t="s">
        <v>110</v>
      </c>
      <c r="O105" s="126"/>
      <c r="P105" s="127"/>
    </row>
    <row r="106" spans="1:16" ht="14.25">
      <c r="A106" s="2" t="s">
        <v>106</v>
      </c>
      <c r="B106" s="2"/>
      <c r="C106" s="2"/>
      <c r="D106" s="2"/>
      <c r="E106" s="2"/>
      <c r="F106" s="2"/>
      <c r="G106" s="2"/>
      <c r="H106" s="113">
        <v>0.667</v>
      </c>
      <c r="I106" s="114"/>
      <c r="J106" s="115"/>
      <c r="K106" s="113">
        <v>0.677</v>
      </c>
      <c r="L106" s="114"/>
      <c r="M106" s="115"/>
      <c r="N106" s="176">
        <v>0.5915</v>
      </c>
      <c r="O106" s="177"/>
      <c r="P106" s="178"/>
    </row>
    <row r="107" spans="1:16" ht="14.25">
      <c r="A107" s="2" t="s">
        <v>107</v>
      </c>
      <c r="B107" s="2"/>
      <c r="C107" s="2"/>
      <c r="D107" s="2"/>
      <c r="E107" s="2"/>
      <c r="F107" s="2"/>
      <c r="G107" s="2"/>
      <c r="H107" s="110">
        <v>0.6431</v>
      </c>
      <c r="I107" s="111"/>
      <c r="J107" s="112"/>
      <c r="K107" s="110">
        <v>0.6531</v>
      </c>
      <c r="L107" s="111"/>
      <c r="M107" s="112"/>
      <c r="N107" s="179">
        <v>0.5532</v>
      </c>
      <c r="O107" s="180"/>
      <c r="P107" s="181"/>
    </row>
    <row r="108" spans="1:16" ht="14.25">
      <c r="A108" s="2"/>
      <c r="B108" s="2"/>
      <c r="C108" s="2"/>
      <c r="D108" s="2"/>
      <c r="E108" s="2"/>
      <c r="F108" s="2"/>
      <c r="G108" s="2"/>
      <c r="H108" s="8"/>
      <c r="I108" s="2"/>
      <c r="J108" s="2"/>
      <c r="K108" s="2"/>
      <c r="L108" s="2"/>
      <c r="M108" s="2"/>
      <c r="N108" s="2"/>
      <c r="O108" s="2"/>
      <c r="P108" s="2"/>
    </row>
    <row r="109" spans="1:16" ht="15">
      <c r="A109" s="5" t="s">
        <v>49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4.25">
      <c r="A110" s="2" t="s">
        <v>50</v>
      </c>
      <c r="B110" s="2"/>
      <c r="C110" s="2"/>
      <c r="D110" s="2"/>
      <c r="E110" s="2"/>
      <c r="F110" s="2"/>
      <c r="G110" s="2"/>
      <c r="H110" s="161">
        <v>0</v>
      </c>
      <c r="I110" s="162"/>
      <c r="J110" s="163"/>
      <c r="K110" s="2"/>
      <c r="L110" s="2"/>
      <c r="M110" s="2"/>
      <c r="N110" s="2"/>
      <c r="O110" s="2"/>
      <c r="P110" s="2"/>
    </row>
    <row r="111" spans="1:16" ht="14.25">
      <c r="A111" s="2" t="s">
        <v>51</v>
      </c>
      <c r="B111" s="2"/>
      <c r="C111" s="2"/>
      <c r="D111" s="2"/>
      <c r="E111" s="2"/>
      <c r="F111" s="2"/>
      <c r="G111" s="2"/>
      <c r="H111" s="128">
        <v>0</v>
      </c>
      <c r="I111" s="129"/>
      <c r="J111" s="130"/>
      <c r="K111" s="2"/>
      <c r="L111" s="2"/>
      <c r="M111" s="2"/>
      <c r="N111" s="2"/>
      <c r="O111" s="2"/>
      <c r="P111" s="2"/>
    </row>
    <row r="112" spans="1:16" ht="14.25">
      <c r="A112" s="2"/>
      <c r="B112" s="2"/>
      <c r="C112" s="2"/>
      <c r="D112" s="2"/>
      <c r="E112" s="2"/>
      <c r="F112" s="2"/>
      <c r="G112" s="2"/>
      <c r="H112" s="128"/>
      <c r="I112" s="129"/>
      <c r="J112" s="130"/>
      <c r="K112" s="2"/>
      <c r="L112" s="2"/>
      <c r="M112" s="2"/>
      <c r="N112" s="2"/>
      <c r="O112" s="2"/>
      <c r="P112" s="2"/>
    </row>
    <row r="113" spans="1:16" ht="14.25">
      <c r="A113" s="2" t="s">
        <v>52</v>
      </c>
      <c r="B113" s="2"/>
      <c r="C113" s="2"/>
      <c r="D113" s="2"/>
      <c r="E113" s="2"/>
      <c r="F113" s="2"/>
      <c r="G113" s="2"/>
      <c r="H113" s="128">
        <v>0</v>
      </c>
      <c r="I113" s="129"/>
      <c r="J113" s="130"/>
      <c r="K113" s="2"/>
      <c r="L113" s="2"/>
      <c r="M113" s="2"/>
      <c r="N113" s="2"/>
      <c r="O113" s="2"/>
      <c r="P113" s="2"/>
    </row>
    <row r="114" spans="1:16" ht="14.25">
      <c r="A114" s="2" t="s">
        <v>53</v>
      </c>
      <c r="B114" s="2"/>
      <c r="C114" s="2"/>
      <c r="D114" s="2"/>
      <c r="E114" s="2"/>
      <c r="F114" s="2"/>
      <c r="G114" s="2"/>
      <c r="H114" s="128">
        <v>0</v>
      </c>
      <c r="I114" s="129"/>
      <c r="J114" s="130"/>
      <c r="K114" s="2"/>
      <c r="L114" s="2"/>
      <c r="M114" s="2"/>
      <c r="N114" s="2"/>
      <c r="O114" s="2"/>
      <c r="P114" s="2"/>
    </row>
    <row r="115" spans="1:16" ht="14.25">
      <c r="A115" s="2" t="s">
        <v>54</v>
      </c>
      <c r="B115" s="2"/>
      <c r="C115" s="2"/>
      <c r="D115" s="2"/>
      <c r="E115" s="2"/>
      <c r="F115" s="2"/>
      <c r="G115" s="2"/>
      <c r="H115" s="164">
        <v>0</v>
      </c>
      <c r="I115" s="153"/>
      <c r="J115" s="154"/>
      <c r="K115" s="1"/>
      <c r="L115" s="1"/>
      <c r="M115" s="1"/>
      <c r="N115" s="2"/>
      <c r="O115" s="2"/>
      <c r="P115" s="2"/>
    </row>
    <row r="116" spans="1:16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2"/>
      <c r="O116" s="2"/>
      <c r="P116" s="2"/>
    </row>
    <row r="117" spans="1:16" ht="15">
      <c r="A117" s="5" t="s">
        <v>55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4.25">
      <c r="A118" s="2" t="s">
        <v>86</v>
      </c>
      <c r="B118" s="2"/>
      <c r="C118" s="2"/>
      <c r="D118" s="2"/>
      <c r="E118" s="2"/>
      <c r="F118" s="2"/>
      <c r="G118" s="2"/>
      <c r="H118" s="161">
        <v>0</v>
      </c>
      <c r="I118" s="162"/>
      <c r="J118" s="163"/>
      <c r="K118" s="2"/>
      <c r="L118" s="2"/>
      <c r="M118" s="2"/>
      <c r="N118" s="2"/>
      <c r="O118" s="2"/>
      <c r="P118" s="2"/>
    </row>
    <row r="119" spans="1:16" ht="14.25">
      <c r="A119" s="2" t="s">
        <v>87</v>
      </c>
      <c r="B119" s="2"/>
      <c r="C119" s="2"/>
      <c r="D119" s="2"/>
      <c r="E119" s="2"/>
      <c r="F119" s="2"/>
      <c r="G119" s="2"/>
      <c r="H119" s="128">
        <v>0</v>
      </c>
      <c r="I119" s="129"/>
      <c r="J119" s="130"/>
      <c r="K119" s="2"/>
      <c r="L119" s="2"/>
      <c r="M119" s="2"/>
      <c r="N119" s="2"/>
      <c r="O119" s="2"/>
      <c r="P119" s="2"/>
    </row>
    <row r="120" spans="1:16" ht="14.25">
      <c r="A120" s="2" t="s">
        <v>88</v>
      </c>
      <c r="B120" s="2"/>
      <c r="C120" s="2"/>
      <c r="D120" s="2"/>
      <c r="E120" s="2"/>
      <c r="F120" s="2"/>
      <c r="G120" s="2"/>
      <c r="H120" s="128">
        <v>0</v>
      </c>
      <c r="I120" s="129"/>
      <c r="J120" s="130"/>
      <c r="K120" s="2"/>
      <c r="L120" s="2"/>
      <c r="M120" s="2"/>
      <c r="N120" s="2"/>
      <c r="O120" s="2"/>
      <c r="P120" s="2"/>
    </row>
    <row r="121" spans="1:16" ht="14.25">
      <c r="A121" s="2" t="s">
        <v>89</v>
      </c>
      <c r="B121" s="2"/>
      <c r="C121" s="2"/>
      <c r="D121" s="2"/>
      <c r="E121" s="2"/>
      <c r="F121" s="2"/>
      <c r="G121" s="2"/>
      <c r="H121" s="128">
        <v>0</v>
      </c>
      <c r="I121" s="129"/>
      <c r="J121" s="130"/>
      <c r="K121" s="2"/>
      <c r="L121" s="2"/>
      <c r="M121" s="2"/>
      <c r="N121" s="2"/>
      <c r="O121" s="2"/>
      <c r="P121" s="2"/>
    </row>
    <row r="122" spans="1:16" ht="14.25">
      <c r="A122" s="2" t="s">
        <v>90</v>
      </c>
      <c r="B122" s="2"/>
      <c r="C122" s="2"/>
      <c r="D122" s="2"/>
      <c r="E122" s="2"/>
      <c r="F122" s="2"/>
      <c r="G122" s="2"/>
      <c r="H122" s="128">
        <v>0</v>
      </c>
      <c r="I122" s="129"/>
      <c r="J122" s="130"/>
      <c r="K122" s="2"/>
      <c r="L122" s="2"/>
      <c r="M122" s="2"/>
      <c r="N122" s="2"/>
      <c r="O122" s="2"/>
      <c r="P122" s="2"/>
    </row>
    <row r="123" spans="1:16" ht="14.25">
      <c r="A123" s="2" t="s">
        <v>56</v>
      </c>
      <c r="B123" s="2"/>
      <c r="C123" s="2"/>
      <c r="D123" s="2"/>
      <c r="E123" s="2"/>
      <c r="F123" s="2"/>
      <c r="G123" s="2"/>
      <c r="H123" s="128">
        <v>0</v>
      </c>
      <c r="I123" s="129"/>
      <c r="J123" s="130"/>
      <c r="K123" s="2"/>
      <c r="L123" s="2"/>
      <c r="M123" s="2"/>
      <c r="N123" s="2"/>
      <c r="O123" s="2"/>
      <c r="P123" s="2"/>
    </row>
    <row r="124" spans="1:16" ht="14.25">
      <c r="A124" s="2" t="s">
        <v>57</v>
      </c>
      <c r="B124" s="2"/>
      <c r="C124" s="2"/>
      <c r="D124" s="2"/>
      <c r="E124" s="2"/>
      <c r="F124" s="2"/>
      <c r="G124" s="2"/>
      <c r="H124" s="128">
        <v>0</v>
      </c>
      <c r="I124" s="129"/>
      <c r="J124" s="130"/>
      <c r="K124" s="2"/>
      <c r="L124" s="2"/>
      <c r="M124" s="2"/>
      <c r="N124" s="2"/>
      <c r="O124" s="2"/>
      <c r="P124" s="2"/>
    </row>
    <row r="125" spans="1:16" ht="14.25">
      <c r="A125" s="2" t="s">
        <v>58</v>
      </c>
      <c r="B125" s="2"/>
      <c r="C125" s="2"/>
      <c r="D125" s="2"/>
      <c r="E125" s="2"/>
      <c r="F125" s="2"/>
      <c r="G125" s="2"/>
      <c r="H125" s="164">
        <v>0</v>
      </c>
      <c r="I125" s="153"/>
      <c r="J125" s="154"/>
      <c r="K125" s="2"/>
      <c r="L125" s="2"/>
      <c r="M125" s="2"/>
      <c r="N125" s="2"/>
      <c r="O125" s="2"/>
      <c r="P125" s="2"/>
    </row>
    <row r="126" spans="1:16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mergeCells count="139">
    <mergeCell ref="H7:J7"/>
    <mergeCell ref="K7:M7"/>
    <mergeCell ref="H8:J8"/>
    <mergeCell ref="K8:M8"/>
    <mergeCell ref="H9:J9"/>
    <mergeCell ref="K9:M9"/>
    <mergeCell ref="H10:J10"/>
    <mergeCell ref="K10:M10"/>
    <mergeCell ref="H11:J11"/>
    <mergeCell ref="K11:M11"/>
    <mergeCell ref="H12:J12"/>
    <mergeCell ref="K12:M12"/>
    <mergeCell ref="H13:J13"/>
    <mergeCell ref="K13:M13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4:J34"/>
    <mergeCell ref="H35:J35"/>
    <mergeCell ref="H36:J36"/>
    <mergeCell ref="H37:J37"/>
    <mergeCell ref="H38:J38"/>
    <mergeCell ref="H39:J39"/>
    <mergeCell ref="H40:J40"/>
    <mergeCell ref="H41:J41"/>
    <mergeCell ref="K41:M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2:J52"/>
    <mergeCell ref="H53:J53"/>
    <mergeCell ref="H56:J56"/>
    <mergeCell ref="H57:J57"/>
    <mergeCell ref="H58:J58"/>
    <mergeCell ref="H59:J59"/>
    <mergeCell ref="H62:J62"/>
    <mergeCell ref="H63:J63"/>
    <mergeCell ref="H64:J64"/>
    <mergeCell ref="H65:J65"/>
    <mergeCell ref="H66:J66"/>
    <mergeCell ref="H67:J67"/>
    <mergeCell ref="H68:J68"/>
    <mergeCell ref="H71:J71"/>
    <mergeCell ref="H72:J72"/>
    <mergeCell ref="H73:J73"/>
    <mergeCell ref="H74:J74"/>
    <mergeCell ref="H75:J75"/>
    <mergeCell ref="H76:J76"/>
    <mergeCell ref="H77:J77"/>
    <mergeCell ref="H78:J78"/>
    <mergeCell ref="H81:J81"/>
    <mergeCell ref="H82:J82"/>
    <mergeCell ref="H83:J83"/>
    <mergeCell ref="H84:J84"/>
    <mergeCell ref="H87:J87"/>
    <mergeCell ref="K87:M87"/>
    <mergeCell ref="H88:J88"/>
    <mergeCell ref="K88:M88"/>
    <mergeCell ref="H89:J89"/>
    <mergeCell ref="K89:M89"/>
    <mergeCell ref="H90:J90"/>
    <mergeCell ref="K90:M90"/>
    <mergeCell ref="H91:J91"/>
    <mergeCell ref="K91:M91"/>
    <mergeCell ref="H92:J92"/>
    <mergeCell ref="K92:M92"/>
    <mergeCell ref="H93:J93"/>
    <mergeCell ref="K93:M93"/>
    <mergeCell ref="H94:J94"/>
    <mergeCell ref="K94:M94"/>
    <mergeCell ref="H95:J95"/>
    <mergeCell ref="K95:M95"/>
    <mergeCell ref="H96:J96"/>
    <mergeCell ref="K96:M96"/>
    <mergeCell ref="H97:J97"/>
    <mergeCell ref="K97:M97"/>
    <mergeCell ref="H100:J100"/>
    <mergeCell ref="H101:J101"/>
    <mergeCell ref="H102:J102"/>
    <mergeCell ref="H105:J105"/>
    <mergeCell ref="K105:M105"/>
    <mergeCell ref="N105:P105"/>
    <mergeCell ref="H106:J106"/>
    <mergeCell ref="K106:M106"/>
    <mergeCell ref="N106:P106"/>
    <mergeCell ref="H107:J107"/>
    <mergeCell ref="K107:M107"/>
    <mergeCell ref="N107:P107"/>
    <mergeCell ref="H110:J110"/>
    <mergeCell ref="H111:J111"/>
    <mergeCell ref="H112:J112"/>
    <mergeCell ref="H113:J113"/>
    <mergeCell ref="H114:J114"/>
    <mergeCell ref="H115:J115"/>
    <mergeCell ref="H118:J118"/>
    <mergeCell ref="H119:J119"/>
    <mergeCell ref="H120:J120"/>
    <mergeCell ref="H125:J125"/>
    <mergeCell ref="H121:J121"/>
    <mergeCell ref="H122:J122"/>
    <mergeCell ref="H123:J123"/>
    <mergeCell ref="H124:J124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P1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24.421875" style="0" bestFit="1" customWidth="1"/>
    <col min="6" max="6" width="10.8515625" style="0" customWidth="1"/>
    <col min="8" max="9" width="12.7109375" style="0" bestFit="1" customWidth="1"/>
    <col min="12" max="12" width="11.57421875" style="0" bestFit="1" customWidth="1"/>
    <col min="14" max="14" width="11.57421875" style="0" bestFit="1" customWidth="1"/>
  </cols>
  <sheetData>
    <row r="1" spans="1:16" ht="15">
      <c r="A1" s="46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">
      <c r="A4" s="6" t="s">
        <v>7</v>
      </c>
      <c r="B4" s="2"/>
      <c r="C4" s="2"/>
      <c r="D4" s="2"/>
      <c r="E4" s="40">
        <v>38901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6" t="s">
        <v>8</v>
      </c>
      <c r="B5" s="2"/>
      <c r="C5" s="2"/>
      <c r="D5" s="2"/>
      <c r="E5" s="39">
        <v>0.0468063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5" t="s">
        <v>9</v>
      </c>
      <c r="B7" s="2"/>
      <c r="C7" s="2"/>
      <c r="D7" s="2"/>
      <c r="E7" s="2"/>
      <c r="F7" s="2"/>
      <c r="G7" s="2"/>
      <c r="H7" s="122" t="s">
        <v>59</v>
      </c>
      <c r="I7" s="123"/>
      <c r="J7" s="124"/>
      <c r="K7" s="122" t="s">
        <v>60</v>
      </c>
      <c r="L7" s="123"/>
      <c r="M7" s="124"/>
      <c r="N7" s="2"/>
      <c r="O7" s="2"/>
      <c r="P7" s="2"/>
    </row>
    <row r="8" spans="1:16" ht="14.25">
      <c r="A8" s="2" t="s">
        <v>10</v>
      </c>
      <c r="B8" s="2"/>
      <c r="C8" s="2"/>
      <c r="D8" s="2"/>
      <c r="E8" s="2"/>
      <c r="F8" s="2"/>
      <c r="G8" s="2"/>
      <c r="H8" s="128" t="s">
        <v>62</v>
      </c>
      <c r="I8" s="129"/>
      <c r="J8" s="130"/>
      <c r="K8" s="128" t="s">
        <v>63</v>
      </c>
      <c r="L8" s="129"/>
      <c r="M8" s="130"/>
      <c r="N8" s="2"/>
      <c r="O8" s="2"/>
      <c r="P8" s="2"/>
    </row>
    <row r="9" spans="1:16" ht="14.25">
      <c r="A9" s="2" t="s">
        <v>92</v>
      </c>
      <c r="B9" s="2"/>
      <c r="C9" s="2"/>
      <c r="D9" s="2"/>
      <c r="E9" s="2"/>
      <c r="F9" s="2"/>
      <c r="G9" s="2"/>
      <c r="H9" s="128" t="s">
        <v>94</v>
      </c>
      <c r="I9" s="129"/>
      <c r="J9" s="130"/>
      <c r="K9" s="128" t="s">
        <v>100</v>
      </c>
      <c r="L9" s="129"/>
      <c r="M9" s="130"/>
      <c r="N9" s="2"/>
      <c r="O9" s="2"/>
      <c r="P9" s="2"/>
    </row>
    <row r="10" spans="1:16" ht="14.25">
      <c r="A10" s="2" t="s">
        <v>93</v>
      </c>
      <c r="B10" s="2"/>
      <c r="C10" s="2"/>
      <c r="D10" s="2"/>
      <c r="E10" s="2"/>
      <c r="F10" s="2"/>
      <c r="G10" s="2"/>
      <c r="H10" s="128" t="s">
        <v>94</v>
      </c>
      <c r="I10" s="129"/>
      <c r="J10" s="130"/>
      <c r="K10" s="128" t="s">
        <v>203</v>
      </c>
      <c r="L10" s="129"/>
      <c r="M10" s="130"/>
      <c r="N10" s="2"/>
      <c r="O10" s="2"/>
      <c r="P10" s="2"/>
    </row>
    <row r="11" spans="1:16" ht="14.25">
      <c r="A11" s="3" t="s">
        <v>99</v>
      </c>
      <c r="B11" s="2"/>
      <c r="C11" s="2"/>
      <c r="D11" s="2"/>
      <c r="E11" s="2"/>
      <c r="F11" s="2"/>
      <c r="G11" s="2"/>
      <c r="H11" s="128" t="s">
        <v>64</v>
      </c>
      <c r="I11" s="129"/>
      <c r="J11" s="130"/>
      <c r="K11" s="128" t="s">
        <v>62</v>
      </c>
      <c r="L11" s="129" t="s">
        <v>62</v>
      </c>
      <c r="M11" s="130"/>
      <c r="N11" s="2"/>
      <c r="O11" s="2"/>
      <c r="P11" s="2"/>
    </row>
    <row r="12" spans="1:16" ht="14.25">
      <c r="A12" s="3" t="s">
        <v>102</v>
      </c>
      <c r="B12" s="2"/>
      <c r="C12" s="2"/>
      <c r="D12" s="2"/>
      <c r="E12" s="2"/>
      <c r="F12" s="2"/>
      <c r="G12" s="2"/>
      <c r="H12" s="128" t="s">
        <v>64</v>
      </c>
      <c r="I12" s="129"/>
      <c r="J12" s="130"/>
      <c r="K12" s="128" t="s">
        <v>282</v>
      </c>
      <c r="L12" s="129"/>
      <c r="M12" s="130"/>
      <c r="N12" s="2"/>
      <c r="O12" s="2"/>
      <c r="P12" s="2"/>
    </row>
    <row r="13" spans="1:16" ht="14.25">
      <c r="A13" s="2"/>
      <c r="B13" s="2"/>
      <c r="C13" s="2"/>
      <c r="D13" s="2"/>
      <c r="E13" s="2"/>
      <c r="F13" s="2"/>
      <c r="G13" s="2"/>
      <c r="H13" s="128"/>
      <c r="I13" s="129"/>
      <c r="J13" s="130"/>
      <c r="K13" s="128"/>
      <c r="L13" s="129"/>
      <c r="M13" s="130"/>
      <c r="N13" s="2"/>
      <c r="O13" s="2"/>
      <c r="P13" s="2"/>
    </row>
    <row r="14" spans="1:16" ht="14.25">
      <c r="A14" s="2" t="s">
        <v>73</v>
      </c>
      <c r="B14" s="2"/>
      <c r="C14" s="2"/>
      <c r="D14" s="2"/>
      <c r="E14" s="2"/>
      <c r="F14" s="2"/>
      <c r="G14" s="2"/>
      <c r="H14" s="131">
        <v>460000000</v>
      </c>
      <c r="I14" s="132"/>
      <c r="J14" s="133"/>
      <c r="K14" s="131">
        <v>40000000</v>
      </c>
      <c r="L14" s="132"/>
      <c r="M14" s="133"/>
      <c r="N14" s="2"/>
      <c r="O14" s="2"/>
      <c r="P14" s="2"/>
    </row>
    <row r="15" spans="1:16" ht="14.25">
      <c r="A15" s="2" t="s">
        <v>74</v>
      </c>
      <c r="B15" s="2"/>
      <c r="C15" s="2"/>
      <c r="D15" s="2"/>
      <c r="E15" s="2"/>
      <c r="F15" s="2"/>
      <c r="G15" s="2"/>
      <c r="H15" s="173">
        <v>90925532</v>
      </c>
      <c r="I15" s="174"/>
      <c r="J15" s="175"/>
      <c r="K15" s="132">
        <v>40000000</v>
      </c>
      <c r="L15" s="132"/>
      <c r="M15" s="133"/>
      <c r="N15" s="2"/>
      <c r="O15" s="2"/>
      <c r="P15" s="2"/>
    </row>
    <row r="16" spans="1:16" ht="14.25">
      <c r="A16" s="2" t="s">
        <v>68</v>
      </c>
      <c r="B16" s="2"/>
      <c r="C16" s="2"/>
      <c r="D16" s="2"/>
      <c r="E16" s="2"/>
      <c r="F16" s="2"/>
      <c r="G16" s="2"/>
      <c r="H16" s="131">
        <f>H15-H17</f>
        <v>6173154</v>
      </c>
      <c r="I16" s="132"/>
      <c r="J16" s="133"/>
      <c r="K16" s="129" t="s">
        <v>67</v>
      </c>
      <c r="L16" s="129"/>
      <c r="M16" s="130"/>
      <c r="N16" s="2"/>
      <c r="O16" s="2"/>
      <c r="P16" s="2"/>
    </row>
    <row r="17" spans="1:16" ht="14.25">
      <c r="A17" s="2" t="s">
        <v>75</v>
      </c>
      <c r="B17" s="2"/>
      <c r="C17" s="2"/>
      <c r="D17" s="2"/>
      <c r="E17" s="2"/>
      <c r="F17" s="2"/>
      <c r="G17" s="2"/>
      <c r="H17" s="173">
        <v>84752378</v>
      </c>
      <c r="I17" s="174"/>
      <c r="J17" s="175"/>
      <c r="K17" s="131">
        <v>40000000</v>
      </c>
      <c r="L17" s="132"/>
      <c r="M17" s="133"/>
      <c r="N17" s="2"/>
      <c r="O17" s="2"/>
      <c r="P17" s="2"/>
    </row>
    <row r="18" spans="1:16" ht="14.25">
      <c r="A18" s="41" t="s">
        <v>275</v>
      </c>
      <c r="B18" s="2"/>
      <c r="C18" s="2"/>
      <c r="D18" s="2"/>
      <c r="E18" s="2"/>
      <c r="F18" s="2"/>
      <c r="G18" s="2"/>
      <c r="H18" s="206">
        <v>0.1842443</v>
      </c>
      <c r="I18" s="207"/>
      <c r="J18" s="208"/>
      <c r="K18" s="134">
        <v>1</v>
      </c>
      <c r="L18" s="135"/>
      <c r="M18" s="136"/>
      <c r="N18" s="2"/>
      <c r="O18" s="2"/>
      <c r="P18" s="2"/>
    </row>
    <row r="19" spans="1:16" ht="14.25">
      <c r="A19" s="2" t="s">
        <v>95</v>
      </c>
      <c r="B19" s="2"/>
      <c r="C19" s="2"/>
      <c r="D19" s="2"/>
      <c r="E19" s="2"/>
      <c r="F19" s="2"/>
      <c r="G19" s="2"/>
      <c r="H19" s="113">
        <f>H16/H15*12</f>
        <v>0.8147089862504187</v>
      </c>
      <c r="I19" s="114"/>
      <c r="J19" s="115"/>
      <c r="K19" s="128" t="s">
        <v>67</v>
      </c>
      <c r="L19" s="129"/>
      <c r="M19" s="130"/>
      <c r="N19" s="2"/>
      <c r="O19" s="2"/>
      <c r="P19" s="2"/>
    </row>
    <row r="20" spans="1:16" ht="14.25">
      <c r="A20" s="2"/>
      <c r="B20" s="2"/>
      <c r="C20" s="2"/>
      <c r="D20" s="2"/>
      <c r="E20" s="2"/>
      <c r="F20" s="2"/>
      <c r="G20" s="2"/>
      <c r="H20" s="128"/>
      <c r="I20" s="129"/>
      <c r="J20" s="130"/>
      <c r="K20" s="128"/>
      <c r="L20" s="129"/>
      <c r="M20" s="130"/>
      <c r="N20" s="2"/>
      <c r="O20" s="2"/>
      <c r="P20" s="2"/>
    </row>
    <row r="21" spans="1:16" ht="14.25">
      <c r="A21" s="2" t="s">
        <v>11</v>
      </c>
      <c r="B21" s="2"/>
      <c r="C21" s="2"/>
      <c r="D21" s="2"/>
      <c r="E21" s="2"/>
      <c r="F21" s="2"/>
      <c r="G21" s="2"/>
      <c r="H21" s="128" t="s">
        <v>67</v>
      </c>
      <c r="I21" s="129"/>
      <c r="J21" s="130"/>
      <c r="K21" s="113">
        <f>K14/H14*100%</f>
        <v>0.08695652173913043</v>
      </c>
      <c r="L21" s="129"/>
      <c r="M21" s="130"/>
      <c r="N21" s="2"/>
      <c r="O21" s="2"/>
      <c r="P21" s="2"/>
    </row>
    <row r="22" spans="1:16" ht="14.25">
      <c r="A22" s="2" t="s">
        <v>12</v>
      </c>
      <c r="B22" s="2"/>
      <c r="C22" s="2"/>
      <c r="D22" s="2"/>
      <c r="E22" s="2"/>
      <c r="F22" s="2"/>
      <c r="G22" s="2"/>
      <c r="H22" s="128" t="s">
        <v>67</v>
      </c>
      <c r="I22" s="129"/>
      <c r="J22" s="130"/>
      <c r="K22" s="113">
        <f>K17/H17*100%</f>
        <v>0.4719631583670726</v>
      </c>
      <c r="L22" s="129"/>
      <c r="M22" s="130"/>
      <c r="N22" s="2"/>
      <c r="O22" s="2"/>
      <c r="P22" s="2"/>
    </row>
    <row r="23" spans="1:16" ht="14.25">
      <c r="A23" s="2"/>
      <c r="B23" s="2"/>
      <c r="C23" s="2"/>
      <c r="D23" s="2"/>
      <c r="E23" s="2"/>
      <c r="F23" s="2"/>
      <c r="G23" s="2"/>
      <c r="H23" s="128"/>
      <c r="I23" s="129"/>
      <c r="J23" s="130"/>
      <c r="K23" s="128"/>
      <c r="L23" s="129"/>
      <c r="M23" s="130"/>
      <c r="N23" s="2"/>
      <c r="O23" s="2"/>
      <c r="P23" s="2"/>
    </row>
    <row r="24" spans="1:16" ht="14.25">
      <c r="A24" s="2" t="s">
        <v>13</v>
      </c>
      <c r="B24" s="2"/>
      <c r="C24" s="2"/>
      <c r="D24" s="2"/>
      <c r="E24" s="2"/>
      <c r="F24" s="2"/>
      <c r="G24" s="2"/>
      <c r="H24" s="128">
        <v>28</v>
      </c>
      <c r="I24" s="129"/>
      <c r="J24" s="130"/>
      <c r="K24" s="128">
        <v>85</v>
      </c>
      <c r="L24" s="129"/>
      <c r="M24" s="130"/>
      <c r="N24" s="2"/>
      <c r="O24" s="2"/>
      <c r="P24" s="2"/>
    </row>
    <row r="25" spans="1:16" ht="14.25">
      <c r="A25" s="2" t="s">
        <v>69</v>
      </c>
      <c r="B25" s="2"/>
      <c r="C25" s="2"/>
      <c r="D25" s="2"/>
      <c r="E25" s="2"/>
      <c r="F25" s="2"/>
      <c r="G25" s="2"/>
      <c r="H25" s="185">
        <v>72.62</v>
      </c>
      <c r="I25" s="186"/>
      <c r="J25" s="187"/>
      <c r="K25" s="185">
        <v>439.42</v>
      </c>
      <c r="L25" s="186"/>
      <c r="M25" s="187"/>
      <c r="N25" s="2"/>
      <c r="O25" s="2"/>
      <c r="P25" s="2"/>
    </row>
    <row r="26" spans="1:16" ht="14.25">
      <c r="A26" s="2" t="s">
        <v>14</v>
      </c>
      <c r="B26" s="2"/>
      <c r="C26" s="2"/>
      <c r="D26" s="2"/>
      <c r="E26" s="2"/>
      <c r="F26" s="2"/>
      <c r="G26" s="2"/>
      <c r="H26" s="128">
        <v>56</v>
      </c>
      <c r="I26" s="129"/>
      <c r="J26" s="130"/>
      <c r="K26" s="128">
        <v>170</v>
      </c>
      <c r="L26" s="129"/>
      <c r="M26" s="130"/>
      <c r="N26" s="2"/>
      <c r="O26" s="2"/>
      <c r="P26" s="2"/>
    </row>
    <row r="27" spans="1:16" ht="14.25">
      <c r="A27" s="2" t="s">
        <v>15</v>
      </c>
      <c r="B27" s="2"/>
      <c r="C27" s="2"/>
      <c r="D27" s="2"/>
      <c r="E27" s="2"/>
      <c r="F27" s="2"/>
      <c r="G27" s="2"/>
      <c r="H27" s="140" t="s">
        <v>101</v>
      </c>
      <c r="I27" s="129"/>
      <c r="J27" s="130"/>
      <c r="K27" s="140" t="s">
        <v>101</v>
      </c>
      <c r="L27" s="129"/>
      <c r="M27" s="130"/>
      <c r="N27" s="2"/>
      <c r="O27" s="2"/>
      <c r="P27" s="2"/>
    </row>
    <row r="28" spans="1:16" ht="14.25">
      <c r="A28" s="2"/>
      <c r="B28" s="2"/>
      <c r="C28" s="2"/>
      <c r="D28" s="2"/>
      <c r="E28" s="2"/>
      <c r="F28" s="2"/>
      <c r="G28" s="2"/>
      <c r="H28" s="128"/>
      <c r="I28" s="129"/>
      <c r="J28" s="130"/>
      <c r="K28" s="128"/>
      <c r="L28" s="129"/>
      <c r="M28" s="130"/>
      <c r="N28" s="2"/>
      <c r="O28" s="2"/>
      <c r="P28" s="2"/>
    </row>
    <row r="29" spans="1:16" ht="14.25">
      <c r="A29" s="2" t="s">
        <v>16</v>
      </c>
      <c r="B29" s="2"/>
      <c r="C29" s="2"/>
      <c r="D29" s="2"/>
      <c r="E29" s="2"/>
      <c r="F29" s="2"/>
      <c r="G29" s="2"/>
      <c r="H29" s="128" t="s">
        <v>65</v>
      </c>
      <c r="I29" s="129"/>
      <c r="J29" s="130"/>
      <c r="K29" s="128" t="s">
        <v>65</v>
      </c>
      <c r="L29" s="129"/>
      <c r="M29" s="130"/>
      <c r="N29" s="2"/>
      <c r="O29" s="2"/>
      <c r="P29" s="2"/>
    </row>
    <row r="30" spans="1:16" ht="14.25">
      <c r="A30" s="2" t="s">
        <v>17</v>
      </c>
      <c r="B30" s="2"/>
      <c r="C30" s="2"/>
      <c r="D30" s="2"/>
      <c r="E30" s="2"/>
      <c r="F30" s="2"/>
      <c r="G30" s="2"/>
      <c r="H30" s="141">
        <f>E4</f>
        <v>38901</v>
      </c>
      <c r="I30" s="142"/>
      <c r="J30" s="143"/>
      <c r="K30" s="141">
        <f>H30</f>
        <v>38901</v>
      </c>
      <c r="L30" s="142"/>
      <c r="M30" s="143"/>
      <c r="N30" s="2"/>
      <c r="O30" s="2"/>
      <c r="P30" s="2"/>
    </row>
    <row r="31" spans="1:16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">
      <c r="A32" s="5" t="s">
        <v>18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4.25">
      <c r="A33" s="41" t="s">
        <v>276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2" t="s">
        <v>76</v>
      </c>
      <c r="B34" s="2"/>
      <c r="C34" s="2"/>
      <c r="D34" s="2"/>
      <c r="E34" s="2"/>
      <c r="F34" s="2"/>
      <c r="G34" s="2"/>
      <c r="H34" s="203">
        <v>130925511</v>
      </c>
      <c r="I34" s="204"/>
      <c r="J34" s="205"/>
      <c r="K34" s="1"/>
      <c r="L34" s="1"/>
      <c r="M34" s="1"/>
      <c r="N34" s="2"/>
      <c r="O34" s="2"/>
      <c r="P34" s="2"/>
    </row>
    <row r="35" spans="1:16" ht="15">
      <c r="A35" s="3" t="s">
        <v>97</v>
      </c>
      <c r="B35" s="2"/>
      <c r="C35" s="2"/>
      <c r="D35" s="2"/>
      <c r="E35" s="2"/>
      <c r="F35" s="6"/>
      <c r="G35" s="2"/>
      <c r="H35" s="173">
        <v>124752369.7</v>
      </c>
      <c r="I35" s="174"/>
      <c r="J35" s="175"/>
      <c r="K35" s="1"/>
      <c r="L35" s="1"/>
      <c r="M35" s="1"/>
      <c r="N35" s="2"/>
      <c r="O35" s="2"/>
      <c r="P35" s="2"/>
    </row>
    <row r="36" spans="1:16" ht="14.25">
      <c r="A36" s="2" t="s">
        <v>77</v>
      </c>
      <c r="B36" s="2"/>
      <c r="C36" s="2"/>
      <c r="D36" s="2"/>
      <c r="E36" s="2"/>
      <c r="F36" s="2"/>
      <c r="G36" s="2"/>
      <c r="H36" s="173">
        <v>661631.41</v>
      </c>
      <c r="I36" s="174"/>
      <c r="J36" s="175"/>
      <c r="K36" s="1"/>
      <c r="L36" s="1"/>
      <c r="M36" s="1"/>
      <c r="N36" s="2"/>
      <c r="O36" s="2"/>
      <c r="P36" s="2"/>
    </row>
    <row r="37" spans="1:16" ht="14.25">
      <c r="A37" s="2"/>
      <c r="B37" s="2"/>
      <c r="C37" s="2"/>
      <c r="D37" s="2"/>
      <c r="E37" s="2"/>
      <c r="F37" s="2"/>
      <c r="G37" s="2"/>
      <c r="H37" s="128"/>
      <c r="I37" s="129"/>
      <c r="J37" s="130"/>
      <c r="K37" s="1"/>
      <c r="L37" s="1"/>
      <c r="M37" s="1"/>
      <c r="N37" s="2"/>
      <c r="O37" s="2"/>
      <c r="P37" s="2"/>
    </row>
    <row r="38" spans="1:16" ht="14.25">
      <c r="A38" s="2" t="s">
        <v>78</v>
      </c>
      <c r="B38" s="2"/>
      <c r="C38" s="2"/>
      <c r="D38" s="2"/>
      <c r="E38" s="2"/>
      <c r="F38" s="2"/>
      <c r="G38" s="2"/>
      <c r="H38" s="131">
        <f>H41+H42</f>
        <v>7240985.720000001</v>
      </c>
      <c r="I38" s="129"/>
      <c r="J38" s="130"/>
      <c r="K38" s="1"/>
      <c r="L38" s="1"/>
      <c r="M38" s="1"/>
      <c r="N38" s="2"/>
      <c r="O38" s="2"/>
      <c r="P38" s="2"/>
    </row>
    <row r="39" spans="1:16" ht="14.25">
      <c r="A39" s="2" t="s">
        <v>79</v>
      </c>
      <c r="B39" s="2"/>
      <c r="C39" s="2"/>
      <c r="D39" s="2"/>
      <c r="E39" s="2"/>
      <c r="F39" s="2"/>
      <c r="G39" s="2"/>
      <c r="H39" s="173">
        <v>1067823.42</v>
      </c>
      <c r="I39" s="174"/>
      <c r="J39" s="175"/>
      <c r="K39" s="1"/>
      <c r="L39" s="16"/>
      <c r="M39" s="1"/>
      <c r="N39" s="8"/>
      <c r="O39" s="2"/>
      <c r="P39" s="2"/>
    </row>
    <row r="40" spans="1:16" ht="14.25">
      <c r="A40" s="2" t="s">
        <v>80</v>
      </c>
      <c r="B40" s="2"/>
      <c r="C40" s="2"/>
      <c r="D40" s="2"/>
      <c r="E40" s="2"/>
      <c r="F40" s="2"/>
      <c r="G40" s="2"/>
      <c r="H40" s="209"/>
      <c r="I40" s="210"/>
      <c r="J40" s="211"/>
      <c r="K40" s="1"/>
      <c r="L40" s="1"/>
      <c r="M40" s="1"/>
      <c r="N40" s="2"/>
      <c r="O40" s="2"/>
      <c r="P40" s="2"/>
    </row>
    <row r="41" spans="1:16" ht="14.25">
      <c r="A41" s="2" t="s">
        <v>81</v>
      </c>
      <c r="B41" s="2"/>
      <c r="C41" s="2"/>
      <c r="D41" s="2"/>
      <c r="E41" s="2"/>
      <c r="F41" s="2"/>
      <c r="G41" s="2"/>
      <c r="H41" s="173">
        <v>5614680.07</v>
      </c>
      <c r="I41" s="174"/>
      <c r="J41" s="175"/>
      <c r="K41" s="131"/>
      <c r="L41" s="129"/>
      <c r="M41" s="129"/>
      <c r="N41" s="2"/>
      <c r="O41" s="2"/>
      <c r="P41" s="2"/>
    </row>
    <row r="42" spans="1:16" ht="14.25">
      <c r="A42" s="2" t="s">
        <v>91</v>
      </c>
      <c r="B42" s="2"/>
      <c r="C42" s="2"/>
      <c r="D42" s="2"/>
      <c r="E42" s="2"/>
      <c r="F42" s="2"/>
      <c r="G42" s="2"/>
      <c r="H42" s="173">
        <v>1626305.65</v>
      </c>
      <c r="I42" s="174"/>
      <c r="J42" s="175"/>
      <c r="K42" s="1"/>
      <c r="L42" s="16"/>
      <c r="M42" s="1"/>
      <c r="N42" s="2"/>
      <c r="O42" s="2"/>
      <c r="P42" s="2"/>
    </row>
    <row r="43" spans="1:16" ht="14.25">
      <c r="A43" s="2" t="s">
        <v>82</v>
      </c>
      <c r="B43" s="2"/>
      <c r="C43" s="2"/>
      <c r="D43" s="2"/>
      <c r="E43" s="2"/>
      <c r="F43" s="2"/>
      <c r="G43" s="2"/>
      <c r="H43" s="173">
        <v>0</v>
      </c>
      <c r="I43" s="174"/>
      <c r="J43" s="175"/>
      <c r="K43" s="1"/>
      <c r="L43" s="16"/>
      <c r="M43" s="1"/>
      <c r="N43" s="2"/>
      <c r="O43" s="2"/>
      <c r="P43" s="2"/>
    </row>
    <row r="44" spans="1:16" ht="14.25">
      <c r="A44" s="2" t="s">
        <v>83</v>
      </c>
      <c r="B44" s="2"/>
      <c r="C44" s="2"/>
      <c r="D44" s="2"/>
      <c r="E44" s="2"/>
      <c r="F44" s="2"/>
      <c r="G44" s="2"/>
      <c r="H44" s="131">
        <v>0</v>
      </c>
      <c r="I44" s="132"/>
      <c r="J44" s="133"/>
      <c r="K44" s="1"/>
      <c r="L44" s="17"/>
      <c r="M44" s="1"/>
      <c r="N44" s="2"/>
      <c r="O44" s="2"/>
      <c r="P44" s="2"/>
    </row>
    <row r="45" spans="1:16" ht="14.25">
      <c r="A45" s="2" t="s">
        <v>84</v>
      </c>
      <c r="B45" s="2"/>
      <c r="C45" s="2"/>
      <c r="D45" s="2"/>
      <c r="E45" s="2"/>
      <c r="F45" s="2"/>
      <c r="G45" s="2"/>
      <c r="H45" s="131">
        <f>H16</f>
        <v>6173154</v>
      </c>
      <c r="I45" s="132"/>
      <c r="J45" s="133"/>
      <c r="K45" s="1"/>
      <c r="L45" s="16"/>
      <c r="M45" s="1"/>
      <c r="N45" s="2"/>
      <c r="O45" s="2"/>
      <c r="P45" s="2"/>
    </row>
    <row r="46" spans="1:16" ht="14.25">
      <c r="A46" s="2" t="s">
        <v>85</v>
      </c>
      <c r="B46" s="2"/>
      <c r="C46" s="2"/>
      <c r="D46" s="2"/>
      <c r="E46" s="2"/>
      <c r="F46" s="2"/>
      <c r="G46" s="2"/>
      <c r="H46" s="128" t="s">
        <v>67</v>
      </c>
      <c r="I46" s="129"/>
      <c r="J46" s="130"/>
      <c r="K46" s="1"/>
      <c r="L46" s="1"/>
      <c r="M46" s="1"/>
      <c r="N46" s="2"/>
      <c r="O46" s="2"/>
      <c r="P46" s="2"/>
    </row>
    <row r="47" spans="1:16" ht="14.25">
      <c r="A47" s="2"/>
      <c r="B47" s="2"/>
      <c r="C47" s="2"/>
      <c r="D47" s="2"/>
      <c r="E47" s="2"/>
      <c r="F47" s="2"/>
      <c r="G47" s="2"/>
      <c r="H47" s="128"/>
      <c r="I47" s="129"/>
      <c r="J47" s="130"/>
      <c r="K47" s="1"/>
      <c r="L47" s="1"/>
      <c r="M47" s="1"/>
      <c r="N47" s="2"/>
      <c r="O47" s="2"/>
      <c r="P47" s="2"/>
    </row>
    <row r="48" spans="1:16" ht="14.25">
      <c r="A48" s="2" t="s">
        <v>19</v>
      </c>
      <c r="B48" s="2"/>
      <c r="C48" s="2"/>
      <c r="D48" s="2"/>
      <c r="E48" s="2"/>
      <c r="F48" s="2"/>
      <c r="G48" s="2"/>
      <c r="H48" s="113">
        <f>(H38-H39)/H34*12*100%</f>
        <v>0.5658022415509228</v>
      </c>
      <c r="I48" s="114"/>
      <c r="J48" s="115"/>
      <c r="K48" s="1"/>
      <c r="L48" s="1"/>
      <c r="M48" s="1"/>
      <c r="N48" s="2"/>
      <c r="O48" s="2"/>
      <c r="P48" s="2"/>
    </row>
    <row r="49" spans="1:16" ht="14.25">
      <c r="A49" s="2" t="s">
        <v>66</v>
      </c>
      <c r="B49" s="2"/>
      <c r="C49" s="2"/>
      <c r="D49" s="2"/>
      <c r="E49" s="2"/>
      <c r="F49" s="2"/>
      <c r="G49" s="2"/>
      <c r="H49" s="113">
        <f>H41/H34*12*100%</f>
        <v>0.5146144576819716</v>
      </c>
      <c r="I49" s="114"/>
      <c r="J49" s="115"/>
      <c r="K49" s="1"/>
      <c r="L49" s="1"/>
      <c r="M49" s="1"/>
      <c r="N49" s="2"/>
      <c r="O49" s="2"/>
      <c r="P49" s="2"/>
    </row>
    <row r="50" spans="1:16" ht="14.25">
      <c r="A50" s="2" t="s">
        <v>20</v>
      </c>
      <c r="B50" s="2"/>
      <c r="C50" s="2"/>
      <c r="D50" s="2"/>
      <c r="E50" s="2"/>
      <c r="F50" s="2"/>
      <c r="G50" s="2"/>
      <c r="H50" s="110">
        <f>(H42-H39)/H34*12*100%</f>
        <v>0.05118778386895126</v>
      </c>
      <c r="I50" s="111"/>
      <c r="J50" s="112"/>
      <c r="K50" s="1"/>
      <c r="L50" s="1"/>
      <c r="M50" s="1"/>
      <c r="N50" s="2"/>
      <c r="O50" s="2"/>
      <c r="P50" s="2"/>
    </row>
    <row r="51" spans="1:16" ht="14.25">
      <c r="A51" s="2"/>
      <c r="B51" s="2"/>
      <c r="C51" s="2"/>
      <c r="D51" s="2"/>
      <c r="E51" s="2"/>
      <c r="F51" s="2"/>
      <c r="G51" s="2"/>
      <c r="H51" s="4"/>
      <c r="I51" s="4"/>
      <c r="J51" s="4"/>
      <c r="K51" s="1"/>
      <c r="L51" s="1"/>
      <c r="M51" s="1"/>
      <c r="N51" s="2"/>
      <c r="O51" s="2"/>
      <c r="P51" s="2"/>
    </row>
    <row r="52" spans="1:16" ht="15">
      <c r="A52" s="42" t="s">
        <v>277</v>
      </c>
      <c r="B52" s="2"/>
      <c r="C52" s="2"/>
      <c r="D52" s="2"/>
      <c r="E52" s="2"/>
      <c r="F52" s="2"/>
      <c r="G52" s="2"/>
      <c r="H52" s="182">
        <f>661631.41-369193.13-181151.25</f>
        <v>111287.03000000003</v>
      </c>
      <c r="I52" s="183"/>
      <c r="J52" s="184"/>
      <c r="K52" s="1"/>
      <c r="L52" s="1"/>
      <c r="M52" s="1"/>
      <c r="N52" s="2"/>
      <c r="O52" s="2"/>
      <c r="P52" s="2"/>
    </row>
    <row r="53" spans="1:16" ht="15">
      <c r="A53" s="42" t="s">
        <v>278</v>
      </c>
      <c r="B53" s="2"/>
      <c r="C53" s="2"/>
      <c r="D53" s="2"/>
      <c r="E53" s="2"/>
      <c r="F53" s="2"/>
      <c r="G53" s="2"/>
      <c r="H53" s="200">
        <v>0</v>
      </c>
      <c r="I53" s="201"/>
      <c r="J53" s="202"/>
      <c r="K53" s="1"/>
      <c r="L53" s="1"/>
      <c r="M53" s="1"/>
      <c r="N53" s="2"/>
      <c r="O53" s="2"/>
      <c r="P53" s="2"/>
    </row>
    <row r="54" spans="1:16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">
      <c r="A55" s="43" t="s">
        <v>281</v>
      </c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2"/>
      <c r="O55" s="2"/>
      <c r="P55" s="2"/>
    </row>
    <row r="56" spans="1:16" ht="14.25">
      <c r="A56" s="2" t="s">
        <v>70</v>
      </c>
      <c r="B56" s="2"/>
      <c r="C56" s="2"/>
      <c r="D56" s="2"/>
      <c r="E56" s="2"/>
      <c r="F56" s="2"/>
      <c r="G56" s="2"/>
      <c r="H56" s="194">
        <v>185</v>
      </c>
      <c r="I56" s="195"/>
      <c r="J56" s="196"/>
      <c r="K56" s="1"/>
      <c r="L56" s="1"/>
      <c r="M56" s="1"/>
      <c r="N56" s="2"/>
      <c r="O56" s="2"/>
      <c r="P56" s="2"/>
    </row>
    <row r="57" spans="1:16" ht="14.25">
      <c r="A57" s="2" t="s">
        <v>71</v>
      </c>
      <c r="B57" s="2"/>
      <c r="C57" s="2"/>
      <c r="D57" s="2"/>
      <c r="E57" s="2"/>
      <c r="F57" s="2"/>
      <c r="G57" s="2"/>
      <c r="H57" s="185">
        <v>9777.98</v>
      </c>
      <c r="I57" s="186"/>
      <c r="J57" s="187"/>
      <c r="K57" s="1"/>
      <c r="L57" s="1"/>
      <c r="M57" s="1"/>
      <c r="N57" s="2"/>
      <c r="O57" s="2"/>
      <c r="P57" s="2"/>
    </row>
    <row r="58" spans="1:16" ht="14.25">
      <c r="A58" s="2" t="s">
        <v>21</v>
      </c>
      <c r="B58" s="2"/>
      <c r="C58" s="2"/>
      <c r="D58" s="2"/>
      <c r="E58" s="2"/>
      <c r="F58" s="2"/>
      <c r="G58" s="2"/>
      <c r="H58" s="185">
        <f>587.5+862.5+500</f>
        <v>1950</v>
      </c>
      <c r="I58" s="186"/>
      <c r="J58" s="187"/>
      <c r="K58" s="1"/>
      <c r="L58" s="1"/>
      <c r="M58" s="1"/>
      <c r="N58" s="2"/>
      <c r="O58" s="2"/>
      <c r="P58" s="2"/>
    </row>
    <row r="59" spans="1:16" ht="14.25">
      <c r="A59" s="2" t="s">
        <v>22</v>
      </c>
      <c r="B59" s="2"/>
      <c r="C59" s="2"/>
      <c r="D59" s="2"/>
      <c r="E59" s="2"/>
      <c r="F59" s="2"/>
      <c r="G59" s="2"/>
      <c r="H59" s="197">
        <v>3082.19</v>
      </c>
      <c r="I59" s="198"/>
      <c r="J59" s="199"/>
      <c r="K59" s="1"/>
      <c r="L59" s="1"/>
      <c r="M59" s="1"/>
      <c r="N59" s="2"/>
      <c r="O59" s="2"/>
      <c r="P59" s="2"/>
    </row>
    <row r="60" spans="1:16" ht="14.25">
      <c r="A60" s="2"/>
      <c r="B60" s="2"/>
      <c r="C60" s="2"/>
      <c r="D60" s="2"/>
      <c r="E60" s="2"/>
      <c r="F60" s="2"/>
      <c r="G60" s="2"/>
      <c r="H60" s="1"/>
      <c r="I60" s="1"/>
      <c r="J60" s="1"/>
      <c r="K60" s="1"/>
      <c r="L60" s="1"/>
      <c r="M60" s="1"/>
      <c r="N60" s="2"/>
      <c r="O60" s="2"/>
      <c r="P60" s="2"/>
    </row>
    <row r="61" spans="1:16" ht="15">
      <c r="A61" s="5" t="s">
        <v>23</v>
      </c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</row>
    <row r="62" spans="1:16" ht="14.25">
      <c r="A62" s="3" t="s">
        <v>24</v>
      </c>
      <c r="B62" s="2"/>
      <c r="C62" s="2"/>
      <c r="D62" s="2"/>
      <c r="E62" s="2"/>
      <c r="F62" s="2"/>
      <c r="G62" s="2"/>
      <c r="H62" s="144">
        <v>60000000</v>
      </c>
      <c r="I62" s="145"/>
      <c r="J62" s="146"/>
      <c r="K62" s="1"/>
      <c r="L62" s="1"/>
      <c r="M62" s="1"/>
      <c r="N62" s="2"/>
      <c r="O62" s="2"/>
      <c r="P62" s="2"/>
    </row>
    <row r="63" spans="1:16" ht="14.25">
      <c r="A63" s="2" t="s">
        <v>25</v>
      </c>
      <c r="B63" s="2"/>
      <c r="C63" s="2"/>
      <c r="D63" s="2"/>
      <c r="E63" s="2"/>
      <c r="F63" s="2"/>
      <c r="G63" s="2"/>
      <c r="H63" s="131">
        <v>25000000</v>
      </c>
      <c r="I63" s="132"/>
      <c r="J63" s="133"/>
      <c r="K63" s="1"/>
      <c r="L63" s="1"/>
      <c r="M63" s="1"/>
      <c r="N63" s="2"/>
      <c r="O63" s="2"/>
      <c r="P63" s="2"/>
    </row>
    <row r="64" spans="1:16" ht="14.25">
      <c r="A64" s="2" t="s">
        <v>26</v>
      </c>
      <c r="B64" s="2"/>
      <c r="C64" s="2"/>
      <c r="D64" s="2"/>
      <c r="E64" s="2"/>
      <c r="F64" s="2"/>
      <c r="G64" s="2"/>
      <c r="H64" s="131">
        <v>0</v>
      </c>
      <c r="I64" s="132"/>
      <c r="J64" s="133"/>
      <c r="K64" s="1"/>
      <c r="L64" s="1"/>
      <c r="M64" s="1"/>
      <c r="N64" s="2"/>
      <c r="O64" s="2"/>
      <c r="P64" s="2"/>
    </row>
    <row r="65" spans="1:16" ht="14.25">
      <c r="A65" s="2" t="s">
        <v>27</v>
      </c>
      <c r="B65" s="2"/>
      <c r="C65" s="2"/>
      <c r="D65" s="2"/>
      <c r="E65" s="2"/>
      <c r="F65" s="2"/>
      <c r="G65" s="2"/>
      <c r="H65" s="128">
        <v>0</v>
      </c>
      <c r="I65" s="129"/>
      <c r="J65" s="130"/>
      <c r="K65" s="1"/>
      <c r="L65" s="1"/>
      <c r="M65" s="1"/>
      <c r="N65" s="2"/>
      <c r="O65" s="2"/>
      <c r="P65" s="2"/>
    </row>
    <row r="66" spans="1:16" ht="14.25">
      <c r="A66" s="2" t="s">
        <v>28</v>
      </c>
      <c r="B66" s="2"/>
      <c r="C66" s="2"/>
      <c r="D66" s="2"/>
      <c r="E66" s="2"/>
      <c r="F66" s="2"/>
      <c r="G66" s="2"/>
      <c r="H66" s="131">
        <v>0</v>
      </c>
      <c r="I66" s="132"/>
      <c r="J66" s="133"/>
      <c r="K66" s="1"/>
      <c r="L66" s="1"/>
      <c r="M66" s="1"/>
      <c r="N66" s="2"/>
      <c r="O66" s="2"/>
      <c r="P66" s="2"/>
    </row>
    <row r="67" spans="1:16" ht="14.25">
      <c r="A67" s="2" t="s">
        <v>29</v>
      </c>
      <c r="B67" s="2"/>
      <c r="C67" s="2"/>
      <c r="D67" s="2"/>
      <c r="E67" s="2"/>
      <c r="F67" s="2"/>
      <c r="G67" s="2"/>
      <c r="H67" s="137">
        <f>H59</f>
        <v>3082.19</v>
      </c>
      <c r="I67" s="138"/>
      <c r="J67" s="139"/>
      <c r="K67" s="1"/>
      <c r="L67" s="1"/>
      <c r="M67" s="1"/>
      <c r="N67" s="2"/>
      <c r="O67" s="2"/>
      <c r="P67" s="2"/>
    </row>
    <row r="68" spans="1:16" ht="14.25">
      <c r="A68" s="2" t="s">
        <v>30</v>
      </c>
      <c r="B68" s="2"/>
      <c r="C68" s="2"/>
      <c r="D68" s="2"/>
      <c r="E68" s="2"/>
      <c r="F68" s="2"/>
      <c r="G68" s="2"/>
      <c r="H68" s="110">
        <v>0.0015</v>
      </c>
      <c r="I68" s="153"/>
      <c r="J68" s="154"/>
      <c r="K68" s="1"/>
      <c r="L68" s="1"/>
      <c r="M68" s="1"/>
      <c r="N68" s="2"/>
      <c r="O68" s="2"/>
      <c r="P68" s="2"/>
    </row>
    <row r="69" spans="1:16" ht="14.25">
      <c r="A69" s="2"/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</row>
    <row r="70" spans="1:16" ht="15">
      <c r="A70" s="5" t="s">
        <v>31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4.25">
      <c r="A71" s="3" t="s">
        <v>96</v>
      </c>
      <c r="B71" s="2"/>
      <c r="C71" s="2"/>
      <c r="D71" s="2"/>
      <c r="E71" s="2"/>
      <c r="F71" s="2"/>
      <c r="G71" s="2"/>
      <c r="H71" s="144">
        <v>11750000</v>
      </c>
      <c r="I71" s="145"/>
      <c r="J71" s="146"/>
      <c r="K71" s="2"/>
      <c r="L71" s="2"/>
      <c r="M71" s="2"/>
      <c r="N71" s="2"/>
      <c r="O71" s="2"/>
      <c r="P71" s="2"/>
    </row>
    <row r="72" spans="1:16" ht="14.25">
      <c r="A72" s="2" t="s">
        <v>32</v>
      </c>
      <c r="B72" s="2"/>
      <c r="C72" s="2"/>
      <c r="D72" s="2"/>
      <c r="E72" s="2"/>
      <c r="F72" s="2"/>
      <c r="G72" s="2"/>
      <c r="H72" s="131">
        <v>11750000</v>
      </c>
      <c r="I72" s="132"/>
      <c r="J72" s="133"/>
      <c r="K72" s="2"/>
      <c r="L72" s="2"/>
      <c r="M72" s="2"/>
      <c r="N72" s="2"/>
      <c r="O72" s="2"/>
      <c r="P72" s="2"/>
    </row>
    <row r="73" spans="1:16" ht="14.25">
      <c r="A73" s="2" t="s">
        <v>33</v>
      </c>
      <c r="B73" s="2"/>
      <c r="C73" s="2"/>
      <c r="D73" s="2"/>
      <c r="E73" s="2"/>
      <c r="F73" s="2"/>
      <c r="G73" s="2"/>
      <c r="H73" s="131">
        <v>0</v>
      </c>
      <c r="I73" s="129"/>
      <c r="J73" s="130"/>
      <c r="K73" s="2"/>
      <c r="L73" s="2"/>
      <c r="M73" s="2"/>
      <c r="N73" s="2"/>
      <c r="O73" s="2"/>
      <c r="P73" s="2"/>
    </row>
    <row r="74" spans="1:16" ht="14.25">
      <c r="A74" s="2" t="s">
        <v>34</v>
      </c>
      <c r="B74" s="2"/>
      <c r="C74" s="2"/>
      <c r="D74" s="2"/>
      <c r="E74" s="2"/>
      <c r="F74" s="2"/>
      <c r="G74" s="2"/>
      <c r="H74" s="128"/>
      <c r="I74" s="129"/>
      <c r="J74" s="130"/>
      <c r="K74" s="2"/>
      <c r="L74" s="2"/>
      <c r="M74" s="2"/>
      <c r="N74" s="2"/>
      <c r="O74" s="2"/>
      <c r="P74" s="2"/>
    </row>
    <row r="75" spans="1:16" ht="14.25">
      <c r="A75" s="2" t="s">
        <v>35</v>
      </c>
      <c r="B75" s="2"/>
      <c r="C75" s="2"/>
      <c r="D75" s="2"/>
      <c r="E75" s="2"/>
      <c r="F75" s="2"/>
      <c r="G75" s="2"/>
      <c r="H75" s="128">
        <v>0</v>
      </c>
      <c r="I75" s="129"/>
      <c r="J75" s="130"/>
      <c r="K75" s="2"/>
      <c r="L75" s="2"/>
      <c r="M75" s="2"/>
      <c r="N75" s="2"/>
      <c r="O75" s="2"/>
      <c r="P75" s="2"/>
    </row>
    <row r="76" spans="1:16" ht="14.25">
      <c r="A76" s="2" t="s">
        <v>36</v>
      </c>
      <c r="B76" s="2"/>
      <c r="C76" s="2"/>
      <c r="D76" s="2"/>
      <c r="E76" s="2"/>
      <c r="F76" s="2"/>
      <c r="G76" s="2"/>
      <c r="H76" s="128">
        <v>0</v>
      </c>
      <c r="I76" s="129"/>
      <c r="J76" s="130"/>
      <c r="K76" s="2"/>
      <c r="L76" s="2"/>
      <c r="M76" s="2"/>
      <c r="N76" s="2"/>
      <c r="O76" s="2"/>
      <c r="P76" s="2"/>
    </row>
    <row r="77" spans="1:16" ht="14.25">
      <c r="A77" s="2" t="s">
        <v>37</v>
      </c>
      <c r="B77" s="2"/>
      <c r="C77" s="2"/>
      <c r="D77" s="2"/>
      <c r="E77" s="2"/>
      <c r="F77" s="2"/>
      <c r="G77" s="2"/>
      <c r="H77" s="128">
        <v>0</v>
      </c>
      <c r="I77" s="129"/>
      <c r="J77" s="130"/>
      <c r="K77" s="2"/>
      <c r="L77" s="2"/>
      <c r="M77" s="2"/>
      <c r="N77" s="2"/>
      <c r="O77" s="2"/>
      <c r="P77" s="2"/>
    </row>
    <row r="78" spans="1:16" ht="14.25">
      <c r="A78" s="2" t="s">
        <v>38</v>
      </c>
      <c r="B78" s="2"/>
      <c r="C78" s="2"/>
      <c r="D78" s="2"/>
      <c r="E78" s="2"/>
      <c r="F78" s="2"/>
      <c r="G78" s="2"/>
      <c r="H78" s="158">
        <f>H72+H73</f>
        <v>11750000</v>
      </c>
      <c r="I78" s="159"/>
      <c r="J78" s="160"/>
      <c r="K78" s="2"/>
      <c r="L78" s="2"/>
      <c r="M78" s="2"/>
      <c r="N78" s="2"/>
      <c r="O78" s="2"/>
      <c r="P78" s="2"/>
    </row>
    <row r="79" spans="1:16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">
      <c r="A80" s="5" t="s">
        <v>39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4.25">
      <c r="A81" s="2" t="s">
        <v>40</v>
      </c>
      <c r="B81" s="2"/>
      <c r="C81" s="2"/>
      <c r="D81" s="2"/>
      <c r="E81" s="2"/>
      <c r="F81" s="2"/>
      <c r="G81" s="2"/>
      <c r="H81" s="161">
        <v>0</v>
      </c>
      <c r="I81" s="162"/>
      <c r="J81" s="163"/>
      <c r="K81" s="2"/>
      <c r="L81" s="2"/>
      <c r="M81" s="2"/>
      <c r="N81" s="2"/>
      <c r="O81" s="2"/>
      <c r="P81" s="2"/>
    </row>
    <row r="82" spans="1:16" ht="14.25">
      <c r="A82" s="2" t="s">
        <v>41</v>
      </c>
      <c r="B82" s="2"/>
      <c r="C82" s="2"/>
      <c r="D82" s="2"/>
      <c r="E82" s="2"/>
      <c r="F82" s="2"/>
      <c r="G82" s="2"/>
      <c r="H82" s="128">
        <v>0</v>
      </c>
      <c r="I82" s="129"/>
      <c r="J82" s="130"/>
      <c r="K82" s="2"/>
      <c r="L82" s="2"/>
      <c r="M82" s="2"/>
      <c r="N82" s="2"/>
      <c r="O82" s="2"/>
      <c r="P82" s="2"/>
    </row>
    <row r="83" spans="1:16" ht="14.25">
      <c r="A83" s="2" t="s">
        <v>42</v>
      </c>
      <c r="B83" s="2"/>
      <c r="C83" s="2"/>
      <c r="D83" s="2"/>
      <c r="E83" s="2"/>
      <c r="F83" s="2"/>
      <c r="G83" s="2"/>
      <c r="H83" s="128">
        <v>0</v>
      </c>
      <c r="I83" s="129"/>
      <c r="J83" s="130"/>
      <c r="K83" s="2"/>
      <c r="L83" s="2"/>
      <c r="M83" s="2"/>
      <c r="N83" s="2"/>
      <c r="O83" s="2"/>
      <c r="P83" s="2"/>
    </row>
    <row r="84" spans="1:16" ht="14.25">
      <c r="A84" s="2" t="s">
        <v>43</v>
      </c>
      <c r="B84" s="2"/>
      <c r="C84" s="2"/>
      <c r="D84" s="2"/>
      <c r="E84" s="2"/>
      <c r="F84" s="2"/>
      <c r="G84" s="2"/>
      <c r="H84" s="164">
        <v>0</v>
      </c>
      <c r="I84" s="153"/>
      <c r="J84" s="154"/>
      <c r="K84" s="2"/>
      <c r="L84" s="2"/>
      <c r="M84" s="2"/>
      <c r="N84" s="2"/>
      <c r="O84" s="2"/>
      <c r="P84" s="2"/>
    </row>
    <row r="85" spans="1:16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">
      <c r="A86" s="44" t="s">
        <v>279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>
      <c r="A87" s="6" t="s">
        <v>44</v>
      </c>
      <c r="B87" s="2"/>
      <c r="C87" s="2"/>
      <c r="D87" s="2"/>
      <c r="E87" s="2"/>
      <c r="F87" s="2"/>
      <c r="G87" s="2"/>
      <c r="H87" s="125" t="s">
        <v>72</v>
      </c>
      <c r="I87" s="126"/>
      <c r="J87" s="127"/>
      <c r="K87" s="126" t="s">
        <v>61</v>
      </c>
      <c r="L87" s="126"/>
      <c r="M87" s="127"/>
      <c r="N87" s="2"/>
      <c r="O87" s="2"/>
      <c r="P87" s="2"/>
    </row>
    <row r="88" spans="1:16" ht="14.25">
      <c r="A88" s="2" t="s">
        <v>45</v>
      </c>
      <c r="B88" s="2"/>
      <c r="C88" s="2"/>
      <c r="D88" s="2"/>
      <c r="E88" s="2"/>
      <c r="F88" s="2"/>
      <c r="G88" s="2"/>
      <c r="H88" s="173">
        <v>122590833.69</v>
      </c>
      <c r="I88" s="174"/>
      <c r="J88" s="175"/>
      <c r="K88" s="188">
        <v>2298</v>
      </c>
      <c r="L88" s="188"/>
      <c r="M88" s="189"/>
      <c r="N88" s="2"/>
      <c r="O88" s="2"/>
      <c r="P88" s="2"/>
    </row>
    <row r="89" spans="1:16" ht="14.25">
      <c r="A89" s="2" t="s">
        <v>46</v>
      </c>
      <c r="B89" s="2"/>
      <c r="C89" s="2"/>
      <c r="D89" s="2"/>
      <c r="E89" s="2"/>
      <c r="F89" s="2"/>
      <c r="G89" s="2"/>
      <c r="H89" s="173">
        <v>870766.42</v>
      </c>
      <c r="I89" s="174"/>
      <c r="J89" s="175"/>
      <c r="K89" s="188">
        <v>17</v>
      </c>
      <c r="L89" s="188"/>
      <c r="M89" s="189"/>
      <c r="N89" s="2"/>
      <c r="O89" s="2"/>
      <c r="P89" s="2"/>
    </row>
    <row r="90" spans="1:16" ht="14.25">
      <c r="A90" s="2" t="s">
        <v>47</v>
      </c>
      <c r="B90" s="2"/>
      <c r="C90" s="2"/>
      <c r="D90" s="2"/>
      <c r="E90" s="2"/>
      <c r="F90" s="2"/>
      <c r="G90" s="2"/>
      <c r="H90" s="173">
        <v>471310.85</v>
      </c>
      <c r="I90" s="174"/>
      <c r="J90" s="175"/>
      <c r="K90" s="188">
        <v>8</v>
      </c>
      <c r="L90" s="188"/>
      <c r="M90" s="189"/>
      <c r="N90" s="2"/>
      <c r="O90" s="2"/>
      <c r="P90" s="2"/>
    </row>
    <row r="91" spans="1:16" ht="14.25">
      <c r="A91" s="2" t="s">
        <v>48</v>
      </c>
      <c r="B91" s="2"/>
      <c r="C91" s="2"/>
      <c r="D91" s="2"/>
      <c r="E91" s="2"/>
      <c r="F91" s="2"/>
      <c r="G91" s="2"/>
      <c r="H91" s="173">
        <v>493114.43</v>
      </c>
      <c r="I91" s="174"/>
      <c r="J91" s="175"/>
      <c r="K91" s="188">
        <v>8</v>
      </c>
      <c r="L91" s="188"/>
      <c r="M91" s="189"/>
      <c r="N91" s="2"/>
      <c r="O91" s="2"/>
      <c r="P91" s="2"/>
    </row>
    <row r="92" spans="1:16" ht="14.25">
      <c r="A92" s="2" t="s">
        <v>104</v>
      </c>
      <c r="B92" s="2"/>
      <c r="C92" s="2"/>
      <c r="D92" s="2"/>
      <c r="E92" s="2"/>
      <c r="F92" s="2"/>
      <c r="G92" s="2"/>
      <c r="H92" s="173">
        <v>50693.21</v>
      </c>
      <c r="I92" s="174"/>
      <c r="J92" s="175"/>
      <c r="K92" s="188">
        <v>1</v>
      </c>
      <c r="L92" s="188"/>
      <c r="M92" s="189"/>
      <c r="N92" s="2"/>
      <c r="O92" s="2"/>
      <c r="P92" s="2"/>
    </row>
    <row r="93" spans="1:16" ht="14.25">
      <c r="A93" s="2" t="s">
        <v>105</v>
      </c>
      <c r="B93" s="2"/>
      <c r="C93" s="2"/>
      <c r="D93" s="2"/>
      <c r="E93" s="2"/>
      <c r="F93" s="2"/>
      <c r="G93" s="2"/>
      <c r="H93" s="173">
        <v>21163.1</v>
      </c>
      <c r="I93" s="174"/>
      <c r="J93" s="175"/>
      <c r="K93" s="188">
        <v>2</v>
      </c>
      <c r="L93" s="188"/>
      <c r="M93" s="189"/>
      <c r="N93" s="2"/>
      <c r="O93" s="2"/>
      <c r="P93" s="2"/>
    </row>
    <row r="94" spans="1:16" ht="14.25">
      <c r="A94" s="2" t="s">
        <v>103</v>
      </c>
      <c r="B94" s="2"/>
      <c r="C94" s="2"/>
      <c r="D94" s="2"/>
      <c r="E94" s="2"/>
      <c r="F94" s="2"/>
      <c r="G94" s="2"/>
      <c r="H94" s="173">
        <v>253211.95</v>
      </c>
      <c r="I94" s="174"/>
      <c r="J94" s="175"/>
      <c r="K94" s="188">
        <v>5</v>
      </c>
      <c r="L94" s="188"/>
      <c r="M94" s="189"/>
      <c r="N94" s="2"/>
      <c r="O94" s="2"/>
      <c r="P94" s="2"/>
    </row>
    <row r="95" spans="1:16" ht="14.25">
      <c r="A95" s="2" t="s">
        <v>116</v>
      </c>
      <c r="B95" s="2"/>
      <c r="C95" s="2"/>
      <c r="D95" s="2"/>
      <c r="E95" s="2"/>
      <c r="F95" s="2"/>
      <c r="G95" s="2"/>
      <c r="H95" s="173">
        <v>1189.1</v>
      </c>
      <c r="I95" s="174"/>
      <c r="J95" s="175"/>
      <c r="K95" s="188">
        <v>1</v>
      </c>
      <c r="L95" s="188"/>
      <c r="M95" s="189"/>
      <c r="N95" s="2"/>
      <c r="O95" s="2"/>
      <c r="P95" s="2"/>
    </row>
    <row r="96" spans="1:16" ht="14.25">
      <c r="A96" s="2" t="s">
        <v>246</v>
      </c>
      <c r="B96" s="2"/>
      <c r="C96" s="2"/>
      <c r="D96" s="2"/>
      <c r="E96" s="2"/>
      <c r="F96" s="2"/>
      <c r="G96" s="2"/>
      <c r="H96" s="190">
        <v>86.95</v>
      </c>
      <c r="I96" s="191"/>
      <c r="J96" s="192"/>
      <c r="K96" s="193">
        <v>1</v>
      </c>
      <c r="L96" s="191"/>
      <c r="M96" s="192"/>
      <c r="N96" s="2"/>
      <c r="O96" s="2"/>
      <c r="P96" s="2"/>
    </row>
    <row r="97" spans="1:16" ht="14.25">
      <c r="A97" s="2" t="s">
        <v>115</v>
      </c>
      <c r="B97" s="2"/>
      <c r="C97" s="2"/>
      <c r="D97" s="2"/>
      <c r="E97" s="2"/>
      <c r="F97" s="2"/>
      <c r="G97" s="2"/>
      <c r="H97" s="165">
        <f>SUM(H88:J96)</f>
        <v>124752369.69999999</v>
      </c>
      <c r="I97" s="166"/>
      <c r="J97" s="167"/>
      <c r="K97" s="168">
        <f>SUM(K88:M96)</f>
        <v>2341</v>
      </c>
      <c r="L97" s="169"/>
      <c r="M97" s="170"/>
      <c r="N97" s="2"/>
      <c r="O97" s="2"/>
      <c r="P97" s="2"/>
    </row>
    <row r="98" spans="1:16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">
      <c r="A99" s="45" t="s">
        <v>280</v>
      </c>
      <c r="B99" s="2"/>
      <c r="C99" s="2"/>
      <c r="D99" s="2"/>
      <c r="E99" s="2"/>
      <c r="F99" s="2"/>
      <c r="G99" s="2"/>
      <c r="H99" s="12"/>
      <c r="I99" s="12"/>
      <c r="J99" s="12"/>
      <c r="K99" s="11"/>
      <c r="L99" s="11"/>
      <c r="M99" s="11"/>
      <c r="N99" s="2"/>
      <c r="O99" s="2"/>
      <c r="P99" s="2"/>
    </row>
    <row r="100" spans="1:16" ht="15">
      <c r="A100" s="14" t="s">
        <v>111</v>
      </c>
      <c r="B100" s="2"/>
      <c r="C100" s="2"/>
      <c r="D100" s="2"/>
      <c r="E100" s="2"/>
      <c r="F100" s="2"/>
      <c r="G100" s="2"/>
      <c r="H100" s="116" t="s">
        <v>114</v>
      </c>
      <c r="I100" s="117"/>
      <c r="J100" s="118"/>
      <c r="K100" s="11"/>
      <c r="L100" s="11"/>
      <c r="M100" s="11"/>
      <c r="N100" s="2"/>
      <c r="O100" s="2"/>
      <c r="P100" s="2"/>
    </row>
    <row r="101" spans="1:16" ht="14.25">
      <c r="A101" s="15" t="s">
        <v>112</v>
      </c>
      <c r="B101" s="2"/>
      <c r="C101" s="2"/>
      <c r="D101" s="2"/>
      <c r="E101" s="2"/>
      <c r="F101" s="2"/>
      <c r="G101" s="2"/>
      <c r="H101" s="176">
        <f>32382298.35/124752370</f>
        <v>0.25957261052435315</v>
      </c>
      <c r="I101" s="177"/>
      <c r="J101" s="178"/>
      <c r="K101" s="11"/>
      <c r="L101" s="11"/>
      <c r="M101" s="11"/>
      <c r="N101" s="2"/>
      <c r="O101" s="2"/>
      <c r="P101" s="2"/>
    </row>
    <row r="102" spans="1:16" ht="14.25">
      <c r="A102" s="15" t="s">
        <v>113</v>
      </c>
      <c r="B102" s="2"/>
      <c r="C102" s="2"/>
      <c r="D102" s="2"/>
      <c r="E102" s="2"/>
      <c r="F102" s="2"/>
      <c r="G102" s="2"/>
      <c r="H102" s="179">
        <f>11910721.71/124752370</f>
        <v>0.09547491330224829</v>
      </c>
      <c r="I102" s="180"/>
      <c r="J102" s="181"/>
      <c r="K102" s="11"/>
      <c r="L102" s="11"/>
      <c r="M102" s="11"/>
      <c r="N102" s="2"/>
      <c r="O102" s="2"/>
      <c r="P102" s="2"/>
    </row>
    <row r="103" spans="1:16" ht="14.25">
      <c r="A103" s="2"/>
      <c r="B103" s="2"/>
      <c r="C103" s="2"/>
      <c r="D103" s="2"/>
      <c r="E103" s="2"/>
      <c r="F103" s="2"/>
      <c r="G103" s="2"/>
      <c r="H103" s="12"/>
      <c r="I103" s="12"/>
      <c r="J103" s="12"/>
      <c r="K103" s="11"/>
      <c r="L103" s="11"/>
      <c r="M103" s="11"/>
      <c r="N103" s="2"/>
      <c r="O103" s="2"/>
      <c r="P103" s="2"/>
    </row>
    <row r="104" spans="1:16" ht="14.25">
      <c r="A104" s="2"/>
      <c r="B104" s="2"/>
      <c r="C104" s="2"/>
      <c r="D104" s="2"/>
      <c r="E104" s="2"/>
      <c r="F104" s="2"/>
      <c r="G104" s="2"/>
      <c r="H104" s="12"/>
      <c r="I104" s="12"/>
      <c r="J104" s="12"/>
      <c r="K104" s="11"/>
      <c r="L104" s="11"/>
      <c r="M104" s="11"/>
      <c r="N104" s="2"/>
      <c r="O104" s="2"/>
      <c r="P104" s="2"/>
    </row>
    <row r="105" spans="1:16" ht="15">
      <c r="A105" s="5" t="s">
        <v>117</v>
      </c>
      <c r="B105" s="2"/>
      <c r="C105" s="2"/>
      <c r="D105" s="2"/>
      <c r="E105" s="2"/>
      <c r="F105" s="2"/>
      <c r="G105" s="2"/>
      <c r="H105" s="116" t="s">
        <v>108</v>
      </c>
      <c r="I105" s="117"/>
      <c r="J105" s="118"/>
      <c r="K105" s="125" t="s">
        <v>109</v>
      </c>
      <c r="L105" s="126"/>
      <c r="M105" s="127"/>
      <c r="N105" s="125" t="s">
        <v>110</v>
      </c>
      <c r="O105" s="126"/>
      <c r="P105" s="127"/>
    </row>
    <row r="106" spans="1:16" ht="14.25">
      <c r="A106" s="2" t="s">
        <v>106</v>
      </c>
      <c r="B106" s="2"/>
      <c r="C106" s="2"/>
      <c r="D106" s="2"/>
      <c r="E106" s="2"/>
      <c r="F106" s="2"/>
      <c r="G106" s="2"/>
      <c r="H106" s="113">
        <v>0.667</v>
      </c>
      <c r="I106" s="114"/>
      <c r="J106" s="115"/>
      <c r="K106" s="113">
        <v>0.677</v>
      </c>
      <c r="L106" s="114"/>
      <c r="M106" s="115"/>
      <c r="N106" s="176">
        <v>0.5891</v>
      </c>
      <c r="O106" s="177"/>
      <c r="P106" s="178"/>
    </row>
    <row r="107" spans="1:16" ht="14.25">
      <c r="A107" s="2" t="s">
        <v>107</v>
      </c>
      <c r="B107" s="2"/>
      <c r="C107" s="2"/>
      <c r="D107" s="2"/>
      <c r="E107" s="2"/>
      <c r="F107" s="2"/>
      <c r="G107" s="2"/>
      <c r="H107" s="110">
        <v>0.6431</v>
      </c>
      <c r="I107" s="111"/>
      <c r="J107" s="112"/>
      <c r="K107" s="110">
        <v>0.6531</v>
      </c>
      <c r="L107" s="111"/>
      <c r="M107" s="112"/>
      <c r="N107" s="179">
        <v>0.5522</v>
      </c>
      <c r="O107" s="180"/>
      <c r="P107" s="181"/>
    </row>
    <row r="108" spans="1:16" ht="14.25">
      <c r="A108" s="2"/>
      <c r="B108" s="2"/>
      <c r="C108" s="2"/>
      <c r="D108" s="2"/>
      <c r="E108" s="2"/>
      <c r="F108" s="2"/>
      <c r="G108" s="2"/>
      <c r="H108" s="8"/>
      <c r="I108" s="2"/>
      <c r="J108" s="2"/>
      <c r="K108" s="2"/>
      <c r="L108" s="2"/>
      <c r="M108" s="2"/>
      <c r="N108" s="2"/>
      <c r="O108" s="2"/>
      <c r="P108" s="2"/>
    </row>
    <row r="109" spans="1:16" ht="15">
      <c r="A109" s="5" t="s">
        <v>49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4.25">
      <c r="A110" s="2" t="s">
        <v>50</v>
      </c>
      <c r="B110" s="2"/>
      <c r="C110" s="2"/>
      <c r="D110" s="2"/>
      <c r="E110" s="2"/>
      <c r="F110" s="2"/>
      <c r="G110" s="2"/>
      <c r="H110" s="161">
        <v>0</v>
      </c>
      <c r="I110" s="162"/>
      <c r="J110" s="163"/>
      <c r="K110" s="2"/>
      <c r="L110" s="2"/>
      <c r="M110" s="2"/>
      <c r="N110" s="2"/>
      <c r="O110" s="2"/>
      <c r="P110" s="2"/>
    </row>
    <row r="111" spans="1:16" ht="14.25">
      <c r="A111" s="2" t="s">
        <v>51</v>
      </c>
      <c r="B111" s="2"/>
      <c r="C111" s="2"/>
      <c r="D111" s="2"/>
      <c r="E111" s="2"/>
      <c r="F111" s="2"/>
      <c r="G111" s="2"/>
      <c r="H111" s="128">
        <v>0</v>
      </c>
      <c r="I111" s="129"/>
      <c r="J111" s="130"/>
      <c r="K111" s="2"/>
      <c r="L111" s="2"/>
      <c r="M111" s="2"/>
      <c r="N111" s="2"/>
      <c r="O111" s="2"/>
      <c r="P111" s="2"/>
    </row>
    <row r="112" spans="1:16" ht="14.25">
      <c r="A112" s="2"/>
      <c r="B112" s="2"/>
      <c r="C112" s="2"/>
      <c r="D112" s="2"/>
      <c r="E112" s="2"/>
      <c r="F112" s="2"/>
      <c r="G112" s="2"/>
      <c r="H112" s="128"/>
      <c r="I112" s="129"/>
      <c r="J112" s="130"/>
      <c r="K112" s="2"/>
      <c r="L112" s="2"/>
      <c r="M112" s="2"/>
      <c r="N112" s="2"/>
      <c r="O112" s="2"/>
      <c r="P112" s="2"/>
    </row>
    <row r="113" spans="1:16" ht="14.25">
      <c r="A113" s="2" t="s">
        <v>52</v>
      </c>
      <c r="B113" s="2"/>
      <c r="C113" s="2"/>
      <c r="D113" s="2"/>
      <c r="E113" s="2"/>
      <c r="F113" s="2"/>
      <c r="G113" s="2"/>
      <c r="H113" s="128">
        <v>0</v>
      </c>
      <c r="I113" s="129"/>
      <c r="J113" s="130"/>
      <c r="K113" s="2"/>
      <c r="L113" s="2"/>
      <c r="M113" s="2"/>
      <c r="N113" s="2"/>
      <c r="O113" s="2"/>
      <c r="P113" s="2"/>
    </row>
    <row r="114" spans="1:16" ht="14.25">
      <c r="A114" s="2" t="s">
        <v>53</v>
      </c>
      <c r="B114" s="2"/>
      <c r="C114" s="2"/>
      <c r="D114" s="2"/>
      <c r="E114" s="2"/>
      <c r="F114" s="2"/>
      <c r="G114" s="2"/>
      <c r="H114" s="128">
        <v>0</v>
      </c>
      <c r="I114" s="129"/>
      <c r="J114" s="130"/>
      <c r="K114" s="2"/>
      <c r="L114" s="2"/>
      <c r="M114" s="2"/>
      <c r="N114" s="2"/>
      <c r="O114" s="2"/>
      <c r="P114" s="2"/>
    </row>
    <row r="115" spans="1:16" ht="14.25">
      <c r="A115" s="2" t="s">
        <v>54</v>
      </c>
      <c r="B115" s="2"/>
      <c r="C115" s="2"/>
      <c r="D115" s="2"/>
      <c r="E115" s="2"/>
      <c r="F115" s="2"/>
      <c r="G115" s="2"/>
      <c r="H115" s="164">
        <v>0</v>
      </c>
      <c r="I115" s="153"/>
      <c r="J115" s="154"/>
      <c r="K115" s="1"/>
      <c r="L115" s="1"/>
      <c r="M115" s="1"/>
      <c r="N115" s="2"/>
      <c r="O115" s="2"/>
      <c r="P115" s="2"/>
    </row>
    <row r="116" spans="1:16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2"/>
      <c r="O116" s="2"/>
      <c r="P116" s="2"/>
    </row>
    <row r="117" spans="1:16" ht="15">
      <c r="A117" s="5" t="s">
        <v>55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4.25">
      <c r="A118" s="2" t="s">
        <v>86</v>
      </c>
      <c r="B118" s="2"/>
      <c r="C118" s="2"/>
      <c r="D118" s="2"/>
      <c r="E118" s="2"/>
      <c r="F118" s="2"/>
      <c r="G118" s="2"/>
      <c r="H118" s="161">
        <v>0</v>
      </c>
      <c r="I118" s="162"/>
      <c r="J118" s="163"/>
      <c r="K118" s="2"/>
      <c r="L118" s="2"/>
      <c r="M118" s="2"/>
      <c r="N118" s="2"/>
      <c r="O118" s="2"/>
      <c r="P118" s="2"/>
    </row>
    <row r="119" spans="1:16" ht="14.25">
      <c r="A119" s="2" t="s">
        <v>87</v>
      </c>
      <c r="B119" s="2"/>
      <c r="C119" s="2"/>
      <c r="D119" s="2"/>
      <c r="E119" s="2"/>
      <c r="F119" s="2"/>
      <c r="G119" s="2"/>
      <c r="H119" s="128">
        <v>0</v>
      </c>
      <c r="I119" s="129"/>
      <c r="J119" s="130"/>
      <c r="K119" s="2"/>
      <c r="L119" s="2"/>
      <c r="M119" s="2"/>
      <c r="N119" s="2"/>
      <c r="O119" s="2"/>
      <c r="P119" s="2"/>
    </row>
    <row r="120" spans="1:16" ht="14.25">
      <c r="A120" s="2" t="s">
        <v>88</v>
      </c>
      <c r="B120" s="2"/>
      <c r="C120" s="2"/>
      <c r="D120" s="2"/>
      <c r="E120" s="2"/>
      <c r="F120" s="2"/>
      <c r="G120" s="2"/>
      <c r="H120" s="128">
        <v>0</v>
      </c>
      <c r="I120" s="129"/>
      <c r="J120" s="130"/>
      <c r="K120" s="2"/>
      <c r="L120" s="2"/>
      <c r="M120" s="2"/>
      <c r="N120" s="2"/>
      <c r="O120" s="2"/>
      <c r="P120" s="2"/>
    </row>
    <row r="121" spans="1:16" ht="14.25">
      <c r="A121" s="2" t="s">
        <v>89</v>
      </c>
      <c r="B121" s="2"/>
      <c r="C121" s="2"/>
      <c r="D121" s="2"/>
      <c r="E121" s="2"/>
      <c r="F121" s="2"/>
      <c r="G121" s="2"/>
      <c r="H121" s="128">
        <v>0</v>
      </c>
      <c r="I121" s="129"/>
      <c r="J121" s="130"/>
      <c r="K121" s="2"/>
      <c r="L121" s="2"/>
      <c r="M121" s="2"/>
      <c r="N121" s="2"/>
      <c r="O121" s="2"/>
      <c r="P121" s="2"/>
    </row>
    <row r="122" spans="1:16" ht="14.25">
      <c r="A122" s="2" t="s">
        <v>90</v>
      </c>
      <c r="B122" s="2"/>
      <c r="C122" s="2"/>
      <c r="D122" s="2"/>
      <c r="E122" s="2"/>
      <c r="F122" s="2"/>
      <c r="G122" s="2"/>
      <c r="H122" s="128">
        <v>0</v>
      </c>
      <c r="I122" s="129"/>
      <c r="J122" s="130"/>
      <c r="K122" s="2"/>
      <c r="L122" s="2"/>
      <c r="M122" s="2"/>
      <c r="N122" s="2"/>
      <c r="O122" s="2"/>
      <c r="P122" s="2"/>
    </row>
    <row r="123" spans="1:16" ht="14.25">
      <c r="A123" s="2" t="s">
        <v>56</v>
      </c>
      <c r="B123" s="2"/>
      <c r="C123" s="2"/>
      <c r="D123" s="2"/>
      <c r="E123" s="2"/>
      <c r="F123" s="2"/>
      <c r="G123" s="2"/>
      <c r="H123" s="128">
        <v>0</v>
      </c>
      <c r="I123" s="129"/>
      <c r="J123" s="130"/>
      <c r="K123" s="2"/>
      <c r="L123" s="2"/>
      <c r="M123" s="2"/>
      <c r="N123" s="2"/>
      <c r="O123" s="2"/>
      <c r="P123" s="2"/>
    </row>
    <row r="124" spans="1:16" ht="14.25">
      <c r="A124" s="2" t="s">
        <v>57</v>
      </c>
      <c r="B124" s="2"/>
      <c r="C124" s="2"/>
      <c r="D124" s="2"/>
      <c r="E124" s="2"/>
      <c r="F124" s="2"/>
      <c r="G124" s="2"/>
      <c r="H124" s="128">
        <v>0</v>
      </c>
      <c r="I124" s="129"/>
      <c r="J124" s="130"/>
      <c r="K124" s="2"/>
      <c r="L124" s="2"/>
      <c r="M124" s="2"/>
      <c r="N124" s="2"/>
      <c r="O124" s="2"/>
      <c r="P124" s="2"/>
    </row>
    <row r="125" spans="1:16" ht="14.25">
      <c r="A125" s="2" t="s">
        <v>58</v>
      </c>
      <c r="B125" s="2"/>
      <c r="C125" s="2"/>
      <c r="D125" s="2"/>
      <c r="E125" s="2"/>
      <c r="F125" s="2"/>
      <c r="G125" s="2"/>
      <c r="H125" s="164">
        <v>0</v>
      </c>
      <c r="I125" s="153"/>
      <c r="J125" s="154"/>
      <c r="K125" s="2"/>
      <c r="L125" s="2"/>
      <c r="M125" s="2"/>
      <c r="N125" s="2"/>
      <c r="O125" s="2"/>
      <c r="P125" s="2"/>
    </row>
    <row r="126" spans="1:16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mergeCells count="139">
    <mergeCell ref="H7:J7"/>
    <mergeCell ref="K7:M7"/>
    <mergeCell ref="H8:J8"/>
    <mergeCell ref="K8:M8"/>
    <mergeCell ref="H9:J9"/>
    <mergeCell ref="K9:M9"/>
    <mergeCell ref="H10:J10"/>
    <mergeCell ref="K10:M10"/>
    <mergeCell ref="H11:J11"/>
    <mergeCell ref="K11:M11"/>
    <mergeCell ref="H12:J12"/>
    <mergeCell ref="K12:M12"/>
    <mergeCell ref="H13:J13"/>
    <mergeCell ref="K13:M13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4:J34"/>
    <mergeCell ref="H35:J35"/>
    <mergeCell ref="H36:J36"/>
    <mergeCell ref="H37:J37"/>
    <mergeCell ref="H38:J38"/>
    <mergeCell ref="H39:J39"/>
    <mergeCell ref="H40:J40"/>
    <mergeCell ref="H41:J41"/>
    <mergeCell ref="K41:M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2:J52"/>
    <mergeCell ref="H53:J53"/>
    <mergeCell ref="H56:J56"/>
    <mergeCell ref="H57:J57"/>
    <mergeCell ref="H58:J58"/>
    <mergeCell ref="H59:J59"/>
    <mergeCell ref="H62:J62"/>
    <mergeCell ref="H63:J63"/>
    <mergeCell ref="H64:J64"/>
    <mergeCell ref="H65:J65"/>
    <mergeCell ref="H66:J66"/>
    <mergeCell ref="H67:J67"/>
    <mergeCell ref="H68:J68"/>
    <mergeCell ref="H71:J71"/>
    <mergeCell ref="H72:J72"/>
    <mergeCell ref="H73:J73"/>
    <mergeCell ref="H74:J74"/>
    <mergeCell ref="H75:J75"/>
    <mergeCell ref="H76:J76"/>
    <mergeCell ref="H77:J77"/>
    <mergeCell ref="H78:J78"/>
    <mergeCell ref="H81:J81"/>
    <mergeCell ref="H82:J82"/>
    <mergeCell ref="H83:J83"/>
    <mergeCell ref="H84:J84"/>
    <mergeCell ref="H87:J87"/>
    <mergeCell ref="K87:M87"/>
    <mergeCell ref="H88:J88"/>
    <mergeCell ref="K88:M88"/>
    <mergeCell ref="H89:J89"/>
    <mergeCell ref="K89:M89"/>
    <mergeCell ref="H90:J90"/>
    <mergeCell ref="K90:M90"/>
    <mergeCell ref="H91:J91"/>
    <mergeCell ref="K91:M91"/>
    <mergeCell ref="H92:J92"/>
    <mergeCell ref="K92:M92"/>
    <mergeCell ref="H93:J93"/>
    <mergeCell ref="K93:M93"/>
    <mergeCell ref="H94:J94"/>
    <mergeCell ref="K94:M94"/>
    <mergeCell ref="H95:J95"/>
    <mergeCell ref="K95:M95"/>
    <mergeCell ref="H96:J96"/>
    <mergeCell ref="K96:M96"/>
    <mergeCell ref="H97:J97"/>
    <mergeCell ref="K97:M97"/>
    <mergeCell ref="H100:J100"/>
    <mergeCell ref="H101:J101"/>
    <mergeCell ref="H102:J102"/>
    <mergeCell ref="H105:J105"/>
    <mergeCell ref="K105:M105"/>
    <mergeCell ref="N105:P105"/>
    <mergeCell ref="H106:J106"/>
    <mergeCell ref="K106:M106"/>
    <mergeCell ref="N106:P106"/>
    <mergeCell ref="H107:J107"/>
    <mergeCell ref="K107:M107"/>
    <mergeCell ref="N107:P107"/>
    <mergeCell ref="H110:J110"/>
    <mergeCell ref="H111:J111"/>
    <mergeCell ref="H112:J112"/>
    <mergeCell ref="H113:J113"/>
    <mergeCell ref="H114:J114"/>
    <mergeCell ref="H115:J115"/>
    <mergeCell ref="H118:J118"/>
    <mergeCell ref="H119:J119"/>
    <mergeCell ref="H120:J120"/>
    <mergeCell ref="H125:J125"/>
    <mergeCell ref="H121:J121"/>
    <mergeCell ref="H122:J122"/>
    <mergeCell ref="H123:J123"/>
    <mergeCell ref="H124:J124"/>
  </mergeCells>
  <printOptions/>
  <pageMargins left="0.75" right="0.75" top="1" bottom="1" header="0.5" footer="0.5"/>
  <pageSetup horizontalDpi="600" verticalDpi="600" orientation="portrait" paperSize="9" scale="47" r:id="rId1"/>
  <rowBreaks count="1" manualBreakCount="1">
    <brk id="84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P1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24.421875" style="0" bestFit="1" customWidth="1"/>
    <col min="6" max="6" width="10.8515625" style="0" customWidth="1"/>
    <col min="8" max="9" width="12.7109375" style="0" bestFit="1" customWidth="1"/>
    <col min="12" max="12" width="11.57421875" style="0" bestFit="1" customWidth="1"/>
    <col min="14" max="14" width="11.57421875" style="0" bestFit="1" customWidth="1"/>
  </cols>
  <sheetData>
    <row r="1" spans="1:16" ht="15">
      <c r="A1" s="46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">
      <c r="A4" s="6" t="s">
        <v>7</v>
      </c>
      <c r="B4" s="2"/>
      <c r="C4" s="2"/>
      <c r="D4" s="2"/>
      <c r="E4" s="40">
        <v>38930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6" t="s">
        <v>8</v>
      </c>
      <c r="B5" s="2"/>
      <c r="C5" s="2"/>
      <c r="D5" s="2"/>
      <c r="E5" s="39">
        <v>0.0470188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5" t="s">
        <v>9</v>
      </c>
      <c r="B7" s="2"/>
      <c r="C7" s="2"/>
      <c r="D7" s="2"/>
      <c r="E7" s="2"/>
      <c r="F7" s="2"/>
      <c r="G7" s="2"/>
      <c r="H7" s="122" t="s">
        <v>59</v>
      </c>
      <c r="I7" s="123"/>
      <c r="J7" s="124"/>
      <c r="K7" s="122" t="s">
        <v>60</v>
      </c>
      <c r="L7" s="123"/>
      <c r="M7" s="124"/>
      <c r="N7" s="2"/>
      <c r="O7" s="2"/>
      <c r="P7" s="2"/>
    </row>
    <row r="8" spans="1:16" ht="14.25">
      <c r="A8" s="2" t="s">
        <v>10</v>
      </c>
      <c r="B8" s="2"/>
      <c r="C8" s="2"/>
      <c r="D8" s="2"/>
      <c r="E8" s="2"/>
      <c r="F8" s="2"/>
      <c r="G8" s="2"/>
      <c r="H8" s="128" t="s">
        <v>62</v>
      </c>
      <c r="I8" s="129"/>
      <c r="J8" s="130"/>
      <c r="K8" s="128" t="s">
        <v>63</v>
      </c>
      <c r="L8" s="129"/>
      <c r="M8" s="130"/>
      <c r="N8" s="2"/>
      <c r="O8" s="2"/>
      <c r="P8" s="2"/>
    </row>
    <row r="9" spans="1:16" ht="14.25">
      <c r="A9" s="2" t="s">
        <v>92</v>
      </c>
      <c r="B9" s="2"/>
      <c r="C9" s="2"/>
      <c r="D9" s="2"/>
      <c r="E9" s="2"/>
      <c r="F9" s="2"/>
      <c r="G9" s="2"/>
      <c r="H9" s="128" t="s">
        <v>94</v>
      </c>
      <c r="I9" s="129"/>
      <c r="J9" s="130"/>
      <c r="K9" s="128" t="s">
        <v>100</v>
      </c>
      <c r="L9" s="129"/>
      <c r="M9" s="130"/>
      <c r="N9" s="2"/>
      <c r="O9" s="2"/>
      <c r="P9" s="2"/>
    </row>
    <row r="10" spans="1:16" ht="14.25">
      <c r="A10" s="2" t="s">
        <v>93</v>
      </c>
      <c r="B10" s="2"/>
      <c r="C10" s="2"/>
      <c r="D10" s="2"/>
      <c r="E10" s="2"/>
      <c r="F10" s="2"/>
      <c r="G10" s="2"/>
      <c r="H10" s="128" t="s">
        <v>94</v>
      </c>
      <c r="I10" s="129"/>
      <c r="J10" s="130"/>
      <c r="K10" s="128" t="s">
        <v>203</v>
      </c>
      <c r="L10" s="129"/>
      <c r="M10" s="130"/>
      <c r="N10" s="2"/>
      <c r="O10" s="2"/>
      <c r="P10" s="2"/>
    </row>
    <row r="11" spans="1:16" ht="14.25">
      <c r="A11" s="3" t="s">
        <v>99</v>
      </c>
      <c r="B11" s="2"/>
      <c r="C11" s="2"/>
      <c r="D11" s="2"/>
      <c r="E11" s="2"/>
      <c r="F11" s="2"/>
      <c r="G11" s="2"/>
      <c r="H11" s="128" t="s">
        <v>64</v>
      </c>
      <c r="I11" s="129"/>
      <c r="J11" s="130"/>
      <c r="K11" s="128" t="s">
        <v>62</v>
      </c>
      <c r="L11" s="129" t="s">
        <v>62</v>
      </c>
      <c r="M11" s="130"/>
      <c r="N11" s="2"/>
      <c r="O11" s="2"/>
      <c r="P11" s="2"/>
    </row>
    <row r="12" spans="1:16" ht="14.25">
      <c r="A12" s="3" t="s">
        <v>102</v>
      </c>
      <c r="B12" s="2"/>
      <c r="C12" s="2"/>
      <c r="D12" s="2"/>
      <c r="E12" s="2"/>
      <c r="F12" s="2"/>
      <c r="G12" s="2"/>
      <c r="H12" s="128" t="s">
        <v>64</v>
      </c>
      <c r="I12" s="129"/>
      <c r="J12" s="130"/>
      <c r="K12" s="128" t="s">
        <v>282</v>
      </c>
      <c r="L12" s="129"/>
      <c r="M12" s="130"/>
      <c r="N12" s="2"/>
      <c r="O12" s="2"/>
      <c r="P12" s="2"/>
    </row>
    <row r="13" spans="1:16" ht="14.25">
      <c r="A13" s="2"/>
      <c r="B13" s="2"/>
      <c r="C13" s="2"/>
      <c r="D13" s="2"/>
      <c r="E13" s="2"/>
      <c r="F13" s="2"/>
      <c r="G13" s="2"/>
      <c r="H13" s="128"/>
      <c r="I13" s="129"/>
      <c r="J13" s="130"/>
      <c r="K13" s="128"/>
      <c r="L13" s="129"/>
      <c r="M13" s="130"/>
      <c r="N13" s="2"/>
      <c r="O13" s="2"/>
      <c r="P13" s="2"/>
    </row>
    <row r="14" spans="1:16" ht="14.25">
      <c r="A14" s="2" t="s">
        <v>73</v>
      </c>
      <c r="B14" s="2"/>
      <c r="C14" s="2"/>
      <c r="D14" s="2"/>
      <c r="E14" s="2"/>
      <c r="F14" s="2"/>
      <c r="G14" s="2"/>
      <c r="H14" s="131">
        <v>460000000</v>
      </c>
      <c r="I14" s="132"/>
      <c r="J14" s="133"/>
      <c r="K14" s="131">
        <v>40000000</v>
      </c>
      <c r="L14" s="132"/>
      <c r="M14" s="133"/>
      <c r="N14" s="2"/>
      <c r="O14" s="2"/>
      <c r="P14" s="2"/>
    </row>
    <row r="15" spans="1:16" ht="14.25">
      <c r="A15" s="2" t="s">
        <v>74</v>
      </c>
      <c r="B15" s="2"/>
      <c r="C15" s="2"/>
      <c r="D15" s="2"/>
      <c r="E15" s="2"/>
      <c r="F15" s="2"/>
      <c r="G15" s="2"/>
      <c r="H15" s="173">
        <v>84752378</v>
      </c>
      <c r="I15" s="174"/>
      <c r="J15" s="175"/>
      <c r="K15" s="132">
        <v>40000000</v>
      </c>
      <c r="L15" s="132"/>
      <c r="M15" s="133"/>
      <c r="N15" s="2"/>
      <c r="O15" s="2"/>
      <c r="P15" s="2"/>
    </row>
    <row r="16" spans="1:16" ht="14.25">
      <c r="A16" s="2" t="s">
        <v>68</v>
      </c>
      <c r="B16" s="2"/>
      <c r="C16" s="2"/>
      <c r="D16" s="2"/>
      <c r="E16" s="2"/>
      <c r="F16" s="2"/>
      <c r="G16" s="2"/>
      <c r="H16" s="131">
        <f>H15-H17</f>
        <v>4496362</v>
      </c>
      <c r="I16" s="132"/>
      <c r="J16" s="133"/>
      <c r="K16" s="129" t="s">
        <v>67</v>
      </c>
      <c r="L16" s="129"/>
      <c r="M16" s="130"/>
      <c r="N16" s="2"/>
      <c r="O16" s="2"/>
      <c r="P16" s="2"/>
    </row>
    <row r="17" spans="1:16" ht="14.25">
      <c r="A17" s="2" t="s">
        <v>75</v>
      </c>
      <c r="B17" s="2"/>
      <c r="C17" s="2"/>
      <c r="D17" s="2"/>
      <c r="E17" s="2"/>
      <c r="F17" s="2"/>
      <c r="G17" s="2"/>
      <c r="H17" s="173">
        <v>80256016</v>
      </c>
      <c r="I17" s="174"/>
      <c r="J17" s="175"/>
      <c r="K17" s="131">
        <v>40000000</v>
      </c>
      <c r="L17" s="132"/>
      <c r="M17" s="133"/>
      <c r="N17" s="2"/>
      <c r="O17" s="2"/>
      <c r="P17" s="2"/>
    </row>
    <row r="18" spans="1:16" ht="14.25">
      <c r="A18" s="41" t="s">
        <v>283</v>
      </c>
      <c r="B18" s="2"/>
      <c r="C18" s="2"/>
      <c r="D18" s="2"/>
      <c r="E18" s="2"/>
      <c r="F18" s="2"/>
      <c r="G18" s="2"/>
      <c r="H18" s="206">
        <v>0.1744696</v>
      </c>
      <c r="I18" s="207"/>
      <c r="J18" s="208"/>
      <c r="K18" s="134">
        <v>1</v>
      </c>
      <c r="L18" s="135"/>
      <c r="M18" s="136"/>
      <c r="N18" s="2"/>
      <c r="O18" s="2"/>
      <c r="P18" s="2"/>
    </row>
    <row r="19" spans="1:16" ht="14.25">
      <c r="A19" s="2" t="s">
        <v>95</v>
      </c>
      <c r="B19" s="2"/>
      <c r="C19" s="2"/>
      <c r="D19" s="2"/>
      <c r="E19" s="2"/>
      <c r="F19" s="2"/>
      <c r="G19" s="2"/>
      <c r="H19" s="113">
        <f>H16/H15*12</f>
        <v>0.6366351632045062</v>
      </c>
      <c r="I19" s="114"/>
      <c r="J19" s="115"/>
      <c r="K19" s="128" t="s">
        <v>67</v>
      </c>
      <c r="L19" s="129"/>
      <c r="M19" s="130"/>
      <c r="N19" s="2"/>
      <c r="O19" s="2"/>
      <c r="P19" s="2"/>
    </row>
    <row r="20" spans="1:16" ht="14.25">
      <c r="A20" s="2"/>
      <c r="B20" s="2"/>
      <c r="C20" s="2"/>
      <c r="D20" s="2"/>
      <c r="E20" s="2"/>
      <c r="F20" s="2"/>
      <c r="G20" s="2"/>
      <c r="H20" s="128"/>
      <c r="I20" s="129"/>
      <c r="J20" s="130"/>
      <c r="K20" s="128"/>
      <c r="L20" s="129"/>
      <c r="M20" s="130"/>
      <c r="N20" s="2"/>
      <c r="O20" s="2"/>
      <c r="P20" s="2"/>
    </row>
    <row r="21" spans="1:16" ht="14.25">
      <c r="A21" s="2" t="s">
        <v>11</v>
      </c>
      <c r="B21" s="2"/>
      <c r="C21" s="2"/>
      <c r="D21" s="2"/>
      <c r="E21" s="2"/>
      <c r="F21" s="2"/>
      <c r="G21" s="2"/>
      <c r="H21" s="128" t="s">
        <v>67</v>
      </c>
      <c r="I21" s="129"/>
      <c r="J21" s="130"/>
      <c r="K21" s="113">
        <f>K14/H14*100%</f>
        <v>0.08695652173913043</v>
      </c>
      <c r="L21" s="129"/>
      <c r="M21" s="130"/>
      <c r="N21" s="2"/>
      <c r="O21" s="2"/>
      <c r="P21" s="2"/>
    </row>
    <row r="22" spans="1:16" ht="14.25">
      <c r="A22" s="2" t="s">
        <v>12</v>
      </c>
      <c r="B22" s="2"/>
      <c r="C22" s="2"/>
      <c r="D22" s="2"/>
      <c r="E22" s="2"/>
      <c r="F22" s="2"/>
      <c r="G22" s="2"/>
      <c r="H22" s="128" t="s">
        <v>67</v>
      </c>
      <c r="I22" s="129"/>
      <c r="J22" s="130"/>
      <c r="K22" s="113">
        <f>K17/H17*100%</f>
        <v>0.49840500430522244</v>
      </c>
      <c r="L22" s="129"/>
      <c r="M22" s="130"/>
      <c r="N22" s="2"/>
      <c r="O22" s="2"/>
      <c r="P22" s="2"/>
    </row>
    <row r="23" spans="1:16" ht="14.25">
      <c r="A23" s="2"/>
      <c r="B23" s="2"/>
      <c r="C23" s="2"/>
      <c r="D23" s="2"/>
      <c r="E23" s="2"/>
      <c r="F23" s="2"/>
      <c r="G23" s="2"/>
      <c r="H23" s="128"/>
      <c r="I23" s="129"/>
      <c r="J23" s="130"/>
      <c r="K23" s="128"/>
      <c r="L23" s="129"/>
      <c r="M23" s="130"/>
      <c r="N23" s="2"/>
      <c r="O23" s="2"/>
      <c r="P23" s="2"/>
    </row>
    <row r="24" spans="1:16" ht="14.25">
      <c r="A24" s="2" t="s">
        <v>13</v>
      </c>
      <c r="B24" s="2"/>
      <c r="C24" s="2"/>
      <c r="D24" s="2"/>
      <c r="E24" s="2"/>
      <c r="F24" s="2"/>
      <c r="G24" s="2"/>
      <c r="H24" s="128">
        <v>28</v>
      </c>
      <c r="I24" s="129"/>
      <c r="J24" s="130"/>
      <c r="K24" s="128">
        <v>85</v>
      </c>
      <c r="L24" s="129"/>
      <c r="M24" s="130"/>
      <c r="N24" s="2"/>
      <c r="O24" s="2"/>
      <c r="P24" s="2"/>
    </row>
    <row r="25" spans="1:16" ht="14.25">
      <c r="A25" s="2" t="s">
        <v>69</v>
      </c>
      <c r="B25" s="2"/>
      <c r="C25" s="2"/>
      <c r="D25" s="2"/>
      <c r="E25" s="2"/>
      <c r="F25" s="2"/>
      <c r="G25" s="2"/>
      <c r="H25" s="185">
        <v>73.82</v>
      </c>
      <c r="I25" s="186"/>
      <c r="J25" s="187"/>
      <c r="K25" s="185">
        <v>471.53</v>
      </c>
      <c r="L25" s="186"/>
      <c r="M25" s="187"/>
      <c r="N25" s="2"/>
      <c r="O25" s="2"/>
      <c r="P25" s="2"/>
    </row>
    <row r="26" spans="1:16" ht="14.25">
      <c r="A26" s="2" t="s">
        <v>14</v>
      </c>
      <c r="B26" s="2"/>
      <c r="C26" s="2"/>
      <c r="D26" s="2"/>
      <c r="E26" s="2"/>
      <c r="F26" s="2"/>
      <c r="G26" s="2"/>
      <c r="H26" s="128">
        <v>56</v>
      </c>
      <c r="I26" s="129"/>
      <c r="J26" s="130"/>
      <c r="K26" s="128">
        <v>170</v>
      </c>
      <c r="L26" s="129"/>
      <c r="M26" s="130"/>
      <c r="N26" s="2"/>
      <c r="O26" s="2"/>
      <c r="P26" s="2"/>
    </row>
    <row r="27" spans="1:16" ht="14.25">
      <c r="A27" s="2" t="s">
        <v>15</v>
      </c>
      <c r="B27" s="2"/>
      <c r="C27" s="2"/>
      <c r="D27" s="2"/>
      <c r="E27" s="2"/>
      <c r="F27" s="2"/>
      <c r="G27" s="2"/>
      <c r="H27" s="140" t="s">
        <v>101</v>
      </c>
      <c r="I27" s="129"/>
      <c r="J27" s="130"/>
      <c r="K27" s="140" t="s">
        <v>101</v>
      </c>
      <c r="L27" s="129"/>
      <c r="M27" s="130"/>
      <c r="N27" s="2"/>
      <c r="O27" s="2"/>
      <c r="P27" s="2"/>
    </row>
    <row r="28" spans="1:16" ht="14.25">
      <c r="A28" s="2"/>
      <c r="B28" s="2"/>
      <c r="C28" s="2"/>
      <c r="D28" s="2"/>
      <c r="E28" s="2"/>
      <c r="F28" s="2"/>
      <c r="G28" s="2"/>
      <c r="H28" s="128"/>
      <c r="I28" s="129"/>
      <c r="J28" s="130"/>
      <c r="K28" s="128"/>
      <c r="L28" s="129"/>
      <c r="M28" s="130"/>
      <c r="N28" s="2"/>
      <c r="O28" s="2"/>
      <c r="P28" s="2"/>
    </row>
    <row r="29" spans="1:16" ht="14.25">
      <c r="A29" s="2" t="s">
        <v>16</v>
      </c>
      <c r="B29" s="2"/>
      <c r="C29" s="2"/>
      <c r="D29" s="2"/>
      <c r="E29" s="2"/>
      <c r="F29" s="2"/>
      <c r="G29" s="2"/>
      <c r="H29" s="128" t="s">
        <v>65</v>
      </c>
      <c r="I29" s="129"/>
      <c r="J29" s="130"/>
      <c r="K29" s="128" t="s">
        <v>65</v>
      </c>
      <c r="L29" s="129"/>
      <c r="M29" s="130"/>
      <c r="N29" s="2"/>
      <c r="O29" s="2"/>
      <c r="P29" s="2"/>
    </row>
    <row r="30" spans="1:16" ht="14.25">
      <c r="A30" s="2" t="s">
        <v>17</v>
      </c>
      <c r="B30" s="2"/>
      <c r="C30" s="2"/>
      <c r="D30" s="2"/>
      <c r="E30" s="2"/>
      <c r="F30" s="2"/>
      <c r="G30" s="2"/>
      <c r="H30" s="141">
        <f>E4</f>
        <v>38930</v>
      </c>
      <c r="I30" s="142"/>
      <c r="J30" s="143"/>
      <c r="K30" s="141">
        <f>H30</f>
        <v>38930</v>
      </c>
      <c r="L30" s="142"/>
      <c r="M30" s="143"/>
      <c r="N30" s="2"/>
      <c r="O30" s="2"/>
      <c r="P30" s="2"/>
    </row>
    <row r="31" spans="1:16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">
      <c r="A32" s="5" t="s">
        <v>18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4.25">
      <c r="A33" s="41" t="s">
        <v>284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2" t="s">
        <v>76</v>
      </c>
      <c r="B34" s="2"/>
      <c r="C34" s="2"/>
      <c r="D34" s="2"/>
      <c r="E34" s="2"/>
      <c r="F34" s="2"/>
      <c r="G34" s="2"/>
      <c r="H34" s="203">
        <v>124752369.7</v>
      </c>
      <c r="I34" s="204"/>
      <c r="J34" s="205"/>
      <c r="K34" s="1"/>
      <c r="L34" s="1"/>
      <c r="M34" s="1"/>
      <c r="N34" s="2"/>
      <c r="O34" s="2"/>
      <c r="P34" s="2"/>
    </row>
    <row r="35" spans="1:16" ht="15">
      <c r="A35" s="3" t="s">
        <v>97</v>
      </c>
      <c r="B35" s="2"/>
      <c r="C35" s="2"/>
      <c r="D35" s="2"/>
      <c r="E35" s="2"/>
      <c r="F35" s="6"/>
      <c r="G35" s="2"/>
      <c r="H35" s="173">
        <v>120255995.47</v>
      </c>
      <c r="I35" s="174"/>
      <c r="J35" s="175"/>
      <c r="K35" s="1"/>
      <c r="L35" s="1"/>
      <c r="M35" s="1"/>
      <c r="N35" s="2"/>
      <c r="O35" s="2"/>
      <c r="P35" s="2"/>
    </row>
    <row r="36" spans="1:16" ht="14.25">
      <c r="A36" s="2" t="s">
        <v>77</v>
      </c>
      <c r="B36" s="2"/>
      <c r="C36" s="2"/>
      <c r="D36" s="2"/>
      <c r="E36" s="2"/>
      <c r="F36" s="2"/>
      <c r="G36" s="2"/>
      <c r="H36" s="173">
        <v>634038.19</v>
      </c>
      <c r="I36" s="174"/>
      <c r="J36" s="175"/>
      <c r="K36" s="1"/>
      <c r="L36" s="1"/>
      <c r="M36" s="1"/>
      <c r="N36" s="2"/>
      <c r="O36" s="2"/>
      <c r="P36" s="2"/>
    </row>
    <row r="37" spans="1:16" ht="14.25">
      <c r="A37" s="2"/>
      <c r="B37" s="2"/>
      <c r="C37" s="2"/>
      <c r="D37" s="2"/>
      <c r="E37" s="2"/>
      <c r="F37" s="2"/>
      <c r="G37" s="2"/>
      <c r="H37" s="128"/>
      <c r="I37" s="129"/>
      <c r="J37" s="130"/>
      <c r="K37" s="1"/>
      <c r="L37" s="1"/>
      <c r="M37" s="1"/>
      <c r="N37" s="2"/>
      <c r="O37" s="2"/>
      <c r="P37" s="2"/>
    </row>
    <row r="38" spans="1:16" ht="14.25">
      <c r="A38" s="2" t="s">
        <v>78</v>
      </c>
      <c r="B38" s="2"/>
      <c r="C38" s="2"/>
      <c r="D38" s="2"/>
      <c r="E38" s="2"/>
      <c r="F38" s="2"/>
      <c r="G38" s="2"/>
      <c r="H38" s="131">
        <f>H41+H42</f>
        <v>5490359.34</v>
      </c>
      <c r="I38" s="129"/>
      <c r="J38" s="130"/>
      <c r="K38" s="1"/>
      <c r="L38" s="1"/>
      <c r="M38" s="1"/>
      <c r="N38" s="2"/>
      <c r="O38" s="2"/>
      <c r="P38" s="2"/>
    </row>
    <row r="39" spans="1:16" ht="14.25">
      <c r="A39" s="2" t="s">
        <v>79</v>
      </c>
      <c r="B39" s="2"/>
      <c r="C39" s="2"/>
      <c r="D39" s="2"/>
      <c r="E39" s="2"/>
      <c r="F39" s="2"/>
      <c r="G39" s="2"/>
      <c r="H39" s="173">
        <v>993976.93</v>
      </c>
      <c r="I39" s="174"/>
      <c r="J39" s="175"/>
      <c r="K39" s="1"/>
      <c r="L39" s="16"/>
      <c r="M39" s="1"/>
      <c r="N39" s="8"/>
      <c r="O39" s="2"/>
      <c r="P39" s="2"/>
    </row>
    <row r="40" spans="1:16" ht="14.25">
      <c r="A40" s="2" t="s">
        <v>80</v>
      </c>
      <c r="B40" s="2"/>
      <c r="C40" s="2"/>
      <c r="D40" s="2"/>
      <c r="E40" s="2"/>
      <c r="F40" s="2"/>
      <c r="G40" s="2"/>
      <c r="H40" s="209"/>
      <c r="I40" s="210"/>
      <c r="J40" s="211"/>
      <c r="K40" s="1"/>
      <c r="L40" s="1"/>
      <c r="M40" s="1"/>
      <c r="N40" s="2"/>
      <c r="O40" s="2"/>
      <c r="P40" s="2"/>
    </row>
    <row r="41" spans="1:16" ht="14.25">
      <c r="A41" s="2" t="s">
        <v>81</v>
      </c>
      <c r="B41" s="2"/>
      <c r="C41" s="2"/>
      <c r="D41" s="2"/>
      <c r="E41" s="2"/>
      <c r="F41" s="2"/>
      <c r="G41" s="2"/>
      <c r="H41" s="212">
        <v>3849111</v>
      </c>
      <c r="I41" s="213"/>
      <c r="J41" s="214"/>
      <c r="K41" s="131"/>
      <c r="L41" s="129"/>
      <c r="M41" s="129"/>
      <c r="N41" s="2"/>
      <c r="O41" s="2"/>
      <c r="P41" s="2"/>
    </row>
    <row r="42" spans="1:16" ht="14.25">
      <c r="A42" s="2" t="s">
        <v>91</v>
      </c>
      <c r="B42" s="2"/>
      <c r="C42" s="2"/>
      <c r="D42" s="2"/>
      <c r="E42" s="2"/>
      <c r="F42" s="2"/>
      <c r="G42" s="2"/>
      <c r="H42" s="173">
        <v>1641248.34</v>
      </c>
      <c r="I42" s="174"/>
      <c r="J42" s="175"/>
      <c r="K42" s="1"/>
      <c r="L42" s="16"/>
      <c r="M42" s="1"/>
      <c r="N42" s="2"/>
      <c r="O42" s="2"/>
      <c r="P42" s="2"/>
    </row>
    <row r="43" spans="1:16" ht="14.25">
      <c r="A43" s="2" t="s">
        <v>82</v>
      </c>
      <c r="B43" s="2"/>
      <c r="C43" s="2"/>
      <c r="D43" s="2"/>
      <c r="E43" s="2"/>
      <c r="F43" s="2"/>
      <c r="G43" s="2"/>
      <c r="H43" s="173">
        <v>0</v>
      </c>
      <c r="I43" s="174"/>
      <c r="J43" s="175"/>
      <c r="K43" s="1"/>
      <c r="L43" s="16"/>
      <c r="M43" s="1"/>
      <c r="N43" s="2"/>
      <c r="O43" s="2"/>
      <c r="P43" s="2"/>
    </row>
    <row r="44" spans="1:16" ht="14.25">
      <c r="A44" s="2" t="s">
        <v>83</v>
      </c>
      <c r="B44" s="2"/>
      <c r="C44" s="2"/>
      <c r="D44" s="2"/>
      <c r="E44" s="2"/>
      <c r="F44" s="2"/>
      <c r="G44" s="2"/>
      <c r="H44" s="131">
        <v>0</v>
      </c>
      <c r="I44" s="132"/>
      <c r="J44" s="133"/>
      <c r="K44" s="1"/>
      <c r="L44" s="17"/>
      <c r="M44" s="1"/>
      <c r="N44" s="2"/>
      <c r="O44" s="2"/>
      <c r="P44" s="2"/>
    </row>
    <row r="45" spans="1:16" ht="14.25">
      <c r="A45" s="2" t="s">
        <v>84</v>
      </c>
      <c r="B45" s="2"/>
      <c r="C45" s="2"/>
      <c r="D45" s="2"/>
      <c r="E45" s="2"/>
      <c r="F45" s="2"/>
      <c r="G45" s="2"/>
      <c r="H45" s="131">
        <f>H16</f>
        <v>4496362</v>
      </c>
      <c r="I45" s="132"/>
      <c r="J45" s="133"/>
      <c r="K45" s="1"/>
      <c r="L45" s="16"/>
      <c r="M45" s="1"/>
      <c r="N45" s="2"/>
      <c r="O45" s="2"/>
      <c r="P45" s="2"/>
    </row>
    <row r="46" spans="1:16" ht="14.25">
      <c r="A46" s="2" t="s">
        <v>85</v>
      </c>
      <c r="B46" s="2"/>
      <c r="C46" s="2"/>
      <c r="D46" s="2"/>
      <c r="E46" s="2"/>
      <c r="F46" s="2"/>
      <c r="G46" s="2"/>
      <c r="H46" s="128" t="s">
        <v>67</v>
      </c>
      <c r="I46" s="129"/>
      <c r="J46" s="130"/>
      <c r="K46" s="1"/>
      <c r="L46" s="1"/>
      <c r="M46" s="1"/>
      <c r="N46" s="2"/>
      <c r="O46" s="2"/>
      <c r="P46" s="2"/>
    </row>
    <row r="47" spans="1:16" ht="14.25">
      <c r="A47" s="2"/>
      <c r="B47" s="2"/>
      <c r="C47" s="2"/>
      <c r="D47" s="2"/>
      <c r="E47" s="2"/>
      <c r="F47" s="2"/>
      <c r="G47" s="2"/>
      <c r="H47" s="128"/>
      <c r="I47" s="129"/>
      <c r="J47" s="130"/>
      <c r="K47" s="1"/>
      <c r="L47" s="1"/>
      <c r="M47" s="1"/>
      <c r="N47" s="2"/>
      <c r="O47" s="2"/>
      <c r="P47" s="2"/>
    </row>
    <row r="48" spans="1:16" ht="14.25">
      <c r="A48" s="2" t="s">
        <v>19</v>
      </c>
      <c r="B48" s="2"/>
      <c r="C48" s="2"/>
      <c r="D48" s="2"/>
      <c r="E48" s="2"/>
      <c r="F48" s="2"/>
      <c r="G48" s="2"/>
      <c r="H48" s="113">
        <f>(H38-H39)/H34*12*100%</f>
        <v>0.43250953107947254</v>
      </c>
      <c r="I48" s="114"/>
      <c r="J48" s="115"/>
      <c r="K48" s="1"/>
      <c r="L48" s="1"/>
      <c r="M48" s="1"/>
      <c r="N48" s="2"/>
      <c r="O48" s="2"/>
      <c r="P48" s="2"/>
    </row>
    <row r="49" spans="1:16" ht="14.25">
      <c r="A49" s="2" t="s">
        <v>66</v>
      </c>
      <c r="B49" s="2"/>
      <c r="C49" s="2"/>
      <c r="D49" s="2"/>
      <c r="E49" s="2"/>
      <c r="F49" s="2"/>
      <c r="G49" s="2"/>
      <c r="H49" s="113">
        <f>H41/H34*12*100%</f>
        <v>0.37024813325049005</v>
      </c>
      <c r="I49" s="114"/>
      <c r="J49" s="115"/>
      <c r="K49" s="1"/>
      <c r="L49" s="1"/>
      <c r="M49" s="1"/>
      <c r="N49" s="2"/>
      <c r="O49" s="2"/>
      <c r="P49" s="2"/>
    </row>
    <row r="50" spans="1:16" ht="14.25">
      <c r="A50" s="2" t="s">
        <v>20</v>
      </c>
      <c r="B50" s="2"/>
      <c r="C50" s="2"/>
      <c r="D50" s="2"/>
      <c r="E50" s="2"/>
      <c r="F50" s="2"/>
      <c r="G50" s="2"/>
      <c r="H50" s="110">
        <f>(H42-H39)/H34*12*100%</f>
        <v>0.06226139782898249</v>
      </c>
      <c r="I50" s="111"/>
      <c r="J50" s="112"/>
      <c r="K50" s="1"/>
      <c r="L50" s="1"/>
      <c r="M50" s="1"/>
      <c r="N50" s="2"/>
      <c r="O50" s="2"/>
      <c r="P50" s="2"/>
    </row>
    <row r="51" spans="1:16" ht="14.25">
      <c r="A51" s="2"/>
      <c r="B51" s="2"/>
      <c r="C51" s="2"/>
      <c r="D51" s="2"/>
      <c r="E51" s="2"/>
      <c r="F51" s="2"/>
      <c r="G51" s="2"/>
      <c r="H51" s="4"/>
      <c r="I51" s="4"/>
      <c r="J51" s="4"/>
      <c r="K51" s="1"/>
      <c r="L51" s="1"/>
      <c r="M51" s="1"/>
      <c r="N51" s="2"/>
      <c r="O51" s="2"/>
      <c r="P51" s="2"/>
    </row>
    <row r="52" spans="1:16" ht="15">
      <c r="A52" s="42" t="s">
        <v>285</v>
      </c>
      <c r="B52" s="2"/>
      <c r="C52" s="2"/>
      <c r="D52" s="2"/>
      <c r="E52" s="2"/>
      <c r="F52" s="2"/>
      <c r="G52" s="2"/>
      <c r="H52" s="182">
        <f>634038.19-358664.87-187844.75</f>
        <v>87528.56999999995</v>
      </c>
      <c r="I52" s="183"/>
      <c r="J52" s="184"/>
      <c r="K52" s="1"/>
      <c r="L52" s="1"/>
      <c r="M52" s="1"/>
      <c r="N52" s="2"/>
      <c r="O52" s="2"/>
      <c r="P52" s="2"/>
    </row>
    <row r="53" spans="1:16" ht="15">
      <c r="A53" s="42" t="s">
        <v>286</v>
      </c>
      <c r="B53" s="2"/>
      <c r="C53" s="2"/>
      <c r="D53" s="2"/>
      <c r="E53" s="2"/>
      <c r="F53" s="2"/>
      <c r="G53" s="2"/>
      <c r="H53" s="200">
        <v>0</v>
      </c>
      <c r="I53" s="201"/>
      <c r="J53" s="202"/>
      <c r="K53" s="1"/>
      <c r="L53" s="1"/>
      <c r="M53" s="1"/>
      <c r="N53" s="2"/>
      <c r="O53" s="2"/>
      <c r="P53" s="2"/>
    </row>
    <row r="54" spans="1:16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">
      <c r="A55" s="43" t="s">
        <v>287</v>
      </c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2"/>
      <c r="O55" s="2"/>
      <c r="P55" s="2"/>
    </row>
    <row r="56" spans="1:16" ht="14.25">
      <c r="A56" s="2" t="s">
        <v>70</v>
      </c>
      <c r="B56" s="2"/>
      <c r="C56" s="2"/>
      <c r="D56" s="2"/>
      <c r="E56" s="2"/>
      <c r="F56" s="2"/>
      <c r="G56" s="2"/>
      <c r="H56" s="194">
        <v>185</v>
      </c>
      <c r="I56" s="195"/>
      <c r="J56" s="196"/>
      <c r="K56" s="1"/>
      <c r="L56" s="1"/>
      <c r="M56" s="1"/>
      <c r="N56" s="2"/>
      <c r="O56" s="2"/>
      <c r="P56" s="2"/>
    </row>
    <row r="57" spans="1:16" ht="14.25">
      <c r="A57" s="2" t="s">
        <v>71</v>
      </c>
      <c r="B57" s="2"/>
      <c r="C57" s="2"/>
      <c r="D57" s="2"/>
      <c r="E57" s="2"/>
      <c r="F57" s="2"/>
      <c r="G57" s="2"/>
      <c r="H57" s="185">
        <v>10703.78</v>
      </c>
      <c r="I57" s="186"/>
      <c r="J57" s="187"/>
      <c r="K57" s="1"/>
      <c r="L57" s="1"/>
      <c r="M57" s="1"/>
      <c r="N57" s="2"/>
      <c r="O57" s="2"/>
      <c r="P57" s="2"/>
    </row>
    <row r="58" spans="1:16" ht="14.25">
      <c r="A58" s="2" t="s">
        <v>21</v>
      </c>
      <c r="B58" s="2"/>
      <c r="C58" s="2"/>
      <c r="D58" s="2"/>
      <c r="E58" s="2"/>
      <c r="F58" s="2"/>
      <c r="G58" s="2"/>
      <c r="H58" s="185">
        <f>587.5+862.5+500</f>
        <v>1950</v>
      </c>
      <c r="I58" s="186"/>
      <c r="J58" s="187"/>
      <c r="K58" s="1"/>
      <c r="L58" s="1"/>
      <c r="M58" s="1"/>
      <c r="N58" s="2"/>
      <c r="O58" s="2"/>
      <c r="P58" s="2"/>
    </row>
    <row r="59" spans="1:16" ht="14.25">
      <c r="A59" s="2" t="s">
        <v>22</v>
      </c>
      <c r="B59" s="2"/>
      <c r="C59" s="2"/>
      <c r="D59" s="2"/>
      <c r="E59" s="2"/>
      <c r="F59" s="2"/>
      <c r="G59" s="2"/>
      <c r="H59" s="197">
        <v>3184.93</v>
      </c>
      <c r="I59" s="198"/>
      <c r="J59" s="199"/>
      <c r="K59" s="1"/>
      <c r="L59" s="1"/>
      <c r="M59" s="1"/>
      <c r="N59" s="2"/>
      <c r="O59" s="2"/>
      <c r="P59" s="2"/>
    </row>
    <row r="60" spans="1:16" ht="14.25">
      <c r="A60" s="2"/>
      <c r="B60" s="2"/>
      <c r="C60" s="2"/>
      <c r="D60" s="2"/>
      <c r="E60" s="2"/>
      <c r="F60" s="2"/>
      <c r="G60" s="2"/>
      <c r="H60" s="1"/>
      <c r="I60" s="1"/>
      <c r="J60" s="1"/>
      <c r="K60" s="1"/>
      <c r="L60" s="1"/>
      <c r="M60" s="1"/>
      <c r="N60" s="2"/>
      <c r="O60" s="2"/>
      <c r="P60" s="2"/>
    </row>
    <row r="61" spans="1:16" ht="15">
      <c r="A61" s="5" t="s">
        <v>23</v>
      </c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</row>
    <row r="62" spans="1:16" ht="14.25">
      <c r="A62" s="3" t="s">
        <v>24</v>
      </c>
      <c r="B62" s="2"/>
      <c r="C62" s="2"/>
      <c r="D62" s="2"/>
      <c r="E62" s="2"/>
      <c r="F62" s="2"/>
      <c r="G62" s="2"/>
      <c r="H62" s="144">
        <v>60000000</v>
      </c>
      <c r="I62" s="145"/>
      <c r="J62" s="146"/>
      <c r="K62" s="1"/>
      <c r="L62" s="1"/>
      <c r="M62" s="1"/>
      <c r="N62" s="2"/>
      <c r="O62" s="2"/>
      <c r="P62" s="2"/>
    </row>
    <row r="63" spans="1:16" ht="14.25">
      <c r="A63" s="2" t="s">
        <v>25</v>
      </c>
      <c r="B63" s="2"/>
      <c r="C63" s="2"/>
      <c r="D63" s="2"/>
      <c r="E63" s="2"/>
      <c r="F63" s="2"/>
      <c r="G63" s="2"/>
      <c r="H63" s="131">
        <v>25000000</v>
      </c>
      <c r="I63" s="132"/>
      <c r="J63" s="133"/>
      <c r="K63" s="1"/>
      <c r="L63" s="1"/>
      <c r="M63" s="1"/>
      <c r="N63" s="2"/>
      <c r="O63" s="2"/>
      <c r="P63" s="2"/>
    </row>
    <row r="64" spans="1:16" ht="14.25">
      <c r="A64" s="2" t="s">
        <v>26</v>
      </c>
      <c r="B64" s="2"/>
      <c r="C64" s="2"/>
      <c r="D64" s="2"/>
      <c r="E64" s="2"/>
      <c r="F64" s="2"/>
      <c r="G64" s="2"/>
      <c r="H64" s="131">
        <v>0</v>
      </c>
      <c r="I64" s="132"/>
      <c r="J64" s="133"/>
      <c r="K64" s="1"/>
      <c r="L64" s="1"/>
      <c r="M64" s="1"/>
      <c r="N64" s="2"/>
      <c r="O64" s="2"/>
      <c r="P64" s="2"/>
    </row>
    <row r="65" spans="1:16" ht="14.25">
      <c r="A65" s="2" t="s">
        <v>27</v>
      </c>
      <c r="B65" s="2"/>
      <c r="C65" s="2"/>
      <c r="D65" s="2"/>
      <c r="E65" s="2"/>
      <c r="F65" s="2"/>
      <c r="G65" s="2"/>
      <c r="H65" s="128">
        <v>0</v>
      </c>
      <c r="I65" s="129"/>
      <c r="J65" s="130"/>
      <c r="K65" s="1"/>
      <c r="L65" s="1"/>
      <c r="M65" s="1"/>
      <c r="N65" s="2"/>
      <c r="O65" s="2"/>
      <c r="P65" s="2"/>
    </row>
    <row r="66" spans="1:16" ht="14.25">
      <c r="A66" s="2" t="s">
        <v>28</v>
      </c>
      <c r="B66" s="2"/>
      <c r="C66" s="2"/>
      <c r="D66" s="2"/>
      <c r="E66" s="2"/>
      <c r="F66" s="2"/>
      <c r="G66" s="2"/>
      <c r="H66" s="131">
        <v>0</v>
      </c>
      <c r="I66" s="132"/>
      <c r="J66" s="133"/>
      <c r="K66" s="1"/>
      <c r="L66" s="1"/>
      <c r="M66" s="1"/>
      <c r="N66" s="2"/>
      <c r="O66" s="2"/>
      <c r="P66" s="2"/>
    </row>
    <row r="67" spans="1:16" ht="14.25">
      <c r="A67" s="2" t="s">
        <v>29</v>
      </c>
      <c r="B67" s="2"/>
      <c r="C67" s="2"/>
      <c r="D67" s="2"/>
      <c r="E67" s="2"/>
      <c r="F67" s="2"/>
      <c r="G67" s="2"/>
      <c r="H67" s="137">
        <f>H59</f>
        <v>3184.93</v>
      </c>
      <c r="I67" s="138"/>
      <c r="J67" s="139"/>
      <c r="K67" s="1"/>
      <c r="L67" s="1"/>
      <c r="M67" s="1"/>
      <c r="N67" s="2"/>
      <c r="O67" s="2"/>
      <c r="P67" s="2"/>
    </row>
    <row r="68" spans="1:16" ht="14.25">
      <c r="A68" s="2" t="s">
        <v>30</v>
      </c>
      <c r="B68" s="2"/>
      <c r="C68" s="2"/>
      <c r="D68" s="2"/>
      <c r="E68" s="2"/>
      <c r="F68" s="2"/>
      <c r="G68" s="2"/>
      <c r="H68" s="110">
        <v>0.0015</v>
      </c>
      <c r="I68" s="153"/>
      <c r="J68" s="154"/>
      <c r="K68" s="1"/>
      <c r="L68" s="1"/>
      <c r="M68" s="1"/>
      <c r="N68" s="2"/>
      <c r="O68" s="2"/>
      <c r="P68" s="2"/>
    </row>
    <row r="69" spans="1:16" ht="14.25">
      <c r="A69" s="2"/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</row>
    <row r="70" spans="1:16" ht="15">
      <c r="A70" s="5" t="s">
        <v>31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4.25">
      <c r="A71" s="3" t="s">
        <v>96</v>
      </c>
      <c r="B71" s="2"/>
      <c r="C71" s="2"/>
      <c r="D71" s="2"/>
      <c r="E71" s="2"/>
      <c r="F71" s="2"/>
      <c r="G71" s="2"/>
      <c r="H71" s="144">
        <v>11750000</v>
      </c>
      <c r="I71" s="145"/>
      <c r="J71" s="146"/>
      <c r="K71" s="2"/>
      <c r="L71" s="2"/>
      <c r="M71" s="2"/>
      <c r="N71" s="2"/>
      <c r="O71" s="2"/>
      <c r="P71" s="2"/>
    </row>
    <row r="72" spans="1:16" ht="14.25">
      <c r="A72" s="2" t="s">
        <v>32</v>
      </c>
      <c r="B72" s="2"/>
      <c r="C72" s="2"/>
      <c r="D72" s="2"/>
      <c r="E72" s="2"/>
      <c r="F72" s="2"/>
      <c r="G72" s="2"/>
      <c r="H72" s="131">
        <v>11750000</v>
      </c>
      <c r="I72" s="132"/>
      <c r="J72" s="133"/>
      <c r="K72" s="2"/>
      <c r="L72" s="2"/>
      <c r="M72" s="2"/>
      <c r="N72" s="2"/>
      <c r="O72" s="2"/>
      <c r="P72" s="2"/>
    </row>
    <row r="73" spans="1:16" ht="14.25">
      <c r="A73" s="2" t="s">
        <v>33</v>
      </c>
      <c r="B73" s="2"/>
      <c r="C73" s="2"/>
      <c r="D73" s="2"/>
      <c r="E73" s="2"/>
      <c r="F73" s="2"/>
      <c r="G73" s="2"/>
      <c r="H73" s="131">
        <v>0</v>
      </c>
      <c r="I73" s="129"/>
      <c r="J73" s="130"/>
      <c r="K73" s="2"/>
      <c r="L73" s="2"/>
      <c r="M73" s="2"/>
      <c r="N73" s="2"/>
      <c r="O73" s="2"/>
      <c r="P73" s="2"/>
    </row>
    <row r="74" spans="1:16" ht="14.25">
      <c r="A74" s="2" t="s">
        <v>34</v>
      </c>
      <c r="B74" s="2"/>
      <c r="C74" s="2"/>
      <c r="D74" s="2"/>
      <c r="E74" s="2"/>
      <c r="F74" s="2"/>
      <c r="G74" s="2"/>
      <c r="H74" s="128"/>
      <c r="I74" s="129"/>
      <c r="J74" s="130"/>
      <c r="K74" s="2"/>
      <c r="L74" s="2"/>
      <c r="M74" s="2"/>
      <c r="N74" s="2"/>
      <c r="O74" s="2"/>
      <c r="P74" s="2"/>
    </row>
    <row r="75" spans="1:16" ht="14.25">
      <c r="A75" s="2" t="s">
        <v>35</v>
      </c>
      <c r="B75" s="2"/>
      <c r="C75" s="2"/>
      <c r="D75" s="2"/>
      <c r="E75" s="2"/>
      <c r="F75" s="2"/>
      <c r="G75" s="2"/>
      <c r="H75" s="128">
        <v>0</v>
      </c>
      <c r="I75" s="129"/>
      <c r="J75" s="130"/>
      <c r="K75" s="2"/>
      <c r="L75" s="2"/>
      <c r="M75" s="2"/>
      <c r="N75" s="2"/>
      <c r="O75" s="2"/>
      <c r="P75" s="2"/>
    </row>
    <row r="76" spans="1:16" ht="14.25">
      <c r="A76" s="2" t="s">
        <v>36</v>
      </c>
      <c r="B76" s="2"/>
      <c r="C76" s="2"/>
      <c r="D76" s="2"/>
      <c r="E76" s="2"/>
      <c r="F76" s="2"/>
      <c r="G76" s="2"/>
      <c r="H76" s="128">
        <v>0</v>
      </c>
      <c r="I76" s="129"/>
      <c r="J76" s="130"/>
      <c r="K76" s="2"/>
      <c r="L76" s="2"/>
      <c r="M76" s="2"/>
      <c r="N76" s="2"/>
      <c r="O76" s="2"/>
      <c r="P76" s="2"/>
    </row>
    <row r="77" spans="1:16" ht="14.25">
      <c r="A77" s="2" t="s">
        <v>37</v>
      </c>
      <c r="B77" s="2"/>
      <c r="C77" s="2"/>
      <c r="D77" s="2"/>
      <c r="E77" s="2"/>
      <c r="F77" s="2"/>
      <c r="G77" s="2"/>
      <c r="H77" s="128">
        <v>0</v>
      </c>
      <c r="I77" s="129"/>
      <c r="J77" s="130"/>
      <c r="K77" s="2"/>
      <c r="L77" s="2"/>
      <c r="M77" s="2"/>
      <c r="N77" s="2"/>
      <c r="O77" s="2"/>
      <c r="P77" s="2"/>
    </row>
    <row r="78" spans="1:16" ht="14.25">
      <c r="A78" s="2" t="s">
        <v>38</v>
      </c>
      <c r="B78" s="2"/>
      <c r="C78" s="2"/>
      <c r="D78" s="2"/>
      <c r="E78" s="2"/>
      <c r="F78" s="2"/>
      <c r="G78" s="2"/>
      <c r="H78" s="158">
        <f>H72+H73</f>
        <v>11750000</v>
      </c>
      <c r="I78" s="159"/>
      <c r="J78" s="160"/>
      <c r="K78" s="2"/>
      <c r="L78" s="2"/>
      <c r="M78" s="2"/>
      <c r="N78" s="2"/>
      <c r="O78" s="2"/>
      <c r="P78" s="2"/>
    </row>
    <row r="79" spans="1:16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">
      <c r="A80" s="5" t="s">
        <v>39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4.25">
      <c r="A81" s="2" t="s">
        <v>40</v>
      </c>
      <c r="B81" s="2"/>
      <c r="C81" s="2"/>
      <c r="D81" s="2"/>
      <c r="E81" s="2"/>
      <c r="F81" s="2"/>
      <c r="G81" s="2"/>
      <c r="H81" s="161">
        <v>0</v>
      </c>
      <c r="I81" s="162"/>
      <c r="J81" s="163"/>
      <c r="K81" s="2"/>
      <c r="L81" s="2"/>
      <c r="M81" s="2"/>
      <c r="N81" s="2"/>
      <c r="O81" s="2"/>
      <c r="P81" s="2"/>
    </row>
    <row r="82" spans="1:16" ht="14.25">
      <c r="A82" s="2" t="s">
        <v>41</v>
      </c>
      <c r="B82" s="2"/>
      <c r="C82" s="2"/>
      <c r="D82" s="2"/>
      <c r="E82" s="2"/>
      <c r="F82" s="2"/>
      <c r="G82" s="2"/>
      <c r="H82" s="128">
        <v>0</v>
      </c>
      <c r="I82" s="129"/>
      <c r="J82" s="130"/>
      <c r="K82" s="2"/>
      <c r="L82" s="2"/>
      <c r="M82" s="2"/>
      <c r="N82" s="2"/>
      <c r="O82" s="2"/>
      <c r="P82" s="2"/>
    </row>
    <row r="83" spans="1:16" ht="14.25">
      <c r="A83" s="2" t="s">
        <v>42</v>
      </c>
      <c r="B83" s="2"/>
      <c r="C83" s="2"/>
      <c r="D83" s="2"/>
      <c r="E83" s="2"/>
      <c r="F83" s="2"/>
      <c r="G83" s="2"/>
      <c r="H83" s="128">
        <v>0</v>
      </c>
      <c r="I83" s="129"/>
      <c r="J83" s="130"/>
      <c r="K83" s="2"/>
      <c r="L83" s="2"/>
      <c r="M83" s="2"/>
      <c r="N83" s="2"/>
      <c r="O83" s="2"/>
      <c r="P83" s="2"/>
    </row>
    <row r="84" spans="1:16" ht="14.25">
      <c r="A84" s="2" t="s">
        <v>43</v>
      </c>
      <c r="B84" s="2"/>
      <c r="C84" s="2"/>
      <c r="D84" s="2"/>
      <c r="E84" s="2"/>
      <c r="F84" s="2"/>
      <c r="G84" s="2"/>
      <c r="H84" s="164">
        <v>0</v>
      </c>
      <c r="I84" s="153"/>
      <c r="J84" s="154"/>
      <c r="K84" s="2"/>
      <c r="L84" s="2"/>
      <c r="M84" s="2"/>
      <c r="N84" s="2"/>
      <c r="O84" s="2"/>
      <c r="P84" s="2"/>
    </row>
    <row r="85" spans="1:16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">
      <c r="A86" s="44" t="s">
        <v>288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>
      <c r="A87" s="6" t="s">
        <v>44</v>
      </c>
      <c r="B87" s="2"/>
      <c r="C87" s="2"/>
      <c r="D87" s="2"/>
      <c r="E87" s="2"/>
      <c r="F87" s="2"/>
      <c r="G87" s="2"/>
      <c r="H87" s="125" t="s">
        <v>72</v>
      </c>
      <c r="I87" s="126"/>
      <c r="J87" s="127"/>
      <c r="K87" s="126" t="s">
        <v>61</v>
      </c>
      <c r="L87" s="126"/>
      <c r="M87" s="127"/>
      <c r="N87" s="2"/>
      <c r="O87" s="2"/>
      <c r="P87" s="2"/>
    </row>
    <row r="88" spans="1:16" ht="14.25">
      <c r="A88" s="2" t="s">
        <v>45</v>
      </c>
      <c r="B88" s="2"/>
      <c r="C88" s="2"/>
      <c r="D88" s="2"/>
      <c r="E88" s="2"/>
      <c r="F88" s="2"/>
      <c r="G88" s="2"/>
      <c r="H88" s="173">
        <v>117929629.45</v>
      </c>
      <c r="I88" s="174"/>
      <c r="J88" s="175"/>
      <c r="K88" s="188">
        <v>2277</v>
      </c>
      <c r="L88" s="188"/>
      <c r="M88" s="189"/>
      <c r="N88" s="2"/>
      <c r="O88" s="2"/>
      <c r="P88" s="2"/>
    </row>
    <row r="89" spans="1:16" ht="14.25">
      <c r="A89" s="2" t="s">
        <v>46</v>
      </c>
      <c r="B89" s="2"/>
      <c r="C89" s="2"/>
      <c r="D89" s="2"/>
      <c r="E89" s="2"/>
      <c r="F89" s="2"/>
      <c r="G89" s="2"/>
      <c r="H89" s="173">
        <v>1048605.4</v>
      </c>
      <c r="I89" s="174"/>
      <c r="J89" s="175"/>
      <c r="K89" s="188">
        <v>16</v>
      </c>
      <c r="L89" s="188"/>
      <c r="M89" s="189"/>
      <c r="N89" s="2"/>
      <c r="O89" s="2"/>
      <c r="P89" s="2"/>
    </row>
    <row r="90" spans="1:16" ht="14.25">
      <c r="A90" s="2" t="s">
        <v>47</v>
      </c>
      <c r="B90" s="2"/>
      <c r="C90" s="2"/>
      <c r="D90" s="2"/>
      <c r="E90" s="2"/>
      <c r="F90" s="2"/>
      <c r="G90" s="2"/>
      <c r="H90" s="173">
        <v>314279.19</v>
      </c>
      <c r="I90" s="174"/>
      <c r="J90" s="175"/>
      <c r="K90" s="188">
        <v>6</v>
      </c>
      <c r="L90" s="188"/>
      <c r="M90" s="189"/>
      <c r="N90" s="2"/>
      <c r="O90" s="2"/>
      <c r="P90" s="2"/>
    </row>
    <row r="91" spans="1:16" ht="14.25">
      <c r="A91" s="2" t="s">
        <v>48</v>
      </c>
      <c r="B91" s="2"/>
      <c r="C91" s="2"/>
      <c r="D91" s="2"/>
      <c r="E91" s="2"/>
      <c r="F91" s="2"/>
      <c r="G91" s="2"/>
      <c r="H91" s="173">
        <v>610549.82</v>
      </c>
      <c r="I91" s="174"/>
      <c r="J91" s="175"/>
      <c r="K91" s="188">
        <v>8</v>
      </c>
      <c r="L91" s="188"/>
      <c r="M91" s="189"/>
      <c r="N91" s="2"/>
      <c r="O91" s="2"/>
      <c r="P91" s="2"/>
    </row>
    <row r="92" spans="1:16" ht="14.25">
      <c r="A92" s="2" t="s">
        <v>104</v>
      </c>
      <c r="B92" s="2"/>
      <c r="C92" s="2"/>
      <c r="D92" s="2"/>
      <c r="E92" s="2"/>
      <c r="F92" s="2"/>
      <c r="G92" s="2"/>
      <c r="H92" s="173">
        <v>77064</v>
      </c>
      <c r="I92" s="174"/>
      <c r="J92" s="175"/>
      <c r="K92" s="188">
        <v>2</v>
      </c>
      <c r="L92" s="188"/>
      <c r="M92" s="189"/>
      <c r="N92" s="2"/>
      <c r="O92" s="2"/>
      <c r="P92" s="2"/>
    </row>
    <row r="93" spans="1:16" ht="14.25">
      <c r="A93" s="2" t="s">
        <v>105</v>
      </c>
      <c r="B93" s="2"/>
      <c r="C93" s="2"/>
      <c r="D93" s="2"/>
      <c r="E93" s="2"/>
      <c r="F93" s="2"/>
      <c r="G93" s="2"/>
      <c r="H93" s="173">
        <v>20462.74</v>
      </c>
      <c r="I93" s="174"/>
      <c r="J93" s="175"/>
      <c r="K93" s="188">
        <v>1</v>
      </c>
      <c r="L93" s="188"/>
      <c r="M93" s="189"/>
      <c r="N93" s="2"/>
      <c r="O93" s="2"/>
      <c r="P93" s="2"/>
    </row>
    <row r="94" spans="1:16" ht="14.25">
      <c r="A94" s="2" t="s">
        <v>103</v>
      </c>
      <c r="B94" s="2"/>
      <c r="C94" s="2"/>
      <c r="D94" s="2"/>
      <c r="E94" s="2"/>
      <c r="F94" s="2"/>
      <c r="G94" s="2"/>
      <c r="H94" s="173">
        <v>254128.82</v>
      </c>
      <c r="I94" s="174"/>
      <c r="J94" s="175"/>
      <c r="K94" s="188">
        <v>5</v>
      </c>
      <c r="L94" s="188"/>
      <c r="M94" s="189"/>
      <c r="N94" s="2"/>
      <c r="O94" s="2"/>
      <c r="P94" s="2"/>
    </row>
    <row r="95" spans="1:16" ht="14.25">
      <c r="A95" s="2" t="s">
        <v>116</v>
      </c>
      <c r="B95" s="2"/>
      <c r="C95" s="2"/>
      <c r="D95" s="2"/>
      <c r="E95" s="2"/>
      <c r="F95" s="2"/>
      <c r="G95" s="2"/>
      <c r="H95" s="173">
        <v>1189.1</v>
      </c>
      <c r="I95" s="174"/>
      <c r="J95" s="175"/>
      <c r="K95" s="188">
        <v>1</v>
      </c>
      <c r="L95" s="188"/>
      <c r="M95" s="189"/>
      <c r="N95" s="2"/>
      <c r="O95" s="2"/>
      <c r="P95" s="2"/>
    </row>
    <row r="96" spans="1:16" ht="14.25">
      <c r="A96" s="2" t="s">
        <v>246</v>
      </c>
      <c r="B96" s="2"/>
      <c r="C96" s="2"/>
      <c r="D96" s="2"/>
      <c r="E96" s="2"/>
      <c r="F96" s="2"/>
      <c r="G96" s="2"/>
      <c r="H96" s="190">
        <v>86.95</v>
      </c>
      <c r="I96" s="191"/>
      <c r="J96" s="192"/>
      <c r="K96" s="193">
        <v>1</v>
      </c>
      <c r="L96" s="191"/>
      <c r="M96" s="192"/>
      <c r="N96" s="2"/>
      <c r="O96" s="2"/>
      <c r="P96" s="2"/>
    </row>
    <row r="97" spans="1:16" ht="14.25">
      <c r="A97" s="2" t="s">
        <v>115</v>
      </c>
      <c r="B97" s="2"/>
      <c r="C97" s="2"/>
      <c r="D97" s="2"/>
      <c r="E97" s="2"/>
      <c r="F97" s="2"/>
      <c r="G97" s="2"/>
      <c r="H97" s="165">
        <f>SUM(H88:J96)</f>
        <v>120255995.46999998</v>
      </c>
      <c r="I97" s="166"/>
      <c r="J97" s="167"/>
      <c r="K97" s="168">
        <f>SUM(K88:M96)</f>
        <v>2317</v>
      </c>
      <c r="L97" s="169"/>
      <c r="M97" s="170"/>
      <c r="N97" s="2"/>
      <c r="O97" s="2"/>
      <c r="P97" s="2"/>
    </row>
    <row r="98" spans="1:16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">
      <c r="A99" s="45" t="s">
        <v>289</v>
      </c>
      <c r="B99" s="2"/>
      <c r="C99" s="2"/>
      <c r="D99" s="2"/>
      <c r="E99" s="2"/>
      <c r="F99" s="2"/>
      <c r="G99" s="2"/>
      <c r="H99" s="12"/>
      <c r="I99" s="12"/>
      <c r="J99" s="12"/>
      <c r="K99" s="11"/>
      <c r="L99" s="11"/>
      <c r="M99" s="11"/>
      <c r="N99" s="2"/>
      <c r="O99" s="2"/>
      <c r="P99" s="2"/>
    </row>
    <row r="100" spans="1:16" ht="15">
      <c r="A100" s="14" t="s">
        <v>111</v>
      </c>
      <c r="B100" s="2"/>
      <c r="C100" s="2"/>
      <c r="D100" s="2"/>
      <c r="E100" s="2"/>
      <c r="F100" s="2"/>
      <c r="G100" s="2"/>
      <c r="H100" s="116" t="s">
        <v>114</v>
      </c>
      <c r="I100" s="117"/>
      <c r="J100" s="118"/>
      <c r="K100" s="11"/>
      <c r="L100" s="11"/>
      <c r="M100" s="11"/>
      <c r="N100" s="2"/>
      <c r="O100" s="2"/>
      <c r="P100" s="2"/>
    </row>
    <row r="101" spans="1:16" ht="14.25">
      <c r="A101" s="15" t="s">
        <v>112</v>
      </c>
      <c r="B101" s="2"/>
      <c r="C101" s="2"/>
      <c r="D101" s="2"/>
      <c r="E101" s="2"/>
      <c r="F101" s="2"/>
      <c r="G101" s="2"/>
      <c r="H101" s="176">
        <f>31026039.16/120255995</f>
        <v>0.2579999372172672</v>
      </c>
      <c r="I101" s="177"/>
      <c r="J101" s="178"/>
      <c r="K101" s="11"/>
      <c r="L101" s="11"/>
      <c r="M101" s="11"/>
      <c r="N101" s="2"/>
      <c r="O101" s="2"/>
      <c r="P101" s="2"/>
    </row>
    <row r="102" spans="1:16" ht="14.25">
      <c r="A102" s="15" t="s">
        <v>113</v>
      </c>
      <c r="B102" s="2"/>
      <c r="C102" s="2"/>
      <c r="D102" s="2"/>
      <c r="E102" s="2"/>
      <c r="F102" s="2"/>
      <c r="G102" s="2"/>
      <c r="H102" s="179">
        <f>11476449.68/120255995</f>
        <v>0.09543349319092158</v>
      </c>
      <c r="I102" s="180"/>
      <c r="J102" s="181"/>
      <c r="K102" s="11"/>
      <c r="L102" s="11"/>
      <c r="M102" s="11"/>
      <c r="N102" s="2"/>
      <c r="O102" s="2"/>
      <c r="P102" s="2"/>
    </row>
    <row r="103" spans="1:16" ht="14.25">
      <c r="A103" s="2"/>
      <c r="B103" s="2"/>
      <c r="C103" s="2"/>
      <c r="D103" s="2"/>
      <c r="E103" s="2"/>
      <c r="F103" s="2"/>
      <c r="G103" s="2"/>
      <c r="H103" s="12"/>
      <c r="I103" s="12"/>
      <c r="J103" s="12"/>
      <c r="K103" s="11"/>
      <c r="L103" s="11"/>
      <c r="M103" s="11"/>
      <c r="N103" s="2"/>
      <c r="O103" s="2"/>
      <c r="P103" s="2"/>
    </row>
    <row r="104" spans="1:16" ht="14.25">
      <c r="A104" s="2"/>
      <c r="B104" s="2"/>
      <c r="C104" s="2"/>
      <c r="D104" s="2"/>
      <c r="E104" s="2"/>
      <c r="F104" s="2"/>
      <c r="G104" s="2"/>
      <c r="H104" s="12"/>
      <c r="I104" s="12"/>
      <c r="J104" s="12"/>
      <c r="K104" s="11"/>
      <c r="L104" s="11"/>
      <c r="M104" s="11"/>
      <c r="N104" s="2"/>
      <c r="O104" s="2"/>
      <c r="P104" s="2"/>
    </row>
    <row r="105" spans="1:16" ht="15">
      <c r="A105" s="5" t="s">
        <v>117</v>
      </c>
      <c r="B105" s="2"/>
      <c r="C105" s="2"/>
      <c r="D105" s="2"/>
      <c r="E105" s="2"/>
      <c r="F105" s="2"/>
      <c r="G105" s="2"/>
      <c r="H105" s="116" t="s">
        <v>108</v>
      </c>
      <c r="I105" s="117"/>
      <c r="J105" s="118"/>
      <c r="K105" s="125" t="s">
        <v>109</v>
      </c>
      <c r="L105" s="126"/>
      <c r="M105" s="127"/>
      <c r="N105" s="125" t="s">
        <v>110</v>
      </c>
      <c r="O105" s="126"/>
      <c r="P105" s="127"/>
    </row>
    <row r="106" spans="1:16" ht="14.25">
      <c r="A106" s="2" t="s">
        <v>106</v>
      </c>
      <c r="B106" s="2"/>
      <c r="C106" s="2"/>
      <c r="D106" s="2"/>
      <c r="E106" s="2"/>
      <c r="F106" s="2"/>
      <c r="G106" s="2"/>
      <c r="H106" s="113">
        <v>0.667</v>
      </c>
      <c r="I106" s="114"/>
      <c r="J106" s="115"/>
      <c r="K106" s="113">
        <v>0.677</v>
      </c>
      <c r="L106" s="114"/>
      <c r="M106" s="115"/>
      <c r="N106" s="215">
        <v>0.5883</v>
      </c>
      <c r="O106" s="216"/>
      <c r="P106" s="217"/>
    </row>
    <row r="107" spans="1:16" ht="14.25">
      <c r="A107" s="2" t="s">
        <v>107</v>
      </c>
      <c r="B107" s="2"/>
      <c r="C107" s="2"/>
      <c r="D107" s="2"/>
      <c r="E107" s="2"/>
      <c r="F107" s="2"/>
      <c r="G107" s="2"/>
      <c r="H107" s="110">
        <v>0.6431</v>
      </c>
      <c r="I107" s="111"/>
      <c r="J107" s="112"/>
      <c r="K107" s="110">
        <v>0.6531</v>
      </c>
      <c r="L107" s="111"/>
      <c r="M107" s="112"/>
      <c r="N107" s="218">
        <v>0.5509</v>
      </c>
      <c r="O107" s="219"/>
      <c r="P107" s="220"/>
    </row>
    <row r="108" spans="1:16" ht="14.25">
      <c r="A108" s="2"/>
      <c r="B108" s="2"/>
      <c r="C108" s="2"/>
      <c r="D108" s="2"/>
      <c r="E108" s="2"/>
      <c r="F108" s="2"/>
      <c r="G108" s="2"/>
      <c r="H108" s="8"/>
      <c r="I108" s="2"/>
      <c r="J108" s="2"/>
      <c r="K108" s="2"/>
      <c r="L108" s="2"/>
      <c r="M108" s="2"/>
      <c r="N108" s="2"/>
      <c r="O108" s="2"/>
      <c r="P108" s="2"/>
    </row>
    <row r="109" spans="1:16" ht="15">
      <c r="A109" s="5" t="s">
        <v>49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4.25">
      <c r="A110" s="2" t="s">
        <v>50</v>
      </c>
      <c r="B110" s="2"/>
      <c r="C110" s="2"/>
      <c r="D110" s="2"/>
      <c r="E110" s="2"/>
      <c r="F110" s="2"/>
      <c r="G110" s="2"/>
      <c r="H110" s="161">
        <v>0</v>
      </c>
      <c r="I110" s="162"/>
      <c r="J110" s="163"/>
      <c r="K110" s="2"/>
      <c r="L110" s="2"/>
      <c r="M110" s="2"/>
      <c r="N110" s="2"/>
      <c r="O110" s="2"/>
      <c r="P110" s="2"/>
    </row>
    <row r="111" spans="1:16" ht="14.25">
      <c r="A111" s="2" t="s">
        <v>51</v>
      </c>
      <c r="B111" s="2"/>
      <c r="C111" s="2"/>
      <c r="D111" s="2"/>
      <c r="E111" s="2"/>
      <c r="F111" s="2"/>
      <c r="G111" s="2"/>
      <c r="H111" s="128">
        <v>0</v>
      </c>
      <c r="I111" s="129"/>
      <c r="J111" s="130"/>
      <c r="K111" s="2"/>
      <c r="L111" s="2"/>
      <c r="M111" s="2"/>
      <c r="N111" s="2"/>
      <c r="O111" s="2"/>
      <c r="P111" s="2"/>
    </row>
    <row r="112" spans="1:16" ht="14.25">
      <c r="A112" s="2"/>
      <c r="B112" s="2"/>
      <c r="C112" s="2"/>
      <c r="D112" s="2"/>
      <c r="E112" s="2"/>
      <c r="F112" s="2"/>
      <c r="G112" s="2"/>
      <c r="H112" s="128"/>
      <c r="I112" s="129"/>
      <c r="J112" s="130"/>
      <c r="K112" s="2"/>
      <c r="L112" s="2"/>
      <c r="M112" s="2"/>
      <c r="N112" s="2"/>
      <c r="O112" s="2"/>
      <c r="P112" s="2"/>
    </row>
    <row r="113" spans="1:16" ht="14.25">
      <c r="A113" s="2" t="s">
        <v>52</v>
      </c>
      <c r="B113" s="2"/>
      <c r="C113" s="2"/>
      <c r="D113" s="2"/>
      <c r="E113" s="2"/>
      <c r="F113" s="2"/>
      <c r="G113" s="2"/>
      <c r="H113" s="128">
        <v>0</v>
      </c>
      <c r="I113" s="129"/>
      <c r="J113" s="130"/>
      <c r="K113" s="2"/>
      <c r="L113" s="2"/>
      <c r="M113" s="2"/>
      <c r="N113" s="2"/>
      <c r="O113" s="2"/>
      <c r="P113" s="2"/>
    </row>
    <row r="114" spans="1:16" ht="14.25">
      <c r="A114" s="2" t="s">
        <v>53</v>
      </c>
      <c r="B114" s="2"/>
      <c r="C114" s="2"/>
      <c r="D114" s="2"/>
      <c r="E114" s="2"/>
      <c r="F114" s="2"/>
      <c r="G114" s="2"/>
      <c r="H114" s="128">
        <v>0</v>
      </c>
      <c r="I114" s="129"/>
      <c r="J114" s="130"/>
      <c r="K114" s="2"/>
      <c r="L114" s="2"/>
      <c r="M114" s="2"/>
      <c r="N114" s="2"/>
      <c r="O114" s="2"/>
      <c r="P114" s="2"/>
    </row>
    <row r="115" spans="1:16" ht="14.25">
      <c r="A115" s="2" t="s">
        <v>54</v>
      </c>
      <c r="B115" s="2"/>
      <c r="C115" s="2"/>
      <c r="D115" s="2"/>
      <c r="E115" s="2"/>
      <c r="F115" s="2"/>
      <c r="G115" s="2"/>
      <c r="H115" s="164">
        <v>0</v>
      </c>
      <c r="I115" s="153"/>
      <c r="J115" s="154"/>
      <c r="K115" s="1"/>
      <c r="L115" s="1"/>
      <c r="M115" s="1"/>
      <c r="N115" s="2"/>
      <c r="O115" s="2"/>
      <c r="P115" s="2"/>
    </row>
    <row r="116" spans="1:16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2"/>
      <c r="O116" s="2"/>
      <c r="P116" s="2"/>
    </row>
    <row r="117" spans="1:16" ht="15">
      <c r="A117" s="5" t="s">
        <v>55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4.25">
      <c r="A118" s="2" t="s">
        <v>86</v>
      </c>
      <c r="B118" s="2"/>
      <c r="C118" s="2"/>
      <c r="D118" s="2"/>
      <c r="E118" s="2"/>
      <c r="F118" s="2"/>
      <c r="G118" s="2"/>
      <c r="H118" s="161">
        <v>0</v>
      </c>
      <c r="I118" s="162"/>
      <c r="J118" s="163"/>
      <c r="K118" s="2"/>
      <c r="L118" s="2"/>
      <c r="M118" s="2"/>
      <c r="N118" s="2"/>
      <c r="O118" s="2"/>
      <c r="P118" s="2"/>
    </row>
    <row r="119" spans="1:16" ht="14.25">
      <c r="A119" s="2" t="s">
        <v>87</v>
      </c>
      <c r="B119" s="2"/>
      <c r="C119" s="2"/>
      <c r="D119" s="2"/>
      <c r="E119" s="2"/>
      <c r="F119" s="2"/>
      <c r="G119" s="2"/>
      <c r="H119" s="128">
        <v>0</v>
      </c>
      <c r="I119" s="129"/>
      <c r="J119" s="130"/>
      <c r="K119" s="2"/>
      <c r="L119" s="2"/>
      <c r="M119" s="2"/>
      <c r="N119" s="2"/>
      <c r="O119" s="2"/>
      <c r="P119" s="2"/>
    </row>
    <row r="120" spans="1:16" ht="14.25">
      <c r="A120" s="2" t="s">
        <v>88</v>
      </c>
      <c r="B120" s="2"/>
      <c r="C120" s="2"/>
      <c r="D120" s="2"/>
      <c r="E120" s="2"/>
      <c r="F120" s="2"/>
      <c r="G120" s="2"/>
      <c r="H120" s="128">
        <v>0</v>
      </c>
      <c r="I120" s="129"/>
      <c r="J120" s="130"/>
      <c r="K120" s="2"/>
      <c r="L120" s="2"/>
      <c r="M120" s="2"/>
      <c r="N120" s="2"/>
      <c r="O120" s="2"/>
      <c r="P120" s="2"/>
    </row>
    <row r="121" spans="1:16" ht="14.25">
      <c r="A121" s="2" t="s">
        <v>89</v>
      </c>
      <c r="B121" s="2"/>
      <c r="C121" s="2"/>
      <c r="D121" s="2"/>
      <c r="E121" s="2"/>
      <c r="F121" s="2"/>
      <c r="G121" s="2"/>
      <c r="H121" s="128">
        <v>0</v>
      </c>
      <c r="I121" s="129"/>
      <c r="J121" s="130"/>
      <c r="K121" s="2"/>
      <c r="L121" s="2"/>
      <c r="M121" s="2"/>
      <c r="N121" s="2"/>
      <c r="O121" s="2"/>
      <c r="P121" s="2"/>
    </row>
    <row r="122" spans="1:16" ht="14.25">
      <c r="A122" s="2" t="s">
        <v>90</v>
      </c>
      <c r="B122" s="2"/>
      <c r="C122" s="2"/>
      <c r="D122" s="2"/>
      <c r="E122" s="2"/>
      <c r="F122" s="2"/>
      <c r="G122" s="2"/>
      <c r="H122" s="128">
        <v>0</v>
      </c>
      <c r="I122" s="129"/>
      <c r="J122" s="130"/>
      <c r="K122" s="2"/>
      <c r="L122" s="2"/>
      <c r="M122" s="2"/>
      <c r="N122" s="2"/>
      <c r="O122" s="2"/>
      <c r="P122" s="2"/>
    </row>
    <row r="123" spans="1:16" ht="14.25">
      <c r="A123" s="2" t="s">
        <v>56</v>
      </c>
      <c r="B123" s="2"/>
      <c r="C123" s="2"/>
      <c r="D123" s="2"/>
      <c r="E123" s="2"/>
      <c r="F123" s="2"/>
      <c r="G123" s="2"/>
      <c r="H123" s="128">
        <v>0</v>
      </c>
      <c r="I123" s="129"/>
      <c r="J123" s="130"/>
      <c r="K123" s="2"/>
      <c r="L123" s="2"/>
      <c r="M123" s="2"/>
      <c r="N123" s="2"/>
      <c r="O123" s="2"/>
      <c r="P123" s="2"/>
    </row>
    <row r="124" spans="1:16" ht="14.25">
      <c r="A124" s="2" t="s">
        <v>57</v>
      </c>
      <c r="B124" s="2"/>
      <c r="C124" s="2"/>
      <c r="D124" s="2"/>
      <c r="E124" s="2"/>
      <c r="F124" s="2"/>
      <c r="G124" s="2"/>
      <c r="H124" s="128">
        <v>0</v>
      </c>
      <c r="I124" s="129"/>
      <c r="J124" s="130"/>
      <c r="K124" s="2"/>
      <c r="L124" s="2"/>
      <c r="M124" s="2"/>
      <c r="N124" s="2"/>
      <c r="O124" s="2"/>
      <c r="P124" s="2"/>
    </row>
    <row r="125" spans="1:16" ht="14.25">
      <c r="A125" s="2" t="s">
        <v>58</v>
      </c>
      <c r="B125" s="2"/>
      <c r="C125" s="2"/>
      <c r="D125" s="2"/>
      <c r="E125" s="2"/>
      <c r="F125" s="2"/>
      <c r="G125" s="2"/>
      <c r="H125" s="164">
        <v>0</v>
      </c>
      <c r="I125" s="153"/>
      <c r="J125" s="154"/>
      <c r="K125" s="2"/>
      <c r="L125" s="2"/>
      <c r="M125" s="2"/>
      <c r="N125" s="2"/>
      <c r="O125" s="2"/>
      <c r="P125" s="2"/>
    </row>
    <row r="126" spans="1:16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mergeCells count="139">
    <mergeCell ref="H125:J125"/>
    <mergeCell ref="H121:J121"/>
    <mergeCell ref="H122:J122"/>
    <mergeCell ref="H123:J123"/>
    <mergeCell ref="H124:J124"/>
    <mergeCell ref="H115:J115"/>
    <mergeCell ref="H118:J118"/>
    <mergeCell ref="H119:J119"/>
    <mergeCell ref="H120:J120"/>
    <mergeCell ref="H111:J111"/>
    <mergeCell ref="H112:J112"/>
    <mergeCell ref="H113:J113"/>
    <mergeCell ref="H114:J114"/>
    <mergeCell ref="H107:J107"/>
    <mergeCell ref="K107:M107"/>
    <mergeCell ref="N107:P107"/>
    <mergeCell ref="H110:J110"/>
    <mergeCell ref="K105:M105"/>
    <mergeCell ref="N105:P105"/>
    <mergeCell ref="H106:J106"/>
    <mergeCell ref="K106:M106"/>
    <mergeCell ref="N106:P106"/>
    <mergeCell ref="H100:J100"/>
    <mergeCell ref="H101:J101"/>
    <mergeCell ref="H102:J102"/>
    <mergeCell ref="H105:J105"/>
    <mergeCell ref="H96:J96"/>
    <mergeCell ref="K96:M96"/>
    <mergeCell ref="H97:J97"/>
    <mergeCell ref="K97:M97"/>
    <mergeCell ref="H94:J94"/>
    <mergeCell ref="K94:M94"/>
    <mergeCell ref="H95:J95"/>
    <mergeCell ref="K95:M95"/>
    <mergeCell ref="H92:J92"/>
    <mergeCell ref="K92:M92"/>
    <mergeCell ref="H93:J93"/>
    <mergeCell ref="K93:M93"/>
    <mergeCell ref="H90:J90"/>
    <mergeCell ref="K90:M90"/>
    <mergeCell ref="H91:J91"/>
    <mergeCell ref="K91:M91"/>
    <mergeCell ref="K87:M87"/>
    <mergeCell ref="H88:J88"/>
    <mergeCell ref="K88:M88"/>
    <mergeCell ref="H89:J89"/>
    <mergeCell ref="K89:M89"/>
    <mergeCell ref="H82:J82"/>
    <mergeCell ref="H83:J83"/>
    <mergeCell ref="H84:J84"/>
    <mergeCell ref="H87:J87"/>
    <mergeCell ref="H76:J76"/>
    <mergeCell ref="H77:J77"/>
    <mergeCell ref="H78:J78"/>
    <mergeCell ref="H81:J81"/>
    <mergeCell ref="H72:J72"/>
    <mergeCell ref="H73:J73"/>
    <mergeCell ref="H74:J74"/>
    <mergeCell ref="H75:J75"/>
    <mergeCell ref="H66:J66"/>
    <mergeCell ref="H67:J67"/>
    <mergeCell ref="H68:J68"/>
    <mergeCell ref="H71:J71"/>
    <mergeCell ref="H62:J62"/>
    <mergeCell ref="H63:J63"/>
    <mergeCell ref="H64:J64"/>
    <mergeCell ref="H65:J65"/>
    <mergeCell ref="H56:J56"/>
    <mergeCell ref="H57:J57"/>
    <mergeCell ref="H58:J58"/>
    <mergeCell ref="H59:J59"/>
    <mergeCell ref="H49:J49"/>
    <mergeCell ref="H50:J50"/>
    <mergeCell ref="H52:J52"/>
    <mergeCell ref="H53:J53"/>
    <mergeCell ref="H45:J45"/>
    <mergeCell ref="H46:J46"/>
    <mergeCell ref="H47:J47"/>
    <mergeCell ref="H48:J48"/>
    <mergeCell ref="K41:M41"/>
    <mergeCell ref="H42:J42"/>
    <mergeCell ref="H43:J43"/>
    <mergeCell ref="H44:J44"/>
    <mergeCell ref="H38:J38"/>
    <mergeCell ref="H39:J39"/>
    <mergeCell ref="H40:J40"/>
    <mergeCell ref="H41:J41"/>
    <mergeCell ref="H34:J34"/>
    <mergeCell ref="H35:J35"/>
    <mergeCell ref="H36:J36"/>
    <mergeCell ref="H37:J37"/>
    <mergeCell ref="H29:J29"/>
    <mergeCell ref="K29:M29"/>
    <mergeCell ref="H30:J30"/>
    <mergeCell ref="K30:M30"/>
    <mergeCell ref="H27:J27"/>
    <mergeCell ref="K27:M27"/>
    <mergeCell ref="H28:J28"/>
    <mergeCell ref="K28:M28"/>
    <mergeCell ref="H25:J25"/>
    <mergeCell ref="K25:M25"/>
    <mergeCell ref="H26:J26"/>
    <mergeCell ref="K26:M26"/>
    <mergeCell ref="H23:J23"/>
    <mergeCell ref="K23:M23"/>
    <mergeCell ref="H24:J24"/>
    <mergeCell ref="K24:M24"/>
    <mergeCell ref="H21:J21"/>
    <mergeCell ref="K21:M21"/>
    <mergeCell ref="H22:J22"/>
    <mergeCell ref="K22:M22"/>
    <mergeCell ref="H19:J19"/>
    <mergeCell ref="K19:M19"/>
    <mergeCell ref="H20:J20"/>
    <mergeCell ref="K20:M20"/>
    <mergeCell ref="H17:J17"/>
    <mergeCell ref="K17:M17"/>
    <mergeCell ref="H18:J18"/>
    <mergeCell ref="K18:M18"/>
    <mergeCell ref="H15:J15"/>
    <mergeCell ref="K15:M15"/>
    <mergeCell ref="H16:J16"/>
    <mergeCell ref="K16:M16"/>
    <mergeCell ref="H13:J13"/>
    <mergeCell ref="K13:M13"/>
    <mergeCell ref="H14:J14"/>
    <mergeCell ref="K14:M14"/>
    <mergeCell ref="H11:J11"/>
    <mergeCell ref="K11:M11"/>
    <mergeCell ref="H12:J12"/>
    <mergeCell ref="K12:M12"/>
    <mergeCell ref="H9:J9"/>
    <mergeCell ref="K9:M9"/>
    <mergeCell ref="H10:J10"/>
    <mergeCell ref="K10:M10"/>
    <mergeCell ref="H7:J7"/>
    <mergeCell ref="K7:M7"/>
    <mergeCell ref="H8:J8"/>
    <mergeCell ref="K8:M8"/>
  </mergeCells>
  <printOptions/>
  <pageMargins left="0.75" right="0.75" top="1" bottom="1" header="0.5" footer="0.5"/>
  <pageSetup horizontalDpi="600" verticalDpi="600" orientation="portrait" paperSize="9" scale="47" r:id="rId1"/>
  <rowBreaks count="1" manualBreakCount="1">
    <brk id="8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P1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24.421875" style="0" bestFit="1" customWidth="1"/>
    <col min="6" max="6" width="10.8515625" style="0" customWidth="1"/>
    <col min="8" max="9" width="12.7109375" style="0" bestFit="1" customWidth="1"/>
    <col min="12" max="12" width="11.57421875" style="0" bestFit="1" customWidth="1"/>
    <col min="14" max="14" width="11.57421875" style="0" bestFit="1" customWidth="1"/>
  </cols>
  <sheetData>
    <row r="1" spans="1:16" ht="15">
      <c r="A1" s="46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">
      <c r="A4" s="6" t="s">
        <v>7</v>
      </c>
      <c r="B4" s="2"/>
      <c r="C4" s="2"/>
      <c r="D4" s="2"/>
      <c r="E4" s="40">
        <v>38961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6" t="s">
        <v>8</v>
      </c>
      <c r="B5" s="2"/>
      <c r="C5" s="2"/>
      <c r="D5" s="2"/>
      <c r="E5" s="39">
        <v>0.0491063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5" t="s">
        <v>9</v>
      </c>
      <c r="B7" s="2"/>
      <c r="C7" s="2"/>
      <c r="D7" s="2"/>
      <c r="E7" s="2"/>
      <c r="F7" s="2"/>
      <c r="G7" s="2"/>
      <c r="H7" s="122" t="s">
        <v>59</v>
      </c>
      <c r="I7" s="123"/>
      <c r="J7" s="124"/>
      <c r="K7" s="122" t="s">
        <v>60</v>
      </c>
      <c r="L7" s="123"/>
      <c r="M7" s="124"/>
      <c r="N7" s="2"/>
      <c r="O7" s="2"/>
      <c r="P7" s="2"/>
    </row>
    <row r="8" spans="1:16" ht="14.25">
      <c r="A8" s="2" t="s">
        <v>10</v>
      </c>
      <c r="B8" s="2"/>
      <c r="C8" s="2"/>
      <c r="D8" s="2"/>
      <c r="E8" s="2"/>
      <c r="F8" s="2"/>
      <c r="G8" s="2"/>
      <c r="H8" s="128" t="s">
        <v>62</v>
      </c>
      <c r="I8" s="129"/>
      <c r="J8" s="130"/>
      <c r="K8" s="128" t="s">
        <v>63</v>
      </c>
      <c r="L8" s="129"/>
      <c r="M8" s="130"/>
      <c r="N8" s="2"/>
      <c r="O8" s="2"/>
      <c r="P8" s="2"/>
    </row>
    <row r="9" spans="1:16" ht="14.25">
      <c r="A9" s="2" t="s">
        <v>92</v>
      </c>
      <c r="B9" s="2"/>
      <c r="C9" s="2"/>
      <c r="D9" s="2"/>
      <c r="E9" s="2"/>
      <c r="F9" s="2"/>
      <c r="G9" s="2"/>
      <c r="H9" s="128" t="s">
        <v>94</v>
      </c>
      <c r="I9" s="129"/>
      <c r="J9" s="130"/>
      <c r="K9" s="128" t="s">
        <v>100</v>
      </c>
      <c r="L9" s="129"/>
      <c r="M9" s="130"/>
      <c r="N9" s="2"/>
      <c r="O9" s="2"/>
      <c r="P9" s="2"/>
    </row>
    <row r="10" spans="1:16" ht="14.25">
      <c r="A10" s="2" t="s">
        <v>93</v>
      </c>
      <c r="B10" s="2"/>
      <c r="C10" s="2"/>
      <c r="D10" s="2"/>
      <c r="E10" s="2"/>
      <c r="F10" s="2"/>
      <c r="G10" s="2"/>
      <c r="H10" s="128" t="s">
        <v>94</v>
      </c>
      <c r="I10" s="129"/>
      <c r="J10" s="130"/>
      <c r="K10" s="128" t="s">
        <v>203</v>
      </c>
      <c r="L10" s="129"/>
      <c r="M10" s="130"/>
      <c r="N10" s="2"/>
      <c r="O10" s="2"/>
      <c r="P10" s="2"/>
    </row>
    <row r="11" spans="1:16" ht="14.25">
      <c r="A11" s="3" t="s">
        <v>99</v>
      </c>
      <c r="B11" s="2"/>
      <c r="C11" s="2"/>
      <c r="D11" s="2"/>
      <c r="E11" s="2"/>
      <c r="F11" s="2"/>
      <c r="G11" s="2"/>
      <c r="H11" s="128" t="s">
        <v>64</v>
      </c>
      <c r="I11" s="129"/>
      <c r="J11" s="130"/>
      <c r="K11" s="128" t="s">
        <v>62</v>
      </c>
      <c r="L11" s="129" t="s">
        <v>62</v>
      </c>
      <c r="M11" s="130"/>
      <c r="N11" s="2"/>
      <c r="O11" s="2"/>
      <c r="P11" s="2"/>
    </row>
    <row r="12" spans="1:16" ht="14.25">
      <c r="A12" s="3" t="s">
        <v>102</v>
      </c>
      <c r="B12" s="2"/>
      <c r="C12" s="2"/>
      <c r="D12" s="2"/>
      <c r="E12" s="2"/>
      <c r="F12" s="2"/>
      <c r="G12" s="2"/>
      <c r="H12" s="128" t="s">
        <v>64</v>
      </c>
      <c r="I12" s="129"/>
      <c r="J12" s="130"/>
      <c r="K12" s="128" t="s">
        <v>282</v>
      </c>
      <c r="L12" s="129"/>
      <c r="M12" s="130"/>
      <c r="N12" s="2"/>
      <c r="O12" s="2"/>
      <c r="P12" s="2"/>
    </row>
    <row r="13" spans="1:16" ht="14.25">
      <c r="A13" s="2"/>
      <c r="B13" s="2"/>
      <c r="C13" s="2"/>
      <c r="D13" s="2"/>
      <c r="E13" s="2"/>
      <c r="F13" s="2"/>
      <c r="G13" s="2"/>
      <c r="H13" s="128"/>
      <c r="I13" s="129"/>
      <c r="J13" s="130"/>
      <c r="K13" s="128"/>
      <c r="L13" s="129"/>
      <c r="M13" s="130"/>
      <c r="N13" s="2"/>
      <c r="O13" s="2"/>
      <c r="P13" s="2"/>
    </row>
    <row r="14" spans="1:16" ht="14.25">
      <c r="A14" s="2" t="s">
        <v>73</v>
      </c>
      <c r="B14" s="2"/>
      <c r="C14" s="2"/>
      <c r="D14" s="2"/>
      <c r="E14" s="2"/>
      <c r="F14" s="2"/>
      <c r="G14" s="2"/>
      <c r="H14" s="131">
        <v>460000000</v>
      </c>
      <c r="I14" s="132"/>
      <c r="J14" s="133"/>
      <c r="K14" s="131">
        <v>40000000</v>
      </c>
      <c r="L14" s="132"/>
      <c r="M14" s="133"/>
      <c r="N14" s="2"/>
      <c r="O14" s="2"/>
      <c r="P14" s="2"/>
    </row>
    <row r="15" spans="1:16" ht="14.25">
      <c r="A15" s="2" t="s">
        <v>74</v>
      </c>
      <c r="B15" s="2"/>
      <c r="C15" s="2"/>
      <c r="D15" s="2"/>
      <c r="E15" s="2"/>
      <c r="F15" s="2"/>
      <c r="G15" s="2"/>
      <c r="H15" s="173">
        <v>80256016</v>
      </c>
      <c r="I15" s="174"/>
      <c r="J15" s="175"/>
      <c r="K15" s="132">
        <v>40000000</v>
      </c>
      <c r="L15" s="132"/>
      <c r="M15" s="133"/>
      <c r="N15" s="2"/>
      <c r="O15" s="2"/>
      <c r="P15" s="2"/>
    </row>
    <row r="16" spans="1:16" ht="14.25">
      <c r="A16" s="2" t="s">
        <v>68</v>
      </c>
      <c r="B16" s="2"/>
      <c r="C16" s="2"/>
      <c r="D16" s="2"/>
      <c r="E16" s="2"/>
      <c r="F16" s="2"/>
      <c r="G16" s="2"/>
      <c r="H16" s="131">
        <f>H15-H17</f>
        <v>5469998</v>
      </c>
      <c r="I16" s="132"/>
      <c r="J16" s="133"/>
      <c r="K16" s="129" t="s">
        <v>67</v>
      </c>
      <c r="L16" s="129"/>
      <c r="M16" s="130"/>
      <c r="N16" s="2"/>
      <c r="O16" s="2"/>
      <c r="P16" s="2"/>
    </row>
    <row r="17" spans="1:16" ht="14.25">
      <c r="A17" s="2" t="s">
        <v>75</v>
      </c>
      <c r="B17" s="2"/>
      <c r="C17" s="2"/>
      <c r="D17" s="2"/>
      <c r="E17" s="2"/>
      <c r="F17" s="2"/>
      <c r="G17" s="2"/>
      <c r="H17" s="173">
        <v>74786018</v>
      </c>
      <c r="I17" s="174"/>
      <c r="J17" s="175"/>
      <c r="K17" s="131">
        <v>40000000</v>
      </c>
      <c r="L17" s="132"/>
      <c r="M17" s="133"/>
      <c r="N17" s="2"/>
      <c r="O17" s="2"/>
      <c r="P17" s="2"/>
    </row>
    <row r="18" spans="1:16" ht="14.25">
      <c r="A18" s="41" t="s">
        <v>295</v>
      </c>
      <c r="B18" s="2"/>
      <c r="C18" s="2"/>
      <c r="D18" s="2"/>
      <c r="E18" s="2"/>
      <c r="F18" s="2"/>
      <c r="G18" s="2"/>
      <c r="H18" s="206">
        <v>0.1625783</v>
      </c>
      <c r="I18" s="207"/>
      <c r="J18" s="208"/>
      <c r="K18" s="134">
        <v>1</v>
      </c>
      <c r="L18" s="135"/>
      <c r="M18" s="136"/>
      <c r="N18" s="2"/>
      <c r="O18" s="2"/>
      <c r="P18" s="2"/>
    </row>
    <row r="19" spans="1:16" ht="14.25">
      <c r="A19" s="2" t="s">
        <v>95</v>
      </c>
      <c r="B19" s="2"/>
      <c r="C19" s="2"/>
      <c r="D19" s="2"/>
      <c r="E19" s="2"/>
      <c r="F19" s="2"/>
      <c r="G19" s="2"/>
      <c r="H19" s="113">
        <f>H16/H15*12</f>
        <v>0.8178823130218674</v>
      </c>
      <c r="I19" s="114"/>
      <c r="J19" s="115"/>
      <c r="K19" s="128" t="s">
        <v>67</v>
      </c>
      <c r="L19" s="129"/>
      <c r="M19" s="130"/>
      <c r="N19" s="2"/>
      <c r="O19" s="2"/>
      <c r="P19" s="2"/>
    </row>
    <row r="20" spans="1:16" ht="14.25">
      <c r="A20" s="2"/>
      <c r="B20" s="2"/>
      <c r="C20" s="2"/>
      <c r="D20" s="2"/>
      <c r="E20" s="2"/>
      <c r="F20" s="2"/>
      <c r="G20" s="2"/>
      <c r="H20" s="128"/>
      <c r="I20" s="129"/>
      <c r="J20" s="130"/>
      <c r="K20" s="128"/>
      <c r="L20" s="129"/>
      <c r="M20" s="130"/>
      <c r="N20" s="2"/>
      <c r="O20" s="2"/>
      <c r="P20" s="2"/>
    </row>
    <row r="21" spans="1:16" ht="14.25">
      <c r="A21" s="2" t="s">
        <v>11</v>
      </c>
      <c r="B21" s="2"/>
      <c r="C21" s="2"/>
      <c r="D21" s="2"/>
      <c r="E21" s="2"/>
      <c r="F21" s="2"/>
      <c r="G21" s="2"/>
      <c r="H21" s="128" t="s">
        <v>67</v>
      </c>
      <c r="I21" s="129"/>
      <c r="J21" s="130"/>
      <c r="K21" s="113">
        <f>K14/H14*100%</f>
        <v>0.08695652173913043</v>
      </c>
      <c r="L21" s="129"/>
      <c r="M21" s="130"/>
      <c r="N21" s="2"/>
      <c r="O21" s="2"/>
      <c r="P21" s="2"/>
    </row>
    <row r="22" spans="1:16" ht="14.25">
      <c r="A22" s="2" t="s">
        <v>12</v>
      </c>
      <c r="B22" s="2"/>
      <c r="C22" s="2"/>
      <c r="D22" s="2"/>
      <c r="E22" s="2"/>
      <c r="F22" s="2"/>
      <c r="G22" s="2"/>
      <c r="H22" s="128" t="s">
        <v>67</v>
      </c>
      <c r="I22" s="129"/>
      <c r="J22" s="130"/>
      <c r="K22" s="113">
        <f>K17/H17*100%</f>
        <v>0.5348593369418332</v>
      </c>
      <c r="L22" s="129"/>
      <c r="M22" s="130"/>
      <c r="N22" s="2"/>
      <c r="O22" s="2"/>
      <c r="P22" s="2"/>
    </row>
    <row r="23" spans="1:16" ht="14.25">
      <c r="A23" s="2"/>
      <c r="B23" s="2"/>
      <c r="C23" s="2"/>
      <c r="D23" s="2"/>
      <c r="E23" s="2"/>
      <c r="F23" s="2"/>
      <c r="G23" s="2"/>
      <c r="H23" s="128"/>
      <c r="I23" s="129"/>
      <c r="J23" s="130"/>
      <c r="K23" s="128"/>
      <c r="L23" s="129"/>
      <c r="M23" s="130"/>
      <c r="N23" s="2"/>
      <c r="O23" s="2"/>
      <c r="P23" s="2"/>
    </row>
    <row r="24" spans="1:16" ht="14.25">
      <c r="A24" s="2" t="s">
        <v>13</v>
      </c>
      <c r="B24" s="2"/>
      <c r="C24" s="2"/>
      <c r="D24" s="2"/>
      <c r="E24" s="2"/>
      <c r="F24" s="2"/>
      <c r="G24" s="2"/>
      <c r="H24" s="128">
        <v>28</v>
      </c>
      <c r="I24" s="129"/>
      <c r="J24" s="130"/>
      <c r="K24" s="128">
        <v>85</v>
      </c>
      <c r="L24" s="129"/>
      <c r="M24" s="130"/>
      <c r="N24" s="2"/>
      <c r="O24" s="2"/>
      <c r="P24" s="2"/>
    </row>
    <row r="25" spans="1:16" ht="14.25">
      <c r="A25" s="2" t="s">
        <v>69</v>
      </c>
      <c r="B25" s="2"/>
      <c r="C25" s="2"/>
      <c r="D25" s="2"/>
      <c r="E25" s="2"/>
      <c r="F25" s="2"/>
      <c r="G25" s="2"/>
      <c r="H25" s="185">
        <v>71.67</v>
      </c>
      <c r="I25" s="186"/>
      <c r="J25" s="187"/>
      <c r="K25" s="185">
        <v>489.26</v>
      </c>
      <c r="L25" s="186"/>
      <c r="M25" s="187"/>
      <c r="N25" s="2"/>
      <c r="O25" s="2"/>
      <c r="P25" s="2"/>
    </row>
    <row r="26" spans="1:16" ht="14.25">
      <c r="A26" s="2" t="s">
        <v>14</v>
      </c>
      <c r="B26" s="2"/>
      <c r="C26" s="2"/>
      <c r="D26" s="2"/>
      <c r="E26" s="2"/>
      <c r="F26" s="2"/>
      <c r="G26" s="2"/>
      <c r="H26" s="128">
        <v>56</v>
      </c>
      <c r="I26" s="129"/>
      <c r="J26" s="130"/>
      <c r="K26" s="128">
        <v>170</v>
      </c>
      <c r="L26" s="129"/>
      <c r="M26" s="130"/>
      <c r="N26" s="2"/>
      <c r="O26" s="2"/>
      <c r="P26" s="2"/>
    </row>
    <row r="27" spans="1:16" ht="14.25">
      <c r="A27" s="2" t="s">
        <v>15</v>
      </c>
      <c r="B27" s="2"/>
      <c r="C27" s="2"/>
      <c r="D27" s="2"/>
      <c r="E27" s="2"/>
      <c r="F27" s="2"/>
      <c r="G27" s="2"/>
      <c r="H27" s="140" t="s">
        <v>101</v>
      </c>
      <c r="I27" s="129"/>
      <c r="J27" s="130"/>
      <c r="K27" s="140" t="s">
        <v>101</v>
      </c>
      <c r="L27" s="129"/>
      <c r="M27" s="130"/>
      <c r="N27" s="2"/>
      <c r="O27" s="2"/>
      <c r="P27" s="2"/>
    </row>
    <row r="28" spans="1:16" ht="14.25">
      <c r="A28" s="2"/>
      <c r="B28" s="2"/>
      <c r="C28" s="2"/>
      <c r="D28" s="2"/>
      <c r="E28" s="2"/>
      <c r="F28" s="2"/>
      <c r="G28" s="2"/>
      <c r="H28" s="128"/>
      <c r="I28" s="129"/>
      <c r="J28" s="130"/>
      <c r="K28" s="128"/>
      <c r="L28" s="129"/>
      <c r="M28" s="130"/>
      <c r="N28" s="2"/>
      <c r="O28" s="2"/>
      <c r="P28" s="2"/>
    </row>
    <row r="29" spans="1:16" ht="14.25">
      <c r="A29" s="2" t="s">
        <v>16</v>
      </c>
      <c r="B29" s="2"/>
      <c r="C29" s="2"/>
      <c r="D29" s="2"/>
      <c r="E29" s="2"/>
      <c r="F29" s="2"/>
      <c r="G29" s="2"/>
      <c r="H29" s="128" t="s">
        <v>65</v>
      </c>
      <c r="I29" s="129"/>
      <c r="J29" s="130"/>
      <c r="K29" s="128" t="s">
        <v>65</v>
      </c>
      <c r="L29" s="129"/>
      <c r="M29" s="130"/>
      <c r="N29" s="2"/>
      <c r="O29" s="2"/>
      <c r="P29" s="2"/>
    </row>
    <row r="30" spans="1:16" ht="14.25">
      <c r="A30" s="2" t="s">
        <v>17</v>
      </c>
      <c r="B30" s="2"/>
      <c r="C30" s="2"/>
      <c r="D30" s="2"/>
      <c r="E30" s="2"/>
      <c r="F30" s="2"/>
      <c r="G30" s="2"/>
      <c r="H30" s="141">
        <f>E4</f>
        <v>38961</v>
      </c>
      <c r="I30" s="142"/>
      <c r="J30" s="143"/>
      <c r="K30" s="141">
        <f>H30</f>
        <v>38961</v>
      </c>
      <c r="L30" s="142"/>
      <c r="M30" s="143"/>
      <c r="N30" s="2"/>
      <c r="O30" s="2"/>
      <c r="P30" s="2"/>
    </row>
    <row r="31" spans="1:16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">
      <c r="A32" s="5" t="s">
        <v>18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4.25">
      <c r="A33" s="41" t="s">
        <v>290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2" t="s">
        <v>76</v>
      </c>
      <c r="B34" s="2"/>
      <c r="C34" s="2"/>
      <c r="D34" s="2"/>
      <c r="E34" s="2"/>
      <c r="F34" s="2"/>
      <c r="G34" s="2"/>
      <c r="H34" s="203">
        <v>120255995.47</v>
      </c>
      <c r="I34" s="204"/>
      <c r="J34" s="205"/>
      <c r="K34" s="1"/>
      <c r="L34" s="1"/>
      <c r="M34" s="1"/>
      <c r="N34" s="2"/>
      <c r="O34" s="2"/>
      <c r="P34" s="2"/>
    </row>
    <row r="35" spans="1:16" ht="15">
      <c r="A35" s="3" t="s">
        <v>97</v>
      </c>
      <c r="B35" s="2"/>
      <c r="C35" s="2"/>
      <c r="D35" s="2"/>
      <c r="E35" s="2"/>
      <c r="F35" s="6"/>
      <c r="G35" s="2"/>
      <c r="H35" s="173">
        <v>114786005.28</v>
      </c>
      <c r="I35" s="174"/>
      <c r="J35" s="175"/>
      <c r="K35" s="1"/>
      <c r="L35" s="1"/>
      <c r="M35" s="1"/>
      <c r="N35" s="2"/>
      <c r="O35" s="2"/>
      <c r="P35" s="2"/>
    </row>
    <row r="36" spans="1:16" ht="14.25">
      <c r="A36" s="2" t="s">
        <v>77</v>
      </c>
      <c r="B36" s="2"/>
      <c r="C36" s="2"/>
      <c r="D36" s="2"/>
      <c r="E36" s="2"/>
      <c r="F36" s="2"/>
      <c r="G36" s="2"/>
      <c r="H36" s="173">
        <v>610248.43</v>
      </c>
      <c r="I36" s="174"/>
      <c r="J36" s="175"/>
      <c r="K36" s="1"/>
      <c r="L36" s="1"/>
      <c r="M36" s="1"/>
      <c r="N36" s="2"/>
      <c r="O36" s="2"/>
      <c r="P36" s="2"/>
    </row>
    <row r="37" spans="1:16" ht="14.25">
      <c r="A37" s="2"/>
      <c r="B37" s="2"/>
      <c r="C37" s="2"/>
      <c r="D37" s="2"/>
      <c r="E37" s="2"/>
      <c r="F37" s="2"/>
      <c r="G37" s="2"/>
      <c r="H37" s="128"/>
      <c r="I37" s="129"/>
      <c r="J37" s="130"/>
      <c r="K37" s="1"/>
      <c r="L37" s="1"/>
      <c r="M37" s="1"/>
      <c r="N37" s="2"/>
      <c r="O37" s="2"/>
      <c r="P37" s="2"/>
    </row>
    <row r="38" spans="1:16" ht="14.25">
      <c r="A38" s="2" t="s">
        <v>78</v>
      </c>
      <c r="B38" s="2"/>
      <c r="C38" s="2"/>
      <c r="D38" s="2"/>
      <c r="E38" s="2"/>
      <c r="F38" s="2"/>
      <c r="G38" s="2"/>
      <c r="H38" s="131">
        <f>H41+H42</f>
        <v>6775603.72</v>
      </c>
      <c r="I38" s="129"/>
      <c r="J38" s="130"/>
      <c r="K38" s="1"/>
      <c r="L38" s="1"/>
      <c r="M38" s="1"/>
      <c r="N38" s="2"/>
      <c r="O38" s="2"/>
      <c r="P38" s="2"/>
    </row>
    <row r="39" spans="1:16" ht="14.25">
      <c r="A39" s="2" t="s">
        <v>79</v>
      </c>
      <c r="B39" s="2"/>
      <c r="C39" s="2"/>
      <c r="D39" s="2"/>
      <c r="E39" s="2"/>
      <c r="F39" s="2"/>
      <c r="G39" s="2"/>
      <c r="H39" s="173">
        <v>1305592.68</v>
      </c>
      <c r="I39" s="174"/>
      <c r="J39" s="175"/>
      <c r="K39" s="1"/>
      <c r="L39" s="16"/>
      <c r="M39" s="1"/>
      <c r="N39" s="8"/>
      <c r="O39" s="2"/>
      <c r="P39" s="2"/>
    </row>
    <row r="40" spans="1:16" ht="14.25">
      <c r="A40" s="2" t="s">
        <v>80</v>
      </c>
      <c r="B40" s="2"/>
      <c r="C40" s="2"/>
      <c r="D40" s="2"/>
      <c r="E40" s="2"/>
      <c r="F40" s="2"/>
      <c r="G40" s="2"/>
      <c r="H40" s="209"/>
      <c r="I40" s="210"/>
      <c r="J40" s="211"/>
      <c r="K40" s="1"/>
      <c r="L40" s="1"/>
      <c r="M40" s="1"/>
      <c r="N40" s="2"/>
      <c r="O40" s="2"/>
      <c r="P40" s="2"/>
    </row>
    <row r="41" spans="1:16" ht="14.25">
      <c r="A41" s="2" t="s">
        <v>81</v>
      </c>
      <c r="B41" s="2"/>
      <c r="C41" s="2"/>
      <c r="D41" s="2"/>
      <c r="E41" s="2"/>
      <c r="F41" s="2"/>
      <c r="G41" s="2"/>
      <c r="H41" s="212">
        <v>5059168</v>
      </c>
      <c r="I41" s="213"/>
      <c r="J41" s="214"/>
      <c r="K41" s="131"/>
      <c r="L41" s="129"/>
      <c r="M41" s="129"/>
      <c r="N41" s="2"/>
      <c r="O41" s="2"/>
      <c r="P41" s="2"/>
    </row>
    <row r="42" spans="1:16" ht="14.25">
      <c r="A42" s="2" t="s">
        <v>91</v>
      </c>
      <c r="B42" s="2"/>
      <c r="C42" s="2"/>
      <c r="D42" s="2"/>
      <c r="E42" s="2"/>
      <c r="F42" s="2"/>
      <c r="G42" s="2"/>
      <c r="H42" s="173">
        <v>1716435.72</v>
      </c>
      <c r="I42" s="174"/>
      <c r="J42" s="175"/>
      <c r="K42" s="1"/>
      <c r="L42" s="16"/>
      <c r="M42" s="1"/>
      <c r="N42" s="2"/>
      <c r="O42" s="2"/>
      <c r="P42" s="2"/>
    </row>
    <row r="43" spans="1:16" ht="14.25">
      <c r="A43" s="2" t="s">
        <v>82</v>
      </c>
      <c r="B43" s="2"/>
      <c r="C43" s="2"/>
      <c r="D43" s="2"/>
      <c r="E43" s="2"/>
      <c r="F43" s="2"/>
      <c r="G43" s="2"/>
      <c r="H43" s="173">
        <v>0</v>
      </c>
      <c r="I43" s="174"/>
      <c r="J43" s="175"/>
      <c r="K43" s="1"/>
      <c r="L43" s="16"/>
      <c r="M43" s="1"/>
      <c r="N43" s="2"/>
      <c r="O43" s="2"/>
      <c r="P43" s="2"/>
    </row>
    <row r="44" spans="1:16" ht="14.25">
      <c r="A44" s="2" t="s">
        <v>83</v>
      </c>
      <c r="B44" s="2"/>
      <c r="C44" s="2"/>
      <c r="D44" s="2"/>
      <c r="E44" s="2"/>
      <c r="F44" s="2"/>
      <c r="G44" s="2"/>
      <c r="H44" s="131">
        <v>0</v>
      </c>
      <c r="I44" s="132"/>
      <c r="J44" s="133"/>
      <c r="K44" s="1"/>
      <c r="L44" s="17"/>
      <c r="M44" s="1"/>
      <c r="N44" s="2"/>
      <c r="O44" s="2"/>
      <c r="P44" s="2"/>
    </row>
    <row r="45" spans="1:16" ht="14.25">
      <c r="A45" s="2" t="s">
        <v>84</v>
      </c>
      <c r="B45" s="2"/>
      <c r="C45" s="2"/>
      <c r="D45" s="2"/>
      <c r="E45" s="2"/>
      <c r="F45" s="2"/>
      <c r="G45" s="2"/>
      <c r="H45" s="131">
        <f>H16</f>
        <v>5469998</v>
      </c>
      <c r="I45" s="132"/>
      <c r="J45" s="133"/>
      <c r="K45" s="1"/>
      <c r="L45" s="16"/>
      <c r="M45" s="1"/>
      <c r="N45" s="2"/>
      <c r="O45" s="2"/>
      <c r="P45" s="2"/>
    </row>
    <row r="46" spans="1:16" ht="14.25">
      <c r="A46" s="2" t="s">
        <v>85</v>
      </c>
      <c r="B46" s="2"/>
      <c r="C46" s="2"/>
      <c r="D46" s="2"/>
      <c r="E46" s="2"/>
      <c r="F46" s="2"/>
      <c r="G46" s="2"/>
      <c r="H46" s="128" t="s">
        <v>67</v>
      </c>
      <c r="I46" s="129"/>
      <c r="J46" s="130"/>
      <c r="K46" s="1"/>
      <c r="L46" s="1"/>
      <c r="M46" s="1"/>
      <c r="N46" s="2"/>
      <c r="O46" s="2"/>
      <c r="P46" s="2"/>
    </row>
    <row r="47" spans="1:16" ht="14.25">
      <c r="A47" s="2"/>
      <c r="B47" s="2"/>
      <c r="C47" s="2"/>
      <c r="D47" s="2"/>
      <c r="E47" s="2"/>
      <c r="F47" s="2"/>
      <c r="G47" s="2"/>
      <c r="H47" s="128"/>
      <c r="I47" s="129"/>
      <c r="J47" s="130"/>
      <c r="K47" s="1"/>
      <c r="L47" s="1"/>
      <c r="M47" s="1"/>
      <c r="N47" s="2"/>
      <c r="O47" s="2"/>
      <c r="P47" s="2"/>
    </row>
    <row r="48" spans="1:16" ht="14.25">
      <c r="A48" s="2" t="s">
        <v>19</v>
      </c>
      <c r="B48" s="2"/>
      <c r="C48" s="2"/>
      <c r="D48" s="2"/>
      <c r="E48" s="2"/>
      <c r="F48" s="2"/>
      <c r="G48" s="2"/>
      <c r="H48" s="113">
        <f>(H38-H39)/H34*12*100%</f>
        <v>0.5458366730361905</v>
      </c>
      <c r="I48" s="114"/>
      <c r="J48" s="115"/>
      <c r="K48" s="1"/>
      <c r="L48" s="1"/>
      <c r="M48" s="1"/>
      <c r="N48" s="2"/>
      <c r="O48" s="2"/>
      <c r="P48" s="2"/>
    </row>
    <row r="49" spans="1:16" ht="14.25">
      <c r="A49" s="2" t="s">
        <v>66</v>
      </c>
      <c r="B49" s="2"/>
      <c r="C49" s="2"/>
      <c r="D49" s="2"/>
      <c r="E49" s="2"/>
      <c r="F49" s="2"/>
      <c r="G49" s="2"/>
      <c r="H49" s="113">
        <f>H41/H34*12*100%</f>
        <v>0.5048398274258616</v>
      </c>
      <c r="I49" s="114"/>
      <c r="J49" s="115"/>
      <c r="K49" s="1"/>
      <c r="L49" s="1"/>
      <c r="M49" s="1"/>
      <c r="N49" s="2"/>
      <c r="O49" s="2"/>
      <c r="P49" s="2"/>
    </row>
    <row r="50" spans="1:16" ht="14.25">
      <c r="A50" s="2" t="s">
        <v>20</v>
      </c>
      <c r="B50" s="2"/>
      <c r="C50" s="2"/>
      <c r="D50" s="2"/>
      <c r="E50" s="2"/>
      <c r="F50" s="2"/>
      <c r="G50" s="2"/>
      <c r="H50" s="110">
        <f>(H42-H39)/H34*12*100%</f>
        <v>0.04099684561032889</v>
      </c>
      <c r="I50" s="111"/>
      <c r="J50" s="112"/>
      <c r="K50" s="1"/>
      <c r="L50" s="1"/>
      <c r="M50" s="1"/>
      <c r="N50" s="2"/>
      <c r="O50" s="2"/>
      <c r="P50" s="2"/>
    </row>
    <row r="51" spans="1:16" ht="14.25">
      <c r="A51" s="2"/>
      <c r="B51" s="2"/>
      <c r="C51" s="2"/>
      <c r="D51" s="2"/>
      <c r="E51" s="2"/>
      <c r="F51" s="2"/>
      <c r="G51" s="2"/>
      <c r="H51" s="4"/>
      <c r="I51" s="4"/>
      <c r="J51" s="4"/>
      <c r="K51" s="1"/>
      <c r="L51" s="1"/>
      <c r="M51" s="1"/>
      <c r="N51" s="2"/>
      <c r="O51" s="2"/>
      <c r="P51" s="2"/>
    </row>
    <row r="52" spans="1:16" ht="15">
      <c r="A52" s="42" t="s">
        <v>291</v>
      </c>
      <c r="B52" s="2"/>
      <c r="C52" s="2"/>
      <c r="D52" s="2"/>
      <c r="E52" s="2"/>
      <c r="F52" s="2"/>
      <c r="G52" s="2"/>
      <c r="H52" s="182">
        <f>610248.43-339572-188612</f>
        <v>82064.43000000005</v>
      </c>
      <c r="I52" s="183"/>
      <c r="J52" s="184"/>
      <c r="K52" s="1"/>
      <c r="L52" s="1"/>
      <c r="M52" s="1"/>
      <c r="N52" s="2"/>
      <c r="O52" s="2"/>
      <c r="P52" s="2"/>
    </row>
    <row r="53" spans="1:16" ht="15">
      <c r="A53" s="42" t="s">
        <v>292</v>
      </c>
      <c r="B53" s="2"/>
      <c r="C53" s="2"/>
      <c r="D53" s="2"/>
      <c r="E53" s="2"/>
      <c r="F53" s="2"/>
      <c r="G53" s="2"/>
      <c r="H53" s="200">
        <v>0</v>
      </c>
      <c r="I53" s="201"/>
      <c r="J53" s="202"/>
      <c r="K53" s="1"/>
      <c r="L53" s="1"/>
      <c r="M53" s="1"/>
      <c r="N53" s="2"/>
      <c r="O53" s="2"/>
      <c r="P53" s="2"/>
    </row>
    <row r="54" spans="1:16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">
      <c r="A55" s="43" t="s">
        <v>293</v>
      </c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2"/>
      <c r="O55" s="2"/>
      <c r="P55" s="2"/>
    </row>
    <row r="56" spans="1:16" ht="14.25">
      <c r="A56" s="2" t="s">
        <v>70</v>
      </c>
      <c r="B56" s="2"/>
      <c r="C56" s="2"/>
      <c r="D56" s="2"/>
      <c r="E56" s="2"/>
      <c r="F56" s="2"/>
      <c r="G56" s="2"/>
      <c r="H56" s="194">
        <v>185</v>
      </c>
      <c r="I56" s="195"/>
      <c r="J56" s="196"/>
      <c r="K56" s="1"/>
      <c r="L56" s="1"/>
      <c r="M56" s="1"/>
      <c r="N56" s="2"/>
      <c r="O56" s="2"/>
      <c r="P56" s="2"/>
    </row>
    <row r="57" spans="1:16" ht="14.25">
      <c r="A57" s="2" t="s">
        <v>71</v>
      </c>
      <c r="B57" s="2"/>
      <c r="C57" s="2"/>
      <c r="D57" s="2"/>
      <c r="E57" s="2"/>
      <c r="F57" s="2"/>
      <c r="G57" s="2"/>
      <c r="H57" s="185">
        <v>9642.36</v>
      </c>
      <c r="I57" s="186"/>
      <c r="J57" s="187"/>
      <c r="K57" s="1"/>
      <c r="L57" s="1"/>
      <c r="M57" s="1"/>
      <c r="N57" s="2"/>
      <c r="O57" s="2"/>
      <c r="P57" s="2"/>
    </row>
    <row r="58" spans="1:16" ht="14.25">
      <c r="A58" s="2" t="s">
        <v>21</v>
      </c>
      <c r="B58" s="2"/>
      <c r="C58" s="2"/>
      <c r="D58" s="2"/>
      <c r="E58" s="2"/>
      <c r="F58" s="2"/>
      <c r="G58" s="2"/>
      <c r="H58" s="185">
        <f>587.5+862.5+500</f>
        <v>1950</v>
      </c>
      <c r="I58" s="186"/>
      <c r="J58" s="187"/>
      <c r="K58" s="1"/>
      <c r="L58" s="1"/>
      <c r="M58" s="1"/>
      <c r="N58" s="2"/>
      <c r="O58" s="2"/>
      <c r="P58" s="2"/>
    </row>
    <row r="59" spans="1:16" ht="14.25">
      <c r="A59" s="2" t="s">
        <v>22</v>
      </c>
      <c r="B59" s="2"/>
      <c r="C59" s="2"/>
      <c r="D59" s="2"/>
      <c r="E59" s="2"/>
      <c r="F59" s="2"/>
      <c r="G59" s="2"/>
      <c r="H59" s="197">
        <v>3184.93</v>
      </c>
      <c r="I59" s="198"/>
      <c r="J59" s="199"/>
      <c r="K59" s="1"/>
      <c r="L59" s="1"/>
      <c r="M59" s="1"/>
      <c r="N59" s="2"/>
      <c r="O59" s="2"/>
      <c r="P59" s="2"/>
    </row>
    <row r="60" spans="1:16" ht="14.25">
      <c r="A60" s="2"/>
      <c r="B60" s="2"/>
      <c r="C60" s="2"/>
      <c r="D60" s="2"/>
      <c r="E60" s="2"/>
      <c r="F60" s="2"/>
      <c r="G60" s="2"/>
      <c r="H60" s="1"/>
      <c r="I60" s="1"/>
      <c r="J60" s="1"/>
      <c r="K60" s="1"/>
      <c r="L60" s="1"/>
      <c r="M60" s="1"/>
      <c r="N60" s="2"/>
      <c r="O60" s="2"/>
      <c r="P60" s="2"/>
    </row>
    <row r="61" spans="1:16" ht="15">
      <c r="A61" s="5" t="s">
        <v>23</v>
      </c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</row>
    <row r="62" spans="1:16" ht="14.25">
      <c r="A62" s="3" t="s">
        <v>24</v>
      </c>
      <c r="B62" s="2"/>
      <c r="C62" s="2"/>
      <c r="D62" s="2"/>
      <c r="E62" s="2"/>
      <c r="F62" s="2"/>
      <c r="G62" s="2"/>
      <c r="H62" s="144">
        <v>60000000</v>
      </c>
      <c r="I62" s="145"/>
      <c r="J62" s="146"/>
      <c r="K62" s="1"/>
      <c r="L62" s="1"/>
      <c r="M62" s="1"/>
      <c r="N62" s="2"/>
      <c r="O62" s="2"/>
      <c r="P62" s="2"/>
    </row>
    <row r="63" spans="1:16" ht="14.25">
      <c r="A63" s="2" t="s">
        <v>25</v>
      </c>
      <c r="B63" s="2"/>
      <c r="C63" s="2"/>
      <c r="D63" s="2"/>
      <c r="E63" s="2"/>
      <c r="F63" s="2"/>
      <c r="G63" s="2"/>
      <c r="H63" s="131">
        <v>25000000</v>
      </c>
      <c r="I63" s="132"/>
      <c r="J63" s="133"/>
      <c r="K63" s="1"/>
      <c r="L63" s="1"/>
      <c r="M63" s="1"/>
      <c r="N63" s="2"/>
      <c r="O63" s="2"/>
      <c r="P63" s="2"/>
    </row>
    <row r="64" spans="1:16" ht="14.25">
      <c r="A64" s="2" t="s">
        <v>26</v>
      </c>
      <c r="B64" s="2"/>
      <c r="C64" s="2"/>
      <c r="D64" s="2"/>
      <c r="E64" s="2"/>
      <c r="F64" s="2"/>
      <c r="G64" s="2"/>
      <c r="H64" s="131">
        <v>0</v>
      </c>
      <c r="I64" s="132"/>
      <c r="J64" s="133"/>
      <c r="K64" s="1"/>
      <c r="L64" s="1"/>
      <c r="M64" s="1"/>
      <c r="N64" s="2"/>
      <c r="O64" s="2"/>
      <c r="P64" s="2"/>
    </row>
    <row r="65" spans="1:16" ht="14.25">
      <c r="A65" s="2" t="s">
        <v>27</v>
      </c>
      <c r="B65" s="2"/>
      <c r="C65" s="2"/>
      <c r="D65" s="2"/>
      <c r="E65" s="2"/>
      <c r="F65" s="2"/>
      <c r="G65" s="2"/>
      <c r="H65" s="128">
        <v>0</v>
      </c>
      <c r="I65" s="129"/>
      <c r="J65" s="130"/>
      <c r="K65" s="1"/>
      <c r="L65" s="1"/>
      <c r="M65" s="1"/>
      <c r="N65" s="2"/>
      <c r="O65" s="2"/>
      <c r="P65" s="2"/>
    </row>
    <row r="66" spans="1:16" ht="14.25">
      <c r="A66" s="2" t="s">
        <v>28</v>
      </c>
      <c r="B66" s="2"/>
      <c r="C66" s="2"/>
      <c r="D66" s="2"/>
      <c r="E66" s="2"/>
      <c r="F66" s="2"/>
      <c r="G66" s="2"/>
      <c r="H66" s="131">
        <v>0</v>
      </c>
      <c r="I66" s="132"/>
      <c r="J66" s="133"/>
      <c r="K66" s="1"/>
      <c r="L66" s="1"/>
      <c r="M66" s="1"/>
      <c r="N66" s="2"/>
      <c r="O66" s="2"/>
      <c r="P66" s="2"/>
    </row>
    <row r="67" spans="1:16" ht="14.25">
      <c r="A67" s="2" t="s">
        <v>29</v>
      </c>
      <c r="B67" s="2"/>
      <c r="C67" s="2"/>
      <c r="D67" s="2"/>
      <c r="E67" s="2"/>
      <c r="F67" s="2"/>
      <c r="G67" s="2"/>
      <c r="H67" s="137">
        <f>H59</f>
        <v>3184.93</v>
      </c>
      <c r="I67" s="138"/>
      <c r="J67" s="139"/>
      <c r="K67" s="1"/>
      <c r="L67" s="1"/>
      <c r="M67" s="1"/>
      <c r="N67" s="2"/>
      <c r="O67" s="2"/>
      <c r="P67" s="2"/>
    </row>
    <row r="68" spans="1:16" ht="14.25">
      <c r="A68" s="2" t="s">
        <v>30</v>
      </c>
      <c r="B68" s="2"/>
      <c r="C68" s="2"/>
      <c r="D68" s="2"/>
      <c r="E68" s="2"/>
      <c r="F68" s="2"/>
      <c r="G68" s="2"/>
      <c r="H68" s="110">
        <v>0.0015</v>
      </c>
      <c r="I68" s="153"/>
      <c r="J68" s="154"/>
      <c r="K68" s="1"/>
      <c r="L68" s="1"/>
      <c r="M68" s="1"/>
      <c r="N68" s="2"/>
      <c r="O68" s="2"/>
      <c r="P68" s="2"/>
    </row>
    <row r="69" spans="1:16" ht="14.25">
      <c r="A69" s="2"/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</row>
    <row r="70" spans="1:16" ht="15">
      <c r="A70" s="5" t="s">
        <v>31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4.25">
      <c r="A71" s="3" t="s">
        <v>96</v>
      </c>
      <c r="B71" s="2"/>
      <c r="C71" s="2"/>
      <c r="D71" s="2"/>
      <c r="E71" s="2"/>
      <c r="F71" s="2"/>
      <c r="G71" s="2"/>
      <c r="H71" s="144">
        <v>11750000</v>
      </c>
      <c r="I71" s="145"/>
      <c r="J71" s="146"/>
      <c r="K71" s="2"/>
      <c r="L71" s="2"/>
      <c r="M71" s="2"/>
      <c r="N71" s="2"/>
      <c r="O71" s="2"/>
      <c r="P71" s="2"/>
    </row>
    <row r="72" spans="1:16" ht="14.25">
      <c r="A72" s="2" t="s">
        <v>32</v>
      </c>
      <c r="B72" s="2"/>
      <c r="C72" s="2"/>
      <c r="D72" s="2"/>
      <c r="E72" s="2"/>
      <c r="F72" s="2"/>
      <c r="G72" s="2"/>
      <c r="H72" s="131">
        <v>11750000</v>
      </c>
      <c r="I72" s="132"/>
      <c r="J72" s="133"/>
      <c r="K72" s="2"/>
      <c r="L72" s="2"/>
      <c r="M72" s="2"/>
      <c r="N72" s="2"/>
      <c r="O72" s="2"/>
      <c r="P72" s="2"/>
    </row>
    <row r="73" spans="1:16" ht="14.25">
      <c r="A73" s="2" t="s">
        <v>33</v>
      </c>
      <c r="B73" s="2"/>
      <c r="C73" s="2"/>
      <c r="D73" s="2"/>
      <c r="E73" s="2"/>
      <c r="F73" s="2"/>
      <c r="G73" s="2"/>
      <c r="H73" s="131">
        <v>0</v>
      </c>
      <c r="I73" s="129"/>
      <c r="J73" s="130"/>
      <c r="K73" s="2"/>
      <c r="L73" s="2"/>
      <c r="M73" s="2"/>
      <c r="N73" s="2"/>
      <c r="O73" s="2"/>
      <c r="P73" s="2"/>
    </row>
    <row r="74" spans="1:16" ht="14.25">
      <c r="A74" s="2" t="s">
        <v>34</v>
      </c>
      <c r="B74" s="2"/>
      <c r="C74" s="2"/>
      <c r="D74" s="2"/>
      <c r="E74" s="2"/>
      <c r="F74" s="2"/>
      <c r="G74" s="2"/>
      <c r="H74" s="128"/>
      <c r="I74" s="129"/>
      <c r="J74" s="130"/>
      <c r="K74" s="2"/>
      <c r="L74" s="2"/>
      <c r="M74" s="2"/>
      <c r="N74" s="2"/>
      <c r="O74" s="2"/>
      <c r="P74" s="2"/>
    </row>
    <row r="75" spans="1:16" ht="14.25">
      <c r="A75" s="2" t="s">
        <v>35</v>
      </c>
      <c r="B75" s="2"/>
      <c r="C75" s="2"/>
      <c r="D75" s="2"/>
      <c r="E75" s="2"/>
      <c r="F75" s="2"/>
      <c r="G75" s="2"/>
      <c r="H75" s="128">
        <v>0</v>
      </c>
      <c r="I75" s="129"/>
      <c r="J75" s="130"/>
      <c r="K75" s="2"/>
      <c r="L75" s="2"/>
      <c r="M75" s="2"/>
      <c r="N75" s="2"/>
      <c r="O75" s="2"/>
      <c r="P75" s="2"/>
    </row>
    <row r="76" spans="1:16" ht="14.25">
      <c r="A76" s="2" t="s">
        <v>36</v>
      </c>
      <c r="B76" s="2"/>
      <c r="C76" s="2"/>
      <c r="D76" s="2"/>
      <c r="E76" s="2"/>
      <c r="F76" s="2"/>
      <c r="G76" s="2"/>
      <c r="H76" s="128">
        <v>0</v>
      </c>
      <c r="I76" s="129"/>
      <c r="J76" s="130"/>
      <c r="K76" s="2"/>
      <c r="L76" s="2"/>
      <c r="M76" s="2"/>
      <c r="N76" s="2"/>
      <c r="O76" s="2"/>
      <c r="P76" s="2"/>
    </row>
    <row r="77" spans="1:16" ht="14.25">
      <c r="A77" s="2" t="s">
        <v>37</v>
      </c>
      <c r="B77" s="2"/>
      <c r="C77" s="2"/>
      <c r="D77" s="2"/>
      <c r="E77" s="2"/>
      <c r="F77" s="2"/>
      <c r="G77" s="2"/>
      <c r="H77" s="128">
        <v>0</v>
      </c>
      <c r="I77" s="129"/>
      <c r="J77" s="130"/>
      <c r="K77" s="2"/>
      <c r="L77" s="2"/>
      <c r="M77" s="2"/>
      <c r="N77" s="2"/>
      <c r="O77" s="2"/>
      <c r="P77" s="2"/>
    </row>
    <row r="78" spans="1:16" ht="14.25">
      <c r="A78" s="2" t="s">
        <v>38</v>
      </c>
      <c r="B78" s="2"/>
      <c r="C78" s="2"/>
      <c r="D78" s="2"/>
      <c r="E78" s="2"/>
      <c r="F78" s="2"/>
      <c r="G78" s="2"/>
      <c r="H78" s="158">
        <f>H72+H73</f>
        <v>11750000</v>
      </c>
      <c r="I78" s="159"/>
      <c r="J78" s="160"/>
      <c r="K78" s="2"/>
      <c r="L78" s="2"/>
      <c r="M78" s="2"/>
      <c r="N78" s="2"/>
      <c r="O78" s="2"/>
      <c r="P78" s="2"/>
    </row>
    <row r="79" spans="1:16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">
      <c r="A80" s="5" t="s">
        <v>39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4.25">
      <c r="A81" s="2" t="s">
        <v>40</v>
      </c>
      <c r="B81" s="2"/>
      <c r="C81" s="2"/>
      <c r="D81" s="2"/>
      <c r="E81" s="2"/>
      <c r="F81" s="2"/>
      <c r="G81" s="2"/>
      <c r="H81" s="161">
        <v>0</v>
      </c>
      <c r="I81" s="162"/>
      <c r="J81" s="163"/>
      <c r="K81" s="2"/>
      <c r="L81" s="2"/>
      <c r="M81" s="2"/>
      <c r="N81" s="2"/>
      <c r="O81" s="2"/>
      <c r="P81" s="2"/>
    </row>
    <row r="82" spans="1:16" ht="14.25">
      <c r="A82" s="2" t="s">
        <v>41</v>
      </c>
      <c r="B82" s="2"/>
      <c r="C82" s="2"/>
      <c r="D82" s="2"/>
      <c r="E82" s="2"/>
      <c r="F82" s="2"/>
      <c r="G82" s="2"/>
      <c r="H82" s="128">
        <v>0</v>
      </c>
      <c r="I82" s="129"/>
      <c r="J82" s="130"/>
      <c r="K82" s="2"/>
      <c r="L82" s="2"/>
      <c r="M82" s="2"/>
      <c r="N82" s="2"/>
      <c r="O82" s="2"/>
      <c r="P82" s="2"/>
    </row>
    <row r="83" spans="1:16" ht="14.25">
      <c r="A83" s="2" t="s">
        <v>42</v>
      </c>
      <c r="B83" s="2"/>
      <c r="C83" s="2"/>
      <c r="D83" s="2"/>
      <c r="E83" s="2"/>
      <c r="F83" s="2"/>
      <c r="G83" s="2"/>
      <c r="H83" s="128">
        <v>0</v>
      </c>
      <c r="I83" s="129"/>
      <c r="J83" s="130"/>
      <c r="K83" s="2"/>
      <c r="L83" s="2"/>
      <c r="M83" s="2"/>
      <c r="N83" s="2"/>
      <c r="O83" s="2"/>
      <c r="P83" s="2"/>
    </row>
    <row r="84" spans="1:16" ht="14.25">
      <c r="A84" s="2" t="s">
        <v>43</v>
      </c>
      <c r="B84" s="2"/>
      <c r="C84" s="2"/>
      <c r="D84" s="2"/>
      <c r="E84" s="2"/>
      <c r="F84" s="2"/>
      <c r="G84" s="2"/>
      <c r="H84" s="164">
        <v>0</v>
      </c>
      <c r="I84" s="153"/>
      <c r="J84" s="154"/>
      <c r="K84" s="2"/>
      <c r="L84" s="2"/>
      <c r="M84" s="2"/>
      <c r="N84" s="2"/>
      <c r="O84" s="2"/>
      <c r="P84" s="2"/>
    </row>
    <row r="85" spans="1:16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">
      <c r="A86" s="44" t="s">
        <v>294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>
      <c r="A87" s="6" t="s">
        <v>44</v>
      </c>
      <c r="B87" s="2"/>
      <c r="C87" s="2"/>
      <c r="D87" s="2"/>
      <c r="E87" s="2"/>
      <c r="F87" s="2"/>
      <c r="G87" s="2"/>
      <c r="H87" s="125" t="s">
        <v>72</v>
      </c>
      <c r="I87" s="126"/>
      <c r="J87" s="127"/>
      <c r="K87" s="126" t="s">
        <v>61</v>
      </c>
      <c r="L87" s="126"/>
      <c r="M87" s="127"/>
      <c r="N87" s="2"/>
      <c r="O87" s="2"/>
      <c r="P87" s="2"/>
    </row>
    <row r="88" spans="1:16" ht="14.25">
      <c r="A88" s="2" t="s">
        <v>45</v>
      </c>
      <c r="B88" s="2"/>
      <c r="C88" s="2"/>
      <c r="D88" s="2"/>
      <c r="E88" s="2"/>
      <c r="F88" s="2"/>
      <c r="G88" s="2"/>
      <c r="H88" s="173">
        <v>112308514.57</v>
      </c>
      <c r="I88" s="174"/>
      <c r="J88" s="175"/>
      <c r="K88" s="174">
        <v>2217</v>
      </c>
      <c r="L88" s="188"/>
      <c r="M88" s="189"/>
      <c r="N88" s="2"/>
      <c r="O88" s="2"/>
      <c r="P88" s="2"/>
    </row>
    <row r="89" spans="1:16" ht="14.25">
      <c r="A89" s="2" t="s">
        <v>46</v>
      </c>
      <c r="B89" s="2"/>
      <c r="C89" s="2"/>
      <c r="D89" s="2"/>
      <c r="E89" s="2"/>
      <c r="F89" s="2"/>
      <c r="G89" s="2"/>
      <c r="H89" s="173">
        <v>1348382.91</v>
      </c>
      <c r="I89" s="174"/>
      <c r="J89" s="175"/>
      <c r="K89" s="188">
        <v>19</v>
      </c>
      <c r="L89" s="188"/>
      <c r="M89" s="189"/>
      <c r="N89" s="2"/>
      <c r="O89" s="2"/>
      <c r="P89" s="2"/>
    </row>
    <row r="90" spans="1:16" ht="14.25">
      <c r="A90" s="2" t="s">
        <v>47</v>
      </c>
      <c r="B90" s="2"/>
      <c r="C90" s="2"/>
      <c r="D90" s="2"/>
      <c r="E90" s="2"/>
      <c r="F90" s="2"/>
      <c r="G90" s="2"/>
      <c r="H90" s="173">
        <v>358089.42</v>
      </c>
      <c r="I90" s="174"/>
      <c r="J90" s="175"/>
      <c r="K90" s="188">
        <v>5</v>
      </c>
      <c r="L90" s="188"/>
      <c r="M90" s="189"/>
      <c r="N90" s="2"/>
      <c r="O90" s="2"/>
      <c r="P90" s="2"/>
    </row>
    <row r="91" spans="1:16" ht="14.25">
      <c r="A91" s="2" t="s">
        <v>48</v>
      </c>
      <c r="B91" s="2"/>
      <c r="C91" s="2"/>
      <c r="D91" s="2"/>
      <c r="E91" s="2"/>
      <c r="F91" s="2"/>
      <c r="G91" s="2"/>
      <c r="H91" s="173">
        <v>329316.27</v>
      </c>
      <c r="I91" s="174"/>
      <c r="J91" s="175"/>
      <c r="K91" s="188">
        <v>6</v>
      </c>
      <c r="L91" s="188"/>
      <c r="M91" s="189"/>
      <c r="N91" s="2"/>
      <c r="O91" s="2"/>
      <c r="P91" s="2"/>
    </row>
    <row r="92" spans="1:16" ht="14.25">
      <c r="A92" s="2" t="s">
        <v>104</v>
      </c>
      <c r="B92" s="2"/>
      <c r="C92" s="2"/>
      <c r="D92" s="2"/>
      <c r="E92" s="2"/>
      <c r="F92" s="2"/>
      <c r="G92" s="2"/>
      <c r="H92" s="173">
        <v>31249.89</v>
      </c>
      <c r="I92" s="174"/>
      <c r="J92" s="175"/>
      <c r="K92" s="188">
        <v>1</v>
      </c>
      <c r="L92" s="188"/>
      <c r="M92" s="189"/>
      <c r="N92" s="2"/>
      <c r="O92" s="2"/>
      <c r="P92" s="2"/>
    </row>
    <row r="93" spans="1:16" ht="14.25">
      <c r="A93" s="2" t="s">
        <v>105</v>
      </c>
      <c r="B93" s="2"/>
      <c r="C93" s="2"/>
      <c r="D93" s="2"/>
      <c r="E93" s="2"/>
      <c r="F93" s="2"/>
      <c r="G93" s="2"/>
      <c r="H93" s="173">
        <v>20627.88</v>
      </c>
      <c r="I93" s="174"/>
      <c r="J93" s="175"/>
      <c r="K93" s="188">
        <v>1</v>
      </c>
      <c r="L93" s="188"/>
      <c r="M93" s="189"/>
      <c r="N93" s="2"/>
      <c r="O93" s="2"/>
      <c r="P93" s="2"/>
    </row>
    <row r="94" spans="1:16" ht="14.25">
      <c r="A94" s="2" t="s">
        <v>103</v>
      </c>
      <c r="B94" s="2"/>
      <c r="C94" s="2"/>
      <c r="D94" s="2"/>
      <c r="E94" s="2"/>
      <c r="F94" s="2"/>
      <c r="G94" s="2"/>
      <c r="H94" s="173">
        <v>388548.29</v>
      </c>
      <c r="I94" s="174"/>
      <c r="J94" s="175"/>
      <c r="K94" s="188">
        <v>8</v>
      </c>
      <c r="L94" s="188"/>
      <c r="M94" s="189"/>
      <c r="N94" s="2"/>
      <c r="O94" s="2"/>
      <c r="P94" s="2"/>
    </row>
    <row r="95" spans="1:16" ht="14.25">
      <c r="A95" s="2" t="s">
        <v>116</v>
      </c>
      <c r="B95" s="2"/>
      <c r="C95" s="2"/>
      <c r="D95" s="2"/>
      <c r="E95" s="2"/>
      <c r="F95" s="2"/>
      <c r="G95" s="2"/>
      <c r="H95" s="173">
        <v>1189.1</v>
      </c>
      <c r="I95" s="174"/>
      <c r="J95" s="175"/>
      <c r="K95" s="188">
        <v>1</v>
      </c>
      <c r="L95" s="188"/>
      <c r="M95" s="189"/>
      <c r="N95" s="2"/>
      <c r="O95" s="2"/>
      <c r="P95" s="2"/>
    </row>
    <row r="96" spans="1:16" ht="14.25">
      <c r="A96" s="2" t="s">
        <v>246</v>
      </c>
      <c r="B96" s="2"/>
      <c r="C96" s="2"/>
      <c r="D96" s="2"/>
      <c r="E96" s="2"/>
      <c r="F96" s="2"/>
      <c r="G96" s="2"/>
      <c r="H96" s="190">
        <v>86.95</v>
      </c>
      <c r="I96" s="191"/>
      <c r="J96" s="192"/>
      <c r="K96" s="193">
        <v>1</v>
      </c>
      <c r="L96" s="191"/>
      <c r="M96" s="192"/>
      <c r="N96" s="2"/>
      <c r="O96" s="2"/>
      <c r="P96" s="2"/>
    </row>
    <row r="97" spans="1:16" ht="14.25">
      <c r="A97" s="2" t="s">
        <v>115</v>
      </c>
      <c r="B97" s="2"/>
      <c r="C97" s="2"/>
      <c r="D97" s="2"/>
      <c r="E97" s="2"/>
      <c r="F97" s="2"/>
      <c r="G97" s="2"/>
      <c r="H97" s="165">
        <f>SUM(H88:J96)</f>
        <v>114786005.27999999</v>
      </c>
      <c r="I97" s="166"/>
      <c r="J97" s="167"/>
      <c r="K97" s="165">
        <f>SUM(K88:M96)</f>
        <v>2259</v>
      </c>
      <c r="L97" s="169"/>
      <c r="M97" s="170"/>
      <c r="N97" s="2"/>
      <c r="O97" s="2"/>
      <c r="P97" s="2"/>
    </row>
    <row r="98" spans="1:16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">
      <c r="A99" s="45" t="s">
        <v>296</v>
      </c>
      <c r="B99" s="2"/>
      <c r="C99" s="2"/>
      <c r="D99" s="2"/>
      <c r="E99" s="2"/>
      <c r="F99" s="2"/>
      <c r="G99" s="2"/>
      <c r="H99" s="12"/>
      <c r="I99" s="12"/>
      <c r="J99" s="12"/>
      <c r="K99" s="11"/>
      <c r="L99" s="11"/>
      <c r="M99" s="11"/>
      <c r="N99" s="2"/>
      <c r="O99" s="2"/>
      <c r="P99" s="2"/>
    </row>
    <row r="100" spans="1:16" ht="15">
      <c r="A100" s="14" t="s">
        <v>111</v>
      </c>
      <c r="B100" s="2"/>
      <c r="C100" s="2"/>
      <c r="D100" s="2"/>
      <c r="E100" s="2"/>
      <c r="F100" s="2"/>
      <c r="G100" s="2"/>
      <c r="H100" s="116" t="s">
        <v>114</v>
      </c>
      <c r="I100" s="117"/>
      <c r="J100" s="118"/>
      <c r="K100" s="11"/>
      <c r="L100" s="11"/>
      <c r="M100" s="11"/>
      <c r="N100" s="2"/>
      <c r="O100" s="2"/>
      <c r="P100" s="2"/>
    </row>
    <row r="101" spans="1:16" ht="14.25">
      <c r="A101" s="15" t="s">
        <v>112</v>
      </c>
      <c r="B101" s="2"/>
      <c r="C101" s="2"/>
      <c r="D101" s="2"/>
      <c r="E101" s="2"/>
      <c r="F101" s="2"/>
      <c r="G101" s="2"/>
      <c r="H101" s="176">
        <f>28907030.57/114786005.28</f>
        <v>0.2518341020709489</v>
      </c>
      <c r="I101" s="177"/>
      <c r="J101" s="178"/>
      <c r="K101" s="11"/>
      <c r="L101" s="11"/>
      <c r="M101" s="11"/>
      <c r="N101" s="2"/>
      <c r="O101" s="2"/>
      <c r="P101" s="2"/>
    </row>
    <row r="102" spans="1:16" ht="14.25">
      <c r="A102" s="15" t="s">
        <v>113</v>
      </c>
      <c r="B102" s="2"/>
      <c r="C102" s="2"/>
      <c r="D102" s="2"/>
      <c r="E102" s="2"/>
      <c r="F102" s="2"/>
      <c r="G102" s="2"/>
      <c r="H102" s="179">
        <f>10812446.8/114786005.28</f>
        <v>0.09419655970799719</v>
      </c>
      <c r="I102" s="180"/>
      <c r="J102" s="181"/>
      <c r="K102" s="11"/>
      <c r="L102" s="11"/>
      <c r="M102" s="11"/>
      <c r="N102" s="2"/>
      <c r="O102" s="2"/>
      <c r="P102" s="2"/>
    </row>
    <row r="103" spans="1:16" ht="14.25">
      <c r="A103" s="2"/>
      <c r="B103" s="2"/>
      <c r="C103" s="2"/>
      <c r="D103" s="2"/>
      <c r="E103" s="2"/>
      <c r="F103" s="2"/>
      <c r="G103" s="2"/>
      <c r="H103" s="12"/>
      <c r="I103" s="12"/>
      <c r="J103" s="12"/>
      <c r="K103" s="11"/>
      <c r="L103" s="11"/>
      <c r="M103" s="11"/>
      <c r="N103" s="2"/>
      <c r="O103" s="2"/>
      <c r="P103" s="2"/>
    </row>
    <row r="104" spans="1:16" ht="14.25">
      <c r="A104" s="2"/>
      <c r="B104" s="2"/>
      <c r="C104" s="2"/>
      <c r="D104" s="2"/>
      <c r="E104" s="2"/>
      <c r="F104" s="2"/>
      <c r="G104" s="2"/>
      <c r="H104" s="12"/>
      <c r="I104" s="12"/>
      <c r="J104" s="12"/>
      <c r="K104" s="11"/>
      <c r="L104" s="11"/>
      <c r="M104" s="11"/>
      <c r="N104" s="2"/>
      <c r="O104" s="2"/>
      <c r="P104" s="2"/>
    </row>
    <row r="105" spans="1:16" ht="15">
      <c r="A105" s="5" t="s">
        <v>117</v>
      </c>
      <c r="B105" s="2"/>
      <c r="C105" s="2"/>
      <c r="D105" s="2"/>
      <c r="E105" s="2"/>
      <c r="F105" s="2"/>
      <c r="G105" s="2"/>
      <c r="H105" s="116" t="s">
        <v>108</v>
      </c>
      <c r="I105" s="117"/>
      <c r="J105" s="118"/>
      <c r="K105" s="125" t="s">
        <v>109</v>
      </c>
      <c r="L105" s="126"/>
      <c r="M105" s="127"/>
      <c r="N105" s="125" t="s">
        <v>110</v>
      </c>
      <c r="O105" s="126"/>
      <c r="P105" s="127"/>
    </row>
    <row r="106" spans="1:16" ht="14.25">
      <c r="A106" s="2" t="s">
        <v>106</v>
      </c>
      <c r="B106" s="2"/>
      <c r="C106" s="2"/>
      <c r="D106" s="2"/>
      <c r="E106" s="2"/>
      <c r="F106" s="2"/>
      <c r="G106" s="2"/>
      <c r="H106" s="113">
        <v>0.667</v>
      </c>
      <c r="I106" s="114"/>
      <c r="J106" s="115"/>
      <c r="K106" s="113">
        <v>0.677</v>
      </c>
      <c r="L106" s="114"/>
      <c r="M106" s="115"/>
      <c r="N106" s="215">
        <v>0.5877</v>
      </c>
      <c r="O106" s="216"/>
      <c r="P106" s="217"/>
    </row>
    <row r="107" spans="1:16" ht="14.25">
      <c r="A107" s="2" t="s">
        <v>107</v>
      </c>
      <c r="B107" s="2"/>
      <c r="C107" s="2"/>
      <c r="D107" s="2"/>
      <c r="E107" s="2"/>
      <c r="F107" s="2"/>
      <c r="G107" s="2"/>
      <c r="H107" s="110">
        <v>0.6431</v>
      </c>
      <c r="I107" s="111"/>
      <c r="J107" s="112"/>
      <c r="K107" s="110">
        <v>0.6531</v>
      </c>
      <c r="L107" s="111"/>
      <c r="M107" s="112"/>
      <c r="N107" s="218">
        <v>0.5545</v>
      </c>
      <c r="O107" s="219"/>
      <c r="P107" s="220"/>
    </row>
    <row r="108" spans="1:16" ht="14.25">
      <c r="A108" s="2"/>
      <c r="B108" s="2"/>
      <c r="C108" s="2"/>
      <c r="D108" s="2"/>
      <c r="E108" s="2"/>
      <c r="F108" s="2"/>
      <c r="G108" s="2"/>
      <c r="H108" s="8"/>
      <c r="I108" s="2"/>
      <c r="J108" s="2"/>
      <c r="K108" s="2"/>
      <c r="L108" s="2"/>
      <c r="M108" s="2"/>
      <c r="N108" s="2"/>
      <c r="O108" s="2"/>
      <c r="P108" s="2"/>
    </row>
    <row r="109" spans="1:16" ht="15">
      <c r="A109" s="5" t="s">
        <v>49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4.25">
      <c r="A110" s="2" t="s">
        <v>50</v>
      </c>
      <c r="B110" s="2"/>
      <c r="C110" s="2"/>
      <c r="D110" s="2"/>
      <c r="E110" s="2"/>
      <c r="F110" s="2"/>
      <c r="G110" s="2"/>
      <c r="H110" s="161">
        <v>0</v>
      </c>
      <c r="I110" s="162"/>
      <c r="J110" s="163"/>
      <c r="K110" s="2"/>
      <c r="L110" s="2"/>
      <c r="M110" s="2"/>
      <c r="N110" s="2"/>
      <c r="O110" s="2"/>
      <c r="P110" s="2"/>
    </row>
    <row r="111" spans="1:16" ht="14.25">
      <c r="A111" s="2" t="s">
        <v>51</v>
      </c>
      <c r="B111" s="2"/>
      <c r="C111" s="2"/>
      <c r="D111" s="2"/>
      <c r="E111" s="2"/>
      <c r="F111" s="2"/>
      <c r="G111" s="2"/>
      <c r="H111" s="128">
        <v>0</v>
      </c>
      <c r="I111" s="129"/>
      <c r="J111" s="130"/>
      <c r="K111" s="2"/>
      <c r="L111" s="2"/>
      <c r="M111" s="2"/>
      <c r="N111" s="2"/>
      <c r="O111" s="2"/>
      <c r="P111" s="2"/>
    </row>
    <row r="112" spans="1:16" ht="14.25">
      <c r="A112" s="2"/>
      <c r="B112" s="2"/>
      <c r="C112" s="2"/>
      <c r="D112" s="2"/>
      <c r="E112" s="2"/>
      <c r="F112" s="2"/>
      <c r="G112" s="2"/>
      <c r="H112" s="128"/>
      <c r="I112" s="129"/>
      <c r="J112" s="130"/>
      <c r="K112" s="2"/>
      <c r="L112" s="2"/>
      <c r="M112" s="2"/>
      <c r="N112" s="2"/>
      <c r="O112" s="2"/>
      <c r="P112" s="2"/>
    </row>
    <row r="113" spans="1:16" ht="14.25">
      <c r="A113" s="2" t="s">
        <v>52</v>
      </c>
      <c r="B113" s="2"/>
      <c r="C113" s="2"/>
      <c r="D113" s="2"/>
      <c r="E113" s="2"/>
      <c r="F113" s="2"/>
      <c r="G113" s="2"/>
      <c r="H113" s="128">
        <v>0</v>
      </c>
      <c r="I113" s="129"/>
      <c r="J113" s="130"/>
      <c r="K113" s="2"/>
      <c r="L113" s="2"/>
      <c r="M113" s="2"/>
      <c r="N113" s="2"/>
      <c r="O113" s="2"/>
      <c r="P113" s="2"/>
    </row>
    <row r="114" spans="1:16" ht="14.25">
      <c r="A114" s="2" t="s">
        <v>53</v>
      </c>
      <c r="B114" s="2"/>
      <c r="C114" s="2"/>
      <c r="D114" s="2"/>
      <c r="E114" s="2"/>
      <c r="F114" s="2"/>
      <c r="G114" s="2"/>
      <c r="H114" s="128">
        <v>0</v>
      </c>
      <c r="I114" s="129"/>
      <c r="J114" s="130"/>
      <c r="K114" s="2"/>
      <c r="L114" s="2"/>
      <c r="M114" s="2"/>
      <c r="N114" s="2"/>
      <c r="O114" s="2"/>
      <c r="P114" s="2"/>
    </row>
    <row r="115" spans="1:16" ht="14.25">
      <c r="A115" s="2" t="s">
        <v>54</v>
      </c>
      <c r="B115" s="2"/>
      <c r="C115" s="2"/>
      <c r="D115" s="2"/>
      <c r="E115" s="2"/>
      <c r="F115" s="2"/>
      <c r="G115" s="2"/>
      <c r="H115" s="164">
        <v>0</v>
      </c>
      <c r="I115" s="153"/>
      <c r="J115" s="154"/>
      <c r="K115" s="1"/>
      <c r="L115" s="1"/>
      <c r="M115" s="1"/>
      <c r="N115" s="2"/>
      <c r="O115" s="2"/>
      <c r="P115" s="2"/>
    </row>
    <row r="116" spans="1:16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2"/>
      <c r="O116" s="2"/>
      <c r="P116" s="2"/>
    </row>
    <row r="117" spans="1:16" ht="15">
      <c r="A117" s="5" t="s">
        <v>55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4.25">
      <c r="A118" s="2" t="s">
        <v>86</v>
      </c>
      <c r="B118" s="2"/>
      <c r="C118" s="2"/>
      <c r="D118" s="2"/>
      <c r="E118" s="2"/>
      <c r="F118" s="2"/>
      <c r="G118" s="2"/>
      <c r="H118" s="161">
        <v>0</v>
      </c>
      <c r="I118" s="162"/>
      <c r="J118" s="163"/>
      <c r="K118" s="2"/>
      <c r="L118" s="2"/>
      <c r="M118" s="2"/>
      <c r="N118" s="2"/>
      <c r="O118" s="2"/>
      <c r="P118" s="2"/>
    </row>
    <row r="119" spans="1:16" ht="14.25">
      <c r="A119" s="2" t="s">
        <v>87</v>
      </c>
      <c r="B119" s="2"/>
      <c r="C119" s="2"/>
      <c r="D119" s="2"/>
      <c r="E119" s="2"/>
      <c r="F119" s="2"/>
      <c r="G119" s="2"/>
      <c r="H119" s="128">
        <v>0</v>
      </c>
      <c r="I119" s="129"/>
      <c r="J119" s="130"/>
      <c r="K119" s="2"/>
      <c r="L119" s="2"/>
      <c r="M119" s="2"/>
      <c r="N119" s="2"/>
      <c r="O119" s="2"/>
      <c r="P119" s="2"/>
    </row>
    <row r="120" spans="1:16" ht="14.25">
      <c r="A120" s="2" t="s">
        <v>88</v>
      </c>
      <c r="B120" s="2"/>
      <c r="C120" s="2"/>
      <c r="D120" s="2"/>
      <c r="E120" s="2"/>
      <c r="F120" s="2"/>
      <c r="G120" s="2"/>
      <c r="H120" s="128">
        <v>0</v>
      </c>
      <c r="I120" s="129"/>
      <c r="J120" s="130"/>
      <c r="K120" s="2"/>
      <c r="L120" s="2"/>
      <c r="M120" s="2"/>
      <c r="N120" s="2"/>
      <c r="O120" s="2"/>
      <c r="P120" s="2"/>
    </row>
    <row r="121" spans="1:16" ht="14.25">
      <c r="A121" s="2" t="s">
        <v>89</v>
      </c>
      <c r="B121" s="2"/>
      <c r="C121" s="2"/>
      <c r="D121" s="2"/>
      <c r="E121" s="2"/>
      <c r="F121" s="2"/>
      <c r="G121" s="2"/>
      <c r="H121" s="128">
        <v>0</v>
      </c>
      <c r="I121" s="129"/>
      <c r="J121" s="130"/>
      <c r="K121" s="2"/>
      <c r="L121" s="2"/>
      <c r="M121" s="2"/>
      <c r="N121" s="2"/>
      <c r="O121" s="2"/>
      <c r="P121" s="2"/>
    </row>
    <row r="122" spans="1:16" ht="14.25">
      <c r="A122" s="2" t="s">
        <v>90</v>
      </c>
      <c r="B122" s="2"/>
      <c r="C122" s="2"/>
      <c r="D122" s="2"/>
      <c r="E122" s="2"/>
      <c r="F122" s="2"/>
      <c r="G122" s="2"/>
      <c r="H122" s="128">
        <v>0</v>
      </c>
      <c r="I122" s="129"/>
      <c r="J122" s="130"/>
      <c r="K122" s="2"/>
      <c r="L122" s="2"/>
      <c r="M122" s="2"/>
      <c r="N122" s="2"/>
      <c r="O122" s="2"/>
      <c r="P122" s="2"/>
    </row>
    <row r="123" spans="1:16" ht="14.25">
      <c r="A123" s="2" t="s">
        <v>56</v>
      </c>
      <c r="B123" s="2"/>
      <c r="C123" s="2"/>
      <c r="D123" s="2"/>
      <c r="E123" s="2"/>
      <c r="F123" s="2"/>
      <c r="G123" s="2"/>
      <c r="H123" s="128">
        <v>0</v>
      </c>
      <c r="I123" s="129"/>
      <c r="J123" s="130"/>
      <c r="K123" s="2"/>
      <c r="L123" s="2"/>
      <c r="M123" s="2"/>
      <c r="N123" s="2"/>
      <c r="O123" s="2"/>
      <c r="P123" s="2"/>
    </row>
    <row r="124" spans="1:16" ht="14.25">
      <c r="A124" s="2" t="s">
        <v>57</v>
      </c>
      <c r="B124" s="2"/>
      <c r="C124" s="2"/>
      <c r="D124" s="2"/>
      <c r="E124" s="2"/>
      <c r="F124" s="2"/>
      <c r="G124" s="2"/>
      <c r="H124" s="128">
        <v>0</v>
      </c>
      <c r="I124" s="129"/>
      <c r="J124" s="130"/>
      <c r="K124" s="2"/>
      <c r="L124" s="2"/>
      <c r="M124" s="2"/>
      <c r="N124" s="2"/>
      <c r="O124" s="2"/>
      <c r="P124" s="2"/>
    </row>
    <row r="125" spans="1:16" ht="14.25">
      <c r="A125" s="2" t="s">
        <v>58</v>
      </c>
      <c r="B125" s="2"/>
      <c r="C125" s="2"/>
      <c r="D125" s="2"/>
      <c r="E125" s="2"/>
      <c r="F125" s="2"/>
      <c r="G125" s="2"/>
      <c r="H125" s="164">
        <v>0</v>
      </c>
      <c r="I125" s="153"/>
      <c r="J125" s="154"/>
      <c r="K125" s="2"/>
      <c r="L125" s="2"/>
      <c r="M125" s="2"/>
      <c r="N125" s="2"/>
      <c r="O125" s="2"/>
      <c r="P125" s="2"/>
    </row>
    <row r="126" spans="1:16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mergeCells count="139">
    <mergeCell ref="H7:J7"/>
    <mergeCell ref="K7:M7"/>
    <mergeCell ref="H8:J8"/>
    <mergeCell ref="K8:M8"/>
    <mergeCell ref="H9:J9"/>
    <mergeCell ref="K9:M9"/>
    <mergeCell ref="H10:J10"/>
    <mergeCell ref="K10:M10"/>
    <mergeCell ref="H11:J11"/>
    <mergeCell ref="K11:M11"/>
    <mergeCell ref="H12:J12"/>
    <mergeCell ref="K12:M12"/>
    <mergeCell ref="H13:J13"/>
    <mergeCell ref="K13:M13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4:J34"/>
    <mergeCell ref="H35:J35"/>
    <mergeCell ref="H36:J36"/>
    <mergeCell ref="H37:J37"/>
    <mergeCell ref="H38:J38"/>
    <mergeCell ref="H39:J39"/>
    <mergeCell ref="H40:J40"/>
    <mergeCell ref="H41:J41"/>
    <mergeCell ref="K41:M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2:J52"/>
    <mergeCell ref="H53:J53"/>
    <mergeCell ref="H56:J56"/>
    <mergeCell ref="H57:J57"/>
    <mergeCell ref="H58:J58"/>
    <mergeCell ref="H59:J59"/>
    <mergeCell ref="H62:J62"/>
    <mergeCell ref="H63:J63"/>
    <mergeCell ref="H64:J64"/>
    <mergeCell ref="H65:J65"/>
    <mergeCell ref="H66:J66"/>
    <mergeCell ref="H67:J67"/>
    <mergeCell ref="H68:J68"/>
    <mergeCell ref="H71:J71"/>
    <mergeCell ref="H72:J72"/>
    <mergeCell ref="H73:J73"/>
    <mergeCell ref="H74:J74"/>
    <mergeCell ref="H75:J75"/>
    <mergeCell ref="H76:J76"/>
    <mergeCell ref="H77:J77"/>
    <mergeCell ref="H78:J78"/>
    <mergeCell ref="H81:J81"/>
    <mergeCell ref="H82:J82"/>
    <mergeCell ref="H83:J83"/>
    <mergeCell ref="H84:J84"/>
    <mergeCell ref="H87:J87"/>
    <mergeCell ref="K87:M87"/>
    <mergeCell ref="H88:J88"/>
    <mergeCell ref="K88:M88"/>
    <mergeCell ref="H89:J89"/>
    <mergeCell ref="K89:M89"/>
    <mergeCell ref="H90:J90"/>
    <mergeCell ref="K90:M90"/>
    <mergeCell ref="H91:J91"/>
    <mergeCell ref="K91:M91"/>
    <mergeCell ref="H92:J92"/>
    <mergeCell ref="K92:M92"/>
    <mergeCell ref="H93:J93"/>
    <mergeCell ref="K93:M93"/>
    <mergeCell ref="H94:J94"/>
    <mergeCell ref="K94:M94"/>
    <mergeCell ref="H95:J95"/>
    <mergeCell ref="K95:M95"/>
    <mergeCell ref="H96:J96"/>
    <mergeCell ref="K96:M96"/>
    <mergeCell ref="H97:J97"/>
    <mergeCell ref="K97:M97"/>
    <mergeCell ref="H100:J100"/>
    <mergeCell ref="H101:J101"/>
    <mergeCell ref="H102:J102"/>
    <mergeCell ref="H105:J105"/>
    <mergeCell ref="K105:M105"/>
    <mergeCell ref="N105:P105"/>
    <mergeCell ref="H106:J106"/>
    <mergeCell ref="K106:M106"/>
    <mergeCell ref="N106:P106"/>
    <mergeCell ref="H107:J107"/>
    <mergeCell ref="K107:M107"/>
    <mergeCell ref="N107:P107"/>
    <mergeCell ref="H110:J110"/>
    <mergeCell ref="H111:J111"/>
    <mergeCell ref="H112:J112"/>
    <mergeCell ref="H113:J113"/>
    <mergeCell ref="H114:J114"/>
    <mergeCell ref="H115:J115"/>
    <mergeCell ref="H118:J118"/>
    <mergeCell ref="H119:J119"/>
    <mergeCell ref="H120:J120"/>
    <mergeCell ref="H125:J125"/>
    <mergeCell ref="H121:J121"/>
    <mergeCell ref="H122:J122"/>
    <mergeCell ref="H123:J123"/>
    <mergeCell ref="H124:J124"/>
  </mergeCells>
  <printOptions/>
  <pageMargins left="0.75" right="0.75" top="1" bottom="1" header="0.5" footer="0.5"/>
  <pageSetup horizontalDpi="600" verticalDpi="600" orientation="portrait" paperSize="9" scale="5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1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24.421875" style="0" bestFit="1" customWidth="1"/>
    <col min="6" max="6" width="10.8515625" style="0" customWidth="1"/>
    <col min="8" max="9" width="12.7109375" style="0" bestFit="1" customWidth="1"/>
    <col min="12" max="12" width="11.57421875" style="0" bestFit="1" customWidth="1"/>
    <col min="14" max="14" width="11.57421875" style="0" bestFit="1" customWidth="1"/>
  </cols>
  <sheetData>
    <row r="1" spans="1:16" ht="15">
      <c r="A1" s="46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">
      <c r="A4" s="6" t="s">
        <v>7</v>
      </c>
      <c r="B4" s="2"/>
      <c r="C4" s="2"/>
      <c r="D4" s="2"/>
      <c r="E4" s="40">
        <v>38992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6" t="s">
        <v>8</v>
      </c>
      <c r="B5" s="2"/>
      <c r="C5" s="2"/>
      <c r="D5" s="2"/>
      <c r="E5" s="39">
        <v>0.0494563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5" t="s">
        <v>9</v>
      </c>
      <c r="B7" s="2"/>
      <c r="C7" s="2"/>
      <c r="D7" s="2"/>
      <c r="E7" s="2"/>
      <c r="F7" s="2"/>
      <c r="G7" s="2"/>
      <c r="H7" s="122" t="s">
        <v>59</v>
      </c>
      <c r="I7" s="123"/>
      <c r="J7" s="124"/>
      <c r="K7" s="122" t="s">
        <v>60</v>
      </c>
      <c r="L7" s="123"/>
      <c r="M7" s="124"/>
      <c r="N7" s="2"/>
      <c r="O7" s="2"/>
      <c r="P7" s="2"/>
    </row>
    <row r="8" spans="1:16" ht="14.25">
      <c r="A8" s="2" t="s">
        <v>10</v>
      </c>
      <c r="B8" s="2"/>
      <c r="C8" s="2"/>
      <c r="D8" s="2"/>
      <c r="E8" s="2"/>
      <c r="F8" s="2"/>
      <c r="G8" s="2"/>
      <c r="H8" s="128" t="s">
        <v>62</v>
      </c>
      <c r="I8" s="129"/>
      <c r="J8" s="130"/>
      <c r="K8" s="128" t="s">
        <v>63</v>
      </c>
      <c r="L8" s="129"/>
      <c r="M8" s="130"/>
      <c r="N8" s="2"/>
      <c r="O8" s="2"/>
      <c r="P8" s="2"/>
    </row>
    <row r="9" spans="1:16" ht="14.25">
      <c r="A9" s="2" t="s">
        <v>92</v>
      </c>
      <c r="B9" s="2"/>
      <c r="C9" s="2"/>
      <c r="D9" s="2"/>
      <c r="E9" s="2"/>
      <c r="F9" s="2"/>
      <c r="G9" s="2"/>
      <c r="H9" s="128" t="s">
        <v>94</v>
      </c>
      <c r="I9" s="129"/>
      <c r="J9" s="130"/>
      <c r="K9" s="128" t="s">
        <v>100</v>
      </c>
      <c r="L9" s="129"/>
      <c r="M9" s="130"/>
      <c r="N9" s="2"/>
      <c r="O9" s="2"/>
      <c r="P9" s="2"/>
    </row>
    <row r="10" spans="1:16" ht="14.25">
      <c r="A10" s="2" t="s">
        <v>93</v>
      </c>
      <c r="B10" s="2"/>
      <c r="C10" s="2"/>
      <c r="D10" s="2"/>
      <c r="E10" s="2"/>
      <c r="F10" s="2"/>
      <c r="G10" s="2"/>
      <c r="H10" s="128" t="s">
        <v>94</v>
      </c>
      <c r="I10" s="129"/>
      <c r="J10" s="130"/>
      <c r="K10" s="128" t="s">
        <v>203</v>
      </c>
      <c r="L10" s="129"/>
      <c r="M10" s="130"/>
      <c r="N10" s="2"/>
      <c r="O10" s="2"/>
      <c r="P10" s="2"/>
    </row>
    <row r="11" spans="1:16" ht="14.25">
      <c r="A11" s="3" t="s">
        <v>99</v>
      </c>
      <c r="B11" s="2"/>
      <c r="C11" s="2"/>
      <c r="D11" s="2"/>
      <c r="E11" s="2"/>
      <c r="F11" s="2"/>
      <c r="G11" s="2"/>
      <c r="H11" s="128" t="s">
        <v>64</v>
      </c>
      <c r="I11" s="129"/>
      <c r="J11" s="130"/>
      <c r="K11" s="128" t="s">
        <v>62</v>
      </c>
      <c r="L11" s="129" t="s">
        <v>62</v>
      </c>
      <c r="M11" s="130"/>
      <c r="N11" s="2"/>
      <c r="O11" s="2"/>
      <c r="P11" s="2"/>
    </row>
    <row r="12" spans="1:16" ht="14.25">
      <c r="A12" s="3" t="s">
        <v>102</v>
      </c>
      <c r="B12" s="2"/>
      <c r="C12" s="2"/>
      <c r="D12" s="2"/>
      <c r="E12" s="2"/>
      <c r="F12" s="2"/>
      <c r="G12" s="2"/>
      <c r="H12" s="128" t="s">
        <v>64</v>
      </c>
      <c r="I12" s="129"/>
      <c r="J12" s="130"/>
      <c r="K12" s="128" t="s">
        <v>282</v>
      </c>
      <c r="L12" s="129"/>
      <c r="M12" s="130"/>
      <c r="N12" s="2"/>
      <c r="O12" s="2"/>
      <c r="P12" s="2"/>
    </row>
    <row r="13" spans="1:16" ht="14.25">
      <c r="A13" s="2"/>
      <c r="B13" s="2"/>
      <c r="C13" s="2"/>
      <c r="D13" s="2"/>
      <c r="E13" s="2"/>
      <c r="F13" s="2"/>
      <c r="G13" s="2"/>
      <c r="H13" s="128"/>
      <c r="I13" s="129"/>
      <c r="J13" s="130"/>
      <c r="K13" s="128"/>
      <c r="L13" s="129"/>
      <c r="M13" s="130"/>
      <c r="N13" s="2"/>
      <c r="O13" s="2"/>
      <c r="P13" s="2"/>
    </row>
    <row r="14" spans="1:16" ht="14.25">
      <c r="A14" s="2" t="s">
        <v>73</v>
      </c>
      <c r="B14" s="2"/>
      <c r="C14" s="2"/>
      <c r="D14" s="2"/>
      <c r="E14" s="2"/>
      <c r="F14" s="2"/>
      <c r="G14" s="2"/>
      <c r="H14" s="131">
        <v>460000000</v>
      </c>
      <c r="I14" s="132"/>
      <c r="J14" s="133"/>
      <c r="K14" s="131">
        <v>40000000</v>
      </c>
      <c r="L14" s="132"/>
      <c r="M14" s="133"/>
      <c r="N14" s="2"/>
      <c r="O14" s="2"/>
      <c r="P14" s="2"/>
    </row>
    <row r="15" spans="1:16" ht="14.25">
      <c r="A15" s="2" t="s">
        <v>74</v>
      </c>
      <c r="B15" s="2"/>
      <c r="C15" s="2"/>
      <c r="D15" s="2"/>
      <c r="E15" s="2"/>
      <c r="F15" s="2"/>
      <c r="G15" s="2"/>
      <c r="H15" s="173">
        <v>74786018</v>
      </c>
      <c r="I15" s="174"/>
      <c r="J15" s="175"/>
      <c r="K15" s="132">
        <v>40000000</v>
      </c>
      <c r="L15" s="132"/>
      <c r="M15" s="133"/>
      <c r="N15" s="2"/>
      <c r="O15" s="2"/>
      <c r="P15" s="2"/>
    </row>
    <row r="16" spans="1:16" ht="14.25">
      <c r="A16" s="2" t="s">
        <v>68</v>
      </c>
      <c r="B16" s="2"/>
      <c r="C16" s="2"/>
      <c r="D16" s="2"/>
      <c r="E16" s="2"/>
      <c r="F16" s="2"/>
      <c r="G16" s="2"/>
      <c r="H16" s="131">
        <f>H15-H17</f>
        <v>3083334</v>
      </c>
      <c r="I16" s="132"/>
      <c r="J16" s="133"/>
      <c r="K16" s="129" t="s">
        <v>67</v>
      </c>
      <c r="L16" s="129"/>
      <c r="M16" s="130"/>
      <c r="N16" s="2"/>
      <c r="O16" s="2"/>
      <c r="P16" s="2"/>
    </row>
    <row r="17" spans="1:16" ht="14.25">
      <c r="A17" s="2" t="s">
        <v>75</v>
      </c>
      <c r="B17" s="2"/>
      <c r="C17" s="2"/>
      <c r="D17" s="2"/>
      <c r="E17" s="2"/>
      <c r="F17" s="2"/>
      <c r="G17" s="2"/>
      <c r="H17" s="173">
        <v>71702684</v>
      </c>
      <c r="I17" s="174"/>
      <c r="J17" s="175"/>
      <c r="K17" s="131">
        <v>40000000</v>
      </c>
      <c r="L17" s="132"/>
      <c r="M17" s="133"/>
      <c r="N17" s="2"/>
      <c r="O17" s="2"/>
      <c r="P17" s="2"/>
    </row>
    <row r="18" spans="1:16" ht="14.25">
      <c r="A18" s="41" t="s">
        <v>297</v>
      </c>
      <c r="B18" s="2"/>
      <c r="C18" s="2"/>
      <c r="D18" s="2"/>
      <c r="E18" s="2"/>
      <c r="F18" s="2"/>
      <c r="G18" s="2"/>
      <c r="H18" s="206">
        <v>0.1558754</v>
      </c>
      <c r="I18" s="207"/>
      <c r="J18" s="208"/>
      <c r="K18" s="134">
        <v>1</v>
      </c>
      <c r="L18" s="135"/>
      <c r="M18" s="136"/>
      <c r="N18" s="2"/>
      <c r="O18" s="2"/>
      <c r="P18" s="2"/>
    </row>
    <row r="19" spans="1:16" ht="14.25">
      <c r="A19" s="2" t="s">
        <v>95</v>
      </c>
      <c r="B19" s="2"/>
      <c r="C19" s="2"/>
      <c r="D19" s="2"/>
      <c r="E19" s="2"/>
      <c r="F19" s="2"/>
      <c r="G19" s="2"/>
      <c r="H19" s="113">
        <f>H16/H15*12</f>
        <v>0.494744993643063</v>
      </c>
      <c r="I19" s="114"/>
      <c r="J19" s="115"/>
      <c r="K19" s="128" t="s">
        <v>67</v>
      </c>
      <c r="L19" s="129"/>
      <c r="M19" s="130"/>
      <c r="N19" s="2"/>
      <c r="O19" s="2"/>
      <c r="P19" s="2"/>
    </row>
    <row r="20" spans="1:16" ht="14.25">
      <c r="A20" s="2"/>
      <c r="B20" s="2"/>
      <c r="C20" s="2"/>
      <c r="D20" s="2"/>
      <c r="E20" s="2"/>
      <c r="F20" s="2"/>
      <c r="G20" s="2"/>
      <c r="H20" s="128"/>
      <c r="I20" s="129"/>
      <c r="J20" s="130"/>
      <c r="K20" s="128"/>
      <c r="L20" s="129"/>
      <c r="M20" s="130"/>
      <c r="N20" s="2"/>
      <c r="O20" s="2"/>
      <c r="P20" s="2"/>
    </row>
    <row r="21" spans="1:16" ht="14.25">
      <c r="A21" s="2" t="s">
        <v>11</v>
      </c>
      <c r="B21" s="2"/>
      <c r="C21" s="2"/>
      <c r="D21" s="2"/>
      <c r="E21" s="2"/>
      <c r="F21" s="2"/>
      <c r="G21" s="2"/>
      <c r="H21" s="128" t="s">
        <v>67</v>
      </c>
      <c r="I21" s="129"/>
      <c r="J21" s="130"/>
      <c r="K21" s="113">
        <f>K14/H14*100%</f>
        <v>0.08695652173913043</v>
      </c>
      <c r="L21" s="129"/>
      <c r="M21" s="130"/>
      <c r="N21" s="2"/>
      <c r="O21" s="2"/>
      <c r="P21" s="2"/>
    </row>
    <row r="22" spans="1:16" ht="14.25">
      <c r="A22" s="2" t="s">
        <v>12</v>
      </c>
      <c r="B22" s="2"/>
      <c r="C22" s="2"/>
      <c r="D22" s="2"/>
      <c r="E22" s="2"/>
      <c r="F22" s="2"/>
      <c r="G22" s="2"/>
      <c r="H22" s="128" t="s">
        <v>67</v>
      </c>
      <c r="I22" s="129"/>
      <c r="J22" s="130"/>
      <c r="K22" s="113">
        <f>K17/H17*100%</f>
        <v>0.5578591730262148</v>
      </c>
      <c r="L22" s="129"/>
      <c r="M22" s="130"/>
      <c r="N22" s="2"/>
      <c r="O22" s="2"/>
      <c r="P22" s="2"/>
    </row>
    <row r="23" spans="1:16" ht="14.25">
      <c r="A23" s="2"/>
      <c r="B23" s="2"/>
      <c r="C23" s="2"/>
      <c r="D23" s="2"/>
      <c r="E23" s="2"/>
      <c r="F23" s="2"/>
      <c r="G23" s="2"/>
      <c r="H23" s="128"/>
      <c r="I23" s="129"/>
      <c r="J23" s="130"/>
      <c r="K23" s="128"/>
      <c r="L23" s="129"/>
      <c r="M23" s="130"/>
      <c r="N23" s="2"/>
      <c r="O23" s="2"/>
      <c r="P23" s="2"/>
    </row>
    <row r="24" spans="1:16" ht="14.25">
      <c r="A24" s="2" t="s">
        <v>13</v>
      </c>
      <c r="B24" s="2"/>
      <c r="C24" s="2"/>
      <c r="D24" s="2"/>
      <c r="E24" s="2"/>
      <c r="F24" s="2"/>
      <c r="G24" s="2"/>
      <c r="H24" s="128">
        <v>28</v>
      </c>
      <c r="I24" s="129"/>
      <c r="J24" s="130"/>
      <c r="K24" s="128">
        <v>85</v>
      </c>
      <c r="L24" s="129"/>
      <c r="M24" s="130"/>
      <c r="N24" s="2"/>
      <c r="O24" s="2"/>
      <c r="P24" s="2"/>
    </row>
    <row r="25" spans="1:16" ht="14.25">
      <c r="A25" s="2" t="s">
        <v>69</v>
      </c>
      <c r="B25" s="2"/>
      <c r="C25" s="2"/>
      <c r="D25" s="2"/>
      <c r="E25" s="2"/>
      <c r="F25" s="2"/>
      <c r="G25" s="2"/>
      <c r="H25" s="185">
        <v>66.95</v>
      </c>
      <c r="I25" s="186"/>
      <c r="J25" s="187"/>
      <c r="K25" s="185">
        <v>476.35</v>
      </c>
      <c r="L25" s="186"/>
      <c r="M25" s="187"/>
      <c r="N25" s="2"/>
      <c r="O25" s="2"/>
      <c r="P25" s="2"/>
    </row>
    <row r="26" spans="1:16" ht="14.25">
      <c r="A26" s="2" t="s">
        <v>14</v>
      </c>
      <c r="B26" s="2"/>
      <c r="C26" s="2"/>
      <c r="D26" s="2"/>
      <c r="E26" s="2"/>
      <c r="F26" s="2"/>
      <c r="G26" s="2"/>
      <c r="H26" s="128">
        <v>56</v>
      </c>
      <c r="I26" s="129"/>
      <c r="J26" s="130"/>
      <c r="K26" s="128">
        <v>170</v>
      </c>
      <c r="L26" s="129"/>
      <c r="M26" s="130"/>
      <c r="N26" s="2"/>
      <c r="O26" s="2"/>
      <c r="P26" s="2"/>
    </row>
    <row r="27" spans="1:16" ht="14.25">
      <c r="A27" s="2" t="s">
        <v>15</v>
      </c>
      <c r="B27" s="2"/>
      <c r="C27" s="2"/>
      <c r="D27" s="2"/>
      <c r="E27" s="2"/>
      <c r="F27" s="2"/>
      <c r="G27" s="2"/>
      <c r="H27" s="140" t="s">
        <v>101</v>
      </c>
      <c r="I27" s="129"/>
      <c r="J27" s="130"/>
      <c r="K27" s="140" t="s">
        <v>101</v>
      </c>
      <c r="L27" s="129"/>
      <c r="M27" s="130"/>
      <c r="N27" s="2"/>
      <c r="O27" s="2"/>
      <c r="P27" s="2"/>
    </row>
    <row r="28" spans="1:16" ht="14.25">
      <c r="A28" s="2"/>
      <c r="B28" s="2"/>
      <c r="C28" s="2"/>
      <c r="D28" s="2"/>
      <c r="E28" s="2"/>
      <c r="F28" s="2"/>
      <c r="G28" s="2"/>
      <c r="H28" s="128"/>
      <c r="I28" s="129"/>
      <c r="J28" s="130"/>
      <c r="K28" s="128"/>
      <c r="L28" s="129"/>
      <c r="M28" s="130"/>
      <c r="N28" s="2"/>
      <c r="O28" s="2"/>
      <c r="P28" s="2"/>
    </row>
    <row r="29" spans="1:16" ht="14.25">
      <c r="A29" s="2" t="s">
        <v>16</v>
      </c>
      <c r="B29" s="2"/>
      <c r="C29" s="2"/>
      <c r="D29" s="2"/>
      <c r="E29" s="2"/>
      <c r="F29" s="2"/>
      <c r="G29" s="2"/>
      <c r="H29" s="128" t="s">
        <v>65</v>
      </c>
      <c r="I29" s="129"/>
      <c r="J29" s="130"/>
      <c r="K29" s="128" t="s">
        <v>65</v>
      </c>
      <c r="L29" s="129"/>
      <c r="M29" s="130"/>
      <c r="N29" s="2"/>
      <c r="O29" s="2"/>
      <c r="P29" s="2"/>
    </row>
    <row r="30" spans="1:16" ht="14.25">
      <c r="A30" s="2" t="s">
        <v>17</v>
      </c>
      <c r="B30" s="2"/>
      <c r="C30" s="2"/>
      <c r="D30" s="2"/>
      <c r="E30" s="2"/>
      <c r="F30" s="2"/>
      <c r="G30" s="2"/>
      <c r="H30" s="141">
        <f>E4</f>
        <v>38992</v>
      </c>
      <c r="I30" s="142"/>
      <c r="J30" s="143"/>
      <c r="K30" s="141">
        <f>H30</f>
        <v>38992</v>
      </c>
      <c r="L30" s="142"/>
      <c r="M30" s="143"/>
      <c r="N30" s="2"/>
      <c r="O30" s="2"/>
      <c r="P30" s="2"/>
    </row>
    <row r="31" spans="1:16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">
      <c r="A32" s="5" t="s">
        <v>18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4.25">
      <c r="A33" s="41" t="s">
        <v>298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2" t="s">
        <v>76</v>
      </c>
      <c r="B34" s="2"/>
      <c r="C34" s="2"/>
      <c r="D34" s="2"/>
      <c r="E34" s="2"/>
      <c r="F34" s="2"/>
      <c r="G34" s="2"/>
      <c r="H34" s="203">
        <v>114786005.28</v>
      </c>
      <c r="I34" s="204"/>
      <c r="J34" s="205"/>
      <c r="K34" s="1"/>
      <c r="L34" s="1"/>
      <c r="M34" s="1"/>
      <c r="N34" s="2"/>
      <c r="O34" s="2"/>
      <c r="P34" s="2"/>
    </row>
    <row r="35" spans="1:16" ht="15">
      <c r="A35" s="3" t="s">
        <v>97</v>
      </c>
      <c r="B35" s="2"/>
      <c r="C35" s="2"/>
      <c r="D35" s="2"/>
      <c r="E35" s="2"/>
      <c r="F35" s="6"/>
      <c r="G35" s="2"/>
      <c r="H35" s="173">
        <v>111702649.95</v>
      </c>
      <c r="I35" s="174"/>
      <c r="J35" s="175"/>
      <c r="K35" s="1"/>
      <c r="L35" s="1"/>
      <c r="M35" s="1"/>
      <c r="N35" s="2"/>
      <c r="O35" s="2"/>
      <c r="P35" s="2"/>
    </row>
    <row r="36" spans="1:16" ht="14.25">
      <c r="A36" s="2" t="s">
        <v>77</v>
      </c>
      <c r="B36" s="2"/>
      <c r="C36" s="2"/>
      <c r="D36" s="2"/>
      <c r="E36" s="2"/>
      <c r="F36" s="2"/>
      <c r="G36" s="2"/>
      <c r="H36" s="173">
        <v>613067.96</v>
      </c>
      <c r="I36" s="174"/>
      <c r="J36" s="175"/>
      <c r="K36" s="1"/>
      <c r="L36" s="1"/>
      <c r="M36" s="1"/>
      <c r="N36" s="2"/>
      <c r="O36" s="2"/>
      <c r="P36" s="2"/>
    </row>
    <row r="37" spans="1:16" ht="14.25">
      <c r="A37" s="2"/>
      <c r="B37" s="2"/>
      <c r="C37" s="2"/>
      <c r="D37" s="2"/>
      <c r="E37" s="2"/>
      <c r="F37" s="2"/>
      <c r="G37" s="2"/>
      <c r="H37" s="128"/>
      <c r="I37" s="129"/>
      <c r="J37" s="130"/>
      <c r="K37" s="1"/>
      <c r="L37" s="1"/>
      <c r="M37" s="1"/>
      <c r="N37" s="2"/>
      <c r="O37" s="2"/>
      <c r="P37" s="2"/>
    </row>
    <row r="38" spans="1:16" ht="14.25">
      <c r="A38" s="2" t="s">
        <v>78</v>
      </c>
      <c r="B38" s="2"/>
      <c r="C38" s="2"/>
      <c r="D38" s="2"/>
      <c r="E38" s="2"/>
      <c r="F38" s="2"/>
      <c r="G38" s="2"/>
      <c r="H38" s="131">
        <f>H41+H42</f>
        <v>4420144.41</v>
      </c>
      <c r="I38" s="129"/>
      <c r="J38" s="130"/>
      <c r="K38" s="1"/>
      <c r="L38" s="1"/>
      <c r="M38" s="1"/>
      <c r="N38" s="2"/>
      <c r="O38" s="2"/>
      <c r="P38" s="2"/>
    </row>
    <row r="39" spans="1:16" ht="14.25">
      <c r="A39" s="2" t="s">
        <v>79</v>
      </c>
      <c r="B39" s="2"/>
      <c r="C39" s="2"/>
      <c r="D39" s="2"/>
      <c r="E39" s="2"/>
      <c r="F39" s="2"/>
      <c r="G39" s="2"/>
      <c r="H39" s="173">
        <v>1336776.36</v>
      </c>
      <c r="I39" s="174"/>
      <c r="J39" s="175"/>
      <c r="K39" s="1"/>
      <c r="L39" s="16"/>
      <c r="M39" s="1"/>
      <c r="N39" s="8"/>
      <c r="O39" s="2"/>
      <c r="P39" s="2"/>
    </row>
    <row r="40" spans="1:16" ht="14.25">
      <c r="A40" s="2" t="s">
        <v>80</v>
      </c>
      <c r="B40" s="2"/>
      <c r="C40" s="2"/>
      <c r="D40" s="2"/>
      <c r="E40" s="2"/>
      <c r="F40" s="2"/>
      <c r="G40" s="2"/>
      <c r="H40" s="209"/>
      <c r="I40" s="210"/>
      <c r="J40" s="211"/>
      <c r="K40" s="1"/>
      <c r="L40" s="1"/>
      <c r="M40" s="1"/>
      <c r="N40" s="2"/>
      <c r="O40" s="2"/>
      <c r="P40" s="2"/>
    </row>
    <row r="41" spans="1:16" ht="14.25">
      <c r="A41" s="2" t="s">
        <v>81</v>
      </c>
      <c r="B41" s="2"/>
      <c r="C41" s="2"/>
      <c r="D41" s="2"/>
      <c r="E41" s="2"/>
      <c r="F41" s="2"/>
      <c r="G41" s="2"/>
      <c r="H41" s="212">
        <v>2745752.31</v>
      </c>
      <c r="I41" s="213"/>
      <c r="J41" s="214"/>
      <c r="K41" s="131"/>
      <c r="L41" s="129"/>
      <c r="M41" s="129"/>
      <c r="N41" s="2"/>
      <c r="O41" s="2"/>
      <c r="P41" s="2"/>
    </row>
    <row r="42" spans="1:16" ht="14.25">
      <c r="A42" s="2" t="s">
        <v>91</v>
      </c>
      <c r="B42" s="2"/>
      <c r="C42" s="2"/>
      <c r="D42" s="2"/>
      <c r="E42" s="2"/>
      <c r="F42" s="2"/>
      <c r="G42" s="2"/>
      <c r="H42" s="173">
        <v>1674392.1</v>
      </c>
      <c r="I42" s="174"/>
      <c r="J42" s="175"/>
      <c r="K42" s="1"/>
      <c r="L42" s="16"/>
      <c r="M42" s="1"/>
      <c r="N42" s="2"/>
      <c r="O42" s="2"/>
      <c r="P42" s="2"/>
    </row>
    <row r="43" spans="1:16" ht="14.25">
      <c r="A43" s="2" t="s">
        <v>82</v>
      </c>
      <c r="B43" s="2"/>
      <c r="C43" s="2"/>
      <c r="D43" s="2"/>
      <c r="E43" s="2"/>
      <c r="F43" s="2"/>
      <c r="G43" s="2"/>
      <c r="H43" s="173">
        <v>0</v>
      </c>
      <c r="I43" s="174"/>
      <c r="J43" s="175"/>
      <c r="K43" s="1"/>
      <c r="L43" s="16"/>
      <c r="M43" s="1"/>
      <c r="N43" s="2"/>
      <c r="O43" s="2"/>
      <c r="P43" s="2"/>
    </row>
    <row r="44" spans="1:16" ht="14.25">
      <c r="A44" s="2" t="s">
        <v>83</v>
      </c>
      <c r="B44" s="2"/>
      <c r="C44" s="2"/>
      <c r="D44" s="2"/>
      <c r="E44" s="2"/>
      <c r="F44" s="2"/>
      <c r="G44" s="2"/>
      <c r="H44" s="131">
        <v>0</v>
      </c>
      <c r="I44" s="132"/>
      <c r="J44" s="133"/>
      <c r="K44" s="1"/>
      <c r="L44" s="17"/>
      <c r="M44" s="1"/>
      <c r="N44" s="2"/>
      <c r="O44" s="2"/>
      <c r="P44" s="2"/>
    </row>
    <row r="45" spans="1:16" ht="14.25">
      <c r="A45" s="2" t="s">
        <v>84</v>
      </c>
      <c r="B45" s="2"/>
      <c r="C45" s="2"/>
      <c r="D45" s="2"/>
      <c r="E45" s="2"/>
      <c r="F45" s="2"/>
      <c r="G45" s="2"/>
      <c r="H45" s="131">
        <f>H16</f>
        <v>3083334</v>
      </c>
      <c r="I45" s="132"/>
      <c r="J45" s="133"/>
      <c r="K45" s="1"/>
      <c r="L45" s="16"/>
      <c r="M45" s="1"/>
      <c r="N45" s="2"/>
      <c r="O45" s="2"/>
      <c r="P45" s="2"/>
    </row>
    <row r="46" spans="1:16" ht="14.25">
      <c r="A46" s="2" t="s">
        <v>85</v>
      </c>
      <c r="B46" s="2"/>
      <c r="C46" s="2"/>
      <c r="D46" s="2"/>
      <c r="E46" s="2"/>
      <c r="F46" s="2"/>
      <c r="G46" s="2"/>
      <c r="H46" s="128" t="s">
        <v>67</v>
      </c>
      <c r="I46" s="129"/>
      <c r="J46" s="130"/>
      <c r="K46" s="1"/>
      <c r="L46" s="1"/>
      <c r="M46" s="1"/>
      <c r="N46" s="2"/>
      <c r="O46" s="2"/>
      <c r="P46" s="2"/>
    </row>
    <row r="47" spans="1:16" ht="14.25">
      <c r="A47" s="2"/>
      <c r="B47" s="2"/>
      <c r="C47" s="2"/>
      <c r="D47" s="2"/>
      <c r="E47" s="2"/>
      <c r="F47" s="2"/>
      <c r="G47" s="2"/>
      <c r="H47" s="128"/>
      <c r="I47" s="129"/>
      <c r="J47" s="130"/>
      <c r="K47" s="1"/>
      <c r="L47" s="1"/>
      <c r="M47" s="1"/>
      <c r="N47" s="2"/>
      <c r="O47" s="2"/>
      <c r="P47" s="2"/>
    </row>
    <row r="48" spans="1:16" ht="14.25">
      <c r="A48" s="2" t="s">
        <v>19</v>
      </c>
      <c r="B48" s="2"/>
      <c r="C48" s="2"/>
      <c r="D48" s="2"/>
      <c r="E48" s="2"/>
      <c r="F48" s="2"/>
      <c r="G48" s="2"/>
      <c r="H48" s="113">
        <f>(H38-H39)/H34*12*100%</f>
        <v>0.3223425757325039</v>
      </c>
      <c r="I48" s="114"/>
      <c r="J48" s="115"/>
      <c r="K48" s="1"/>
      <c r="L48" s="1"/>
      <c r="M48" s="1"/>
      <c r="N48" s="2"/>
      <c r="O48" s="2"/>
      <c r="P48" s="2"/>
    </row>
    <row r="49" spans="1:16" ht="14.25">
      <c r="A49" s="2" t="s">
        <v>66</v>
      </c>
      <c r="B49" s="2"/>
      <c r="C49" s="2"/>
      <c r="D49" s="2"/>
      <c r="E49" s="2"/>
      <c r="F49" s="2"/>
      <c r="G49" s="2"/>
      <c r="H49" s="113">
        <f>H41/H34*12*100%</f>
        <v>0.28704742916722925</v>
      </c>
      <c r="I49" s="114"/>
      <c r="J49" s="115"/>
      <c r="K49" s="1"/>
      <c r="L49" s="1"/>
      <c r="M49" s="1"/>
      <c r="N49" s="2"/>
      <c r="O49" s="2"/>
      <c r="P49" s="2"/>
    </row>
    <row r="50" spans="1:16" ht="14.25">
      <c r="A50" s="2" t="s">
        <v>20</v>
      </c>
      <c r="B50" s="2"/>
      <c r="C50" s="2"/>
      <c r="D50" s="2"/>
      <c r="E50" s="2"/>
      <c r="F50" s="2"/>
      <c r="G50" s="2"/>
      <c r="H50" s="110">
        <f>(H42-H39)/H34*12*100%</f>
        <v>0.035295146565274736</v>
      </c>
      <c r="I50" s="111"/>
      <c r="J50" s="112"/>
      <c r="K50" s="1"/>
      <c r="L50" s="1"/>
      <c r="M50" s="1"/>
      <c r="N50" s="2"/>
      <c r="O50" s="2"/>
      <c r="P50" s="2"/>
    </row>
    <row r="51" spans="1:16" ht="14.25">
      <c r="A51" s="2"/>
      <c r="B51" s="2"/>
      <c r="C51" s="2"/>
      <c r="D51" s="2"/>
      <c r="E51" s="2"/>
      <c r="F51" s="2"/>
      <c r="G51" s="2"/>
      <c r="H51" s="4"/>
      <c r="I51" s="4"/>
      <c r="J51" s="4"/>
      <c r="K51" s="1"/>
      <c r="L51" s="1"/>
      <c r="M51" s="1"/>
      <c r="N51" s="2"/>
      <c r="O51" s="2"/>
      <c r="P51" s="2"/>
    </row>
    <row r="52" spans="1:16" ht="15">
      <c r="A52" s="42" t="s">
        <v>299</v>
      </c>
      <c r="B52" s="2"/>
      <c r="C52" s="2"/>
      <c r="D52" s="2"/>
      <c r="E52" s="2"/>
      <c r="F52" s="2"/>
      <c r="G52" s="2"/>
      <c r="H52" s="182">
        <f>613067.96-319047.1-189390.97</f>
        <v>104629.88999999998</v>
      </c>
      <c r="I52" s="183"/>
      <c r="J52" s="184"/>
      <c r="K52" s="1"/>
      <c r="L52" s="1"/>
      <c r="M52" s="1"/>
      <c r="N52" s="2"/>
      <c r="O52" s="2"/>
      <c r="P52" s="2"/>
    </row>
    <row r="53" spans="1:16" ht="15">
      <c r="A53" s="42" t="s">
        <v>300</v>
      </c>
      <c r="B53" s="2"/>
      <c r="C53" s="2"/>
      <c r="D53" s="2"/>
      <c r="E53" s="2"/>
      <c r="F53" s="2"/>
      <c r="G53" s="2"/>
      <c r="H53" s="200">
        <v>0</v>
      </c>
      <c r="I53" s="201"/>
      <c r="J53" s="202"/>
      <c r="K53" s="1"/>
      <c r="L53" s="1"/>
      <c r="M53" s="1"/>
      <c r="N53" s="2"/>
      <c r="O53" s="2"/>
      <c r="P53" s="2"/>
    </row>
    <row r="54" spans="1:16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">
      <c r="A55" s="43" t="s">
        <v>301</v>
      </c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2"/>
      <c r="O55" s="2"/>
      <c r="P55" s="2"/>
    </row>
    <row r="56" spans="1:16" ht="14.25">
      <c r="A56" s="2" t="s">
        <v>70</v>
      </c>
      <c r="B56" s="2"/>
      <c r="C56" s="2"/>
      <c r="D56" s="2"/>
      <c r="E56" s="2"/>
      <c r="F56" s="2"/>
      <c r="G56" s="2"/>
      <c r="H56" s="194">
        <v>185</v>
      </c>
      <c r="I56" s="195"/>
      <c r="J56" s="196"/>
      <c r="K56" s="1"/>
      <c r="L56" s="1"/>
      <c r="M56" s="1"/>
      <c r="N56" s="2"/>
      <c r="O56" s="2"/>
      <c r="P56" s="2"/>
    </row>
    <row r="57" spans="1:16" ht="14.25">
      <c r="A57" s="2" t="s">
        <v>71</v>
      </c>
      <c r="B57" s="2"/>
      <c r="C57" s="2"/>
      <c r="D57" s="2"/>
      <c r="E57" s="2"/>
      <c r="F57" s="2"/>
      <c r="G57" s="2"/>
      <c r="H57" s="185">
        <v>9037.38</v>
      </c>
      <c r="I57" s="186"/>
      <c r="J57" s="187"/>
      <c r="K57" s="1"/>
      <c r="L57" s="1"/>
      <c r="M57" s="1"/>
      <c r="N57" s="2"/>
      <c r="O57" s="2"/>
      <c r="P57" s="2"/>
    </row>
    <row r="58" spans="1:16" ht="14.25">
      <c r="A58" s="2" t="s">
        <v>21</v>
      </c>
      <c r="B58" s="2"/>
      <c r="C58" s="2"/>
      <c r="D58" s="2"/>
      <c r="E58" s="2"/>
      <c r="F58" s="2"/>
      <c r="G58" s="2"/>
      <c r="H58" s="185">
        <f>587.5+862.5+500</f>
        <v>1950</v>
      </c>
      <c r="I58" s="186"/>
      <c r="J58" s="187"/>
      <c r="K58" s="1"/>
      <c r="L58" s="1"/>
      <c r="M58" s="1"/>
      <c r="N58" s="2"/>
      <c r="O58" s="2"/>
      <c r="P58" s="2"/>
    </row>
    <row r="59" spans="1:16" ht="14.25">
      <c r="A59" s="2" t="s">
        <v>22</v>
      </c>
      <c r="B59" s="2"/>
      <c r="C59" s="2"/>
      <c r="D59" s="2"/>
      <c r="E59" s="2"/>
      <c r="F59" s="2"/>
      <c r="G59" s="2"/>
      <c r="H59" s="197">
        <v>3082.19</v>
      </c>
      <c r="I59" s="198"/>
      <c r="J59" s="199"/>
      <c r="K59" s="1"/>
      <c r="L59" s="1"/>
      <c r="M59" s="1"/>
      <c r="N59" s="2"/>
      <c r="O59" s="2"/>
      <c r="P59" s="2"/>
    </row>
    <row r="60" spans="1:16" ht="14.25">
      <c r="A60" s="2"/>
      <c r="B60" s="2"/>
      <c r="C60" s="2"/>
      <c r="D60" s="2"/>
      <c r="E60" s="2"/>
      <c r="F60" s="2"/>
      <c r="G60" s="2"/>
      <c r="H60" s="1"/>
      <c r="I60" s="1"/>
      <c r="J60" s="1"/>
      <c r="K60" s="1"/>
      <c r="L60" s="1"/>
      <c r="M60" s="1"/>
      <c r="N60" s="2"/>
      <c r="O60" s="2"/>
      <c r="P60" s="2"/>
    </row>
    <row r="61" spans="1:16" ht="15">
      <c r="A61" s="5" t="s">
        <v>23</v>
      </c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</row>
    <row r="62" spans="1:16" ht="14.25">
      <c r="A62" s="3" t="s">
        <v>24</v>
      </c>
      <c r="B62" s="2"/>
      <c r="C62" s="2"/>
      <c r="D62" s="2"/>
      <c r="E62" s="2"/>
      <c r="F62" s="2"/>
      <c r="G62" s="2"/>
      <c r="H62" s="144">
        <v>60000000</v>
      </c>
      <c r="I62" s="145"/>
      <c r="J62" s="146"/>
      <c r="K62" s="1"/>
      <c r="L62" s="1"/>
      <c r="M62" s="1"/>
      <c r="N62" s="2"/>
      <c r="O62" s="2"/>
      <c r="P62" s="2"/>
    </row>
    <row r="63" spans="1:16" ht="14.25">
      <c r="A63" s="2" t="s">
        <v>25</v>
      </c>
      <c r="B63" s="2"/>
      <c r="C63" s="2"/>
      <c r="D63" s="2"/>
      <c r="E63" s="2"/>
      <c r="F63" s="2"/>
      <c r="G63" s="2"/>
      <c r="H63" s="131">
        <v>25000000</v>
      </c>
      <c r="I63" s="132"/>
      <c r="J63" s="133"/>
      <c r="K63" s="1"/>
      <c r="L63" s="1"/>
      <c r="M63" s="1"/>
      <c r="N63" s="2"/>
      <c r="O63" s="2"/>
      <c r="P63" s="2"/>
    </row>
    <row r="64" spans="1:16" ht="14.25">
      <c r="A64" s="2" t="s">
        <v>26</v>
      </c>
      <c r="B64" s="2"/>
      <c r="C64" s="2"/>
      <c r="D64" s="2"/>
      <c r="E64" s="2"/>
      <c r="F64" s="2"/>
      <c r="G64" s="2"/>
      <c r="H64" s="131">
        <v>0</v>
      </c>
      <c r="I64" s="132"/>
      <c r="J64" s="133"/>
      <c r="K64" s="1"/>
      <c r="L64" s="1"/>
      <c r="M64" s="1"/>
      <c r="N64" s="2"/>
      <c r="O64" s="2"/>
      <c r="P64" s="2"/>
    </row>
    <row r="65" spans="1:16" ht="14.25">
      <c r="A65" s="2" t="s">
        <v>27</v>
      </c>
      <c r="B65" s="2"/>
      <c r="C65" s="2"/>
      <c r="D65" s="2"/>
      <c r="E65" s="2"/>
      <c r="F65" s="2"/>
      <c r="G65" s="2"/>
      <c r="H65" s="128">
        <v>0</v>
      </c>
      <c r="I65" s="129"/>
      <c r="J65" s="130"/>
      <c r="K65" s="1"/>
      <c r="L65" s="1"/>
      <c r="M65" s="1"/>
      <c r="N65" s="2"/>
      <c r="O65" s="2"/>
      <c r="P65" s="2"/>
    </row>
    <row r="66" spans="1:16" ht="14.25">
      <c r="A66" s="2" t="s">
        <v>28</v>
      </c>
      <c r="B66" s="2"/>
      <c r="C66" s="2"/>
      <c r="D66" s="2"/>
      <c r="E66" s="2"/>
      <c r="F66" s="2"/>
      <c r="G66" s="2"/>
      <c r="H66" s="131">
        <v>0</v>
      </c>
      <c r="I66" s="132"/>
      <c r="J66" s="133"/>
      <c r="K66" s="1"/>
      <c r="L66" s="1"/>
      <c r="M66" s="1"/>
      <c r="N66" s="2"/>
      <c r="O66" s="2"/>
      <c r="P66" s="2"/>
    </row>
    <row r="67" spans="1:16" ht="14.25">
      <c r="A67" s="2" t="s">
        <v>29</v>
      </c>
      <c r="B67" s="2"/>
      <c r="C67" s="2"/>
      <c r="D67" s="2"/>
      <c r="E67" s="2"/>
      <c r="F67" s="2"/>
      <c r="G67" s="2"/>
      <c r="H67" s="137">
        <f>H59</f>
        <v>3082.19</v>
      </c>
      <c r="I67" s="138"/>
      <c r="J67" s="139"/>
      <c r="K67" s="1"/>
      <c r="L67" s="1"/>
      <c r="M67" s="1"/>
      <c r="N67" s="2"/>
      <c r="O67" s="2"/>
      <c r="P67" s="2"/>
    </row>
    <row r="68" spans="1:16" ht="14.25">
      <c r="A68" s="2" t="s">
        <v>30</v>
      </c>
      <c r="B68" s="2"/>
      <c r="C68" s="2"/>
      <c r="D68" s="2"/>
      <c r="E68" s="2"/>
      <c r="F68" s="2"/>
      <c r="G68" s="2"/>
      <c r="H68" s="110">
        <v>0.0015</v>
      </c>
      <c r="I68" s="153"/>
      <c r="J68" s="154"/>
      <c r="K68" s="1"/>
      <c r="L68" s="1"/>
      <c r="M68" s="1"/>
      <c r="N68" s="2"/>
      <c r="O68" s="2"/>
      <c r="P68" s="2"/>
    </row>
    <row r="69" spans="1:16" ht="14.25">
      <c r="A69" s="2"/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</row>
    <row r="70" spans="1:16" ht="15">
      <c r="A70" s="5" t="s">
        <v>31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4.25">
      <c r="A71" s="3" t="s">
        <v>96</v>
      </c>
      <c r="B71" s="2"/>
      <c r="C71" s="2"/>
      <c r="D71" s="2"/>
      <c r="E71" s="2"/>
      <c r="F71" s="2"/>
      <c r="G71" s="2"/>
      <c r="H71" s="144">
        <v>11750000</v>
      </c>
      <c r="I71" s="145"/>
      <c r="J71" s="146"/>
      <c r="K71" s="2"/>
      <c r="L71" s="2"/>
      <c r="M71" s="2"/>
      <c r="N71" s="2"/>
      <c r="O71" s="2"/>
      <c r="P71" s="2"/>
    </row>
    <row r="72" spans="1:16" ht="14.25">
      <c r="A72" s="2" t="s">
        <v>32</v>
      </c>
      <c r="B72" s="2"/>
      <c r="C72" s="2"/>
      <c r="D72" s="2"/>
      <c r="E72" s="2"/>
      <c r="F72" s="2"/>
      <c r="G72" s="2"/>
      <c r="H72" s="131">
        <v>11750000</v>
      </c>
      <c r="I72" s="132"/>
      <c r="J72" s="133"/>
      <c r="K72" s="2"/>
      <c r="L72" s="2"/>
      <c r="M72" s="2"/>
      <c r="N72" s="2"/>
      <c r="O72" s="2"/>
      <c r="P72" s="2"/>
    </row>
    <row r="73" spans="1:16" ht="14.25">
      <c r="A73" s="2" t="s">
        <v>33</v>
      </c>
      <c r="B73" s="2"/>
      <c r="C73" s="2"/>
      <c r="D73" s="2"/>
      <c r="E73" s="2"/>
      <c r="F73" s="2"/>
      <c r="G73" s="2"/>
      <c r="H73" s="131">
        <v>0</v>
      </c>
      <c r="I73" s="129"/>
      <c r="J73" s="130"/>
      <c r="K73" s="2"/>
      <c r="L73" s="2"/>
      <c r="M73" s="2"/>
      <c r="N73" s="2"/>
      <c r="O73" s="2"/>
      <c r="P73" s="2"/>
    </row>
    <row r="74" spans="1:16" ht="14.25">
      <c r="A74" s="2" t="s">
        <v>34</v>
      </c>
      <c r="B74" s="2"/>
      <c r="C74" s="2"/>
      <c r="D74" s="2"/>
      <c r="E74" s="2"/>
      <c r="F74" s="2"/>
      <c r="G74" s="2"/>
      <c r="H74" s="128"/>
      <c r="I74" s="129"/>
      <c r="J74" s="130"/>
      <c r="K74" s="2"/>
      <c r="L74" s="2"/>
      <c r="M74" s="2"/>
      <c r="N74" s="2"/>
      <c r="O74" s="2"/>
      <c r="P74" s="2"/>
    </row>
    <row r="75" spans="1:16" ht="14.25">
      <c r="A75" s="2" t="s">
        <v>35</v>
      </c>
      <c r="B75" s="2"/>
      <c r="C75" s="2"/>
      <c r="D75" s="2"/>
      <c r="E75" s="2"/>
      <c r="F75" s="2"/>
      <c r="G75" s="2"/>
      <c r="H75" s="128">
        <v>0</v>
      </c>
      <c r="I75" s="129"/>
      <c r="J75" s="130"/>
      <c r="K75" s="2"/>
      <c r="L75" s="2"/>
      <c r="M75" s="2"/>
      <c r="N75" s="2"/>
      <c r="O75" s="2"/>
      <c r="P75" s="2"/>
    </row>
    <row r="76" spans="1:16" ht="14.25">
      <c r="A76" s="2" t="s">
        <v>36</v>
      </c>
      <c r="B76" s="2"/>
      <c r="C76" s="2"/>
      <c r="D76" s="2"/>
      <c r="E76" s="2"/>
      <c r="F76" s="2"/>
      <c r="G76" s="2"/>
      <c r="H76" s="128">
        <v>0</v>
      </c>
      <c r="I76" s="129"/>
      <c r="J76" s="130"/>
      <c r="K76" s="2"/>
      <c r="L76" s="2"/>
      <c r="M76" s="2"/>
      <c r="N76" s="2"/>
      <c r="O76" s="2"/>
      <c r="P76" s="2"/>
    </row>
    <row r="77" spans="1:16" ht="14.25">
      <c r="A77" s="2" t="s">
        <v>37</v>
      </c>
      <c r="B77" s="2"/>
      <c r="C77" s="2"/>
      <c r="D77" s="2"/>
      <c r="E77" s="2"/>
      <c r="F77" s="2"/>
      <c r="G77" s="2"/>
      <c r="H77" s="128">
        <v>0</v>
      </c>
      <c r="I77" s="129"/>
      <c r="J77" s="130"/>
      <c r="K77" s="2"/>
      <c r="L77" s="2"/>
      <c r="M77" s="2"/>
      <c r="N77" s="2"/>
      <c r="O77" s="2"/>
      <c r="P77" s="2"/>
    </row>
    <row r="78" spans="1:16" ht="14.25">
      <c r="A78" s="2" t="s">
        <v>38</v>
      </c>
      <c r="B78" s="2"/>
      <c r="C78" s="2"/>
      <c r="D78" s="2"/>
      <c r="E78" s="2"/>
      <c r="F78" s="2"/>
      <c r="G78" s="2"/>
      <c r="H78" s="158">
        <f>H72+H73</f>
        <v>11750000</v>
      </c>
      <c r="I78" s="159"/>
      <c r="J78" s="160"/>
      <c r="K78" s="2"/>
      <c r="L78" s="2"/>
      <c r="M78" s="2"/>
      <c r="N78" s="2"/>
      <c r="O78" s="2"/>
      <c r="P78" s="2"/>
    </row>
    <row r="79" spans="1:16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">
      <c r="A80" s="5" t="s">
        <v>39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4.25">
      <c r="A81" s="2" t="s">
        <v>40</v>
      </c>
      <c r="B81" s="2"/>
      <c r="C81" s="2"/>
      <c r="D81" s="2"/>
      <c r="E81" s="2"/>
      <c r="F81" s="2"/>
      <c r="G81" s="2"/>
      <c r="H81" s="161">
        <v>0</v>
      </c>
      <c r="I81" s="162"/>
      <c r="J81" s="163"/>
      <c r="K81" s="2"/>
      <c r="L81" s="2"/>
      <c r="M81" s="2"/>
      <c r="N81" s="2"/>
      <c r="O81" s="2"/>
      <c r="P81" s="2"/>
    </row>
    <row r="82" spans="1:16" ht="14.25">
      <c r="A82" s="2" t="s">
        <v>41</v>
      </c>
      <c r="B82" s="2"/>
      <c r="C82" s="2"/>
      <c r="D82" s="2"/>
      <c r="E82" s="2"/>
      <c r="F82" s="2"/>
      <c r="G82" s="2"/>
      <c r="H82" s="128">
        <v>0</v>
      </c>
      <c r="I82" s="129"/>
      <c r="J82" s="130"/>
      <c r="K82" s="2"/>
      <c r="L82" s="2"/>
      <c r="M82" s="2"/>
      <c r="N82" s="2"/>
      <c r="O82" s="2"/>
      <c r="P82" s="2"/>
    </row>
    <row r="83" spans="1:16" ht="14.25">
      <c r="A83" s="2" t="s">
        <v>42</v>
      </c>
      <c r="B83" s="2"/>
      <c r="C83" s="2"/>
      <c r="D83" s="2"/>
      <c r="E83" s="2"/>
      <c r="F83" s="2"/>
      <c r="G83" s="2"/>
      <c r="H83" s="128">
        <v>0</v>
      </c>
      <c r="I83" s="129"/>
      <c r="J83" s="130"/>
      <c r="K83" s="2"/>
      <c r="L83" s="2"/>
      <c r="M83" s="2"/>
      <c r="N83" s="2"/>
      <c r="O83" s="2"/>
      <c r="P83" s="2"/>
    </row>
    <row r="84" spans="1:16" ht="14.25">
      <c r="A84" s="2" t="s">
        <v>43</v>
      </c>
      <c r="B84" s="2"/>
      <c r="C84" s="2"/>
      <c r="D84" s="2"/>
      <c r="E84" s="2"/>
      <c r="F84" s="2"/>
      <c r="G84" s="2"/>
      <c r="H84" s="164">
        <v>0</v>
      </c>
      <c r="I84" s="153"/>
      <c r="J84" s="154"/>
      <c r="K84" s="2"/>
      <c r="L84" s="2"/>
      <c r="M84" s="2"/>
      <c r="N84" s="2"/>
      <c r="O84" s="2"/>
      <c r="P84" s="2"/>
    </row>
    <row r="85" spans="1:16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">
      <c r="A86" s="44" t="s">
        <v>302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>
      <c r="A87" s="6" t="s">
        <v>44</v>
      </c>
      <c r="B87" s="2"/>
      <c r="C87" s="2"/>
      <c r="D87" s="2"/>
      <c r="E87" s="2"/>
      <c r="F87" s="2"/>
      <c r="G87" s="2"/>
      <c r="H87" s="125" t="s">
        <v>72</v>
      </c>
      <c r="I87" s="126"/>
      <c r="J87" s="127"/>
      <c r="K87" s="126" t="s">
        <v>61</v>
      </c>
      <c r="L87" s="126"/>
      <c r="M87" s="127"/>
      <c r="N87" s="2"/>
      <c r="O87" s="2"/>
      <c r="P87" s="2"/>
    </row>
    <row r="88" spans="1:16" ht="14.25">
      <c r="A88" s="2" t="s">
        <v>45</v>
      </c>
      <c r="B88" s="2"/>
      <c r="C88" s="2"/>
      <c r="D88" s="2"/>
      <c r="E88" s="2"/>
      <c r="F88" s="2"/>
      <c r="G88" s="2"/>
      <c r="H88" s="173">
        <v>109420115.92</v>
      </c>
      <c r="I88" s="174"/>
      <c r="J88" s="175"/>
      <c r="K88" s="174">
        <v>2128</v>
      </c>
      <c r="L88" s="188"/>
      <c r="M88" s="189"/>
      <c r="N88" s="2"/>
      <c r="O88" s="2"/>
      <c r="P88" s="2"/>
    </row>
    <row r="89" spans="1:16" ht="14.25">
      <c r="A89" s="2" t="s">
        <v>46</v>
      </c>
      <c r="B89" s="2"/>
      <c r="C89" s="2"/>
      <c r="D89" s="2"/>
      <c r="E89" s="2"/>
      <c r="F89" s="2"/>
      <c r="G89" s="2"/>
      <c r="H89" s="173">
        <v>1326506.63</v>
      </c>
      <c r="I89" s="174"/>
      <c r="J89" s="175"/>
      <c r="K89" s="188">
        <v>16</v>
      </c>
      <c r="L89" s="188"/>
      <c r="M89" s="189"/>
      <c r="N89" s="2"/>
      <c r="O89" s="2"/>
      <c r="P89" s="2"/>
    </row>
    <row r="90" spans="1:16" ht="14.25">
      <c r="A90" s="2" t="s">
        <v>47</v>
      </c>
      <c r="B90" s="2"/>
      <c r="C90" s="2"/>
      <c r="D90" s="2"/>
      <c r="E90" s="2"/>
      <c r="F90" s="2"/>
      <c r="G90" s="2"/>
      <c r="H90" s="173">
        <v>514355.08</v>
      </c>
      <c r="I90" s="174"/>
      <c r="J90" s="175"/>
      <c r="K90" s="188">
        <v>7</v>
      </c>
      <c r="L90" s="188"/>
      <c r="M90" s="189"/>
      <c r="N90" s="2"/>
      <c r="O90" s="2"/>
      <c r="P90" s="2"/>
    </row>
    <row r="91" spans="1:16" ht="14.25">
      <c r="A91" s="2" t="s">
        <v>48</v>
      </c>
      <c r="B91" s="2"/>
      <c r="C91" s="2"/>
      <c r="D91" s="2"/>
      <c r="E91" s="2"/>
      <c r="F91" s="2"/>
      <c r="G91" s="2"/>
      <c r="H91" s="173">
        <v>144080.71</v>
      </c>
      <c r="I91" s="174"/>
      <c r="J91" s="175"/>
      <c r="K91" s="188">
        <v>3</v>
      </c>
      <c r="L91" s="188"/>
      <c r="M91" s="189"/>
      <c r="N91" s="2"/>
      <c r="O91" s="2"/>
      <c r="P91" s="2"/>
    </row>
    <row r="92" spans="1:16" ht="14.25">
      <c r="A92" s="2" t="s">
        <v>104</v>
      </c>
      <c r="B92" s="2"/>
      <c r="C92" s="2"/>
      <c r="D92" s="2"/>
      <c r="E92" s="2"/>
      <c r="F92" s="2"/>
      <c r="G92" s="2"/>
      <c r="H92" s="173">
        <v>0</v>
      </c>
      <c r="I92" s="174"/>
      <c r="J92" s="175"/>
      <c r="K92" s="188">
        <v>0</v>
      </c>
      <c r="L92" s="188"/>
      <c r="M92" s="189"/>
      <c r="N92" s="2"/>
      <c r="O92" s="2"/>
      <c r="P92" s="2"/>
    </row>
    <row r="93" spans="1:16" ht="14.25">
      <c r="A93" s="2" t="s">
        <v>105</v>
      </c>
      <c r="B93" s="2"/>
      <c r="C93" s="2"/>
      <c r="D93" s="2"/>
      <c r="E93" s="2"/>
      <c r="F93" s="2"/>
      <c r="G93" s="2"/>
      <c r="H93" s="173">
        <v>20793.94</v>
      </c>
      <c r="I93" s="174"/>
      <c r="J93" s="175"/>
      <c r="K93" s="188">
        <v>1</v>
      </c>
      <c r="L93" s="188"/>
      <c r="M93" s="189"/>
      <c r="N93" s="2"/>
      <c r="O93" s="2"/>
      <c r="P93" s="2"/>
    </row>
    <row r="94" spans="1:16" ht="14.25">
      <c r="A94" s="2" t="s">
        <v>103</v>
      </c>
      <c r="B94" s="2"/>
      <c r="C94" s="2"/>
      <c r="D94" s="2"/>
      <c r="E94" s="2"/>
      <c r="F94" s="2"/>
      <c r="G94" s="2"/>
      <c r="H94" s="173">
        <v>275521.62</v>
      </c>
      <c r="I94" s="174"/>
      <c r="J94" s="175"/>
      <c r="K94" s="188">
        <v>7</v>
      </c>
      <c r="L94" s="188"/>
      <c r="M94" s="189"/>
      <c r="N94" s="2"/>
      <c r="O94" s="2"/>
      <c r="P94" s="2"/>
    </row>
    <row r="95" spans="1:16" ht="14.25">
      <c r="A95" s="2" t="s">
        <v>116</v>
      </c>
      <c r="B95" s="2"/>
      <c r="C95" s="2"/>
      <c r="D95" s="2"/>
      <c r="E95" s="2"/>
      <c r="F95" s="2"/>
      <c r="G95" s="2"/>
      <c r="H95" s="173">
        <v>1189.1</v>
      </c>
      <c r="I95" s="174"/>
      <c r="J95" s="175"/>
      <c r="K95" s="188">
        <v>1</v>
      </c>
      <c r="L95" s="188"/>
      <c r="M95" s="189"/>
      <c r="N95" s="2"/>
      <c r="O95" s="2"/>
      <c r="P95" s="2"/>
    </row>
    <row r="96" spans="1:16" ht="14.25">
      <c r="A96" s="2" t="s">
        <v>246</v>
      </c>
      <c r="B96" s="2"/>
      <c r="C96" s="2"/>
      <c r="D96" s="2"/>
      <c r="E96" s="2"/>
      <c r="F96" s="2"/>
      <c r="G96" s="2"/>
      <c r="H96" s="190">
        <v>86.95</v>
      </c>
      <c r="I96" s="191"/>
      <c r="J96" s="192"/>
      <c r="K96" s="193">
        <v>1</v>
      </c>
      <c r="L96" s="191"/>
      <c r="M96" s="192"/>
      <c r="N96" s="2"/>
      <c r="O96" s="2"/>
      <c r="P96" s="2"/>
    </row>
    <row r="97" spans="1:16" ht="14.25">
      <c r="A97" s="2" t="s">
        <v>115</v>
      </c>
      <c r="B97" s="2"/>
      <c r="C97" s="2"/>
      <c r="D97" s="2"/>
      <c r="E97" s="2"/>
      <c r="F97" s="2"/>
      <c r="G97" s="2"/>
      <c r="H97" s="165">
        <f>SUM(H88:J96)</f>
        <v>111702649.94999999</v>
      </c>
      <c r="I97" s="166"/>
      <c r="J97" s="167"/>
      <c r="K97" s="165">
        <f>SUM(K88:M96)</f>
        <v>2164</v>
      </c>
      <c r="L97" s="169"/>
      <c r="M97" s="170"/>
      <c r="N97" s="2"/>
      <c r="O97" s="2"/>
      <c r="P97" s="2"/>
    </row>
    <row r="98" spans="1:16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">
      <c r="A99" s="45" t="s">
        <v>303</v>
      </c>
      <c r="B99" s="2"/>
      <c r="C99" s="2"/>
      <c r="D99" s="2"/>
      <c r="E99" s="2"/>
      <c r="F99" s="2"/>
      <c r="G99" s="2"/>
      <c r="H99" s="12"/>
      <c r="I99" s="12"/>
      <c r="J99" s="12"/>
      <c r="K99" s="11"/>
      <c r="L99" s="11"/>
      <c r="M99" s="11"/>
      <c r="N99" s="2"/>
      <c r="O99" s="2"/>
      <c r="P99" s="2"/>
    </row>
    <row r="100" spans="1:16" ht="15">
      <c r="A100" s="14" t="s">
        <v>111</v>
      </c>
      <c r="B100" s="2"/>
      <c r="C100" s="2"/>
      <c r="D100" s="2"/>
      <c r="E100" s="2"/>
      <c r="F100" s="2"/>
      <c r="G100" s="2"/>
      <c r="H100" s="116" t="s">
        <v>114</v>
      </c>
      <c r="I100" s="117"/>
      <c r="J100" s="118"/>
      <c r="K100" s="11"/>
      <c r="L100" s="11"/>
      <c r="M100" s="11"/>
      <c r="N100" s="2"/>
      <c r="O100" s="2"/>
      <c r="P100" s="2"/>
    </row>
    <row r="101" spans="1:16" ht="14.25">
      <c r="A101" s="15" t="s">
        <v>112</v>
      </c>
      <c r="B101" s="2"/>
      <c r="C101" s="2"/>
      <c r="D101" s="2"/>
      <c r="E101" s="2"/>
      <c r="F101" s="2"/>
      <c r="G101" s="2"/>
      <c r="H101" s="176">
        <f>28337244.01/111702649.95</f>
        <v>0.2536846173540577</v>
      </c>
      <c r="I101" s="177"/>
      <c r="J101" s="178"/>
      <c r="K101" s="11"/>
      <c r="L101" s="11"/>
      <c r="M101" s="11"/>
      <c r="N101" s="2"/>
      <c r="O101" s="2"/>
      <c r="P101" s="2"/>
    </row>
    <row r="102" spans="1:16" ht="14.25">
      <c r="A102" s="15" t="s">
        <v>113</v>
      </c>
      <c r="B102" s="2"/>
      <c r="C102" s="2"/>
      <c r="D102" s="2"/>
      <c r="E102" s="2"/>
      <c r="F102" s="2"/>
      <c r="G102" s="2"/>
      <c r="H102" s="179">
        <f>10596800.58/111702649.95</f>
        <v>0.09486615209883836</v>
      </c>
      <c r="I102" s="180"/>
      <c r="J102" s="181"/>
      <c r="K102" s="11"/>
      <c r="L102" s="11"/>
      <c r="M102" s="11"/>
      <c r="N102" s="2"/>
      <c r="O102" s="2"/>
      <c r="P102" s="2"/>
    </row>
    <row r="103" spans="1:16" ht="14.25">
      <c r="A103" s="2"/>
      <c r="B103" s="2"/>
      <c r="C103" s="2"/>
      <c r="D103" s="2"/>
      <c r="E103" s="2"/>
      <c r="F103" s="2"/>
      <c r="G103" s="2"/>
      <c r="H103" s="12"/>
      <c r="I103" s="12"/>
      <c r="J103" s="12"/>
      <c r="K103" s="11"/>
      <c r="L103" s="11"/>
      <c r="M103" s="11"/>
      <c r="N103" s="2"/>
      <c r="O103" s="2"/>
      <c r="P103" s="2"/>
    </row>
    <row r="104" spans="1:16" ht="14.25">
      <c r="A104" s="2"/>
      <c r="B104" s="2"/>
      <c r="C104" s="2"/>
      <c r="D104" s="2"/>
      <c r="E104" s="2"/>
      <c r="F104" s="2"/>
      <c r="G104" s="2"/>
      <c r="H104" s="12"/>
      <c r="I104" s="12"/>
      <c r="J104" s="12"/>
      <c r="K104" s="11"/>
      <c r="L104" s="11"/>
      <c r="M104" s="11"/>
      <c r="N104" s="2"/>
      <c r="O104" s="2"/>
      <c r="P104" s="2"/>
    </row>
    <row r="105" spans="1:16" ht="15">
      <c r="A105" s="5" t="s">
        <v>117</v>
      </c>
      <c r="B105" s="2"/>
      <c r="C105" s="2"/>
      <c r="D105" s="2"/>
      <c r="E105" s="2"/>
      <c r="F105" s="2"/>
      <c r="G105" s="2"/>
      <c r="H105" s="116" t="s">
        <v>108</v>
      </c>
      <c r="I105" s="117"/>
      <c r="J105" s="118"/>
      <c r="K105" s="125" t="s">
        <v>109</v>
      </c>
      <c r="L105" s="126"/>
      <c r="M105" s="127"/>
      <c r="N105" s="125" t="s">
        <v>110</v>
      </c>
      <c r="O105" s="126"/>
      <c r="P105" s="127"/>
    </row>
    <row r="106" spans="1:16" ht="14.25">
      <c r="A106" s="2" t="s">
        <v>106</v>
      </c>
      <c r="B106" s="2"/>
      <c r="C106" s="2"/>
      <c r="D106" s="2"/>
      <c r="E106" s="2"/>
      <c r="F106" s="2"/>
      <c r="G106" s="2"/>
      <c r="H106" s="113">
        <v>0.667</v>
      </c>
      <c r="I106" s="114"/>
      <c r="J106" s="115"/>
      <c r="K106" s="113">
        <v>0.677</v>
      </c>
      <c r="L106" s="114"/>
      <c r="M106" s="115"/>
      <c r="N106" s="176">
        <v>0.5862</v>
      </c>
      <c r="O106" s="177"/>
      <c r="P106" s="178"/>
    </row>
    <row r="107" spans="1:16" ht="14.25">
      <c r="A107" s="2" t="s">
        <v>107</v>
      </c>
      <c r="B107" s="2"/>
      <c r="C107" s="2"/>
      <c r="D107" s="2"/>
      <c r="E107" s="2"/>
      <c r="F107" s="2"/>
      <c r="G107" s="2"/>
      <c r="H107" s="110">
        <v>0.6431</v>
      </c>
      <c r="I107" s="111"/>
      <c r="J107" s="112"/>
      <c r="K107" s="110">
        <v>0.6531</v>
      </c>
      <c r="L107" s="111"/>
      <c r="M107" s="112"/>
      <c r="N107" s="179">
        <v>0.5497</v>
      </c>
      <c r="O107" s="180"/>
      <c r="P107" s="181"/>
    </row>
    <row r="108" spans="1:16" ht="14.25">
      <c r="A108" s="2"/>
      <c r="B108" s="2"/>
      <c r="C108" s="2"/>
      <c r="D108" s="2"/>
      <c r="E108" s="2"/>
      <c r="F108" s="2"/>
      <c r="G108" s="2"/>
      <c r="H108" s="8"/>
      <c r="I108" s="2"/>
      <c r="J108" s="2"/>
      <c r="K108" s="2"/>
      <c r="L108" s="2"/>
      <c r="M108" s="2"/>
      <c r="N108" s="2"/>
      <c r="O108" s="2"/>
      <c r="P108" s="2"/>
    </row>
    <row r="109" spans="1:16" ht="15">
      <c r="A109" s="5" t="s">
        <v>49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4.25">
      <c r="A110" s="2" t="s">
        <v>50</v>
      </c>
      <c r="B110" s="2"/>
      <c r="C110" s="2"/>
      <c r="D110" s="2"/>
      <c r="E110" s="2"/>
      <c r="F110" s="2"/>
      <c r="G110" s="2"/>
      <c r="H110" s="161">
        <v>0</v>
      </c>
      <c r="I110" s="162"/>
      <c r="J110" s="163"/>
      <c r="K110" s="2"/>
      <c r="L110" s="2"/>
      <c r="M110" s="2"/>
      <c r="N110" s="2"/>
      <c r="O110" s="2"/>
      <c r="P110" s="2"/>
    </row>
    <row r="111" spans="1:16" ht="14.25">
      <c r="A111" s="2" t="s">
        <v>51</v>
      </c>
      <c r="B111" s="2"/>
      <c r="C111" s="2"/>
      <c r="D111" s="2"/>
      <c r="E111" s="2"/>
      <c r="F111" s="2"/>
      <c r="G111" s="2"/>
      <c r="H111" s="128">
        <v>0</v>
      </c>
      <c r="I111" s="129"/>
      <c r="J111" s="130"/>
      <c r="K111" s="2"/>
      <c r="L111" s="2"/>
      <c r="M111" s="2"/>
      <c r="N111" s="2"/>
      <c r="O111" s="2"/>
      <c r="P111" s="2"/>
    </row>
    <row r="112" spans="1:16" ht="14.25">
      <c r="A112" s="2"/>
      <c r="B112" s="2"/>
      <c r="C112" s="2"/>
      <c r="D112" s="2"/>
      <c r="E112" s="2"/>
      <c r="F112" s="2"/>
      <c r="G112" s="2"/>
      <c r="H112" s="128"/>
      <c r="I112" s="129"/>
      <c r="J112" s="130"/>
      <c r="K112" s="2"/>
      <c r="L112" s="2"/>
      <c r="M112" s="2"/>
      <c r="N112" s="2"/>
      <c r="O112" s="2"/>
      <c r="P112" s="2"/>
    </row>
    <row r="113" spans="1:16" ht="14.25">
      <c r="A113" s="2" t="s">
        <v>52</v>
      </c>
      <c r="B113" s="2"/>
      <c r="C113" s="2"/>
      <c r="D113" s="2"/>
      <c r="E113" s="2"/>
      <c r="F113" s="2"/>
      <c r="G113" s="2"/>
      <c r="H113" s="128">
        <v>0</v>
      </c>
      <c r="I113" s="129"/>
      <c r="J113" s="130"/>
      <c r="K113" s="2"/>
      <c r="L113" s="2"/>
      <c r="M113" s="2"/>
      <c r="N113" s="2"/>
      <c r="O113" s="2"/>
      <c r="P113" s="2"/>
    </row>
    <row r="114" spans="1:16" ht="14.25">
      <c r="A114" s="2" t="s">
        <v>53</v>
      </c>
      <c r="B114" s="2"/>
      <c r="C114" s="2"/>
      <c r="D114" s="2"/>
      <c r="E114" s="2"/>
      <c r="F114" s="2"/>
      <c r="G114" s="2"/>
      <c r="H114" s="128">
        <v>0</v>
      </c>
      <c r="I114" s="129"/>
      <c r="J114" s="130"/>
      <c r="K114" s="2"/>
      <c r="L114" s="2"/>
      <c r="M114" s="2"/>
      <c r="N114" s="2"/>
      <c r="O114" s="2"/>
      <c r="P114" s="2"/>
    </row>
    <row r="115" spans="1:16" ht="14.25">
      <c r="A115" s="2" t="s">
        <v>54</v>
      </c>
      <c r="B115" s="2"/>
      <c r="C115" s="2"/>
      <c r="D115" s="2"/>
      <c r="E115" s="2"/>
      <c r="F115" s="2"/>
      <c r="G115" s="2"/>
      <c r="H115" s="164">
        <v>0</v>
      </c>
      <c r="I115" s="153"/>
      <c r="J115" s="154"/>
      <c r="K115" s="1"/>
      <c r="L115" s="1"/>
      <c r="M115" s="1"/>
      <c r="N115" s="2"/>
      <c r="O115" s="2"/>
      <c r="P115" s="2"/>
    </row>
    <row r="116" spans="1:16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2"/>
      <c r="O116" s="2"/>
      <c r="P116" s="2"/>
    </row>
    <row r="117" spans="1:16" ht="15">
      <c r="A117" s="5" t="s">
        <v>55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4.25">
      <c r="A118" s="2" t="s">
        <v>86</v>
      </c>
      <c r="B118" s="2"/>
      <c r="C118" s="2"/>
      <c r="D118" s="2"/>
      <c r="E118" s="2"/>
      <c r="F118" s="2"/>
      <c r="G118" s="2"/>
      <c r="H118" s="161">
        <v>0</v>
      </c>
      <c r="I118" s="162"/>
      <c r="J118" s="163"/>
      <c r="K118" s="2"/>
      <c r="L118" s="2"/>
      <c r="M118" s="2"/>
      <c r="N118" s="2"/>
      <c r="O118" s="2"/>
      <c r="P118" s="2"/>
    </row>
    <row r="119" spans="1:16" ht="14.25">
      <c r="A119" s="2" t="s">
        <v>87</v>
      </c>
      <c r="B119" s="2"/>
      <c r="C119" s="2"/>
      <c r="D119" s="2"/>
      <c r="E119" s="2"/>
      <c r="F119" s="2"/>
      <c r="G119" s="2"/>
      <c r="H119" s="128">
        <v>0</v>
      </c>
      <c r="I119" s="129"/>
      <c r="J119" s="130"/>
      <c r="K119" s="2"/>
      <c r="L119" s="2"/>
      <c r="M119" s="2"/>
      <c r="N119" s="2"/>
      <c r="O119" s="2"/>
      <c r="P119" s="2"/>
    </row>
    <row r="120" spans="1:16" ht="14.25">
      <c r="A120" s="2" t="s">
        <v>88</v>
      </c>
      <c r="B120" s="2"/>
      <c r="C120" s="2"/>
      <c r="D120" s="2"/>
      <c r="E120" s="2"/>
      <c r="F120" s="2"/>
      <c r="G120" s="2"/>
      <c r="H120" s="128">
        <v>0</v>
      </c>
      <c r="I120" s="129"/>
      <c r="J120" s="130"/>
      <c r="K120" s="2"/>
      <c r="L120" s="2"/>
      <c r="M120" s="2"/>
      <c r="N120" s="2"/>
      <c r="O120" s="2"/>
      <c r="P120" s="2"/>
    </row>
    <row r="121" spans="1:16" ht="14.25">
      <c r="A121" s="2" t="s">
        <v>89</v>
      </c>
      <c r="B121" s="2"/>
      <c r="C121" s="2"/>
      <c r="D121" s="2"/>
      <c r="E121" s="2"/>
      <c r="F121" s="2"/>
      <c r="G121" s="2"/>
      <c r="H121" s="128">
        <v>0</v>
      </c>
      <c r="I121" s="129"/>
      <c r="J121" s="130"/>
      <c r="K121" s="2"/>
      <c r="L121" s="2"/>
      <c r="M121" s="2"/>
      <c r="N121" s="2"/>
      <c r="O121" s="2"/>
      <c r="P121" s="2"/>
    </row>
    <row r="122" spans="1:16" ht="14.25">
      <c r="A122" s="2" t="s">
        <v>90</v>
      </c>
      <c r="B122" s="2"/>
      <c r="C122" s="2"/>
      <c r="D122" s="2"/>
      <c r="E122" s="2"/>
      <c r="F122" s="2"/>
      <c r="G122" s="2"/>
      <c r="H122" s="128">
        <v>0</v>
      </c>
      <c r="I122" s="129"/>
      <c r="J122" s="130"/>
      <c r="K122" s="2"/>
      <c r="L122" s="2"/>
      <c r="M122" s="2"/>
      <c r="N122" s="2"/>
      <c r="O122" s="2"/>
      <c r="P122" s="2"/>
    </row>
    <row r="123" spans="1:16" ht="14.25">
      <c r="A123" s="2" t="s">
        <v>56</v>
      </c>
      <c r="B123" s="2"/>
      <c r="C123" s="2"/>
      <c r="D123" s="2"/>
      <c r="E123" s="2"/>
      <c r="F123" s="2"/>
      <c r="G123" s="2"/>
      <c r="H123" s="128">
        <v>0</v>
      </c>
      <c r="I123" s="129"/>
      <c r="J123" s="130"/>
      <c r="K123" s="2"/>
      <c r="L123" s="2"/>
      <c r="M123" s="2"/>
      <c r="N123" s="2"/>
      <c r="O123" s="2"/>
      <c r="P123" s="2"/>
    </row>
    <row r="124" spans="1:16" ht="14.25">
      <c r="A124" s="2" t="s">
        <v>57</v>
      </c>
      <c r="B124" s="2"/>
      <c r="C124" s="2"/>
      <c r="D124" s="2"/>
      <c r="E124" s="2"/>
      <c r="F124" s="2"/>
      <c r="G124" s="2"/>
      <c r="H124" s="128">
        <v>0</v>
      </c>
      <c r="I124" s="129"/>
      <c r="J124" s="130"/>
      <c r="K124" s="2"/>
      <c r="L124" s="2"/>
      <c r="M124" s="2"/>
      <c r="N124" s="2"/>
      <c r="O124" s="2"/>
      <c r="P124" s="2"/>
    </row>
    <row r="125" spans="1:16" ht="14.25">
      <c r="A125" s="2" t="s">
        <v>58</v>
      </c>
      <c r="B125" s="2"/>
      <c r="C125" s="2"/>
      <c r="D125" s="2"/>
      <c r="E125" s="2"/>
      <c r="F125" s="2"/>
      <c r="G125" s="2"/>
      <c r="H125" s="164">
        <v>0</v>
      </c>
      <c r="I125" s="153"/>
      <c r="J125" s="154"/>
      <c r="K125" s="2"/>
      <c r="L125" s="2"/>
      <c r="M125" s="2"/>
      <c r="N125" s="2"/>
      <c r="O125" s="2"/>
      <c r="P125" s="2"/>
    </row>
    <row r="126" spans="1:16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mergeCells count="139">
    <mergeCell ref="H7:J7"/>
    <mergeCell ref="K7:M7"/>
    <mergeCell ref="H8:J8"/>
    <mergeCell ref="K8:M8"/>
    <mergeCell ref="H9:J9"/>
    <mergeCell ref="K9:M9"/>
    <mergeCell ref="H10:J10"/>
    <mergeCell ref="K10:M10"/>
    <mergeCell ref="H11:J11"/>
    <mergeCell ref="K11:M11"/>
    <mergeCell ref="H12:J12"/>
    <mergeCell ref="K12:M12"/>
    <mergeCell ref="H13:J13"/>
    <mergeCell ref="K13:M13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4:J34"/>
    <mergeCell ref="H35:J35"/>
    <mergeCell ref="H36:J36"/>
    <mergeCell ref="H37:J37"/>
    <mergeCell ref="H38:J38"/>
    <mergeCell ref="H39:J39"/>
    <mergeCell ref="H40:J40"/>
    <mergeCell ref="H41:J41"/>
    <mergeCell ref="K41:M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2:J52"/>
    <mergeCell ref="H53:J53"/>
    <mergeCell ref="H56:J56"/>
    <mergeCell ref="H57:J57"/>
    <mergeCell ref="H58:J58"/>
    <mergeCell ref="H59:J59"/>
    <mergeCell ref="H62:J62"/>
    <mergeCell ref="H63:J63"/>
    <mergeCell ref="H64:J64"/>
    <mergeCell ref="H65:J65"/>
    <mergeCell ref="H66:J66"/>
    <mergeCell ref="H67:J67"/>
    <mergeCell ref="H68:J68"/>
    <mergeCell ref="H71:J71"/>
    <mergeCell ref="H72:J72"/>
    <mergeCell ref="H73:J73"/>
    <mergeCell ref="H74:J74"/>
    <mergeCell ref="H75:J75"/>
    <mergeCell ref="H76:J76"/>
    <mergeCell ref="H77:J77"/>
    <mergeCell ref="H78:J78"/>
    <mergeCell ref="H81:J81"/>
    <mergeCell ref="H82:J82"/>
    <mergeCell ref="H83:J83"/>
    <mergeCell ref="H84:J84"/>
    <mergeCell ref="H87:J87"/>
    <mergeCell ref="K87:M87"/>
    <mergeCell ref="H88:J88"/>
    <mergeCell ref="K88:M88"/>
    <mergeCell ref="H89:J89"/>
    <mergeCell ref="K89:M89"/>
    <mergeCell ref="H90:J90"/>
    <mergeCell ref="K90:M90"/>
    <mergeCell ref="H91:J91"/>
    <mergeCell ref="K91:M91"/>
    <mergeCell ref="H92:J92"/>
    <mergeCell ref="K92:M92"/>
    <mergeCell ref="H93:J93"/>
    <mergeCell ref="K93:M93"/>
    <mergeCell ref="H94:J94"/>
    <mergeCell ref="K94:M94"/>
    <mergeCell ref="H95:J95"/>
    <mergeCell ref="K95:M95"/>
    <mergeCell ref="H96:J96"/>
    <mergeCell ref="K96:M96"/>
    <mergeCell ref="H97:J97"/>
    <mergeCell ref="K97:M97"/>
    <mergeCell ref="H100:J100"/>
    <mergeCell ref="H101:J101"/>
    <mergeCell ref="H102:J102"/>
    <mergeCell ref="H105:J105"/>
    <mergeCell ref="K105:M105"/>
    <mergeCell ref="N105:P105"/>
    <mergeCell ref="H106:J106"/>
    <mergeCell ref="K106:M106"/>
    <mergeCell ref="N106:P106"/>
    <mergeCell ref="H107:J107"/>
    <mergeCell ref="K107:M107"/>
    <mergeCell ref="N107:P107"/>
    <mergeCell ref="H110:J110"/>
    <mergeCell ref="H111:J111"/>
    <mergeCell ref="H112:J112"/>
    <mergeCell ref="H113:J113"/>
    <mergeCell ref="H114:J114"/>
    <mergeCell ref="H115:J115"/>
    <mergeCell ref="H118:J118"/>
    <mergeCell ref="H119:J119"/>
    <mergeCell ref="H120:J120"/>
    <mergeCell ref="H125:J125"/>
    <mergeCell ref="H121:J121"/>
    <mergeCell ref="H122:J122"/>
    <mergeCell ref="H123:J123"/>
    <mergeCell ref="H124:J124"/>
  </mergeCells>
  <printOptions/>
  <pageMargins left="0.75" right="0.75" top="1" bottom="1" header="0.5" footer="0.5"/>
  <pageSetup horizontalDpi="600" verticalDpi="600" orientation="portrait" paperSize="9" scale="47" r:id="rId1"/>
  <rowBreaks count="1" manualBreakCount="1">
    <brk id="97" max="1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5" max="5" width="24.421875" style="0" bestFit="1" customWidth="1"/>
    <col min="6" max="6" width="10.8515625" style="0" customWidth="1"/>
    <col min="8" max="9" width="12.7109375" style="0" bestFit="1" customWidth="1"/>
    <col min="12" max="12" width="11.57421875" style="0" bestFit="1" customWidth="1"/>
    <col min="14" max="14" width="11.57421875" style="0" bestFit="1" customWidth="1"/>
  </cols>
  <sheetData>
    <row r="1" spans="1:16" ht="15">
      <c r="A1" s="46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">
      <c r="A4" s="6" t="s">
        <v>7</v>
      </c>
      <c r="B4" s="2"/>
      <c r="C4" s="2"/>
      <c r="D4" s="2"/>
      <c r="E4" s="40">
        <v>39022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6" t="s">
        <v>8</v>
      </c>
      <c r="B5" s="2"/>
      <c r="C5" s="2"/>
      <c r="D5" s="2"/>
      <c r="E5" s="39"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5" t="s">
        <v>9</v>
      </c>
      <c r="B7" s="2"/>
      <c r="C7" s="2"/>
      <c r="D7" s="2"/>
      <c r="E7" s="2"/>
      <c r="F7" s="2"/>
      <c r="G7" s="2"/>
      <c r="H7" s="122" t="s">
        <v>59</v>
      </c>
      <c r="I7" s="123"/>
      <c r="J7" s="124"/>
      <c r="K7" s="122" t="s">
        <v>60</v>
      </c>
      <c r="L7" s="123"/>
      <c r="M7" s="124"/>
      <c r="N7" s="2"/>
      <c r="O7" s="2"/>
      <c r="P7" s="2"/>
    </row>
    <row r="8" spans="1:16" ht="14.25">
      <c r="A8" s="2" t="s">
        <v>10</v>
      </c>
      <c r="B8" s="2"/>
      <c r="C8" s="2"/>
      <c r="D8" s="2"/>
      <c r="E8" s="2"/>
      <c r="F8" s="2"/>
      <c r="G8" s="2"/>
      <c r="H8" s="128" t="s">
        <v>62</v>
      </c>
      <c r="I8" s="129"/>
      <c r="J8" s="130"/>
      <c r="K8" s="128" t="s">
        <v>63</v>
      </c>
      <c r="L8" s="129"/>
      <c r="M8" s="130"/>
      <c r="N8" s="2"/>
      <c r="O8" s="2"/>
      <c r="P8" s="2"/>
    </row>
    <row r="9" spans="1:16" ht="14.25">
      <c r="A9" s="2" t="s">
        <v>92</v>
      </c>
      <c r="B9" s="2"/>
      <c r="C9" s="2"/>
      <c r="D9" s="2"/>
      <c r="E9" s="2"/>
      <c r="F9" s="2"/>
      <c r="G9" s="2"/>
      <c r="H9" s="128" t="s">
        <v>94</v>
      </c>
      <c r="I9" s="129"/>
      <c r="J9" s="130"/>
      <c r="K9" s="128" t="s">
        <v>100</v>
      </c>
      <c r="L9" s="129"/>
      <c r="M9" s="130"/>
      <c r="N9" s="2"/>
      <c r="O9" s="2"/>
      <c r="P9" s="2"/>
    </row>
    <row r="10" spans="1:16" ht="14.25">
      <c r="A10" s="2" t="s">
        <v>93</v>
      </c>
      <c r="B10" s="2"/>
      <c r="C10" s="2"/>
      <c r="D10" s="2"/>
      <c r="E10" s="2"/>
      <c r="F10" s="2"/>
      <c r="G10" s="2"/>
      <c r="H10" s="128" t="s">
        <v>94</v>
      </c>
      <c r="I10" s="129"/>
      <c r="J10" s="130"/>
      <c r="K10" s="128" t="s">
        <v>203</v>
      </c>
      <c r="L10" s="129"/>
      <c r="M10" s="130"/>
      <c r="N10" s="2"/>
      <c r="O10" s="2"/>
      <c r="P10" s="2"/>
    </row>
    <row r="11" spans="1:16" ht="14.25">
      <c r="A11" s="3" t="s">
        <v>99</v>
      </c>
      <c r="B11" s="2"/>
      <c r="C11" s="2"/>
      <c r="D11" s="2"/>
      <c r="E11" s="2"/>
      <c r="F11" s="2"/>
      <c r="G11" s="2"/>
      <c r="H11" s="128" t="s">
        <v>64</v>
      </c>
      <c r="I11" s="129"/>
      <c r="J11" s="130"/>
      <c r="K11" s="128" t="s">
        <v>62</v>
      </c>
      <c r="L11" s="129" t="s">
        <v>62</v>
      </c>
      <c r="M11" s="130"/>
      <c r="N11" s="2"/>
      <c r="O11" s="2"/>
      <c r="P11" s="2"/>
    </row>
    <row r="12" spans="1:16" ht="14.25">
      <c r="A12" s="3" t="s">
        <v>102</v>
      </c>
      <c r="B12" s="2"/>
      <c r="C12" s="2"/>
      <c r="D12" s="2"/>
      <c r="E12" s="2"/>
      <c r="F12" s="2"/>
      <c r="G12" s="2"/>
      <c r="H12" s="128" t="s">
        <v>64</v>
      </c>
      <c r="I12" s="129"/>
      <c r="J12" s="130"/>
      <c r="K12" s="128" t="s">
        <v>282</v>
      </c>
      <c r="L12" s="129"/>
      <c r="M12" s="130"/>
      <c r="N12" s="2"/>
      <c r="O12" s="2"/>
      <c r="P12" s="2"/>
    </row>
    <row r="13" spans="1:16" ht="14.25">
      <c r="A13" s="2"/>
      <c r="B13" s="2"/>
      <c r="C13" s="2"/>
      <c r="D13" s="2"/>
      <c r="E13" s="2"/>
      <c r="F13" s="2"/>
      <c r="G13" s="2"/>
      <c r="H13" s="128"/>
      <c r="I13" s="129"/>
      <c r="J13" s="130"/>
      <c r="K13" s="128"/>
      <c r="L13" s="129"/>
      <c r="M13" s="130"/>
      <c r="N13" s="2"/>
      <c r="O13" s="2"/>
      <c r="P13" s="2"/>
    </row>
    <row r="14" spans="1:16" ht="14.25">
      <c r="A14" s="2" t="s">
        <v>73</v>
      </c>
      <c r="B14" s="2"/>
      <c r="C14" s="2"/>
      <c r="D14" s="2"/>
      <c r="E14" s="2"/>
      <c r="F14" s="2"/>
      <c r="G14" s="2"/>
      <c r="H14" s="131">
        <v>460000000</v>
      </c>
      <c r="I14" s="132"/>
      <c r="J14" s="133"/>
      <c r="K14" s="131">
        <v>40000000</v>
      </c>
      <c r="L14" s="132"/>
      <c r="M14" s="133"/>
      <c r="N14" s="2"/>
      <c r="O14" s="2"/>
      <c r="P14" s="2"/>
    </row>
    <row r="15" spans="1:16" ht="14.25">
      <c r="A15" s="2" t="s">
        <v>74</v>
      </c>
      <c r="B15" s="2"/>
      <c r="C15" s="2"/>
      <c r="D15" s="2"/>
      <c r="E15" s="2"/>
      <c r="F15" s="2"/>
      <c r="G15" s="2"/>
      <c r="H15" s="173">
        <v>71702684</v>
      </c>
      <c r="I15" s="174"/>
      <c r="J15" s="175"/>
      <c r="K15" s="132">
        <v>40000000</v>
      </c>
      <c r="L15" s="132"/>
      <c r="M15" s="133"/>
      <c r="N15" s="2"/>
      <c r="O15" s="2"/>
      <c r="P15" s="2"/>
    </row>
    <row r="16" spans="1:16" ht="14.25">
      <c r="A16" s="2" t="s">
        <v>68</v>
      </c>
      <c r="B16" s="2"/>
      <c r="C16" s="2"/>
      <c r="D16" s="2"/>
      <c r="E16" s="2"/>
      <c r="F16" s="2"/>
      <c r="G16" s="2"/>
      <c r="H16" s="131">
        <f>H15-H17</f>
        <v>71702684</v>
      </c>
      <c r="I16" s="132"/>
      <c r="J16" s="133"/>
      <c r="K16" s="132">
        <v>40000000</v>
      </c>
      <c r="L16" s="132"/>
      <c r="M16" s="133"/>
      <c r="N16" s="2"/>
      <c r="O16" s="2"/>
      <c r="P16" s="2"/>
    </row>
    <row r="17" spans="1:16" ht="14.25">
      <c r="A17" s="2" t="s">
        <v>75</v>
      </c>
      <c r="B17" s="2"/>
      <c r="C17" s="2"/>
      <c r="D17" s="2"/>
      <c r="E17" s="2"/>
      <c r="F17" s="2"/>
      <c r="G17" s="2"/>
      <c r="H17" s="173">
        <v>0</v>
      </c>
      <c r="I17" s="174"/>
      <c r="J17" s="175"/>
      <c r="K17" s="173">
        <v>0</v>
      </c>
      <c r="L17" s="174"/>
      <c r="M17" s="175"/>
      <c r="N17" s="2"/>
      <c r="O17" s="2"/>
      <c r="P17" s="2"/>
    </row>
    <row r="18" spans="1:16" ht="14.25">
      <c r="A18" s="41" t="s">
        <v>304</v>
      </c>
      <c r="B18" s="2"/>
      <c r="C18" s="2"/>
      <c r="D18" s="2"/>
      <c r="E18" s="2"/>
      <c r="F18" s="2"/>
      <c r="G18" s="2"/>
      <c r="H18" s="206">
        <v>0</v>
      </c>
      <c r="I18" s="207"/>
      <c r="J18" s="208"/>
      <c r="K18" s="134">
        <v>0</v>
      </c>
      <c r="L18" s="135"/>
      <c r="M18" s="136"/>
      <c r="N18" s="2"/>
      <c r="O18" s="2"/>
      <c r="P18" s="2"/>
    </row>
    <row r="19" spans="1:16" ht="14.25">
      <c r="A19" s="2" t="s">
        <v>95</v>
      </c>
      <c r="B19" s="2"/>
      <c r="C19" s="2"/>
      <c r="D19" s="2"/>
      <c r="E19" s="2"/>
      <c r="F19" s="2"/>
      <c r="G19" s="2"/>
      <c r="H19" s="113">
        <f>H16/H15*12</f>
        <v>12</v>
      </c>
      <c r="I19" s="114"/>
      <c r="J19" s="115"/>
      <c r="K19" s="128" t="s">
        <v>67</v>
      </c>
      <c r="L19" s="129"/>
      <c r="M19" s="130"/>
      <c r="N19" s="2"/>
      <c r="O19" s="2"/>
      <c r="P19" s="2"/>
    </row>
    <row r="20" spans="1:16" ht="14.25">
      <c r="A20" s="2"/>
      <c r="B20" s="2"/>
      <c r="C20" s="2"/>
      <c r="D20" s="2"/>
      <c r="E20" s="2"/>
      <c r="F20" s="2"/>
      <c r="G20" s="2"/>
      <c r="H20" s="128"/>
      <c r="I20" s="129"/>
      <c r="J20" s="130"/>
      <c r="K20" s="128"/>
      <c r="L20" s="129"/>
      <c r="M20" s="130"/>
      <c r="N20" s="2"/>
      <c r="O20" s="2"/>
      <c r="P20" s="2"/>
    </row>
    <row r="21" spans="1:16" ht="14.25">
      <c r="A21" s="2" t="s">
        <v>11</v>
      </c>
      <c r="B21" s="2"/>
      <c r="C21" s="2"/>
      <c r="D21" s="2"/>
      <c r="E21" s="2"/>
      <c r="F21" s="2"/>
      <c r="G21" s="2"/>
      <c r="H21" s="128" t="s">
        <v>67</v>
      </c>
      <c r="I21" s="129"/>
      <c r="J21" s="130"/>
      <c r="K21" s="113">
        <f>K14/H14*100%</f>
        <v>0.08695652173913043</v>
      </c>
      <c r="L21" s="129"/>
      <c r="M21" s="130"/>
      <c r="N21" s="2"/>
      <c r="O21" s="2"/>
      <c r="P21" s="2"/>
    </row>
    <row r="22" spans="1:16" ht="14.25">
      <c r="A22" s="2" t="s">
        <v>12</v>
      </c>
      <c r="B22" s="2"/>
      <c r="C22" s="2"/>
      <c r="D22" s="2"/>
      <c r="E22" s="2"/>
      <c r="F22" s="2"/>
      <c r="G22" s="2"/>
      <c r="H22" s="128" t="s">
        <v>67</v>
      </c>
      <c r="I22" s="129"/>
      <c r="J22" s="130"/>
      <c r="K22" s="128" t="s">
        <v>67</v>
      </c>
      <c r="L22" s="129"/>
      <c r="M22" s="130"/>
      <c r="N22" s="2"/>
      <c r="O22" s="2"/>
      <c r="P22" s="2"/>
    </row>
    <row r="23" spans="1:16" ht="14.25">
      <c r="A23" s="2"/>
      <c r="B23" s="2"/>
      <c r="C23" s="2"/>
      <c r="D23" s="2"/>
      <c r="E23" s="2"/>
      <c r="F23" s="2"/>
      <c r="G23" s="2"/>
      <c r="H23" s="128"/>
      <c r="I23" s="129"/>
      <c r="J23" s="130"/>
      <c r="K23" s="128"/>
      <c r="L23" s="129"/>
      <c r="M23" s="130"/>
      <c r="N23" s="2"/>
      <c r="O23" s="2"/>
      <c r="P23" s="2"/>
    </row>
    <row r="24" spans="1:16" ht="14.25">
      <c r="A24" s="2" t="s">
        <v>13</v>
      </c>
      <c r="B24" s="2"/>
      <c r="C24" s="2"/>
      <c r="D24" s="2"/>
      <c r="E24" s="2"/>
      <c r="F24" s="2"/>
      <c r="G24" s="2"/>
      <c r="H24" s="128">
        <v>28</v>
      </c>
      <c r="I24" s="129"/>
      <c r="J24" s="130"/>
      <c r="K24" s="128">
        <v>85</v>
      </c>
      <c r="L24" s="129"/>
      <c r="M24" s="130"/>
      <c r="N24" s="2"/>
      <c r="O24" s="2"/>
      <c r="P24" s="2"/>
    </row>
    <row r="25" spans="1:16" ht="14.25">
      <c r="A25" s="2" t="s">
        <v>69</v>
      </c>
      <c r="B25" s="2"/>
      <c r="C25" s="2"/>
      <c r="D25" s="2"/>
      <c r="E25" s="2"/>
      <c r="F25" s="2"/>
      <c r="G25" s="2"/>
      <c r="H25" s="185">
        <v>0</v>
      </c>
      <c r="I25" s="186"/>
      <c r="J25" s="187"/>
      <c r="K25" s="185">
        <v>0</v>
      </c>
      <c r="L25" s="186"/>
      <c r="M25" s="187"/>
      <c r="N25" s="2"/>
      <c r="O25" s="2"/>
      <c r="P25" s="2"/>
    </row>
    <row r="26" spans="1:16" ht="14.25">
      <c r="A26" s="2" t="s">
        <v>14</v>
      </c>
      <c r="B26" s="2"/>
      <c r="C26" s="2"/>
      <c r="D26" s="2"/>
      <c r="E26" s="2"/>
      <c r="F26" s="2"/>
      <c r="G26" s="2"/>
      <c r="H26" s="128">
        <v>56</v>
      </c>
      <c r="I26" s="129"/>
      <c r="J26" s="130"/>
      <c r="K26" s="128">
        <v>170</v>
      </c>
      <c r="L26" s="129"/>
      <c r="M26" s="130"/>
      <c r="N26" s="2"/>
      <c r="O26" s="2"/>
      <c r="P26" s="2"/>
    </row>
    <row r="27" spans="1:16" ht="14.25">
      <c r="A27" s="2" t="s">
        <v>15</v>
      </c>
      <c r="B27" s="2"/>
      <c r="C27" s="2"/>
      <c r="D27" s="2"/>
      <c r="E27" s="2"/>
      <c r="F27" s="2"/>
      <c r="G27" s="2"/>
      <c r="H27" s="140" t="s">
        <v>101</v>
      </c>
      <c r="I27" s="129"/>
      <c r="J27" s="130"/>
      <c r="K27" s="140" t="s">
        <v>101</v>
      </c>
      <c r="L27" s="129"/>
      <c r="M27" s="130"/>
      <c r="N27" s="2"/>
      <c r="O27" s="2"/>
      <c r="P27" s="2"/>
    </row>
    <row r="28" spans="1:16" ht="14.25">
      <c r="A28" s="2"/>
      <c r="B28" s="2"/>
      <c r="C28" s="2"/>
      <c r="D28" s="2"/>
      <c r="E28" s="2"/>
      <c r="F28" s="2"/>
      <c r="G28" s="2"/>
      <c r="H28" s="128"/>
      <c r="I28" s="129"/>
      <c r="J28" s="130"/>
      <c r="K28" s="128"/>
      <c r="L28" s="129"/>
      <c r="M28" s="130"/>
      <c r="N28" s="2"/>
      <c r="O28" s="2"/>
      <c r="P28" s="2"/>
    </row>
    <row r="29" spans="1:16" ht="14.25">
      <c r="A29" s="2" t="s">
        <v>16</v>
      </c>
      <c r="B29" s="2"/>
      <c r="C29" s="2"/>
      <c r="D29" s="2"/>
      <c r="E29" s="2"/>
      <c r="F29" s="2"/>
      <c r="G29" s="2"/>
      <c r="H29" s="128" t="s">
        <v>65</v>
      </c>
      <c r="I29" s="129"/>
      <c r="J29" s="130"/>
      <c r="K29" s="128" t="s">
        <v>65</v>
      </c>
      <c r="L29" s="129"/>
      <c r="M29" s="130"/>
      <c r="N29" s="2"/>
      <c r="O29" s="2"/>
      <c r="P29" s="2"/>
    </row>
    <row r="30" spans="1:16" ht="14.25">
      <c r="A30" s="2" t="s">
        <v>17</v>
      </c>
      <c r="B30" s="2"/>
      <c r="C30" s="2"/>
      <c r="D30" s="2"/>
      <c r="E30" s="2"/>
      <c r="F30" s="2"/>
      <c r="G30" s="2"/>
      <c r="H30" s="141">
        <f>E4</f>
        <v>39022</v>
      </c>
      <c r="I30" s="142"/>
      <c r="J30" s="143"/>
      <c r="K30" s="141">
        <f>H30</f>
        <v>39022</v>
      </c>
      <c r="L30" s="142"/>
      <c r="M30" s="143"/>
      <c r="N30" s="2"/>
      <c r="O30" s="2"/>
      <c r="P30" s="2"/>
    </row>
    <row r="31" spans="1:16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">
      <c r="A32" s="5" t="s">
        <v>18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4.25">
      <c r="A33" s="41" t="s">
        <v>305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2" t="s">
        <v>76</v>
      </c>
      <c r="B34" s="2"/>
      <c r="C34" s="2"/>
      <c r="D34" s="2"/>
      <c r="E34" s="2"/>
      <c r="F34" s="2"/>
      <c r="G34" s="2"/>
      <c r="H34" s="203">
        <v>111702650</v>
      </c>
      <c r="I34" s="204"/>
      <c r="J34" s="205"/>
      <c r="K34" s="1"/>
      <c r="L34" s="1"/>
      <c r="M34" s="1"/>
      <c r="N34" s="2"/>
      <c r="O34" s="2"/>
      <c r="P34" s="2"/>
    </row>
    <row r="35" spans="1:16" ht="15">
      <c r="A35" s="3" t="s">
        <v>97</v>
      </c>
      <c r="B35" s="2"/>
      <c r="C35" s="2"/>
      <c r="D35" s="2"/>
      <c r="E35" s="2"/>
      <c r="F35" s="6"/>
      <c r="G35" s="2"/>
      <c r="H35" s="173">
        <v>0</v>
      </c>
      <c r="I35" s="174"/>
      <c r="J35" s="175"/>
      <c r="K35" s="1"/>
      <c r="L35" s="1"/>
      <c r="M35" s="1"/>
      <c r="N35" s="2"/>
      <c r="O35" s="2"/>
      <c r="P35" s="2"/>
    </row>
    <row r="36" spans="1:16" ht="14.25">
      <c r="A36" s="2" t="s">
        <v>77</v>
      </c>
      <c r="B36" s="2"/>
      <c r="C36" s="2"/>
      <c r="D36" s="2"/>
      <c r="E36" s="2"/>
      <c r="F36" s="2"/>
      <c r="G36" s="2"/>
      <c r="H36" s="224">
        <v>0</v>
      </c>
      <c r="I36" s="225"/>
      <c r="J36" s="226"/>
      <c r="K36" s="1"/>
      <c r="L36" s="1"/>
      <c r="M36" s="1"/>
      <c r="N36" s="2"/>
      <c r="O36" s="2"/>
      <c r="P36" s="2"/>
    </row>
    <row r="37" spans="1:16" ht="14.25">
      <c r="A37" s="2"/>
      <c r="B37" s="2"/>
      <c r="C37" s="2"/>
      <c r="D37" s="2"/>
      <c r="E37" s="2"/>
      <c r="F37" s="2"/>
      <c r="G37" s="2"/>
      <c r="H37" s="128"/>
      <c r="I37" s="129"/>
      <c r="J37" s="130"/>
      <c r="K37" s="1"/>
      <c r="L37" s="1"/>
      <c r="M37" s="1"/>
      <c r="N37" s="2"/>
      <c r="O37" s="2"/>
      <c r="P37" s="2"/>
    </row>
    <row r="38" spans="1:16" ht="14.25">
      <c r="A38" s="2" t="s">
        <v>78</v>
      </c>
      <c r="B38" s="2"/>
      <c r="C38" s="2"/>
      <c r="D38" s="2"/>
      <c r="E38" s="2"/>
      <c r="F38" s="2"/>
      <c r="G38" s="2"/>
      <c r="H38" s="131">
        <f>H41+H42</f>
        <v>4420144.41</v>
      </c>
      <c r="I38" s="129"/>
      <c r="J38" s="130"/>
      <c r="K38" s="1"/>
      <c r="L38" s="1"/>
      <c r="M38" s="1"/>
      <c r="N38" s="2"/>
      <c r="O38" s="2"/>
      <c r="P38" s="2"/>
    </row>
    <row r="39" spans="1:16" ht="14.25">
      <c r="A39" s="2" t="s">
        <v>79</v>
      </c>
      <c r="B39" s="2"/>
      <c r="C39" s="2"/>
      <c r="D39" s="2"/>
      <c r="E39" s="2"/>
      <c r="F39" s="2"/>
      <c r="G39" s="2"/>
      <c r="H39" s="224">
        <v>1336776.36</v>
      </c>
      <c r="I39" s="225"/>
      <c r="J39" s="226"/>
      <c r="K39" s="1"/>
      <c r="L39" s="16"/>
      <c r="M39" s="1"/>
      <c r="N39" s="8"/>
      <c r="O39" s="2"/>
      <c r="P39" s="2"/>
    </row>
    <row r="40" spans="1:16" ht="14.25">
      <c r="A40" s="2" t="s">
        <v>80</v>
      </c>
      <c r="B40" s="2"/>
      <c r="C40" s="2"/>
      <c r="D40" s="2"/>
      <c r="E40" s="2"/>
      <c r="F40" s="2"/>
      <c r="G40" s="2"/>
      <c r="H40" s="209"/>
      <c r="I40" s="210"/>
      <c r="J40" s="211"/>
      <c r="K40" s="1"/>
      <c r="L40" s="1"/>
      <c r="M40" s="1"/>
      <c r="N40" s="2"/>
      <c r="O40" s="2"/>
      <c r="P40" s="2"/>
    </row>
    <row r="41" spans="1:16" ht="14.25">
      <c r="A41" s="2" t="s">
        <v>81</v>
      </c>
      <c r="B41" s="2"/>
      <c r="C41" s="2"/>
      <c r="D41" s="2"/>
      <c r="E41" s="2"/>
      <c r="F41" s="2"/>
      <c r="G41" s="2"/>
      <c r="H41" s="224">
        <v>2745752.31</v>
      </c>
      <c r="I41" s="225"/>
      <c r="J41" s="226"/>
      <c r="K41" s="131"/>
      <c r="L41" s="129"/>
      <c r="M41" s="129"/>
      <c r="N41" s="2"/>
      <c r="O41" s="2"/>
      <c r="P41" s="2"/>
    </row>
    <row r="42" spans="1:16" ht="14.25">
      <c r="A42" s="2" t="s">
        <v>91</v>
      </c>
      <c r="B42" s="2"/>
      <c r="C42" s="2"/>
      <c r="D42" s="2"/>
      <c r="E42" s="2"/>
      <c r="F42" s="2"/>
      <c r="G42" s="2"/>
      <c r="H42" s="224">
        <v>1674392.1</v>
      </c>
      <c r="I42" s="225"/>
      <c r="J42" s="226"/>
      <c r="K42" s="1"/>
      <c r="L42" s="16"/>
      <c r="M42" s="1"/>
      <c r="N42" s="2"/>
      <c r="O42" s="2"/>
      <c r="P42" s="2"/>
    </row>
    <row r="43" spans="1:16" ht="14.25">
      <c r="A43" s="2" t="s">
        <v>82</v>
      </c>
      <c r="B43" s="2"/>
      <c r="C43" s="2"/>
      <c r="D43" s="2"/>
      <c r="E43" s="2"/>
      <c r="F43" s="2"/>
      <c r="G43" s="2"/>
      <c r="H43" s="173">
        <v>0</v>
      </c>
      <c r="I43" s="174"/>
      <c r="J43" s="175"/>
      <c r="K43" s="1"/>
      <c r="L43" s="16"/>
      <c r="M43" s="1"/>
      <c r="N43" s="2"/>
      <c r="O43" s="2"/>
      <c r="P43" s="2"/>
    </row>
    <row r="44" spans="1:16" ht="14.25">
      <c r="A44" s="2" t="s">
        <v>83</v>
      </c>
      <c r="B44" s="2"/>
      <c r="C44" s="2"/>
      <c r="D44" s="2"/>
      <c r="E44" s="2"/>
      <c r="F44" s="2"/>
      <c r="G44" s="2"/>
      <c r="H44" s="131">
        <v>0</v>
      </c>
      <c r="I44" s="132"/>
      <c r="J44" s="133"/>
      <c r="K44" s="1"/>
      <c r="L44" s="17"/>
      <c r="M44" s="1"/>
      <c r="N44" s="2"/>
      <c r="O44" s="2"/>
      <c r="P44" s="2"/>
    </row>
    <row r="45" spans="1:16" ht="14.25">
      <c r="A45" s="2" t="s">
        <v>84</v>
      </c>
      <c r="B45" s="2"/>
      <c r="C45" s="2"/>
      <c r="D45" s="2"/>
      <c r="E45" s="2"/>
      <c r="F45" s="2"/>
      <c r="G45" s="2"/>
      <c r="H45" s="131">
        <f>H16</f>
        <v>71702684</v>
      </c>
      <c r="I45" s="132"/>
      <c r="J45" s="133"/>
      <c r="K45" s="1"/>
      <c r="L45" s="16"/>
      <c r="M45" s="1"/>
      <c r="N45" s="2"/>
      <c r="O45" s="2"/>
      <c r="P45" s="2"/>
    </row>
    <row r="46" spans="1:16" ht="14.25">
      <c r="A46" s="2" t="s">
        <v>85</v>
      </c>
      <c r="B46" s="2"/>
      <c r="C46" s="2"/>
      <c r="D46" s="2"/>
      <c r="E46" s="2"/>
      <c r="F46" s="2"/>
      <c r="G46" s="2"/>
      <c r="H46" s="128" t="s">
        <v>67</v>
      </c>
      <c r="I46" s="129"/>
      <c r="J46" s="130"/>
      <c r="K46" s="1"/>
      <c r="L46" s="1"/>
      <c r="M46" s="1"/>
      <c r="N46" s="2"/>
      <c r="O46" s="2"/>
      <c r="P46" s="2"/>
    </row>
    <row r="47" spans="1:16" ht="14.25">
      <c r="A47" s="2"/>
      <c r="B47" s="2"/>
      <c r="C47" s="2"/>
      <c r="D47" s="2"/>
      <c r="E47" s="2"/>
      <c r="F47" s="2"/>
      <c r="G47" s="2"/>
      <c r="H47" s="128"/>
      <c r="I47" s="129"/>
      <c r="J47" s="130"/>
      <c r="K47" s="1"/>
      <c r="L47" s="1"/>
      <c r="M47" s="1"/>
      <c r="N47" s="2"/>
      <c r="O47" s="2"/>
      <c r="P47" s="2"/>
    </row>
    <row r="48" spans="1:16" ht="14.25">
      <c r="A48" s="2" t="s">
        <v>19</v>
      </c>
      <c r="B48" s="2"/>
      <c r="C48" s="2"/>
      <c r="D48" s="2"/>
      <c r="E48" s="2"/>
      <c r="F48" s="2"/>
      <c r="G48" s="2"/>
      <c r="H48" s="113">
        <f>(H38-H39)/H34*12*100%</f>
        <v>0.3312402758573767</v>
      </c>
      <c r="I48" s="114"/>
      <c r="J48" s="115"/>
      <c r="K48" s="1"/>
      <c r="L48" s="1"/>
      <c r="M48" s="1"/>
      <c r="N48" s="2"/>
      <c r="O48" s="2"/>
      <c r="P48" s="2"/>
    </row>
    <row r="49" spans="1:16" ht="14.25">
      <c r="A49" s="2" t="s">
        <v>66</v>
      </c>
      <c r="B49" s="2"/>
      <c r="C49" s="2"/>
      <c r="D49" s="2"/>
      <c r="E49" s="2"/>
      <c r="F49" s="2"/>
      <c r="G49" s="2"/>
      <c r="H49" s="113">
        <f>H41/H34*12*100%</f>
        <v>0.29497086882003243</v>
      </c>
      <c r="I49" s="114"/>
      <c r="J49" s="115"/>
      <c r="K49" s="1"/>
      <c r="L49" s="1"/>
      <c r="M49" s="1"/>
      <c r="N49" s="2"/>
      <c r="O49" s="2"/>
      <c r="P49" s="2"/>
    </row>
    <row r="50" spans="1:16" ht="14.25">
      <c r="A50" s="2" t="s">
        <v>20</v>
      </c>
      <c r="B50" s="2"/>
      <c r="C50" s="2"/>
      <c r="D50" s="2"/>
      <c r="E50" s="2"/>
      <c r="F50" s="2"/>
      <c r="G50" s="2"/>
      <c r="H50" s="110">
        <f>(H42-H39)/H34*12*100%</f>
        <v>0.03626940703734423</v>
      </c>
      <c r="I50" s="111"/>
      <c r="J50" s="112"/>
      <c r="K50" s="1"/>
      <c r="L50" s="1"/>
      <c r="M50" s="1"/>
      <c r="N50" s="2"/>
      <c r="O50" s="2"/>
      <c r="P50" s="2"/>
    </row>
    <row r="51" spans="1:16" ht="14.25">
      <c r="A51" s="2"/>
      <c r="B51" s="2"/>
      <c r="C51" s="2"/>
      <c r="D51" s="2"/>
      <c r="E51" s="2"/>
      <c r="F51" s="2"/>
      <c r="G51" s="2"/>
      <c r="H51" s="4"/>
      <c r="I51" s="4"/>
      <c r="J51" s="4"/>
      <c r="K51" s="1"/>
      <c r="L51" s="1"/>
      <c r="M51" s="1"/>
      <c r="N51" s="2"/>
      <c r="O51" s="2"/>
      <c r="P51" s="2"/>
    </row>
    <row r="52" spans="1:16" ht="15">
      <c r="A52" s="42" t="s">
        <v>306</v>
      </c>
      <c r="B52" s="2"/>
      <c r="C52" s="2"/>
      <c r="D52" s="2"/>
      <c r="E52" s="2"/>
      <c r="F52" s="2"/>
      <c r="G52" s="2"/>
      <c r="H52" s="221">
        <f>613067.96-319047.1-189390.97</f>
        <v>104629.88999999998</v>
      </c>
      <c r="I52" s="222"/>
      <c r="J52" s="223"/>
      <c r="K52" s="1"/>
      <c r="L52" s="1"/>
      <c r="M52" s="1"/>
      <c r="N52" s="2"/>
      <c r="O52" s="2"/>
      <c r="P52" s="2"/>
    </row>
    <row r="53" spans="1:16" ht="15">
      <c r="A53" s="42" t="s">
        <v>307</v>
      </c>
      <c r="B53" s="2"/>
      <c r="C53" s="2"/>
      <c r="D53" s="2"/>
      <c r="E53" s="2"/>
      <c r="F53" s="2"/>
      <c r="G53" s="2"/>
      <c r="H53" s="200">
        <v>0</v>
      </c>
      <c r="I53" s="201"/>
      <c r="J53" s="202"/>
      <c r="K53" s="1"/>
      <c r="L53" s="1"/>
      <c r="M53" s="1"/>
      <c r="N53" s="2"/>
      <c r="O53" s="2"/>
      <c r="P53" s="2"/>
    </row>
    <row r="54" spans="1:16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">
      <c r="A55" s="43" t="s">
        <v>308</v>
      </c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2"/>
      <c r="O55" s="2"/>
      <c r="P55" s="2"/>
    </row>
    <row r="56" spans="1:16" ht="14.25">
      <c r="A56" s="2" t="s">
        <v>70</v>
      </c>
      <c r="B56" s="2"/>
      <c r="C56" s="2"/>
      <c r="D56" s="2"/>
      <c r="E56" s="2"/>
      <c r="F56" s="2"/>
      <c r="G56" s="2"/>
      <c r="H56" s="194">
        <v>185</v>
      </c>
      <c r="I56" s="195"/>
      <c r="J56" s="196"/>
      <c r="K56" s="1"/>
      <c r="L56" s="1"/>
      <c r="M56" s="1"/>
      <c r="N56" s="2"/>
      <c r="O56" s="2"/>
      <c r="P56" s="2"/>
    </row>
    <row r="57" spans="1:16" ht="14.25">
      <c r="A57" s="2" t="s">
        <v>71</v>
      </c>
      <c r="B57" s="2"/>
      <c r="C57" s="2"/>
      <c r="D57" s="2"/>
      <c r="E57" s="2"/>
      <c r="F57" s="2"/>
      <c r="G57" s="2"/>
      <c r="H57" s="185">
        <v>9639.88</v>
      </c>
      <c r="I57" s="186"/>
      <c r="J57" s="187"/>
      <c r="K57" s="1"/>
      <c r="L57" s="1"/>
      <c r="M57" s="1"/>
      <c r="N57" s="2"/>
      <c r="O57" s="2"/>
      <c r="P57" s="2"/>
    </row>
    <row r="58" spans="1:16" ht="14.25">
      <c r="A58" s="2" t="s">
        <v>21</v>
      </c>
      <c r="B58" s="2"/>
      <c r="C58" s="2"/>
      <c r="D58" s="2"/>
      <c r="E58" s="2"/>
      <c r="F58" s="2"/>
      <c r="G58" s="2"/>
      <c r="H58" s="185">
        <v>587.5</v>
      </c>
      <c r="I58" s="186"/>
      <c r="J58" s="187"/>
      <c r="K58" s="1"/>
      <c r="L58" s="1"/>
      <c r="M58" s="1"/>
      <c r="N58" s="2"/>
      <c r="O58" s="2"/>
      <c r="P58" s="2"/>
    </row>
    <row r="59" spans="1:16" ht="14.25">
      <c r="A59" s="2" t="s">
        <v>22</v>
      </c>
      <c r="B59" s="2"/>
      <c r="C59" s="2"/>
      <c r="D59" s="2"/>
      <c r="E59" s="2"/>
      <c r="F59" s="2"/>
      <c r="G59" s="2"/>
      <c r="H59" s="197">
        <v>3082.19</v>
      </c>
      <c r="I59" s="198"/>
      <c r="J59" s="199"/>
      <c r="K59" s="1"/>
      <c r="L59" s="1"/>
      <c r="M59" s="1"/>
      <c r="N59" s="2"/>
      <c r="O59" s="2"/>
      <c r="P59" s="2"/>
    </row>
    <row r="60" spans="1:16" ht="14.25">
      <c r="A60" s="2"/>
      <c r="B60" s="2"/>
      <c r="C60" s="2"/>
      <c r="D60" s="2"/>
      <c r="E60" s="2"/>
      <c r="F60" s="2"/>
      <c r="G60" s="2"/>
      <c r="H60" s="1"/>
      <c r="I60" s="1"/>
      <c r="J60" s="1"/>
      <c r="K60" s="1"/>
      <c r="L60" s="1"/>
      <c r="M60" s="1"/>
      <c r="N60" s="2"/>
      <c r="O60" s="2"/>
      <c r="P60" s="2"/>
    </row>
    <row r="61" spans="1:16" ht="15">
      <c r="A61" s="5" t="s">
        <v>23</v>
      </c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</row>
    <row r="62" spans="1:16" ht="14.25">
      <c r="A62" s="3" t="s">
        <v>24</v>
      </c>
      <c r="B62" s="2"/>
      <c r="C62" s="2"/>
      <c r="D62" s="2"/>
      <c r="E62" s="2"/>
      <c r="F62" s="2"/>
      <c r="G62" s="2"/>
      <c r="H62" s="144">
        <v>60000000</v>
      </c>
      <c r="I62" s="145"/>
      <c r="J62" s="146"/>
      <c r="K62" s="1"/>
      <c r="L62" s="1"/>
      <c r="M62" s="1"/>
      <c r="N62" s="2"/>
      <c r="O62" s="2"/>
      <c r="P62" s="2"/>
    </row>
    <row r="63" spans="1:16" ht="14.25">
      <c r="A63" s="2" t="s">
        <v>25</v>
      </c>
      <c r="B63" s="2"/>
      <c r="C63" s="2"/>
      <c r="D63" s="2"/>
      <c r="E63" s="2"/>
      <c r="F63" s="2"/>
      <c r="G63" s="2"/>
      <c r="H63" s="131">
        <v>25000000</v>
      </c>
      <c r="I63" s="132"/>
      <c r="J63" s="133"/>
      <c r="K63" s="1"/>
      <c r="L63" s="1"/>
      <c r="M63" s="1"/>
      <c r="N63" s="2"/>
      <c r="O63" s="2"/>
      <c r="P63" s="2"/>
    </row>
    <row r="64" spans="1:16" ht="14.25">
      <c r="A64" s="2" t="s">
        <v>26</v>
      </c>
      <c r="B64" s="2"/>
      <c r="C64" s="2"/>
      <c r="D64" s="2"/>
      <c r="E64" s="2"/>
      <c r="F64" s="2"/>
      <c r="G64" s="2"/>
      <c r="H64" s="131">
        <v>-25000000</v>
      </c>
      <c r="I64" s="132"/>
      <c r="J64" s="133"/>
      <c r="K64" s="1"/>
      <c r="L64" s="1"/>
      <c r="M64" s="1"/>
      <c r="N64" s="2"/>
      <c r="O64" s="2"/>
      <c r="P64" s="2"/>
    </row>
    <row r="65" spans="1:16" ht="14.25">
      <c r="A65" s="2" t="s">
        <v>27</v>
      </c>
      <c r="B65" s="2"/>
      <c r="C65" s="2"/>
      <c r="D65" s="2"/>
      <c r="E65" s="2"/>
      <c r="F65" s="2"/>
      <c r="G65" s="2"/>
      <c r="H65" s="128">
        <v>0</v>
      </c>
      <c r="I65" s="129"/>
      <c r="J65" s="130"/>
      <c r="K65" s="1"/>
      <c r="L65" s="1"/>
      <c r="M65" s="1"/>
      <c r="N65" s="2"/>
      <c r="O65" s="2"/>
      <c r="P65" s="2"/>
    </row>
    <row r="66" spans="1:16" ht="14.25">
      <c r="A66" s="2" t="s">
        <v>28</v>
      </c>
      <c r="B66" s="2"/>
      <c r="C66" s="2"/>
      <c r="D66" s="2"/>
      <c r="E66" s="2"/>
      <c r="F66" s="2"/>
      <c r="G66" s="2"/>
      <c r="H66" s="131">
        <v>0</v>
      </c>
      <c r="I66" s="132"/>
      <c r="J66" s="133"/>
      <c r="K66" s="1"/>
      <c r="L66" s="1"/>
      <c r="M66" s="1"/>
      <c r="N66" s="2"/>
      <c r="O66" s="2"/>
      <c r="P66" s="2"/>
    </row>
    <row r="67" spans="1:16" ht="14.25">
      <c r="A67" s="2" t="s">
        <v>29</v>
      </c>
      <c r="B67" s="2"/>
      <c r="C67" s="2"/>
      <c r="D67" s="2"/>
      <c r="E67" s="2"/>
      <c r="F67" s="2"/>
      <c r="G67" s="2"/>
      <c r="H67" s="137">
        <f>H59</f>
        <v>3082.19</v>
      </c>
      <c r="I67" s="138"/>
      <c r="J67" s="139"/>
      <c r="K67" s="1"/>
      <c r="L67" s="1"/>
      <c r="M67" s="1"/>
      <c r="N67" s="2"/>
      <c r="O67" s="2"/>
      <c r="P67" s="2"/>
    </row>
    <row r="68" spans="1:16" ht="14.25">
      <c r="A68" s="2" t="s">
        <v>30</v>
      </c>
      <c r="B68" s="2"/>
      <c r="C68" s="2"/>
      <c r="D68" s="2"/>
      <c r="E68" s="2"/>
      <c r="F68" s="2"/>
      <c r="G68" s="2"/>
      <c r="H68" s="110">
        <v>0.0015</v>
      </c>
      <c r="I68" s="153"/>
      <c r="J68" s="154"/>
      <c r="K68" s="1"/>
      <c r="L68" s="1"/>
      <c r="M68" s="1"/>
      <c r="N68" s="2"/>
      <c r="O68" s="2"/>
      <c r="P68" s="2"/>
    </row>
    <row r="69" spans="1:16" ht="14.25">
      <c r="A69" s="2"/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2"/>
      <c r="O69" s="2"/>
      <c r="P69" s="2"/>
    </row>
    <row r="70" spans="1:16" ht="15">
      <c r="A70" s="5" t="s">
        <v>31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4.25">
      <c r="A71" s="3" t="s">
        <v>96</v>
      </c>
      <c r="B71" s="2"/>
      <c r="C71" s="2"/>
      <c r="D71" s="2"/>
      <c r="E71" s="2"/>
      <c r="F71" s="2"/>
      <c r="G71" s="2"/>
      <c r="H71" s="144">
        <v>11750000</v>
      </c>
      <c r="I71" s="145"/>
      <c r="J71" s="146"/>
      <c r="K71" s="2"/>
      <c r="L71" s="2"/>
      <c r="M71" s="2"/>
      <c r="N71" s="2"/>
      <c r="O71" s="2"/>
      <c r="P71" s="2"/>
    </row>
    <row r="72" spans="1:16" ht="14.25">
      <c r="A72" s="2" t="s">
        <v>32</v>
      </c>
      <c r="B72" s="2"/>
      <c r="C72" s="2"/>
      <c r="D72" s="2"/>
      <c r="E72" s="2"/>
      <c r="F72" s="2"/>
      <c r="G72" s="2"/>
      <c r="H72" s="131">
        <v>11750000</v>
      </c>
      <c r="I72" s="132"/>
      <c r="J72" s="133"/>
      <c r="K72" s="2"/>
      <c r="L72" s="2"/>
      <c r="M72" s="2"/>
      <c r="N72" s="2"/>
      <c r="O72" s="2"/>
      <c r="P72" s="2"/>
    </row>
    <row r="73" spans="1:16" ht="14.25">
      <c r="A73" s="2" t="s">
        <v>33</v>
      </c>
      <c r="B73" s="2"/>
      <c r="C73" s="2"/>
      <c r="D73" s="2"/>
      <c r="E73" s="2"/>
      <c r="F73" s="2"/>
      <c r="G73" s="2"/>
      <c r="H73" s="131">
        <v>-11750000</v>
      </c>
      <c r="I73" s="129"/>
      <c r="J73" s="130"/>
      <c r="K73" s="2"/>
      <c r="L73" s="2"/>
      <c r="M73" s="2"/>
      <c r="N73" s="2"/>
      <c r="O73" s="2"/>
      <c r="P73" s="2"/>
    </row>
    <row r="74" spans="1:16" ht="14.25">
      <c r="A74" s="2" t="s">
        <v>34</v>
      </c>
      <c r="B74" s="2"/>
      <c r="C74" s="2"/>
      <c r="D74" s="2"/>
      <c r="E74" s="2"/>
      <c r="F74" s="2"/>
      <c r="G74" s="2"/>
      <c r="H74" s="128"/>
      <c r="I74" s="129"/>
      <c r="J74" s="130"/>
      <c r="K74" s="2"/>
      <c r="L74" s="2"/>
      <c r="M74" s="2"/>
      <c r="N74" s="2"/>
      <c r="O74" s="2"/>
      <c r="P74" s="2"/>
    </row>
    <row r="75" spans="1:16" ht="14.25">
      <c r="A75" s="2" t="s">
        <v>35</v>
      </c>
      <c r="B75" s="2"/>
      <c r="C75" s="2"/>
      <c r="D75" s="2"/>
      <c r="E75" s="2"/>
      <c r="F75" s="2"/>
      <c r="G75" s="2"/>
      <c r="H75" s="128">
        <v>0</v>
      </c>
      <c r="I75" s="129"/>
      <c r="J75" s="130"/>
      <c r="K75" s="2"/>
      <c r="L75" s="2"/>
      <c r="M75" s="2"/>
      <c r="N75" s="2"/>
      <c r="O75" s="2"/>
      <c r="P75" s="2"/>
    </row>
    <row r="76" spans="1:16" ht="14.25">
      <c r="A76" s="2" t="s">
        <v>36</v>
      </c>
      <c r="B76" s="2"/>
      <c r="C76" s="2"/>
      <c r="D76" s="2"/>
      <c r="E76" s="2"/>
      <c r="F76" s="2"/>
      <c r="G76" s="2"/>
      <c r="H76" s="128">
        <v>0</v>
      </c>
      <c r="I76" s="129"/>
      <c r="J76" s="130"/>
      <c r="K76" s="2"/>
      <c r="L76" s="2"/>
      <c r="M76" s="2"/>
      <c r="N76" s="2"/>
      <c r="O76" s="2"/>
      <c r="P76" s="2"/>
    </row>
    <row r="77" spans="1:16" ht="14.25">
      <c r="A77" s="2" t="s">
        <v>37</v>
      </c>
      <c r="B77" s="2"/>
      <c r="C77" s="2"/>
      <c r="D77" s="2"/>
      <c r="E77" s="2"/>
      <c r="F77" s="2"/>
      <c r="G77" s="2"/>
      <c r="H77" s="128">
        <v>0</v>
      </c>
      <c r="I77" s="129"/>
      <c r="J77" s="130"/>
      <c r="K77" s="2"/>
      <c r="L77" s="2"/>
      <c r="M77" s="2"/>
      <c r="N77" s="2"/>
      <c r="O77" s="2"/>
      <c r="P77" s="2"/>
    </row>
    <row r="78" spans="1:16" ht="14.25">
      <c r="A78" s="2" t="s">
        <v>38</v>
      </c>
      <c r="B78" s="2"/>
      <c r="C78" s="2"/>
      <c r="D78" s="2"/>
      <c r="E78" s="2"/>
      <c r="F78" s="2"/>
      <c r="G78" s="2"/>
      <c r="H78" s="158">
        <f>H72+H73</f>
        <v>0</v>
      </c>
      <c r="I78" s="159"/>
      <c r="J78" s="160"/>
      <c r="K78" s="2"/>
      <c r="L78" s="2"/>
      <c r="M78" s="2"/>
      <c r="N78" s="2"/>
      <c r="O78" s="2"/>
      <c r="P78" s="2"/>
    </row>
    <row r="79" spans="1:16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">
      <c r="A80" s="5" t="s">
        <v>39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4.25">
      <c r="A81" s="2" t="s">
        <v>40</v>
      </c>
      <c r="B81" s="2"/>
      <c r="C81" s="2"/>
      <c r="D81" s="2"/>
      <c r="E81" s="2"/>
      <c r="F81" s="2"/>
      <c r="G81" s="2"/>
      <c r="H81" s="161">
        <v>0</v>
      </c>
      <c r="I81" s="162"/>
      <c r="J81" s="163"/>
      <c r="K81" s="2"/>
      <c r="L81" s="2"/>
      <c r="M81" s="2"/>
      <c r="N81" s="2"/>
      <c r="O81" s="2"/>
      <c r="P81" s="2"/>
    </row>
    <row r="82" spans="1:16" ht="14.25">
      <c r="A82" s="2" t="s">
        <v>41</v>
      </c>
      <c r="B82" s="2"/>
      <c r="C82" s="2"/>
      <c r="D82" s="2"/>
      <c r="E82" s="2"/>
      <c r="F82" s="2"/>
      <c r="G82" s="2"/>
      <c r="H82" s="128">
        <v>0</v>
      </c>
      <c r="I82" s="129"/>
      <c r="J82" s="130"/>
      <c r="K82" s="2"/>
      <c r="L82" s="2"/>
      <c r="M82" s="2"/>
      <c r="N82" s="2"/>
      <c r="O82" s="2"/>
      <c r="P82" s="2"/>
    </row>
    <row r="83" spans="1:16" ht="14.25">
      <c r="A83" s="2" t="s">
        <v>42</v>
      </c>
      <c r="B83" s="2"/>
      <c r="C83" s="2"/>
      <c r="D83" s="2"/>
      <c r="E83" s="2"/>
      <c r="F83" s="2"/>
      <c r="G83" s="2"/>
      <c r="H83" s="128">
        <v>0</v>
      </c>
      <c r="I83" s="129"/>
      <c r="J83" s="130"/>
      <c r="K83" s="2"/>
      <c r="L83" s="2"/>
      <c r="M83" s="2"/>
      <c r="N83" s="2"/>
      <c r="O83" s="2"/>
      <c r="P83" s="2"/>
    </row>
    <row r="84" spans="1:16" ht="14.25">
      <c r="A84" s="2" t="s">
        <v>43</v>
      </c>
      <c r="B84" s="2"/>
      <c r="C84" s="2"/>
      <c r="D84" s="2"/>
      <c r="E84" s="2"/>
      <c r="F84" s="2"/>
      <c r="G84" s="2"/>
      <c r="H84" s="164">
        <v>0</v>
      </c>
      <c r="I84" s="153"/>
      <c r="J84" s="154"/>
      <c r="K84" s="2"/>
      <c r="L84" s="2"/>
      <c r="M84" s="2"/>
      <c r="N84" s="2"/>
      <c r="O84" s="2"/>
      <c r="P84" s="2"/>
    </row>
    <row r="85" spans="1:16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">
      <c r="A86" s="44" t="s">
        <v>309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>
      <c r="A87" s="6" t="s">
        <v>44</v>
      </c>
      <c r="B87" s="2"/>
      <c r="C87" s="2"/>
      <c r="D87" s="2"/>
      <c r="E87" s="2"/>
      <c r="F87" s="2"/>
      <c r="G87" s="2"/>
      <c r="H87" s="125" t="s">
        <v>72</v>
      </c>
      <c r="I87" s="126"/>
      <c r="J87" s="127"/>
      <c r="K87" s="126" t="s">
        <v>61</v>
      </c>
      <c r="L87" s="126"/>
      <c r="M87" s="127"/>
      <c r="N87" s="2"/>
      <c r="O87" s="2"/>
      <c r="P87" s="2"/>
    </row>
    <row r="88" spans="1:16" ht="14.25">
      <c r="A88" s="2" t="s">
        <v>45</v>
      </c>
      <c r="B88" s="2"/>
      <c r="C88" s="2"/>
      <c r="D88" s="2"/>
      <c r="E88" s="2"/>
      <c r="F88" s="2"/>
      <c r="G88" s="2"/>
      <c r="H88" s="173">
        <v>0</v>
      </c>
      <c r="I88" s="174"/>
      <c r="J88" s="175"/>
      <c r="K88" s="174">
        <v>0</v>
      </c>
      <c r="L88" s="188"/>
      <c r="M88" s="189"/>
      <c r="N88" s="2"/>
      <c r="O88" s="2"/>
      <c r="P88" s="2"/>
    </row>
    <row r="89" spans="1:16" ht="14.25">
      <c r="A89" s="2" t="s">
        <v>46</v>
      </c>
      <c r="B89" s="2"/>
      <c r="C89" s="2"/>
      <c r="D89" s="2"/>
      <c r="E89" s="2"/>
      <c r="F89" s="2"/>
      <c r="G89" s="2"/>
      <c r="H89" s="173">
        <v>0</v>
      </c>
      <c r="I89" s="174"/>
      <c r="J89" s="175"/>
      <c r="K89" s="188">
        <v>0</v>
      </c>
      <c r="L89" s="188"/>
      <c r="M89" s="189"/>
      <c r="N89" s="2"/>
      <c r="O89" s="2"/>
      <c r="P89" s="2"/>
    </row>
    <row r="90" spans="1:16" ht="14.25">
      <c r="A90" s="2" t="s">
        <v>47</v>
      </c>
      <c r="B90" s="2"/>
      <c r="C90" s="2"/>
      <c r="D90" s="2"/>
      <c r="E90" s="2"/>
      <c r="F90" s="2"/>
      <c r="G90" s="2"/>
      <c r="H90" s="173">
        <v>0</v>
      </c>
      <c r="I90" s="174"/>
      <c r="J90" s="175"/>
      <c r="K90" s="188">
        <v>0</v>
      </c>
      <c r="L90" s="188"/>
      <c r="M90" s="189"/>
      <c r="N90" s="2"/>
      <c r="O90" s="2"/>
      <c r="P90" s="2"/>
    </row>
    <row r="91" spans="1:16" ht="14.25">
      <c r="A91" s="2" t="s">
        <v>48</v>
      </c>
      <c r="B91" s="2"/>
      <c r="C91" s="2"/>
      <c r="D91" s="2"/>
      <c r="E91" s="2"/>
      <c r="F91" s="2"/>
      <c r="G91" s="2"/>
      <c r="H91" s="173">
        <v>0</v>
      </c>
      <c r="I91" s="174"/>
      <c r="J91" s="175"/>
      <c r="K91" s="188">
        <v>0</v>
      </c>
      <c r="L91" s="188"/>
      <c r="M91" s="189"/>
      <c r="N91" s="2"/>
      <c r="O91" s="2"/>
      <c r="P91" s="2"/>
    </row>
    <row r="92" spans="1:16" ht="14.25">
      <c r="A92" s="2" t="s">
        <v>104</v>
      </c>
      <c r="B92" s="2"/>
      <c r="C92" s="2"/>
      <c r="D92" s="2"/>
      <c r="E92" s="2"/>
      <c r="F92" s="2"/>
      <c r="G92" s="2"/>
      <c r="H92" s="173">
        <v>0</v>
      </c>
      <c r="I92" s="174"/>
      <c r="J92" s="175"/>
      <c r="K92" s="188">
        <v>0</v>
      </c>
      <c r="L92" s="188"/>
      <c r="M92" s="189"/>
      <c r="N92" s="2"/>
      <c r="O92" s="2"/>
      <c r="P92" s="2"/>
    </row>
    <row r="93" spans="1:16" ht="14.25">
      <c r="A93" s="2" t="s">
        <v>105</v>
      </c>
      <c r="B93" s="2"/>
      <c r="C93" s="2"/>
      <c r="D93" s="2"/>
      <c r="E93" s="2"/>
      <c r="F93" s="2"/>
      <c r="G93" s="2"/>
      <c r="H93" s="173">
        <v>0</v>
      </c>
      <c r="I93" s="174"/>
      <c r="J93" s="175"/>
      <c r="K93" s="188">
        <v>0</v>
      </c>
      <c r="L93" s="188"/>
      <c r="M93" s="189"/>
      <c r="N93" s="2"/>
      <c r="O93" s="2"/>
      <c r="P93" s="2"/>
    </row>
    <row r="94" spans="1:16" ht="14.25">
      <c r="A94" s="2" t="s">
        <v>103</v>
      </c>
      <c r="B94" s="2"/>
      <c r="C94" s="2"/>
      <c r="D94" s="2"/>
      <c r="E94" s="2"/>
      <c r="F94" s="2"/>
      <c r="G94" s="2"/>
      <c r="H94" s="173">
        <v>0</v>
      </c>
      <c r="I94" s="174"/>
      <c r="J94" s="175"/>
      <c r="K94" s="188">
        <v>0</v>
      </c>
      <c r="L94" s="188"/>
      <c r="M94" s="189"/>
      <c r="N94" s="2"/>
      <c r="O94" s="2"/>
      <c r="P94" s="2"/>
    </row>
    <row r="95" spans="1:16" ht="14.25">
      <c r="A95" s="2" t="s">
        <v>116</v>
      </c>
      <c r="B95" s="2"/>
      <c r="C95" s="2"/>
      <c r="D95" s="2"/>
      <c r="E95" s="2"/>
      <c r="F95" s="2"/>
      <c r="G95" s="2"/>
      <c r="H95" s="173">
        <v>0</v>
      </c>
      <c r="I95" s="174"/>
      <c r="J95" s="175"/>
      <c r="K95" s="188">
        <v>0</v>
      </c>
      <c r="L95" s="188"/>
      <c r="M95" s="189"/>
      <c r="N95" s="2"/>
      <c r="O95" s="2"/>
      <c r="P95" s="2"/>
    </row>
    <row r="96" spans="1:16" ht="14.25">
      <c r="A96" s="2" t="s">
        <v>246</v>
      </c>
      <c r="B96" s="2"/>
      <c r="C96" s="2"/>
      <c r="D96" s="2"/>
      <c r="E96" s="2"/>
      <c r="F96" s="2"/>
      <c r="G96" s="2"/>
      <c r="H96" s="190">
        <v>0</v>
      </c>
      <c r="I96" s="191"/>
      <c r="J96" s="192"/>
      <c r="K96" s="193">
        <v>0</v>
      </c>
      <c r="L96" s="191"/>
      <c r="M96" s="192"/>
      <c r="N96" s="2"/>
      <c r="O96" s="2"/>
      <c r="P96" s="2"/>
    </row>
    <row r="97" spans="1:16" ht="14.25">
      <c r="A97" s="2" t="s">
        <v>115</v>
      </c>
      <c r="B97" s="2"/>
      <c r="C97" s="2"/>
      <c r="D97" s="2"/>
      <c r="E97" s="2"/>
      <c r="F97" s="2"/>
      <c r="G97" s="2"/>
      <c r="H97" s="165">
        <f>SUM(H88:J96)</f>
        <v>0</v>
      </c>
      <c r="I97" s="166"/>
      <c r="J97" s="167"/>
      <c r="K97" s="165">
        <f>SUM(K88:M96)</f>
        <v>0</v>
      </c>
      <c r="L97" s="169"/>
      <c r="M97" s="170"/>
      <c r="N97" s="2"/>
      <c r="O97" s="2"/>
      <c r="P97" s="2"/>
    </row>
    <row r="98" spans="1:16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">
      <c r="A99" s="45" t="s">
        <v>310</v>
      </c>
      <c r="B99" s="2"/>
      <c r="C99" s="2"/>
      <c r="D99" s="2"/>
      <c r="E99" s="2"/>
      <c r="F99" s="2"/>
      <c r="G99" s="2"/>
      <c r="H99" s="12"/>
      <c r="I99" s="12"/>
      <c r="J99" s="12"/>
      <c r="K99" s="11"/>
      <c r="L99" s="11"/>
      <c r="M99" s="11"/>
      <c r="N99" s="2"/>
      <c r="O99" s="2"/>
      <c r="P99" s="2"/>
    </row>
    <row r="100" spans="1:16" ht="15">
      <c r="A100" s="14" t="s">
        <v>111</v>
      </c>
      <c r="B100" s="2"/>
      <c r="C100" s="2"/>
      <c r="D100" s="2"/>
      <c r="E100" s="2"/>
      <c r="F100" s="2"/>
      <c r="G100" s="2"/>
      <c r="H100" s="116" t="s">
        <v>114</v>
      </c>
      <c r="I100" s="117"/>
      <c r="J100" s="118"/>
      <c r="K100" s="11"/>
      <c r="L100" s="11"/>
      <c r="M100" s="11"/>
      <c r="N100" s="2"/>
      <c r="O100" s="2"/>
      <c r="P100" s="2"/>
    </row>
    <row r="101" spans="1:16" ht="14.25">
      <c r="A101" s="15" t="s">
        <v>112</v>
      </c>
      <c r="B101" s="2"/>
      <c r="C101" s="2"/>
      <c r="D101" s="2"/>
      <c r="E101" s="2"/>
      <c r="F101" s="2"/>
      <c r="G101" s="2"/>
      <c r="H101" s="176">
        <v>0</v>
      </c>
      <c r="I101" s="177"/>
      <c r="J101" s="178"/>
      <c r="K101" s="11"/>
      <c r="L101" s="11"/>
      <c r="M101" s="11"/>
      <c r="N101" s="2"/>
      <c r="O101" s="2"/>
      <c r="P101" s="2"/>
    </row>
    <row r="102" spans="1:16" ht="14.25">
      <c r="A102" s="15" t="s">
        <v>113</v>
      </c>
      <c r="B102" s="2"/>
      <c r="C102" s="2"/>
      <c r="D102" s="2"/>
      <c r="E102" s="2"/>
      <c r="F102" s="2"/>
      <c r="G102" s="2"/>
      <c r="H102" s="179">
        <v>0</v>
      </c>
      <c r="I102" s="180"/>
      <c r="J102" s="181"/>
      <c r="K102" s="11"/>
      <c r="L102" s="11"/>
      <c r="M102" s="11"/>
      <c r="N102" s="2"/>
      <c r="O102" s="2"/>
      <c r="P102" s="2"/>
    </row>
    <row r="103" spans="1:16" ht="14.25">
      <c r="A103" s="2"/>
      <c r="B103" s="2"/>
      <c r="C103" s="2"/>
      <c r="D103" s="2"/>
      <c r="E103" s="2"/>
      <c r="F103" s="2"/>
      <c r="G103" s="2"/>
      <c r="H103" s="12"/>
      <c r="I103" s="12"/>
      <c r="J103" s="12"/>
      <c r="K103" s="11"/>
      <c r="L103" s="11"/>
      <c r="M103" s="11"/>
      <c r="N103" s="2"/>
      <c r="O103" s="2"/>
      <c r="P103" s="2"/>
    </row>
    <row r="104" spans="1:16" ht="14.25">
      <c r="A104" s="2"/>
      <c r="B104" s="2"/>
      <c r="C104" s="2"/>
      <c r="D104" s="2"/>
      <c r="E104" s="2"/>
      <c r="F104" s="2"/>
      <c r="G104" s="2"/>
      <c r="H104" s="12"/>
      <c r="I104" s="12"/>
      <c r="J104" s="12"/>
      <c r="K104" s="11"/>
      <c r="L104" s="11"/>
      <c r="M104" s="11"/>
      <c r="N104" s="2"/>
      <c r="O104" s="2"/>
      <c r="P104" s="2"/>
    </row>
    <row r="105" spans="1:16" ht="15">
      <c r="A105" s="5" t="s">
        <v>117</v>
      </c>
      <c r="B105" s="2"/>
      <c r="C105" s="2"/>
      <c r="D105" s="2"/>
      <c r="E105" s="2"/>
      <c r="F105" s="2"/>
      <c r="G105" s="2"/>
      <c r="H105" s="116" t="s">
        <v>108</v>
      </c>
      <c r="I105" s="117"/>
      <c r="J105" s="118"/>
      <c r="K105" s="125" t="s">
        <v>109</v>
      </c>
      <c r="L105" s="126"/>
      <c r="M105" s="127"/>
      <c r="N105" s="125" t="s">
        <v>110</v>
      </c>
      <c r="O105" s="126"/>
      <c r="P105" s="127"/>
    </row>
    <row r="106" spans="1:16" ht="14.25">
      <c r="A106" s="2" t="s">
        <v>106</v>
      </c>
      <c r="B106" s="2"/>
      <c r="C106" s="2"/>
      <c r="D106" s="2"/>
      <c r="E106" s="2"/>
      <c r="F106" s="2"/>
      <c r="G106" s="2"/>
      <c r="H106" s="113">
        <v>0.667</v>
      </c>
      <c r="I106" s="114"/>
      <c r="J106" s="115"/>
      <c r="K106" s="113">
        <v>0.677</v>
      </c>
      <c r="L106" s="114"/>
      <c r="M106" s="115"/>
      <c r="N106" s="176">
        <v>0</v>
      </c>
      <c r="O106" s="177"/>
      <c r="P106" s="178"/>
    </row>
    <row r="107" spans="1:16" ht="14.25">
      <c r="A107" s="2" t="s">
        <v>107</v>
      </c>
      <c r="B107" s="2"/>
      <c r="C107" s="2"/>
      <c r="D107" s="2"/>
      <c r="E107" s="2"/>
      <c r="F107" s="2"/>
      <c r="G107" s="2"/>
      <c r="H107" s="110">
        <v>0.6431</v>
      </c>
      <c r="I107" s="111"/>
      <c r="J107" s="112"/>
      <c r="K107" s="110">
        <v>0.6531</v>
      </c>
      <c r="L107" s="111"/>
      <c r="M107" s="112"/>
      <c r="N107" s="179">
        <v>0</v>
      </c>
      <c r="O107" s="180"/>
      <c r="P107" s="181"/>
    </row>
    <row r="108" spans="1:16" ht="14.25">
      <c r="A108" s="2"/>
      <c r="B108" s="2"/>
      <c r="C108" s="2"/>
      <c r="D108" s="2"/>
      <c r="E108" s="2"/>
      <c r="F108" s="2"/>
      <c r="G108" s="2"/>
      <c r="H108" s="8"/>
      <c r="I108" s="2"/>
      <c r="J108" s="2"/>
      <c r="K108" s="2"/>
      <c r="L108" s="2"/>
      <c r="M108" s="2"/>
      <c r="N108" s="2"/>
      <c r="O108" s="2"/>
      <c r="P108" s="2"/>
    </row>
    <row r="109" spans="1:16" ht="15">
      <c r="A109" s="5" t="s">
        <v>49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4.25">
      <c r="A110" s="2" t="s">
        <v>50</v>
      </c>
      <c r="B110" s="2"/>
      <c r="C110" s="2"/>
      <c r="D110" s="2"/>
      <c r="E110" s="2"/>
      <c r="F110" s="2"/>
      <c r="G110" s="2"/>
      <c r="H110" s="161">
        <v>0</v>
      </c>
      <c r="I110" s="162"/>
      <c r="J110" s="163"/>
      <c r="K110" s="2"/>
      <c r="L110" s="2"/>
      <c r="M110" s="2"/>
      <c r="N110" s="2"/>
      <c r="O110" s="2"/>
      <c r="P110" s="2"/>
    </row>
    <row r="111" spans="1:16" ht="14.25">
      <c r="A111" s="2" t="s">
        <v>51</v>
      </c>
      <c r="B111" s="2"/>
      <c r="C111" s="2"/>
      <c r="D111" s="2"/>
      <c r="E111" s="2"/>
      <c r="F111" s="2"/>
      <c r="G111" s="2"/>
      <c r="H111" s="128">
        <v>0</v>
      </c>
      <c r="I111" s="129"/>
      <c r="J111" s="130"/>
      <c r="K111" s="2"/>
      <c r="L111" s="2"/>
      <c r="M111" s="2"/>
      <c r="N111" s="2"/>
      <c r="O111" s="2"/>
      <c r="P111" s="2"/>
    </row>
    <row r="112" spans="1:16" ht="14.25">
      <c r="A112" s="2"/>
      <c r="B112" s="2"/>
      <c r="C112" s="2"/>
      <c r="D112" s="2"/>
      <c r="E112" s="2"/>
      <c r="F112" s="2"/>
      <c r="G112" s="2"/>
      <c r="H112" s="128"/>
      <c r="I112" s="129"/>
      <c r="J112" s="130"/>
      <c r="K112" s="2"/>
      <c r="L112" s="2"/>
      <c r="M112" s="2"/>
      <c r="N112" s="2"/>
      <c r="O112" s="2"/>
      <c r="P112" s="2"/>
    </row>
    <row r="113" spans="1:16" ht="14.25">
      <c r="A113" s="2" t="s">
        <v>52</v>
      </c>
      <c r="B113" s="2"/>
      <c r="C113" s="2"/>
      <c r="D113" s="2"/>
      <c r="E113" s="2"/>
      <c r="F113" s="2"/>
      <c r="G113" s="2"/>
      <c r="H113" s="128">
        <v>0</v>
      </c>
      <c r="I113" s="129"/>
      <c r="J113" s="130"/>
      <c r="K113" s="2"/>
      <c r="L113" s="2"/>
      <c r="M113" s="2"/>
      <c r="N113" s="2"/>
      <c r="O113" s="2"/>
      <c r="P113" s="2"/>
    </row>
    <row r="114" spans="1:16" ht="14.25">
      <c r="A114" s="2" t="s">
        <v>53</v>
      </c>
      <c r="B114" s="2"/>
      <c r="C114" s="2"/>
      <c r="D114" s="2"/>
      <c r="E114" s="2"/>
      <c r="F114" s="2"/>
      <c r="G114" s="2"/>
      <c r="H114" s="128">
        <v>0</v>
      </c>
      <c r="I114" s="129"/>
      <c r="J114" s="130"/>
      <c r="K114" s="2"/>
      <c r="L114" s="2"/>
      <c r="M114" s="2"/>
      <c r="N114" s="2"/>
      <c r="O114" s="2"/>
      <c r="P114" s="2"/>
    </row>
    <row r="115" spans="1:16" ht="14.25">
      <c r="A115" s="2" t="s">
        <v>54</v>
      </c>
      <c r="B115" s="2"/>
      <c r="C115" s="2"/>
      <c r="D115" s="2"/>
      <c r="E115" s="2"/>
      <c r="F115" s="2"/>
      <c r="G115" s="2"/>
      <c r="H115" s="164">
        <v>0</v>
      </c>
      <c r="I115" s="153"/>
      <c r="J115" s="154"/>
      <c r="K115" s="1"/>
      <c r="L115" s="1"/>
      <c r="M115" s="1"/>
      <c r="N115" s="2"/>
      <c r="O115" s="2"/>
      <c r="P115" s="2"/>
    </row>
    <row r="116" spans="1:16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2"/>
      <c r="O116" s="2"/>
      <c r="P116" s="2"/>
    </row>
    <row r="117" spans="1:16" ht="15">
      <c r="A117" s="5" t="s">
        <v>55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4.25">
      <c r="A118" s="2" t="s">
        <v>86</v>
      </c>
      <c r="B118" s="2"/>
      <c r="C118" s="2"/>
      <c r="D118" s="2"/>
      <c r="E118" s="2"/>
      <c r="F118" s="2"/>
      <c r="G118" s="2"/>
      <c r="H118" s="161">
        <v>0</v>
      </c>
      <c r="I118" s="162"/>
      <c r="J118" s="163"/>
      <c r="K118" s="2"/>
      <c r="L118" s="2"/>
      <c r="M118" s="2"/>
      <c r="N118" s="2"/>
      <c r="O118" s="2"/>
      <c r="P118" s="2"/>
    </row>
    <row r="119" spans="1:16" ht="14.25">
      <c r="A119" s="2" t="s">
        <v>87</v>
      </c>
      <c r="B119" s="2"/>
      <c r="C119" s="2"/>
      <c r="D119" s="2"/>
      <c r="E119" s="2"/>
      <c r="F119" s="2"/>
      <c r="G119" s="2"/>
      <c r="H119" s="128">
        <v>0</v>
      </c>
      <c r="I119" s="129"/>
      <c r="J119" s="130"/>
      <c r="K119" s="2"/>
      <c r="L119" s="2"/>
      <c r="M119" s="2"/>
      <c r="N119" s="2"/>
      <c r="O119" s="2"/>
      <c r="P119" s="2"/>
    </row>
    <row r="120" spans="1:16" ht="14.25">
      <c r="A120" s="2" t="s">
        <v>88</v>
      </c>
      <c r="B120" s="2"/>
      <c r="C120" s="2"/>
      <c r="D120" s="2"/>
      <c r="E120" s="2"/>
      <c r="F120" s="2"/>
      <c r="G120" s="2"/>
      <c r="H120" s="128">
        <v>0</v>
      </c>
      <c r="I120" s="129"/>
      <c r="J120" s="130"/>
      <c r="K120" s="2"/>
      <c r="L120" s="2"/>
      <c r="M120" s="2"/>
      <c r="N120" s="2"/>
      <c r="O120" s="2"/>
      <c r="P120" s="2"/>
    </row>
    <row r="121" spans="1:16" ht="14.25">
      <c r="A121" s="2" t="s">
        <v>89</v>
      </c>
      <c r="B121" s="2"/>
      <c r="C121" s="2"/>
      <c r="D121" s="2"/>
      <c r="E121" s="2"/>
      <c r="F121" s="2"/>
      <c r="G121" s="2"/>
      <c r="H121" s="128">
        <v>0</v>
      </c>
      <c r="I121" s="129"/>
      <c r="J121" s="130"/>
      <c r="K121" s="2"/>
      <c r="L121" s="2"/>
      <c r="M121" s="2"/>
      <c r="N121" s="2"/>
      <c r="O121" s="2"/>
      <c r="P121" s="2"/>
    </row>
    <row r="122" spans="1:16" ht="14.25">
      <c r="A122" s="2" t="s">
        <v>90</v>
      </c>
      <c r="B122" s="2"/>
      <c r="C122" s="2"/>
      <c r="D122" s="2"/>
      <c r="E122" s="2"/>
      <c r="F122" s="2"/>
      <c r="G122" s="2"/>
      <c r="H122" s="128">
        <v>0</v>
      </c>
      <c r="I122" s="129"/>
      <c r="J122" s="130"/>
      <c r="K122" s="2"/>
      <c r="L122" s="2"/>
      <c r="M122" s="2"/>
      <c r="N122" s="2"/>
      <c r="O122" s="2"/>
      <c r="P122" s="2"/>
    </row>
    <row r="123" spans="1:16" ht="14.25">
      <c r="A123" s="2" t="s">
        <v>56</v>
      </c>
      <c r="B123" s="2"/>
      <c r="C123" s="2"/>
      <c r="D123" s="2"/>
      <c r="E123" s="2"/>
      <c r="F123" s="2"/>
      <c r="G123" s="2"/>
      <c r="H123" s="128">
        <v>0</v>
      </c>
      <c r="I123" s="129"/>
      <c r="J123" s="130"/>
      <c r="K123" s="2"/>
      <c r="L123" s="2"/>
      <c r="M123" s="2"/>
      <c r="N123" s="2"/>
      <c r="O123" s="2"/>
      <c r="P123" s="2"/>
    </row>
    <row r="124" spans="1:16" ht="14.25">
      <c r="A124" s="2" t="s">
        <v>57</v>
      </c>
      <c r="B124" s="2"/>
      <c r="C124" s="2"/>
      <c r="D124" s="2"/>
      <c r="E124" s="2"/>
      <c r="F124" s="2"/>
      <c r="G124" s="2"/>
      <c r="H124" s="128">
        <v>0</v>
      </c>
      <c r="I124" s="129"/>
      <c r="J124" s="130"/>
      <c r="K124" s="2"/>
      <c r="L124" s="2"/>
      <c r="M124" s="2"/>
      <c r="N124" s="2"/>
      <c r="O124" s="2"/>
      <c r="P124" s="2"/>
    </row>
    <row r="125" spans="1:16" ht="14.25">
      <c r="A125" s="2" t="s">
        <v>58</v>
      </c>
      <c r="B125" s="2"/>
      <c r="C125" s="2"/>
      <c r="D125" s="2"/>
      <c r="E125" s="2"/>
      <c r="F125" s="2"/>
      <c r="G125" s="2"/>
      <c r="H125" s="164">
        <v>0</v>
      </c>
      <c r="I125" s="153"/>
      <c r="J125" s="154"/>
      <c r="K125" s="2"/>
      <c r="L125" s="2"/>
      <c r="M125" s="2"/>
      <c r="N125" s="2"/>
      <c r="O125" s="2"/>
      <c r="P125" s="2"/>
    </row>
    <row r="126" spans="1:16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mergeCells count="139">
    <mergeCell ref="H7:J7"/>
    <mergeCell ref="K7:M7"/>
    <mergeCell ref="H8:J8"/>
    <mergeCell ref="K8:M8"/>
    <mergeCell ref="H9:J9"/>
    <mergeCell ref="K9:M9"/>
    <mergeCell ref="H10:J10"/>
    <mergeCell ref="K10:M10"/>
    <mergeCell ref="H11:J11"/>
    <mergeCell ref="K11:M11"/>
    <mergeCell ref="H12:J12"/>
    <mergeCell ref="K12:M12"/>
    <mergeCell ref="H13:J13"/>
    <mergeCell ref="K13:M13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4:J34"/>
    <mergeCell ref="H35:J35"/>
    <mergeCell ref="H36:J36"/>
    <mergeCell ref="H37:J37"/>
    <mergeCell ref="H38:J38"/>
    <mergeCell ref="H39:J39"/>
    <mergeCell ref="H40:J40"/>
    <mergeCell ref="H41:J41"/>
    <mergeCell ref="K41:M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2:J52"/>
    <mergeCell ref="H53:J53"/>
    <mergeCell ref="H56:J56"/>
    <mergeCell ref="H57:J57"/>
    <mergeCell ref="H58:J58"/>
    <mergeCell ref="H59:J59"/>
    <mergeCell ref="H62:J62"/>
    <mergeCell ref="H63:J63"/>
    <mergeCell ref="H64:J64"/>
    <mergeCell ref="H65:J65"/>
    <mergeCell ref="H66:J66"/>
    <mergeCell ref="H67:J67"/>
    <mergeCell ref="H68:J68"/>
    <mergeCell ref="H71:J71"/>
    <mergeCell ref="H72:J72"/>
    <mergeCell ref="H73:J73"/>
    <mergeCell ref="H74:J74"/>
    <mergeCell ref="H75:J75"/>
    <mergeCell ref="H76:J76"/>
    <mergeCell ref="H77:J77"/>
    <mergeCell ref="H78:J78"/>
    <mergeCell ref="H81:J81"/>
    <mergeCell ref="H82:J82"/>
    <mergeCell ref="H83:J83"/>
    <mergeCell ref="H84:J84"/>
    <mergeCell ref="H87:J87"/>
    <mergeCell ref="K87:M87"/>
    <mergeCell ref="H88:J88"/>
    <mergeCell ref="K88:M88"/>
    <mergeCell ref="H89:J89"/>
    <mergeCell ref="K89:M89"/>
    <mergeCell ref="H90:J90"/>
    <mergeCell ref="K90:M90"/>
    <mergeCell ref="H91:J91"/>
    <mergeCell ref="K91:M91"/>
    <mergeCell ref="H92:J92"/>
    <mergeCell ref="K92:M92"/>
    <mergeCell ref="H93:J93"/>
    <mergeCell ref="K93:M93"/>
    <mergeCell ref="H94:J94"/>
    <mergeCell ref="K94:M94"/>
    <mergeCell ref="H95:J95"/>
    <mergeCell ref="K95:M95"/>
    <mergeCell ref="H96:J96"/>
    <mergeCell ref="K96:M96"/>
    <mergeCell ref="H97:J97"/>
    <mergeCell ref="K97:M97"/>
    <mergeCell ref="H100:J100"/>
    <mergeCell ref="H101:J101"/>
    <mergeCell ref="H102:J102"/>
    <mergeCell ref="H105:J105"/>
    <mergeCell ref="K105:M105"/>
    <mergeCell ref="N105:P105"/>
    <mergeCell ref="H106:J106"/>
    <mergeCell ref="K106:M106"/>
    <mergeCell ref="N106:P106"/>
    <mergeCell ref="H107:J107"/>
    <mergeCell ref="K107:M107"/>
    <mergeCell ref="N107:P107"/>
    <mergeCell ref="H110:J110"/>
    <mergeCell ref="H111:J111"/>
    <mergeCell ref="H112:J112"/>
    <mergeCell ref="H113:J113"/>
    <mergeCell ref="H114:J114"/>
    <mergeCell ref="H115:J115"/>
    <mergeCell ref="H118:J118"/>
    <mergeCell ref="H119:J119"/>
    <mergeCell ref="H120:J120"/>
    <mergeCell ref="H125:J125"/>
    <mergeCell ref="H121:J121"/>
    <mergeCell ref="H122:J122"/>
    <mergeCell ref="H123:J123"/>
    <mergeCell ref="H124:J124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4" width="9.140625" style="9" customWidth="1"/>
    <col min="5" max="5" width="20.57421875" style="9" customWidth="1"/>
    <col min="6" max="6" width="10.8515625" style="9" customWidth="1"/>
    <col min="7" max="7" width="9.140625" style="9" customWidth="1"/>
    <col min="8" max="9" width="12.7109375" style="9" bestFit="1" customWidth="1"/>
    <col min="10" max="11" width="9.140625" style="9" customWidth="1"/>
    <col min="12" max="12" width="11.140625" style="9" bestFit="1" customWidth="1"/>
    <col min="13" max="16384" width="9.140625" style="9" customWidth="1"/>
  </cols>
  <sheetData>
    <row r="1" ht="15">
      <c r="A1" s="7" t="s">
        <v>98</v>
      </c>
    </row>
    <row r="3" ht="12.75" hidden="1">
      <c r="A3" s="10" t="s">
        <v>3</v>
      </c>
    </row>
    <row r="4" ht="12.75" hidden="1">
      <c r="A4" s="10" t="s">
        <v>5</v>
      </c>
    </row>
    <row r="5" ht="12.75" hidden="1">
      <c r="A5" s="10" t="s">
        <v>4</v>
      </c>
    </row>
    <row r="6" ht="12.75" hidden="1">
      <c r="A6" s="10" t="s">
        <v>2</v>
      </c>
    </row>
    <row r="7" ht="12.75" hidden="1">
      <c r="A7" s="10" t="s">
        <v>6</v>
      </c>
    </row>
    <row r="8" ht="12.75" hidden="1">
      <c r="A8" s="10" t="s">
        <v>0</v>
      </c>
    </row>
    <row r="9" ht="12.75" hidden="1">
      <c r="A9" s="10" t="s">
        <v>1</v>
      </c>
    </row>
    <row r="10" ht="12.75" hidden="1"/>
    <row r="12" spans="1:5" s="2" customFormat="1" ht="15">
      <c r="A12" s="6" t="s">
        <v>7</v>
      </c>
      <c r="E12" s="18">
        <v>38292</v>
      </c>
    </row>
    <row r="13" spans="1:5" s="2" customFormat="1" ht="15">
      <c r="A13" s="6" t="s">
        <v>8</v>
      </c>
      <c r="E13" s="19">
        <v>0.0483125</v>
      </c>
    </row>
    <row r="14" s="2" customFormat="1" ht="14.25"/>
    <row r="15" spans="1:13" s="2" customFormat="1" ht="15">
      <c r="A15" s="5" t="s">
        <v>9</v>
      </c>
      <c r="H15" s="122" t="s">
        <v>59</v>
      </c>
      <c r="I15" s="123"/>
      <c r="J15" s="124"/>
      <c r="K15" s="122" t="s">
        <v>60</v>
      </c>
      <c r="L15" s="123"/>
      <c r="M15" s="124"/>
    </row>
    <row r="16" spans="1:13" s="2" customFormat="1" ht="14.25">
      <c r="A16" s="2" t="s">
        <v>10</v>
      </c>
      <c r="H16" s="128" t="s">
        <v>62</v>
      </c>
      <c r="I16" s="129"/>
      <c r="J16" s="130"/>
      <c r="K16" s="128" t="s">
        <v>63</v>
      </c>
      <c r="L16" s="129"/>
      <c r="M16" s="130"/>
    </row>
    <row r="17" spans="1:13" s="2" customFormat="1" ht="14.25">
      <c r="A17" s="2" t="s">
        <v>92</v>
      </c>
      <c r="H17" s="128" t="s">
        <v>94</v>
      </c>
      <c r="I17" s="129"/>
      <c r="J17" s="130"/>
      <c r="K17" s="128" t="s">
        <v>100</v>
      </c>
      <c r="L17" s="129"/>
      <c r="M17" s="130"/>
    </row>
    <row r="18" spans="1:13" s="2" customFormat="1" ht="14.25">
      <c r="A18" s="2" t="s">
        <v>93</v>
      </c>
      <c r="H18" s="128" t="s">
        <v>94</v>
      </c>
      <c r="I18" s="129"/>
      <c r="J18" s="130"/>
      <c r="K18" s="128" t="s">
        <v>100</v>
      </c>
      <c r="L18" s="129"/>
      <c r="M18" s="130"/>
    </row>
    <row r="19" spans="1:13" s="2" customFormat="1" ht="14.25">
      <c r="A19" s="3" t="s">
        <v>99</v>
      </c>
      <c r="H19" s="128" t="s">
        <v>64</v>
      </c>
      <c r="I19" s="129"/>
      <c r="J19" s="130"/>
      <c r="K19" s="128" t="s">
        <v>62</v>
      </c>
      <c r="L19" s="129" t="s">
        <v>62</v>
      </c>
      <c r="M19" s="130"/>
    </row>
    <row r="20" spans="1:13" s="2" customFormat="1" ht="14.25">
      <c r="A20" s="3" t="s">
        <v>102</v>
      </c>
      <c r="H20" s="128" t="s">
        <v>64</v>
      </c>
      <c r="I20" s="129"/>
      <c r="J20" s="130"/>
      <c r="K20" s="128" t="s">
        <v>62</v>
      </c>
      <c r="L20" s="129"/>
      <c r="M20" s="130"/>
    </row>
    <row r="21" spans="8:13" s="2" customFormat="1" ht="14.25">
      <c r="H21" s="128"/>
      <c r="I21" s="129"/>
      <c r="J21" s="130"/>
      <c r="K21" s="128"/>
      <c r="L21" s="129"/>
      <c r="M21" s="130"/>
    </row>
    <row r="22" spans="1:13" s="2" customFormat="1" ht="14.25">
      <c r="A22" s="2" t="s">
        <v>73</v>
      </c>
      <c r="H22" s="131">
        <v>460000000</v>
      </c>
      <c r="I22" s="132"/>
      <c r="J22" s="133"/>
      <c r="K22" s="131">
        <v>40000000</v>
      </c>
      <c r="L22" s="132"/>
      <c r="M22" s="133"/>
    </row>
    <row r="23" spans="1:13" s="2" customFormat="1" ht="14.25">
      <c r="A23" s="2" t="s">
        <v>74</v>
      </c>
      <c r="H23" s="131">
        <v>271387212</v>
      </c>
      <c r="I23" s="132"/>
      <c r="J23" s="133"/>
      <c r="K23" s="132">
        <v>40000000</v>
      </c>
      <c r="L23" s="132"/>
      <c r="M23" s="133"/>
    </row>
    <row r="24" spans="1:13" s="2" customFormat="1" ht="14.25">
      <c r="A24" s="2" t="s">
        <v>68</v>
      </c>
      <c r="H24" s="131">
        <f>H23-H25</f>
        <v>12216358</v>
      </c>
      <c r="I24" s="132"/>
      <c r="J24" s="133"/>
      <c r="K24" s="129" t="s">
        <v>67</v>
      </c>
      <c r="L24" s="129"/>
      <c r="M24" s="130"/>
    </row>
    <row r="25" spans="1:13" s="2" customFormat="1" ht="14.25">
      <c r="A25" s="2" t="s">
        <v>75</v>
      </c>
      <c r="H25" s="131">
        <v>259170854</v>
      </c>
      <c r="I25" s="132"/>
      <c r="J25" s="133"/>
      <c r="K25" s="131">
        <v>40000000</v>
      </c>
      <c r="L25" s="132"/>
      <c r="M25" s="133"/>
    </row>
    <row r="26" spans="1:13" s="2" customFormat="1" ht="14.25">
      <c r="A26" s="2" t="s">
        <v>132</v>
      </c>
      <c r="H26" s="134">
        <v>0.5634149</v>
      </c>
      <c r="I26" s="135"/>
      <c r="J26" s="136"/>
      <c r="K26" s="134">
        <v>1</v>
      </c>
      <c r="L26" s="135"/>
      <c r="M26" s="136"/>
    </row>
    <row r="27" spans="1:13" s="2" customFormat="1" ht="14.25">
      <c r="A27" s="2" t="s">
        <v>95</v>
      </c>
      <c r="H27" s="113">
        <f>H24/H23*12</f>
        <v>0.5401739268392646</v>
      </c>
      <c r="I27" s="114"/>
      <c r="J27" s="115"/>
      <c r="K27" s="128" t="s">
        <v>67</v>
      </c>
      <c r="L27" s="129"/>
      <c r="M27" s="130"/>
    </row>
    <row r="28" spans="8:13" s="2" customFormat="1" ht="14.25">
      <c r="H28" s="128"/>
      <c r="I28" s="129"/>
      <c r="J28" s="130"/>
      <c r="K28" s="128"/>
      <c r="L28" s="129"/>
      <c r="M28" s="130"/>
    </row>
    <row r="29" spans="1:13" s="2" customFormat="1" ht="14.25">
      <c r="A29" s="2" t="s">
        <v>11</v>
      </c>
      <c r="H29" s="128" t="s">
        <v>67</v>
      </c>
      <c r="I29" s="129"/>
      <c r="J29" s="130"/>
      <c r="K29" s="113">
        <f>K22/H22*100%</f>
        <v>0.08695652173913043</v>
      </c>
      <c r="L29" s="129"/>
      <c r="M29" s="130"/>
    </row>
    <row r="30" spans="1:13" s="2" customFormat="1" ht="14.25">
      <c r="A30" s="2" t="s">
        <v>12</v>
      </c>
      <c r="H30" s="128" t="s">
        <v>67</v>
      </c>
      <c r="I30" s="129"/>
      <c r="J30" s="130"/>
      <c r="K30" s="113">
        <f>K25/H25*100%</f>
        <v>0.15433834238166302</v>
      </c>
      <c r="L30" s="129"/>
      <c r="M30" s="130"/>
    </row>
    <row r="31" spans="8:13" s="2" customFormat="1" ht="14.25">
      <c r="H31" s="128"/>
      <c r="I31" s="129"/>
      <c r="J31" s="130"/>
      <c r="K31" s="128"/>
      <c r="L31" s="129"/>
      <c r="M31" s="130"/>
    </row>
    <row r="32" spans="1:13" s="2" customFormat="1" ht="14.25">
      <c r="A32" s="2" t="s">
        <v>13</v>
      </c>
      <c r="H32" s="128">
        <v>28</v>
      </c>
      <c r="I32" s="129"/>
      <c r="J32" s="130"/>
      <c r="K32" s="128">
        <v>85</v>
      </c>
      <c r="L32" s="129"/>
      <c r="M32" s="130"/>
    </row>
    <row r="33" spans="1:13" s="2" customFormat="1" ht="14.25">
      <c r="A33" s="2" t="s">
        <v>69</v>
      </c>
      <c r="H33" s="137">
        <v>236.05</v>
      </c>
      <c r="I33" s="138"/>
      <c r="J33" s="139"/>
      <c r="K33" s="137">
        <v>465.68</v>
      </c>
      <c r="L33" s="138"/>
      <c r="M33" s="139"/>
    </row>
    <row r="34" spans="1:13" s="2" customFormat="1" ht="14.25">
      <c r="A34" s="2" t="s">
        <v>14</v>
      </c>
      <c r="H34" s="128">
        <v>56</v>
      </c>
      <c r="I34" s="129"/>
      <c r="J34" s="130"/>
      <c r="K34" s="128">
        <v>170</v>
      </c>
      <c r="L34" s="129"/>
      <c r="M34" s="130"/>
    </row>
    <row r="35" spans="1:13" s="2" customFormat="1" ht="14.25">
      <c r="A35" s="2" t="s">
        <v>15</v>
      </c>
      <c r="H35" s="140" t="s">
        <v>101</v>
      </c>
      <c r="I35" s="129"/>
      <c r="J35" s="130"/>
      <c r="K35" s="140" t="s">
        <v>101</v>
      </c>
      <c r="L35" s="129"/>
      <c r="M35" s="130"/>
    </row>
    <row r="36" spans="8:13" s="2" customFormat="1" ht="14.25">
      <c r="H36" s="128"/>
      <c r="I36" s="129"/>
      <c r="J36" s="130"/>
      <c r="K36" s="128"/>
      <c r="L36" s="129"/>
      <c r="M36" s="130"/>
    </row>
    <row r="37" spans="1:13" s="2" customFormat="1" ht="14.25">
      <c r="A37" s="2" t="s">
        <v>16</v>
      </c>
      <c r="H37" s="128" t="s">
        <v>65</v>
      </c>
      <c r="I37" s="129"/>
      <c r="J37" s="130"/>
      <c r="K37" s="128" t="s">
        <v>65</v>
      </c>
      <c r="L37" s="129"/>
      <c r="M37" s="130"/>
    </row>
    <row r="38" spans="1:13" s="2" customFormat="1" ht="14.25">
      <c r="A38" s="2" t="s">
        <v>17</v>
      </c>
      <c r="H38" s="141">
        <f>E12</f>
        <v>38292</v>
      </c>
      <c r="I38" s="142"/>
      <c r="J38" s="143"/>
      <c r="K38" s="141">
        <f>H38</f>
        <v>38292</v>
      </c>
      <c r="L38" s="142"/>
      <c r="M38" s="143"/>
    </row>
    <row r="39" s="2" customFormat="1" ht="14.25"/>
    <row r="40" s="2" customFormat="1" ht="15">
      <c r="A40" s="5" t="s">
        <v>18</v>
      </c>
    </row>
    <row r="41" s="2" customFormat="1" ht="14.25">
      <c r="A41" s="2" t="s">
        <v>133</v>
      </c>
    </row>
    <row r="42" spans="1:13" s="2" customFormat="1" ht="14.25">
      <c r="A42" s="2" t="s">
        <v>76</v>
      </c>
      <c r="H42" s="144">
        <v>311387185.16</v>
      </c>
      <c r="I42" s="145"/>
      <c r="J42" s="146"/>
      <c r="K42" s="1"/>
      <c r="L42" s="1"/>
      <c r="M42" s="1"/>
    </row>
    <row r="43" spans="1:13" s="2" customFormat="1" ht="15">
      <c r="A43" s="3" t="s">
        <v>97</v>
      </c>
      <c r="F43" s="6"/>
      <c r="H43" s="131">
        <v>299170824.04</v>
      </c>
      <c r="I43" s="132"/>
      <c r="J43" s="133"/>
      <c r="K43" s="1"/>
      <c r="L43" s="1"/>
      <c r="M43" s="1"/>
    </row>
    <row r="44" spans="1:13" s="2" customFormat="1" ht="14.25">
      <c r="A44" s="2" t="s">
        <v>77</v>
      </c>
      <c r="H44" s="131">
        <v>1533377.19</v>
      </c>
      <c r="I44" s="132"/>
      <c r="J44" s="133"/>
      <c r="K44" s="1"/>
      <c r="L44" s="1"/>
      <c r="M44" s="1"/>
    </row>
    <row r="45" spans="8:13" s="2" customFormat="1" ht="14.25">
      <c r="H45" s="128"/>
      <c r="I45" s="129"/>
      <c r="J45" s="130"/>
      <c r="K45" s="1"/>
      <c r="L45" s="1"/>
      <c r="M45" s="1"/>
    </row>
    <row r="46" spans="1:13" s="2" customFormat="1" ht="14.25">
      <c r="A46" s="2" t="s">
        <v>78</v>
      </c>
      <c r="H46" s="131">
        <f>H49+H50</f>
        <v>14682802.41</v>
      </c>
      <c r="I46" s="129"/>
      <c r="J46" s="130"/>
      <c r="K46" s="1"/>
      <c r="L46" s="1"/>
      <c r="M46" s="1"/>
    </row>
    <row r="47" spans="1:13" s="2" customFormat="1" ht="14.25">
      <c r="A47" s="2" t="s">
        <v>79</v>
      </c>
      <c r="H47" s="131">
        <v>2277149.38</v>
      </c>
      <c r="I47" s="132"/>
      <c r="J47" s="133"/>
      <c r="K47" s="1"/>
      <c r="L47" s="16"/>
      <c r="M47" s="1"/>
    </row>
    <row r="48" spans="1:13" s="2" customFormat="1" ht="14.25">
      <c r="A48" s="2" t="s">
        <v>80</v>
      </c>
      <c r="H48" s="128"/>
      <c r="I48" s="129"/>
      <c r="J48" s="130"/>
      <c r="K48" s="1"/>
      <c r="L48" s="1"/>
      <c r="M48" s="1"/>
    </row>
    <row r="49" spans="1:13" s="2" customFormat="1" ht="14.25">
      <c r="A49" s="2" t="s">
        <v>81</v>
      </c>
      <c r="H49" s="131">
        <v>10826987</v>
      </c>
      <c r="I49" s="132"/>
      <c r="J49" s="133"/>
      <c r="K49" s="131"/>
      <c r="L49" s="129"/>
      <c r="M49" s="129"/>
    </row>
    <row r="50" spans="1:13" s="2" customFormat="1" ht="14.25">
      <c r="A50" s="2" t="s">
        <v>91</v>
      </c>
      <c r="H50" s="131">
        <v>3855815.41</v>
      </c>
      <c r="I50" s="132"/>
      <c r="J50" s="133"/>
      <c r="K50" s="1"/>
      <c r="L50" s="16"/>
      <c r="M50" s="1"/>
    </row>
    <row r="51" spans="1:13" s="2" customFormat="1" ht="14.25">
      <c r="A51" s="2" t="s">
        <v>82</v>
      </c>
      <c r="H51" s="131">
        <v>189264.85</v>
      </c>
      <c r="I51" s="132"/>
      <c r="J51" s="133"/>
      <c r="K51" s="1"/>
      <c r="L51" s="16"/>
      <c r="M51" s="1"/>
    </row>
    <row r="52" spans="1:13" s="2" customFormat="1" ht="14.25">
      <c r="A52" s="2" t="s">
        <v>83</v>
      </c>
      <c r="H52" s="131">
        <v>0</v>
      </c>
      <c r="I52" s="132"/>
      <c r="J52" s="133"/>
      <c r="K52" s="1"/>
      <c r="L52" s="17"/>
      <c r="M52" s="1"/>
    </row>
    <row r="53" spans="1:13" s="2" customFormat="1" ht="14.25">
      <c r="A53" s="2" t="s">
        <v>84</v>
      </c>
      <c r="H53" s="131">
        <f>H24</f>
        <v>12216358</v>
      </c>
      <c r="I53" s="132"/>
      <c r="J53" s="133"/>
      <c r="K53" s="1"/>
      <c r="L53" s="16"/>
      <c r="M53" s="1"/>
    </row>
    <row r="54" spans="1:13" s="2" customFormat="1" ht="14.25">
      <c r="A54" s="2" t="s">
        <v>85</v>
      </c>
      <c r="H54" s="128" t="s">
        <v>67</v>
      </c>
      <c r="I54" s="129"/>
      <c r="J54" s="130"/>
      <c r="K54" s="1"/>
      <c r="L54" s="1"/>
      <c r="M54" s="1"/>
    </row>
    <row r="55" spans="8:13" s="2" customFormat="1" ht="14.25">
      <c r="H55" s="128"/>
      <c r="I55" s="129"/>
      <c r="J55" s="130"/>
      <c r="K55" s="1"/>
      <c r="L55" s="1"/>
      <c r="M55" s="1"/>
    </row>
    <row r="56" spans="1:13" s="2" customFormat="1" ht="14.25">
      <c r="A56" s="2" t="s">
        <v>19</v>
      </c>
      <c r="H56" s="113">
        <f>(H46-H47)/H42*12*100%</f>
        <v>0.4780795211065198</v>
      </c>
      <c r="I56" s="114"/>
      <c r="J56" s="115"/>
      <c r="K56" s="1"/>
      <c r="L56" s="1"/>
      <c r="M56" s="1"/>
    </row>
    <row r="57" spans="1:13" s="2" customFormat="1" ht="14.25">
      <c r="A57" s="2" t="s">
        <v>66</v>
      </c>
      <c r="H57" s="113">
        <f>H49/H42*12*100%</f>
        <v>0.4172421030532816</v>
      </c>
      <c r="I57" s="114"/>
      <c r="J57" s="115"/>
      <c r="K57" s="1"/>
      <c r="L57" s="1"/>
      <c r="M57" s="1"/>
    </row>
    <row r="58" spans="1:13" s="2" customFormat="1" ht="14.25">
      <c r="A58" s="2" t="s">
        <v>20</v>
      </c>
      <c r="H58" s="110">
        <f>(H50-H47)/H42*12*100%</f>
        <v>0.06083741805323817</v>
      </c>
      <c r="I58" s="111"/>
      <c r="J58" s="112"/>
      <c r="K58" s="1"/>
      <c r="L58" s="1"/>
      <c r="M58" s="1"/>
    </row>
    <row r="59" spans="8:13" s="2" customFormat="1" ht="14.25">
      <c r="H59" s="4"/>
      <c r="I59" s="4"/>
      <c r="J59" s="4"/>
      <c r="K59" s="1"/>
      <c r="L59" s="1"/>
      <c r="M59" s="1"/>
    </row>
    <row r="60" spans="1:13" s="2" customFormat="1" ht="15">
      <c r="A60" s="6" t="s">
        <v>134</v>
      </c>
      <c r="H60" s="150">
        <v>162373.19</v>
      </c>
      <c r="I60" s="151"/>
      <c r="J60" s="152"/>
      <c r="K60" s="1"/>
      <c r="L60" s="1"/>
      <c r="M60" s="1"/>
    </row>
    <row r="61" spans="1:13" s="2" customFormat="1" ht="15">
      <c r="A61" s="6" t="s">
        <v>135</v>
      </c>
      <c r="H61" s="119">
        <v>3028.67</v>
      </c>
      <c r="I61" s="120"/>
      <c r="J61" s="121"/>
      <c r="K61" s="1"/>
      <c r="L61" s="1"/>
      <c r="M61" s="1"/>
    </row>
    <row r="62" s="2" customFormat="1" ht="14.25"/>
    <row r="63" spans="1:13" s="2" customFormat="1" ht="15">
      <c r="A63" s="5" t="s">
        <v>136</v>
      </c>
      <c r="H63" s="1"/>
      <c r="I63" s="1"/>
      <c r="J63" s="1"/>
      <c r="K63" s="1"/>
      <c r="L63" s="1"/>
      <c r="M63" s="1"/>
    </row>
    <row r="64" spans="1:13" s="2" customFormat="1" ht="14.25">
      <c r="A64" s="2" t="s">
        <v>70</v>
      </c>
      <c r="H64" s="147">
        <v>250</v>
      </c>
      <c r="I64" s="148"/>
      <c r="J64" s="149"/>
      <c r="K64" s="1"/>
      <c r="L64" s="1"/>
      <c r="M64" s="1"/>
    </row>
    <row r="65" spans="1:13" s="2" customFormat="1" ht="14.25">
      <c r="A65" s="2" t="s">
        <v>71</v>
      </c>
      <c r="H65" s="137">
        <v>25016.14</v>
      </c>
      <c r="I65" s="138"/>
      <c r="J65" s="139"/>
      <c r="K65" s="1"/>
      <c r="L65" s="1"/>
      <c r="M65" s="1"/>
    </row>
    <row r="66" spans="1:13" s="2" customFormat="1" ht="14.25">
      <c r="A66" s="2" t="s">
        <v>21</v>
      </c>
      <c r="H66" s="137">
        <v>2400</v>
      </c>
      <c r="I66" s="138"/>
      <c r="J66" s="139"/>
      <c r="K66" s="1"/>
      <c r="L66" s="1"/>
      <c r="M66" s="1"/>
    </row>
    <row r="67" spans="1:13" s="2" customFormat="1" ht="14.25">
      <c r="A67" s="2" t="s">
        <v>22</v>
      </c>
      <c r="H67" s="155">
        <v>7622.95</v>
      </c>
      <c r="I67" s="156"/>
      <c r="J67" s="157"/>
      <c r="K67" s="1"/>
      <c r="L67" s="1"/>
      <c r="M67" s="1"/>
    </row>
    <row r="68" spans="8:13" s="2" customFormat="1" ht="14.25">
      <c r="H68" s="1"/>
      <c r="I68" s="1"/>
      <c r="J68" s="1"/>
      <c r="K68" s="1"/>
      <c r="L68" s="1"/>
      <c r="M68" s="1"/>
    </row>
    <row r="69" spans="1:13" s="2" customFormat="1" ht="15">
      <c r="A69" s="5" t="s">
        <v>23</v>
      </c>
      <c r="H69" s="1"/>
      <c r="I69" s="1"/>
      <c r="J69" s="1"/>
      <c r="K69" s="1"/>
      <c r="L69" s="1"/>
      <c r="M69" s="1"/>
    </row>
    <row r="70" spans="1:13" s="2" customFormat="1" ht="14.25">
      <c r="A70" s="3" t="s">
        <v>24</v>
      </c>
      <c r="H70" s="144">
        <v>60000000</v>
      </c>
      <c r="I70" s="145"/>
      <c r="J70" s="146"/>
      <c r="K70" s="1"/>
      <c r="L70" s="1"/>
      <c r="M70" s="1"/>
    </row>
    <row r="71" spans="1:13" s="2" customFormat="1" ht="14.25">
      <c r="A71" s="2" t="s">
        <v>25</v>
      </c>
      <c r="H71" s="131">
        <v>60000000</v>
      </c>
      <c r="I71" s="132"/>
      <c r="J71" s="133"/>
      <c r="K71" s="1"/>
      <c r="L71" s="1"/>
      <c r="M71" s="1"/>
    </row>
    <row r="72" spans="1:13" s="2" customFormat="1" ht="14.25">
      <c r="A72" s="2" t="s">
        <v>26</v>
      </c>
      <c r="H72" s="131">
        <v>0</v>
      </c>
      <c r="I72" s="132"/>
      <c r="J72" s="133"/>
      <c r="K72" s="1"/>
      <c r="L72" s="1"/>
      <c r="M72" s="1"/>
    </row>
    <row r="73" spans="1:13" s="2" customFormat="1" ht="14.25">
      <c r="A73" s="2" t="s">
        <v>27</v>
      </c>
      <c r="H73" s="128">
        <v>0</v>
      </c>
      <c r="I73" s="129"/>
      <c r="J73" s="130"/>
      <c r="K73" s="1"/>
      <c r="L73" s="1"/>
      <c r="M73" s="1"/>
    </row>
    <row r="74" spans="1:13" s="2" customFormat="1" ht="14.25">
      <c r="A74" s="2" t="s">
        <v>28</v>
      </c>
      <c r="H74" s="131">
        <v>0</v>
      </c>
      <c r="I74" s="132"/>
      <c r="J74" s="133"/>
      <c r="K74" s="1"/>
      <c r="L74" s="1"/>
      <c r="M74" s="1"/>
    </row>
    <row r="75" spans="1:13" s="2" customFormat="1" ht="14.25">
      <c r="A75" s="2" t="s">
        <v>29</v>
      </c>
      <c r="H75" s="137">
        <f>H67</f>
        <v>7622.95</v>
      </c>
      <c r="I75" s="138"/>
      <c r="J75" s="139"/>
      <c r="K75" s="1"/>
      <c r="L75" s="1"/>
      <c r="M75" s="1"/>
    </row>
    <row r="76" spans="1:13" s="2" customFormat="1" ht="14.25">
      <c r="A76" s="2" t="s">
        <v>30</v>
      </c>
      <c r="H76" s="110">
        <v>0.0015</v>
      </c>
      <c r="I76" s="153"/>
      <c r="J76" s="154"/>
      <c r="K76" s="1"/>
      <c r="L76" s="1"/>
      <c r="M76" s="1"/>
    </row>
    <row r="77" spans="8:13" s="2" customFormat="1" ht="14.25">
      <c r="H77" s="1"/>
      <c r="I77" s="1"/>
      <c r="J77" s="1"/>
      <c r="K77" s="1"/>
      <c r="L77" s="1"/>
      <c r="M77" s="1"/>
    </row>
    <row r="78" s="2" customFormat="1" ht="15">
      <c r="A78" s="5" t="s">
        <v>31</v>
      </c>
    </row>
    <row r="79" spans="1:10" s="2" customFormat="1" ht="14.25">
      <c r="A79" s="3" t="s">
        <v>96</v>
      </c>
      <c r="H79" s="144">
        <v>11750000</v>
      </c>
      <c r="I79" s="145"/>
      <c r="J79" s="146"/>
    </row>
    <row r="80" spans="1:10" s="2" customFormat="1" ht="14.25">
      <c r="A80" s="2" t="s">
        <v>32</v>
      </c>
      <c r="H80" s="131">
        <v>11750000</v>
      </c>
      <c r="I80" s="132"/>
      <c r="J80" s="133"/>
    </row>
    <row r="81" spans="1:10" s="2" customFormat="1" ht="14.25">
      <c r="A81" s="2" t="s">
        <v>33</v>
      </c>
      <c r="H81" s="131">
        <v>0</v>
      </c>
      <c r="I81" s="129"/>
      <c r="J81" s="130"/>
    </row>
    <row r="82" spans="1:10" s="2" customFormat="1" ht="14.25">
      <c r="A82" s="2" t="s">
        <v>34</v>
      </c>
      <c r="H82" s="128"/>
      <c r="I82" s="129"/>
      <c r="J82" s="130"/>
    </row>
    <row r="83" spans="1:10" s="2" customFormat="1" ht="14.25">
      <c r="A83" s="2" t="s">
        <v>35</v>
      </c>
      <c r="H83" s="128">
        <v>0</v>
      </c>
      <c r="I83" s="129"/>
      <c r="J83" s="130"/>
    </row>
    <row r="84" spans="1:10" s="2" customFormat="1" ht="14.25">
      <c r="A84" s="2" t="s">
        <v>36</v>
      </c>
      <c r="H84" s="128">
        <v>0</v>
      </c>
      <c r="I84" s="129"/>
      <c r="J84" s="130"/>
    </row>
    <row r="85" spans="1:10" s="2" customFormat="1" ht="14.25">
      <c r="A85" s="2" t="s">
        <v>37</v>
      </c>
      <c r="H85" s="128">
        <v>0</v>
      </c>
      <c r="I85" s="129"/>
      <c r="J85" s="130"/>
    </row>
    <row r="86" spans="1:10" s="2" customFormat="1" ht="14.25">
      <c r="A86" s="2" t="s">
        <v>38</v>
      </c>
      <c r="H86" s="158">
        <f>H80+H81</f>
        <v>11750000</v>
      </c>
      <c r="I86" s="159"/>
      <c r="J86" s="160"/>
    </row>
    <row r="87" s="2" customFormat="1" ht="14.25"/>
    <row r="88" s="2" customFormat="1" ht="15">
      <c r="A88" s="5" t="s">
        <v>39</v>
      </c>
    </row>
    <row r="89" spans="1:10" s="2" customFormat="1" ht="14.25">
      <c r="A89" s="2" t="s">
        <v>40</v>
      </c>
      <c r="H89" s="161">
        <v>0</v>
      </c>
      <c r="I89" s="162"/>
      <c r="J89" s="163"/>
    </row>
    <row r="90" spans="1:10" s="2" customFormat="1" ht="14.25">
      <c r="A90" s="2" t="s">
        <v>41</v>
      </c>
      <c r="H90" s="128">
        <v>0</v>
      </c>
      <c r="I90" s="129"/>
      <c r="J90" s="130"/>
    </row>
    <row r="91" spans="1:10" s="2" customFormat="1" ht="14.25">
      <c r="A91" s="2" t="s">
        <v>42</v>
      </c>
      <c r="H91" s="128">
        <v>0</v>
      </c>
      <c r="I91" s="129"/>
      <c r="J91" s="130"/>
    </row>
    <row r="92" spans="1:10" s="2" customFormat="1" ht="14.25">
      <c r="A92" s="2" t="s">
        <v>43</v>
      </c>
      <c r="H92" s="164">
        <v>0</v>
      </c>
      <c r="I92" s="153"/>
      <c r="J92" s="154"/>
    </row>
    <row r="93" s="2" customFormat="1" ht="14.25"/>
    <row r="94" s="2" customFormat="1" ht="15">
      <c r="A94" s="7" t="s">
        <v>137</v>
      </c>
    </row>
    <row r="95" spans="1:13" s="2" customFormat="1" ht="15">
      <c r="A95" s="6" t="s">
        <v>44</v>
      </c>
      <c r="H95" s="125" t="s">
        <v>72</v>
      </c>
      <c r="I95" s="126"/>
      <c r="J95" s="127"/>
      <c r="K95" s="126" t="s">
        <v>61</v>
      </c>
      <c r="L95" s="126"/>
      <c r="M95" s="127"/>
    </row>
    <row r="96" spans="1:13" s="2" customFormat="1" ht="14.25">
      <c r="A96" s="2" t="s">
        <v>45</v>
      </c>
      <c r="H96" s="131">
        <v>295950764</v>
      </c>
      <c r="I96" s="132"/>
      <c r="J96" s="133"/>
      <c r="K96" s="129">
        <v>4298</v>
      </c>
      <c r="L96" s="129"/>
      <c r="M96" s="130"/>
    </row>
    <row r="97" spans="1:13" s="2" customFormat="1" ht="14.25">
      <c r="A97" s="2" t="s">
        <v>46</v>
      </c>
      <c r="H97" s="131">
        <v>1042826.75</v>
      </c>
      <c r="I97" s="132"/>
      <c r="J97" s="133"/>
      <c r="K97" s="129">
        <v>25</v>
      </c>
      <c r="L97" s="129"/>
      <c r="M97" s="130"/>
    </row>
    <row r="98" spans="1:13" s="2" customFormat="1" ht="14.25">
      <c r="A98" s="2" t="s">
        <v>47</v>
      </c>
      <c r="H98" s="131">
        <v>918917.67</v>
      </c>
      <c r="I98" s="132"/>
      <c r="J98" s="133"/>
      <c r="K98" s="129">
        <v>16</v>
      </c>
      <c r="L98" s="129"/>
      <c r="M98" s="130"/>
    </row>
    <row r="99" spans="1:13" s="2" customFormat="1" ht="14.25">
      <c r="A99" s="2" t="s">
        <v>48</v>
      </c>
      <c r="H99" s="131">
        <v>468884.11</v>
      </c>
      <c r="I99" s="132"/>
      <c r="J99" s="133"/>
      <c r="K99" s="129">
        <v>9</v>
      </c>
      <c r="L99" s="129"/>
      <c r="M99" s="130"/>
    </row>
    <row r="100" spans="1:13" s="2" customFormat="1" ht="14.25">
      <c r="A100" s="2" t="s">
        <v>104</v>
      </c>
      <c r="H100" s="131">
        <f>69866.26+27831.6</f>
        <v>97697.85999999999</v>
      </c>
      <c r="I100" s="132"/>
      <c r="J100" s="133"/>
      <c r="K100" s="129">
        <f>3+1</f>
        <v>4</v>
      </c>
      <c r="L100" s="129"/>
      <c r="M100" s="130"/>
    </row>
    <row r="101" spans="1:13" s="2" customFormat="1" ht="14.25">
      <c r="A101" s="2" t="s">
        <v>105</v>
      </c>
      <c r="H101" s="131">
        <f>7415.85+88296.38</f>
        <v>95712.23000000001</v>
      </c>
      <c r="I101" s="132"/>
      <c r="J101" s="133"/>
      <c r="K101" s="129">
        <f>1+1</f>
        <v>2</v>
      </c>
      <c r="L101" s="129"/>
      <c r="M101" s="130"/>
    </row>
    <row r="102" spans="1:13" s="2" customFormat="1" ht="14.25">
      <c r="A102" s="2" t="s">
        <v>103</v>
      </c>
      <c r="H102" s="131">
        <v>572443.61</v>
      </c>
      <c r="I102" s="132"/>
      <c r="J102" s="133"/>
      <c r="K102" s="129">
        <v>9</v>
      </c>
      <c r="L102" s="129"/>
      <c r="M102" s="130"/>
    </row>
    <row r="103" spans="1:13" s="2" customFormat="1" ht="14.25">
      <c r="A103" s="2" t="s">
        <v>116</v>
      </c>
      <c r="H103" s="158">
        <v>23577.81</v>
      </c>
      <c r="I103" s="171"/>
      <c r="J103" s="172"/>
      <c r="K103" s="164">
        <v>1</v>
      </c>
      <c r="L103" s="171"/>
      <c r="M103" s="172"/>
    </row>
    <row r="104" spans="1:13" s="2" customFormat="1" ht="14.25">
      <c r="A104" s="2" t="s">
        <v>115</v>
      </c>
      <c r="H104" s="165">
        <f>SUM(H96:J103)</f>
        <v>299170824.0400001</v>
      </c>
      <c r="I104" s="166"/>
      <c r="J104" s="167"/>
      <c r="K104" s="168">
        <f>SUM(K96:M103)</f>
        <v>4364</v>
      </c>
      <c r="L104" s="169"/>
      <c r="M104" s="170"/>
    </row>
    <row r="105" s="2" customFormat="1" ht="14.25"/>
    <row r="106" spans="1:13" s="2" customFormat="1" ht="15">
      <c r="A106" s="13" t="s">
        <v>138</v>
      </c>
      <c r="H106" s="12"/>
      <c r="I106" s="12"/>
      <c r="J106" s="12"/>
      <c r="K106" s="11"/>
      <c r="L106" s="11"/>
      <c r="M106" s="11"/>
    </row>
    <row r="107" spans="1:13" s="2" customFormat="1" ht="15">
      <c r="A107" s="14" t="s">
        <v>111</v>
      </c>
      <c r="H107" s="116" t="s">
        <v>114</v>
      </c>
      <c r="I107" s="117"/>
      <c r="J107" s="118"/>
      <c r="K107" s="11"/>
      <c r="L107" s="11"/>
      <c r="M107" s="11"/>
    </row>
    <row r="108" spans="1:13" s="2" customFormat="1" ht="14.25">
      <c r="A108" s="15" t="s">
        <v>112</v>
      </c>
      <c r="H108" s="113">
        <f>89189960.36/299170824</f>
        <v>0.29812385836126853</v>
      </c>
      <c r="I108" s="114"/>
      <c r="J108" s="115"/>
      <c r="K108" s="11"/>
      <c r="L108" s="11"/>
      <c r="M108" s="11"/>
    </row>
    <row r="109" spans="1:13" s="2" customFormat="1" ht="14.25">
      <c r="A109" s="15" t="s">
        <v>113</v>
      </c>
      <c r="H109" s="110">
        <f>28997276.09/299170824</f>
        <v>0.09692548124278322</v>
      </c>
      <c r="I109" s="111"/>
      <c r="J109" s="112"/>
      <c r="K109" s="11"/>
      <c r="L109" s="11"/>
      <c r="M109" s="11"/>
    </row>
    <row r="110" spans="8:13" s="2" customFormat="1" ht="14.25">
      <c r="H110" s="12"/>
      <c r="I110" s="12"/>
      <c r="J110" s="12"/>
      <c r="K110" s="11"/>
      <c r="L110" s="11"/>
      <c r="M110" s="11"/>
    </row>
    <row r="111" spans="8:13" s="2" customFormat="1" ht="14.25">
      <c r="H111" s="12"/>
      <c r="I111" s="12"/>
      <c r="J111" s="12"/>
      <c r="K111" s="11"/>
      <c r="L111" s="11"/>
      <c r="M111" s="11"/>
    </row>
    <row r="112" spans="1:16" s="2" customFormat="1" ht="15">
      <c r="A112" s="5" t="s">
        <v>117</v>
      </c>
      <c r="H112" s="116" t="s">
        <v>108</v>
      </c>
      <c r="I112" s="117"/>
      <c r="J112" s="118"/>
      <c r="K112" s="125" t="s">
        <v>109</v>
      </c>
      <c r="L112" s="126"/>
      <c r="M112" s="127"/>
      <c r="N112" s="125" t="s">
        <v>110</v>
      </c>
      <c r="O112" s="126"/>
      <c r="P112" s="127"/>
    </row>
    <row r="113" spans="1:16" s="2" customFormat="1" ht="14.25">
      <c r="A113" s="2" t="s">
        <v>106</v>
      </c>
      <c r="H113" s="113">
        <v>0.667</v>
      </c>
      <c r="I113" s="114"/>
      <c r="J113" s="115"/>
      <c r="K113" s="113">
        <v>0.677</v>
      </c>
      <c r="L113" s="114"/>
      <c r="M113" s="115"/>
      <c r="N113" s="113">
        <v>0.6316</v>
      </c>
      <c r="O113" s="114"/>
      <c r="P113" s="115"/>
    </row>
    <row r="114" spans="1:16" s="2" customFormat="1" ht="14.25">
      <c r="A114" s="2" t="s">
        <v>107</v>
      </c>
      <c r="H114" s="110">
        <v>0.6431</v>
      </c>
      <c r="I114" s="111"/>
      <c r="J114" s="112"/>
      <c r="K114" s="110">
        <v>0.6531</v>
      </c>
      <c r="L114" s="111"/>
      <c r="M114" s="112"/>
      <c r="N114" s="110">
        <v>0.6014</v>
      </c>
      <c r="O114" s="111"/>
      <c r="P114" s="112"/>
    </row>
    <row r="115" s="2" customFormat="1" ht="14.25">
      <c r="H115" s="8"/>
    </row>
    <row r="116" s="2" customFormat="1" ht="15">
      <c r="A116" s="5" t="s">
        <v>49</v>
      </c>
    </row>
    <row r="117" spans="1:10" s="2" customFormat="1" ht="14.25">
      <c r="A117" s="2" t="s">
        <v>50</v>
      </c>
      <c r="H117" s="161">
        <v>0</v>
      </c>
      <c r="I117" s="162"/>
      <c r="J117" s="163"/>
    </row>
    <row r="118" spans="1:10" s="2" customFormat="1" ht="14.25">
      <c r="A118" s="2" t="s">
        <v>51</v>
      </c>
      <c r="H118" s="128">
        <v>0</v>
      </c>
      <c r="I118" s="129"/>
      <c r="J118" s="130"/>
    </row>
    <row r="119" spans="8:10" s="2" customFormat="1" ht="14.25">
      <c r="H119" s="128"/>
      <c r="I119" s="129"/>
      <c r="J119" s="130"/>
    </row>
    <row r="120" spans="1:10" s="2" customFormat="1" ht="14.25">
      <c r="A120" s="2" t="s">
        <v>52</v>
      </c>
      <c r="H120" s="128">
        <v>0</v>
      </c>
      <c r="I120" s="129"/>
      <c r="J120" s="130"/>
    </row>
    <row r="121" spans="1:10" s="2" customFormat="1" ht="14.25">
      <c r="A121" s="2" t="s">
        <v>53</v>
      </c>
      <c r="H121" s="128">
        <v>0</v>
      </c>
      <c r="I121" s="129"/>
      <c r="J121" s="130"/>
    </row>
    <row r="122" spans="1:13" s="2" customFormat="1" ht="14.25">
      <c r="A122" s="2" t="s">
        <v>54</v>
      </c>
      <c r="H122" s="164">
        <v>0</v>
      </c>
      <c r="I122" s="153"/>
      <c r="J122" s="154"/>
      <c r="K122" s="1"/>
      <c r="L122" s="1"/>
      <c r="M122" s="1"/>
    </row>
    <row r="123" spans="11:13" s="2" customFormat="1" ht="14.25">
      <c r="K123" s="1"/>
      <c r="L123" s="1"/>
      <c r="M123" s="1"/>
    </row>
    <row r="124" s="2" customFormat="1" ht="15">
      <c r="A124" s="5" t="s">
        <v>55</v>
      </c>
    </row>
    <row r="125" spans="1:10" s="2" customFormat="1" ht="14.25">
      <c r="A125" s="2" t="s">
        <v>86</v>
      </c>
      <c r="H125" s="161">
        <v>0</v>
      </c>
      <c r="I125" s="162"/>
      <c r="J125" s="163"/>
    </row>
    <row r="126" spans="1:10" s="2" customFormat="1" ht="14.25">
      <c r="A126" s="2" t="s">
        <v>87</v>
      </c>
      <c r="H126" s="128">
        <v>0</v>
      </c>
      <c r="I126" s="129"/>
      <c r="J126" s="130"/>
    </row>
    <row r="127" spans="1:10" s="2" customFormat="1" ht="14.25">
      <c r="A127" s="2" t="s">
        <v>88</v>
      </c>
      <c r="H127" s="128">
        <v>0</v>
      </c>
      <c r="I127" s="129"/>
      <c r="J127" s="130"/>
    </row>
    <row r="128" spans="1:10" s="2" customFormat="1" ht="14.25">
      <c r="A128" s="2" t="s">
        <v>89</v>
      </c>
      <c r="H128" s="128">
        <v>0</v>
      </c>
      <c r="I128" s="129"/>
      <c r="J128" s="130"/>
    </row>
    <row r="129" spans="1:10" s="2" customFormat="1" ht="14.25">
      <c r="A129" s="2" t="s">
        <v>90</v>
      </c>
      <c r="H129" s="128">
        <v>0</v>
      </c>
      <c r="I129" s="129"/>
      <c r="J129" s="130"/>
    </row>
    <row r="130" spans="1:10" s="2" customFormat="1" ht="14.25">
      <c r="A130" s="2" t="s">
        <v>56</v>
      </c>
      <c r="H130" s="128">
        <v>0</v>
      </c>
      <c r="I130" s="129"/>
      <c r="J130" s="130"/>
    </row>
    <row r="131" spans="1:10" s="2" customFormat="1" ht="14.25">
      <c r="A131" s="2" t="s">
        <v>57</v>
      </c>
      <c r="H131" s="128">
        <v>0</v>
      </c>
      <c r="I131" s="129"/>
      <c r="J131" s="130"/>
    </row>
    <row r="132" spans="1:10" s="2" customFormat="1" ht="14.25">
      <c r="A132" s="2" t="s">
        <v>58</v>
      </c>
      <c r="H132" s="164">
        <v>0</v>
      </c>
      <c r="I132" s="153"/>
      <c r="J132" s="154"/>
    </row>
    <row r="133" s="2" customFormat="1" ht="14.25"/>
  </sheetData>
  <mergeCells count="137">
    <mergeCell ref="H131:J131"/>
    <mergeCell ref="H132:J132"/>
    <mergeCell ref="H127:J127"/>
    <mergeCell ref="H128:J128"/>
    <mergeCell ref="H129:J129"/>
    <mergeCell ref="H130:J130"/>
    <mergeCell ref="H121:J121"/>
    <mergeCell ref="H122:J122"/>
    <mergeCell ref="H125:J125"/>
    <mergeCell ref="H126:J126"/>
    <mergeCell ref="H117:J117"/>
    <mergeCell ref="H118:J118"/>
    <mergeCell ref="H119:J119"/>
    <mergeCell ref="H120:J120"/>
    <mergeCell ref="H113:J113"/>
    <mergeCell ref="K113:M113"/>
    <mergeCell ref="N113:P113"/>
    <mergeCell ref="H114:J114"/>
    <mergeCell ref="K114:M114"/>
    <mergeCell ref="N114:P114"/>
    <mergeCell ref="H109:J109"/>
    <mergeCell ref="H112:J112"/>
    <mergeCell ref="K112:M112"/>
    <mergeCell ref="N112:P112"/>
    <mergeCell ref="H104:J104"/>
    <mergeCell ref="K104:M104"/>
    <mergeCell ref="H107:J107"/>
    <mergeCell ref="H108:J108"/>
    <mergeCell ref="H102:J102"/>
    <mergeCell ref="K102:M102"/>
    <mergeCell ref="H103:J103"/>
    <mergeCell ref="K103:M103"/>
    <mergeCell ref="H100:J100"/>
    <mergeCell ref="K100:M100"/>
    <mergeCell ref="H101:J101"/>
    <mergeCell ref="K101:M101"/>
    <mergeCell ref="H98:J98"/>
    <mergeCell ref="K98:M98"/>
    <mergeCell ref="H99:J99"/>
    <mergeCell ref="K99:M99"/>
    <mergeCell ref="K95:M95"/>
    <mergeCell ref="H96:J96"/>
    <mergeCell ref="K96:M96"/>
    <mergeCell ref="H97:J97"/>
    <mergeCell ref="K97:M97"/>
    <mergeCell ref="H90:J90"/>
    <mergeCell ref="H91:J91"/>
    <mergeCell ref="H92:J92"/>
    <mergeCell ref="H95:J95"/>
    <mergeCell ref="H84:J84"/>
    <mergeCell ref="H85:J85"/>
    <mergeCell ref="H86:J86"/>
    <mergeCell ref="H89:J89"/>
    <mergeCell ref="H80:J80"/>
    <mergeCell ref="H81:J81"/>
    <mergeCell ref="H82:J82"/>
    <mergeCell ref="H83:J83"/>
    <mergeCell ref="H74:J74"/>
    <mergeCell ref="H75:J75"/>
    <mergeCell ref="H76:J76"/>
    <mergeCell ref="H79:J79"/>
    <mergeCell ref="H70:J70"/>
    <mergeCell ref="H71:J71"/>
    <mergeCell ref="H72:J72"/>
    <mergeCell ref="H73:J73"/>
    <mergeCell ref="H64:J64"/>
    <mergeCell ref="H65:J65"/>
    <mergeCell ref="H66:J66"/>
    <mergeCell ref="H67:J67"/>
    <mergeCell ref="H57:J57"/>
    <mergeCell ref="H58:J58"/>
    <mergeCell ref="H60:J60"/>
    <mergeCell ref="H61:J61"/>
    <mergeCell ref="H53:J53"/>
    <mergeCell ref="H54:J54"/>
    <mergeCell ref="H55:J55"/>
    <mergeCell ref="H56:J56"/>
    <mergeCell ref="K49:M49"/>
    <mergeCell ref="H50:J50"/>
    <mergeCell ref="H51:J51"/>
    <mergeCell ref="H52:J52"/>
    <mergeCell ref="H46:J46"/>
    <mergeCell ref="H47:J47"/>
    <mergeCell ref="H48:J48"/>
    <mergeCell ref="H49:J49"/>
    <mergeCell ref="H42:J42"/>
    <mergeCell ref="H43:J43"/>
    <mergeCell ref="H44:J44"/>
    <mergeCell ref="H45:J45"/>
    <mergeCell ref="H37:J37"/>
    <mergeCell ref="K37:M37"/>
    <mergeCell ref="H38:J38"/>
    <mergeCell ref="K38:M38"/>
    <mergeCell ref="H35:J35"/>
    <mergeCell ref="K35:M35"/>
    <mergeCell ref="H36:J36"/>
    <mergeCell ref="K36:M36"/>
    <mergeCell ref="H33:J33"/>
    <mergeCell ref="K33:M33"/>
    <mergeCell ref="H34:J34"/>
    <mergeCell ref="K34:M34"/>
    <mergeCell ref="H31:J31"/>
    <mergeCell ref="K31:M31"/>
    <mergeCell ref="H32:J32"/>
    <mergeCell ref="K32:M32"/>
    <mergeCell ref="H29:J29"/>
    <mergeCell ref="K29:M29"/>
    <mergeCell ref="H30:J30"/>
    <mergeCell ref="K30:M30"/>
    <mergeCell ref="H27:J27"/>
    <mergeCell ref="K27:M27"/>
    <mergeCell ref="H28:J28"/>
    <mergeCell ref="K28:M28"/>
    <mergeCell ref="H25:J25"/>
    <mergeCell ref="K25:M25"/>
    <mergeCell ref="H26:J26"/>
    <mergeCell ref="K26:M26"/>
    <mergeCell ref="H23:J23"/>
    <mergeCell ref="K23:M23"/>
    <mergeCell ref="H24:J24"/>
    <mergeCell ref="K24:M24"/>
    <mergeCell ref="H21:J21"/>
    <mergeCell ref="K21:M21"/>
    <mergeCell ref="H22:J22"/>
    <mergeCell ref="K22:M22"/>
    <mergeCell ref="H19:J19"/>
    <mergeCell ref="K19:M19"/>
    <mergeCell ref="H20:J20"/>
    <mergeCell ref="K20:M20"/>
    <mergeCell ref="H17:J17"/>
    <mergeCell ref="K17:M17"/>
    <mergeCell ref="H18:J18"/>
    <mergeCell ref="K18:M18"/>
    <mergeCell ref="H15:J15"/>
    <mergeCell ref="K15:M15"/>
    <mergeCell ref="H16:J16"/>
    <mergeCell ref="K16:M16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2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20.57421875" style="0" customWidth="1"/>
    <col min="6" max="6" width="10.8515625" style="0" customWidth="1"/>
    <col min="8" max="9" width="12.7109375" style="0" bestFit="1" customWidth="1"/>
    <col min="12" max="12" width="11.140625" style="0" bestFit="1" customWidth="1"/>
  </cols>
  <sheetData>
    <row r="1" spans="1:17" ht="15">
      <c r="A1" s="7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5">
      <c r="A5" s="6" t="s">
        <v>7</v>
      </c>
      <c r="B5" s="2"/>
      <c r="C5" s="2"/>
      <c r="D5" s="2"/>
      <c r="E5" s="18">
        <v>38322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6" t="s">
        <v>8</v>
      </c>
      <c r="B6" s="2"/>
      <c r="C6" s="2"/>
      <c r="D6" s="2"/>
      <c r="E6" s="19">
        <v>0.04825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5" t="s">
        <v>9</v>
      </c>
      <c r="B8" s="2"/>
      <c r="C8" s="2"/>
      <c r="D8" s="2"/>
      <c r="E8" s="2"/>
      <c r="F8" s="2"/>
      <c r="G8" s="2"/>
      <c r="H8" s="122" t="s">
        <v>59</v>
      </c>
      <c r="I8" s="123"/>
      <c r="J8" s="124"/>
      <c r="K8" s="122" t="s">
        <v>60</v>
      </c>
      <c r="L8" s="123"/>
      <c r="M8" s="124"/>
      <c r="N8" s="2"/>
      <c r="O8" s="2"/>
      <c r="P8" s="2"/>
      <c r="Q8" s="2"/>
    </row>
    <row r="9" spans="1:17" ht="14.25">
      <c r="A9" s="2" t="s">
        <v>10</v>
      </c>
      <c r="B9" s="2"/>
      <c r="C9" s="2"/>
      <c r="D9" s="2"/>
      <c r="E9" s="2"/>
      <c r="F9" s="2"/>
      <c r="G9" s="2"/>
      <c r="H9" s="128" t="s">
        <v>62</v>
      </c>
      <c r="I9" s="129"/>
      <c r="J9" s="130"/>
      <c r="K9" s="128" t="s">
        <v>63</v>
      </c>
      <c r="L9" s="129"/>
      <c r="M9" s="130"/>
      <c r="N9" s="2"/>
      <c r="O9" s="2"/>
      <c r="P9" s="2"/>
      <c r="Q9" s="2"/>
    </row>
    <row r="10" spans="1:17" ht="14.25">
      <c r="A10" s="2" t="s">
        <v>92</v>
      </c>
      <c r="B10" s="2"/>
      <c r="C10" s="2"/>
      <c r="D10" s="2"/>
      <c r="E10" s="2"/>
      <c r="F10" s="2"/>
      <c r="G10" s="2"/>
      <c r="H10" s="128" t="s">
        <v>94</v>
      </c>
      <c r="I10" s="129"/>
      <c r="J10" s="130"/>
      <c r="K10" s="128" t="s">
        <v>100</v>
      </c>
      <c r="L10" s="129"/>
      <c r="M10" s="130"/>
      <c r="N10" s="2"/>
      <c r="O10" s="2"/>
      <c r="P10" s="2"/>
      <c r="Q10" s="2"/>
    </row>
    <row r="11" spans="1:17" ht="14.25">
      <c r="A11" s="2" t="s">
        <v>93</v>
      </c>
      <c r="B11" s="2"/>
      <c r="C11" s="2"/>
      <c r="D11" s="2"/>
      <c r="E11" s="2"/>
      <c r="F11" s="2"/>
      <c r="G11" s="2"/>
      <c r="H11" s="128" t="s">
        <v>94</v>
      </c>
      <c r="I11" s="129"/>
      <c r="J11" s="130"/>
      <c r="K11" s="128" t="s">
        <v>100</v>
      </c>
      <c r="L11" s="129"/>
      <c r="M11" s="130"/>
      <c r="N11" s="2"/>
      <c r="O11" s="2"/>
      <c r="P11" s="2"/>
      <c r="Q11" s="2"/>
    </row>
    <row r="12" spans="1:17" ht="14.25">
      <c r="A12" s="3" t="s">
        <v>99</v>
      </c>
      <c r="B12" s="2"/>
      <c r="C12" s="2"/>
      <c r="D12" s="2"/>
      <c r="E12" s="2"/>
      <c r="F12" s="2"/>
      <c r="G12" s="2"/>
      <c r="H12" s="128" t="s">
        <v>64</v>
      </c>
      <c r="I12" s="129"/>
      <c r="J12" s="130"/>
      <c r="K12" s="128" t="s">
        <v>62</v>
      </c>
      <c r="L12" s="129" t="s">
        <v>62</v>
      </c>
      <c r="M12" s="130"/>
      <c r="N12" s="2"/>
      <c r="O12" s="2"/>
      <c r="P12" s="2"/>
      <c r="Q12" s="2"/>
    </row>
    <row r="13" spans="1:17" ht="14.25">
      <c r="A13" s="3" t="s">
        <v>102</v>
      </c>
      <c r="B13" s="2"/>
      <c r="C13" s="2"/>
      <c r="D13" s="2"/>
      <c r="E13" s="2"/>
      <c r="F13" s="2"/>
      <c r="G13" s="2"/>
      <c r="H13" s="128" t="s">
        <v>64</v>
      </c>
      <c r="I13" s="129"/>
      <c r="J13" s="130"/>
      <c r="K13" s="128" t="s">
        <v>62</v>
      </c>
      <c r="L13" s="129"/>
      <c r="M13" s="130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128"/>
      <c r="I14" s="129"/>
      <c r="J14" s="130"/>
      <c r="K14" s="128"/>
      <c r="L14" s="129"/>
      <c r="M14" s="130"/>
      <c r="N14" s="2"/>
      <c r="O14" s="2"/>
      <c r="P14" s="2"/>
      <c r="Q14" s="2"/>
    </row>
    <row r="15" spans="1:17" ht="14.25">
      <c r="A15" s="2" t="s">
        <v>73</v>
      </c>
      <c r="B15" s="2"/>
      <c r="C15" s="2"/>
      <c r="D15" s="2"/>
      <c r="E15" s="2"/>
      <c r="F15" s="2"/>
      <c r="G15" s="2"/>
      <c r="H15" s="131">
        <v>460000000</v>
      </c>
      <c r="I15" s="132"/>
      <c r="J15" s="133"/>
      <c r="K15" s="131">
        <v>40000000</v>
      </c>
      <c r="L15" s="132"/>
      <c r="M15" s="133"/>
      <c r="N15" s="2"/>
      <c r="O15" s="2"/>
      <c r="P15" s="2"/>
      <c r="Q15" s="2"/>
    </row>
    <row r="16" spans="1:17" ht="14.25">
      <c r="A16" s="2" t="s">
        <v>74</v>
      </c>
      <c r="B16" s="2"/>
      <c r="C16" s="2"/>
      <c r="D16" s="2"/>
      <c r="E16" s="2"/>
      <c r="F16" s="2"/>
      <c r="G16" s="2"/>
      <c r="H16" s="131">
        <v>259170854</v>
      </c>
      <c r="I16" s="132"/>
      <c r="J16" s="133"/>
      <c r="K16" s="132">
        <v>40000000</v>
      </c>
      <c r="L16" s="132"/>
      <c r="M16" s="133"/>
      <c r="N16" s="2"/>
      <c r="O16" s="2"/>
      <c r="P16" s="2"/>
      <c r="Q16" s="2"/>
    </row>
    <row r="17" spans="1:17" ht="14.25">
      <c r="A17" s="2" t="s">
        <v>68</v>
      </c>
      <c r="B17" s="2"/>
      <c r="C17" s="2"/>
      <c r="D17" s="2"/>
      <c r="E17" s="2"/>
      <c r="F17" s="2"/>
      <c r="G17" s="2"/>
      <c r="H17" s="131">
        <f>H16-H18</f>
        <v>13792272</v>
      </c>
      <c r="I17" s="132"/>
      <c r="J17" s="133"/>
      <c r="K17" s="129" t="s">
        <v>67</v>
      </c>
      <c r="L17" s="129"/>
      <c r="M17" s="130"/>
      <c r="N17" s="2"/>
      <c r="O17" s="2"/>
      <c r="P17" s="2"/>
      <c r="Q17" s="2"/>
    </row>
    <row r="18" spans="1:17" ht="14.25">
      <c r="A18" s="2" t="s">
        <v>75</v>
      </c>
      <c r="B18" s="2"/>
      <c r="C18" s="2"/>
      <c r="D18" s="2"/>
      <c r="E18" s="2"/>
      <c r="F18" s="2"/>
      <c r="G18" s="2"/>
      <c r="H18" s="131">
        <v>245378582</v>
      </c>
      <c r="I18" s="132"/>
      <c r="J18" s="133"/>
      <c r="K18" s="131">
        <v>40000000</v>
      </c>
      <c r="L18" s="132"/>
      <c r="M18" s="133"/>
      <c r="N18" s="2"/>
      <c r="O18" s="2"/>
      <c r="P18" s="2"/>
      <c r="Q18" s="2"/>
    </row>
    <row r="19" spans="1:17" ht="14.25">
      <c r="A19" s="2" t="s">
        <v>139</v>
      </c>
      <c r="B19" s="2"/>
      <c r="C19" s="2"/>
      <c r="D19" s="2"/>
      <c r="E19" s="2"/>
      <c r="F19" s="2"/>
      <c r="G19" s="2"/>
      <c r="H19" s="134">
        <v>0.5334317</v>
      </c>
      <c r="I19" s="135"/>
      <c r="J19" s="136"/>
      <c r="K19" s="134">
        <v>1</v>
      </c>
      <c r="L19" s="135"/>
      <c r="M19" s="136"/>
      <c r="N19" s="2"/>
      <c r="O19" s="2"/>
      <c r="P19" s="2"/>
      <c r="Q19" s="2"/>
    </row>
    <row r="20" spans="1:17" ht="14.25">
      <c r="A20" s="2" t="s">
        <v>95</v>
      </c>
      <c r="B20" s="2"/>
      <c r="C20" s="2"/>
      <c r="D20" s="2"/>
      <c r="E20" s="2"/>
      <c r="F20" s="2"/>
      <c r="G20" s="2"/>
      <c r="H20" s="113">
        <f>H17/H16*12</f>
        <v>0.6386029194471072</v>
      </c>
      <c r="I20" s="114"/>
      <c r="J20" s="115"/>
      <c r="K20" s="128" t="s">
        <v>67</v>
      </c>
      <c r="L20" s="129"/>
      <c r="M20" s="130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128"/>
      <c r="I21" s="129"/>
      <c r="J21" s="130"/>
      <c r="K21" s="128"/>
      <c r="L21" s="129"/>
      <c r="M21" s="130"/>
      <c r="N21" s="2"/>
      <c r="O21" s="2"/>
      <c r="P21" s="2"/>
      <c r="Q21" s="2"/>
    </row>
    <row r="22" spans="1:17" ht="14.25">
      <c r="A22" s="2" t="s">
        <v>11</v>
      </c>
      <c r="B22" s="2"/>
      <c r="C22" s="2"/>
      <c r="D22" s="2"/>
      <c r="E22" s="2"/>
      <c r="F22" s="2"/>
      <c r="G22" s="2"/>
      <c r="H22" s="128" t="s">
        <v>67</v>
      </c>
      <c r="I22" s="129"/>
      <c r="J22" s="130"/>
      <c r="K22" s="113">
        <f>K15/H15*100%</f>
        <v>0.08695652173913043</v>
      </c>
      <c r="L22" s="129"/>
      <c r="M22" s="130"/>
      <c r="N22" s="2"/>
      <c r="O22" s="2"/>
      <c r="P22" s="2"/>
      <c r="Q22" s="2"/>
    </row>
    <row r="23" spans="1:17" ht="14.25">
      <c r="A23" s="2" t="s">
        <v>12</v>
      </c>
      <c r="B23" s="2"/>
      <c r="C23" s="2"/>
      <c r="D23" s="2"/>
      <c r="E23" s="2"/>
      <c r="F23" s="2"/>
      <c r="G23" s="2"/>
      <c r="H23" s="128" t="s">
        <v>67</v>
      </c>
      <c r="I23" s="129"/>
      <c r="J23" s="130"/>
      <c r="K23" s="113">
        <f>K18/H18*100%</f>
        <v>0.16301341247460627</v>
      </c>
      <c r="L23" s="129"/>
      <c r="M23" s="130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128"/>
      <c r="I24" s="129"/>
      <c r="J24" s="130"/>
      <c r="K24" s="128"/>
      <c r="L24" s="129"/>
      <c r="M24" s="130"/>
      <c r="N24" s="2"/>
      <c r="O24" s="2"/>
      <c r="P24" s="2"/>
      <c r="Q24" s="2"/>
    </row>
    <row r="25" spans="1:17" ht="14.25">
      <c r="A25" s="2" t="s">
        <v>13</v>
      </c>
      <c r="B25" s="2"/>
      <c r="C25" s="2"/>
      <c r="D25" s="2"/>
      <c r="E25" s="2"/>
      <c r="F25" s="2"/>
      <c r="G25" s="2"/>
      <c r="H25" s="128">
        <v>28</v>
      </c>
      <c r="I25" s="129"/>
      <c r="J25" s="130"/>
      <c r="K25" s="128">
        <v>85</v>
      </c>
      <c r="L25" s="129"/>
      <c r="M25" s="130"/>
      <c r="N25" s="2"/>
      <c r="O25" s="2"/>
      <c r="P25" s="2"/>
      <c r="Q25" s="2"/>
    </row>
    <row r="26" spans="1:17" ht="14.25">
      <c r="A26" s="2" t="s">
        <v>69</v>
      </c>
      <c r="B26" s="2"/>
      <c r="C26" s="2"/>
      <c r="D26" s="2"/>
      <c r="E26" s="2"/>
      <c r="F26" s="2"/>
      <c r="G26" s="2"/>
      <c r="H26" s="137">
        <v>253.67</v>
      </c>
      <c r="I26" s="138"/>
      <c r="J26" s="139"/>
      <c r="K26" s="137">
        <v>528.63</v>
      </c>
      <c r="L26" s="138"/>
      <c r="M26" s="139"/>
      <c r="N26" s="2"/>
      <c r="O26" s="2"/>
      <c r="P26" s="2"/>
      <c r="Q26" s="2"/>
    </row>
    <row r="27" spans="1:17" ht="14.25">
      <c r="A27" s="2" t="s">
        <v>14</v>
      </c>
      <c r="B27" s="2"/>
      <c r="C27" s="2"/>
      <c r="D27" s="2"/>
      <c r="E27" s="2"/>
      <c r="F27" s="2"/>
      <c r="G27" s="2"/>
      <c r="H27" s="128">
        <v>56</v>
      </c>
      <c r="I27" s="129"/>
      <c r="J27" s="130"/>
      <c r="K27" s="128">
        <v>170</v>
      </c>
      <c r="L27" s="129"/>
      <c r="M27" s="130"/>
      <c r="N27" s="2"/>
      <c r="O27" s="2"/>
      <c r="P27" s="2"/>
      <c r="Q27" s="2"/>
    </row>
    <row r="28" spans="1:17" ht="14.25">
      <c r="A28" s="2" t="s">
        <v>15</v>
      </c>
      <c r="B28" s="2"/>
      <c r="C28" s="2"/>
      <c r="D28" s="2"/>
      <c r="E28" s="2"/>
      <c r="F28" s="2"/>
      <c r="G28" s="2"/>
      <c r="H28" s="140" t="s">
        <v>101</v>
      </c>
      <c r="I28" s="129"/>
      <c r="J28" s="130"/>
      <c r="K28" s="140" t="s">
        <v>101</v>
      </c>
      <c r="L28" s="129"/>
      <c r="M28" s="130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128"/>
      <c r="I29" s="129"/>
      <c r="J29" s="130"/>
      <c r="K29" s="128"/>
      <c r="L29" s="129"/>
      <c r="M29" s="130"/>
      <c r="N29" s="2"/>
      <c r="O29" s="2"/>
      <c r="P29" s="2"/>
      <c r="Q29" s="2"/>
    </row>
    <row r="30" spans="1:17" ht="14.25">
      <c r="A30" s="2" t="s">
        <v>16</v>
      </c>
      <c r="B30" s="2"/>
      <c r="C30" s="2"/>
      <c r="D30" s="2"/>
      <c r="E30" s="2"/>
      <c r="F30" s="2"/>
      <c r="G30" s="2"/>
      <c r="H30" s="128" t="s">
        <v>65</v>
      </c>
      <c r="I30" s="129"/>
      <c r="J30" s="130"/>
      <c r="K30" s="128" t="s">
        <v>65</v>
      </c>
      <c r="L30" s="129"/>
      <c r="M30" s="130"/>
      <c r="N30" s="2"/>
      <c r="O30" s="2"/>
      <c r="P30" s="2"/>
      <c r="Q30" s="2"/>
    </row>
    <row r="31" spans="1:17" ht="14.25">
      <c r="A31" s="2" t="s">
        <v>17</v>
      </c>
      <c r="B31" s="2"/>
      <c r="C31" s="2"/>
      <c r="D31" s="2"/>
      <c r="E31" s="2"/>
      <c r="F31" s="2"/>
      <c r="G31" s="2"/>
      <c r="H31" s="141">
        <f>E5</f>
        <v>38322</v>
      </c>
      <c r="I31" s="142"/>
      <c r="J31" s="143"/>
      <c r="K31" s="141">
        <f>H31</f>
        <v>38322</v>
      </c>
      <c r="L31" s="142"/>
      <c r="M31" s="143"/>
      <c r="N31" s="2"/>
      <c r="O31" s="2"/>
      <c r="P31" s="2"/>
      <c r="Q31" s="2"/>
    </row>
    <row r="32" spans="1:1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5" t="s">
        <v>18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>
      <c r="A34" s="2" t="s">
        <v>140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4.25">
      <c r="A35" s="2" t="s">
        <v>76</v>
      </c>
      <c r="B35" s="2"/>
      <c r="C35" s="2"/>
      <c r="D35" s="2"/>
      <c r="E35" s="2"/>
      <c r="F35" s="2"/>
      <c r="G35" s="2"/>
      <c r="H35" s="144">
        <v>299170824.04</v>
      </c>
      <c r="I35" s="145"/>
      <c r="J35" s="146"/>
      <c r="K35" s="1"/>
      <c r="L35" s="1"/>
      <c r="M35" s="1"/>
      <c r="N35" s="2"/>
      <c r="O35" s="2"/>
      <c r="P35" s="2"/>
      <c r="Q35" s="2"/>
    </row>
    <row r="36" spans="1:17" ht="15">
      <c r="A36" s="3" t="s">
        <v>97</v>
      </c>
      <c r="B36" s="2"/>
      <c r="C36" s="2"/>
      <c r="D36" s="2"/>
      <c r="E36" s="2"/>
      <c r="F36" s="6"/>
      <c r="G36" s="2"/>
      <c r="H36" s="131">
        <v>285378581.57</v>
      </c>
      <c r="I36" s="132"/>
      <c r="J36" s="133"/>
      <c r="K36" s="1"/>
      <c r="L36" s="1"/>
      <c r="M36" s="1"/>
      <c r="N36" s="2"/>
      <c r="O36" s="2"/>
      <c r="P36" s="2"/>
      <c r="Q36" s="2"/>
    </row>
    <row r="37" spans="1:17" ht="14.25">
      <c r="A37" s="2" t="s">
        <v>77</v>
      </c>
      <c r="B37" s="2"/>
      <c r="C37" s="2"/>
      <c r="D37" s="2"/>
      <c r="E37" s="2"/>
      <c r="F37" s="2"/>
      <c r="G37" s="2"/>
      <c r="H37" s="131">
        <v>1478437.61</v>
      </c>
      <c r="I37" s="132"/>
      <c r="J37" s="133"/>
      <c r="K37" s="1"/>
      <c r="L37" s="1"/>
      <c r="M37" s="1"/>
      <c r="N37" s="2"/>
      <c r="O37" s="2"/>
      <c r="P37" s="2"/>
      <c r="Q37" s="2"/>
    </row>
    <row r="38" spans="1:17" ht="14.25">
      <c r="A38" s="2"/>
      <c r="B38" s="2"/>
      <c r="C38" s="2"/>
      <c r="D38" s="2"/>
      <c r="E38" s="2"/>
      <c r="F38" s="2"/>
      <c r="G38" s="2"/>
      <c r="H38" s="128"/>
      <c r="I38" s="129"/>
      <c r="J38" s="130"/>
      <c r="K38" s="1"/>
      <c r="L38" s="1"/>
      <c r="M38" s="1"/>
      <c r="N38" s="2"/>
      <c r="O38" s="2"/>
      <c r="P38" s="2"/>
      <c r="Q38" s="2"/>
    </row>
    <row r="39" spans="1:17" ht="14.25">
      <c r="A39" s="2" t="s">
        <v>78</v>
      </c>
      <c r="B39" s="2"/>
      <c r="C39" s="2"/>
      <c r="D39" s="2"/>
      <c r="E39" s="2"/>
      <c r="F39" s="2"/>
      <c r="G39" s="2"/>
      <c r="H39" s="131">
        <f>H42+H43</f>
        <v>15993339.04</v>
      </c>
      <c r="I39" s="129"/>
      <c r="J39" s="130"/>
      <c r="K39" s="1"/>
      <c r="L39" s="1"/>
      <c r="M39" s="1"/>
      <c r="N39" s="2"/>
      <c r="O39" s="2"/>
      <c r="P39" s="2"/>
      <c r="Q39" s="2"/>
    </row>
    <row r="40" spans="1:17" ht="14.25">
      <c r="A40" s="2" t="s">
        <v>79</v>
      </c>
      <c r="B40" s="2"/>
      <c r="C40" s="2"/>
      <c r="D40" s="2"/>
      <c r="E40" s="2"/>
      <c r="F40" s="2"/>
      <c r="G40" s="2"/>
      <c r="H40" s="131">
        <v>2133794</v>
      </c>
      <c r="I40" s="132"/>
      <c r="J40" s="133"/>
      <c r="K40" s="1"/>
      <c r="L40" s="16"/>
      <c r="M40" s="1"/>
      <c r="N40" s="2"/>
      <c r="O40" s="2"/>
      <c r="P40" s="2"/>
      <c r="Q40" s="2"/>
    </row>
    <row r="41" spans="1:17" ht="14.25">
      <c r="A41" s="2" t="s">
        <v>80</v>
      </c>
      <c r="B41" s="2"/>
      <c r="C41" s="2"/>
      <c r="D41" s="2"/>
      <c r="E41" s="2"/>
      <c r="F41" s="2"/>
      <c r="G41" s="2"/>
      <c r="H41" s="128"/>
      <c r="I41" s="129"/>
      <c r="J41" s="130"/>
      <c r="K41" s="1"/>
      <c r="L41" s="1"/>
      <c r="M41" s="1"/>
      <c r="N41" s="2"/>
      <c r="O41" s="2"/>
      <c r="P41" s="2"/>
      <c r="Q41" s="2"/>
    </row>
    <row r="42" spans="1:17" ht="14.25">
      <c r="A42" s="2" t="s">
        <v>81</v>
      </c>
      <c r="B42" s="2"/>
      <c r="C42" s="2"/>
      <c r="D42" s="2"/>
      <c r="E42" s="2"/>
      <c r="F42" s="2"/>
      <c r="G42" s="2"/>
      <c r="H42" s="173">
        <v>12598824</v>
      </c>
      <c r="I42" s="174"/>
      <c r="J42" s="175"/>
      <c r="K42" s="131"/>
      <c r="L42" s="129"/>
      <c r="M42" s="129"/>
      <c r="N42" s="2"/>
      <c r="O42" s="2"/>
      <c r="P42" s="2"/>
      <c r="Q42" s="2"/>
    </row>
    <row r="43" spans="1:17" ht="14.25">
      <c r="A43" s="2" t="s">
        <v>91</v>
      </c>
      <c r="B43" s="2"/>
      <c r="C43" s="2"/>
      <c r="D43" s="2"/>
      <c r="E43" s="2"/>
      <c r="F43" s="2"/>
      <c r="G43" s="2"/>
      <c r="H43" s="131">
        <v>3394515.04</v>
      </c>
      <c r="I43" s="132"/>
      <c r="J43" s="133"/>
      <c r="K43" s="1"/>
      <c r="L43" s="16"/>
      <c r="M43" s="1"/>
      <c r="N43" s="2"/>
      <c r="O43" s="2"/>
      <c r="P43" s="2"/>
      <c r="Q43" s="2"/>
    </row>
    <row r="44" spans="1:17" ht="14.25">
      <c r="A44" s="2" t="s">
        <v>82</v>
      </c>
      <c r="B44" s="2"/>
      <c r="C44" s="2"/>
      <c r="D44" s="2"/>
      <c r="E44" s="2"/>
      <c r="F44" s="2"/>
      <c r="G44" s="2"/>
      <c r="H44" s="131">
        <v>67272.66</v>
      </c>
      <c r="I44" s="132"/>
      <c r="J44" s="133"/>
      <c r="K44" s="1"/>
      <c r="L44" s="16"/>
      <c r="M44" s="1"/>
      <c r="N44" s="2"/>
      <c r="O44" s="2"/>
      <c r="P44" s="2"/>
      <c r="Q44" s="2"/>
    </row>
    <row r="45" spans="1:17" ht="14.25">
      <c r="A45" s="2" t="s">
        <v>83</v>
      </c>
      <c r="B45" s="2"/>
      <c r="C45" s="2"/>
      <c r="D45" s="2"/>
      <c r="E45" s="2"/>
      <c r="F45" s="2"/>
      <c r="G45" s="2"/>
      <c r="H45" s="131">
        <v>0</v>
      </c>
      <c r="I45" s="132"/>
      <c r="J45" s="133"/>
      <c r="K45" s="1"/>
      <c r="L45" s="17"/>
      <c r="M45" s="1"/>
      <c r="N45" s="2"/>
      <c r="O45" s="2"/>
      <c r="P45" s="2"/>
      <c r="Q45" s="2"/>
    </row>
    <row r="46" spans="1:17" ht="14.25">
      <c r="A46" s="2" t="s">
        <v>84</v>
      </c>
      <c r="B46" s="2"/>
      <c r="C46" s="2"/>
      <c r="D46" s="2"/>
      <c r="E46" s="2"/>
      <c r="F46" s="2"/>
      <c r="G46" s="2"/>
      <c r="H46" s="131">
        <f>H17</f>
        <v>13792272</v>
      </c>
      <c r="I46" s="132"/>
      <c r="J46" s="133"/>
      <c r="K46" s="1"/>
      <c r="L46" s="16"/>
      <c r="M46" s="1"/>
      <c r="N46" s="2"/>
      <c r="O46" s="2"/>
      <c r="P46" s="2"/>
      <c r="Q46" s="2"/>
    </row>
    <row r="47" spans="1:17" ht="14.25">
      <c r="A47" s="2" t="s">
        <v>85</v>
      </c>
      <c r="B47" s="2"/>
      <c r="C47" s="2"/>
      <c r="D47" s="2"/>
      <c r="E47" s="2"/>
      <c r="F47" s="2"/>
      <c r="G47" s="2"/>
      <c r="H47" s="128" t="s">
        <v>67</v>
      </c>
      <c r="I47" s="129"/>
      <c r="J47" s="130"/>
      <c r="K47" s="1"/>
      <c r="L47" s="1"/>
      <c r="M47" s="1"/>
      <c r="N47" s="2"/>
      <c r="O47" s="2"/>
      <c r="P47" s="2"/>
      <c r="Q47" s="2"/>
    </row>
    <row r="48" spans="1:17" ht="14.25">
      <c r="A48" s="2"/>
      <c r="B48" s="2"/>
      <c r="C48" s="2"/>
      <c r="D48" s="2"/>
      <c r="E48" s="2"/>
      <c r="F48" s="2"/>
      <c r="G48" s="2"/>
      <c r="H48" s="128"/>
      <c r="I48" s="129"/>
      <c r="J48" s="130"/>
      <c r="K48" s="1"/>
      <c r="L48" s="1"/>
      <c r="M48" s="1"/>
      <c r="N48" s="2"/>
      <c r="O48" s="2"/>
      <c r="P48" s="2"/>
      <c r="Q48" s="2"/>
    </row>
    <row r="49" spans="1:17" ht="14.25">
      <c r="A49" s="2" t="s">
        <v>19</v>
      </c>
      <c r="B49" s="2"/>
      <c r="C49" s="2"/>
      <c r="D49" s="2"/>
      <c r="E49" s="2"/>
      <c r="F49" s="2"/>
      <c r="G49" s="2"/>
      <c r="H49" s="113">
        <f>(H39-H40)/H35*12*100%</f>
        <v>0.5559183152758347</v>
      </c>
      <c r="I49" s="114"/>
      <c r="J49" s="115"/>
      <c r="K49" s="1"/>
      <c r="L49" s="1"/>
      <c r="M49" s="1"/>
      <c r="N49" s="2"/>
      <c r="O49" s="2"/>
      <c r="P49" s="2"/>
      <c r="Q49" s="2"/>
    </row>
    <row r="50" spans="1:17" ht="14.25">
      <c r="A50" s="2" t="s">
        <v>66</v>
      </c>
      <c r="B50" s="2"/>
      <c r="C50" s="2"/>
      <c r="D50" s="2"/>
      <c r="E50" s="2"/>
      <c r="F50" s="2"/>
      <c r="G50" s="2"/>
      <c r="H50" s="113">
        <f>H42/H35*12*100%</f>
        <v>0.5053497060922826</v>
      </c>
      <c r="I50" s="114"/>
      <c r="J50" s="115"/>
      <c r="K50" s="1"/>
      <c r="L50" s="1"/>
      <c r="M50" s="1"/>
      <c r="N50" s="2"/>
      <c r="O50" s="2"/>
      <c r="P50" s="2"/>
      <c r="Q50" s="2"/>
    </row>
    <row r="51" spans="1:17" ht="14.25">
      <c r="A51" s="2" t="s">
        <v>20</v>
      </c>
      <c r="B51" s="2"/>
      <c r="C51" s="2"/>
      <c r="D51" s="2"/>
      <c r="E51" s="2"/>
      <c r="F51" s="2"/>
      <c r="G51" s="2"/>
      <c r="H51" s="110">
        <f>(H43-H40)/H35*12*100%</f>
        <v>0.05056860918355212</v>
      </c>
      <c r="I51" s="111"/>
      <c r="J51" s="112"/>
      <c r="K51" s="1"/>
      <c r="L51" s="1"/>
      <c r="M51" s="1"/>
      <c r="N51" s="2"/>
      <c r="O51" s="2"/>
      <c r="P51" s="2"/>
      <c r="Q51" s="2"/>
    </row>
    <row r="52" spans="1:17" ht="14.25">
      <c r="A52" s="2"/>
      <c r="B52" s="2"/>
      <c r="C52" s="2"/>
      <c r="D52" s="2"/>
      <c r="E52" s="2"/>
      <c r="F52" s="2"/>
      <c r="G52" s="2"/>
      <c r="H52" s="4"/>
      <c r="I52" s="4"/>
      <c r="J52" s="4"/>
      <c r="K52" s="1"/>
      <c r="L52" s="1"/>
      <c r="M52" s="1"/>
      <c r="N52" s="2"/>
      <c r="O52" s="2"/>
      <c r="P52" s="2"/>
      <c r="Q52" s="2"/>
    </row>
    <row r="53" spans="1:17" ht="15">
      <c r="A53" s="6" t="s">
        <v>141</v>
      </c>
      <c r="B53" s="2"/>
      <c r="C53" s="2"/>
      <c r="D53" s="2"/>
      <c r="E53" s="2"/>
      <c r="F53" s="2"/>
      <c r="G53" s="2"/>
      <c r="H53" s="150">
        <f>1478437.61-1085830-186272</f>
        <v>206335.6100000001</v>
      </c>
      <c r="I53" s="151"/>
      <c r="J53" s="152"/>
      <c r="K53" s="1"/>
      <c r="L53" s="1"/>
      <c r="M53" s="1"/>
      <c r="N53" s="2"/>
      <c r="O53" s="2"/>
      <c r="P53" s="2"/>
      <c r="Q53" s="2"/>
    </row>
    <row r="54" spans="1:17" ht="15">
      <c r="A54" s="6" t="s">
        <v>142</v>
      </c>
      <c r="B54" s="2"/>
      <c r="C54" s="2"/>
      <c r="D54" s="2"/>
      <c r="E54" s="2"/>
      <c r="F54" s="2"/>
      <c r="G54" s="2"/>
      <c r="H54" s="119">
        <v>2614.45</v>
      </c>
      <c r="I54" s="120"/>
      <c r="J54" s="121"/>
      <c r="K54" s="1"/>
      <c r="L54" s="1"/>
      <c r="M54" s="1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5" t="s">
        <v>143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  <c r="Q56" s="2"/>
    </row>
    <row r="57" spans="1:17" ht="14.25">
      <c r="A57" s="2" t="s">
        <v>70</v>
      </c>
      <c r="B57" s="2"/>
      <c r="C57" s="2"/>
      <c r="D57" s="2"/>
      <c r="E57" s="2"/>
      <c r="F57" s="2"/>
      <c r="G57" s="2"/>
      <c r="H57" s="147">
        <v>175</v>
      </c>
      <c r="I57" s="148"/>
      <c r="J57" s="149"/>
      <c r="K57" s="1"/>
      <c r="L57" s="1"/>
      <c r="M57" s="1"/>
      <c r="N57" s="2"/>
      <c r="O57" s="2"/>
      <c r="P57" s="2"/>
      <c r="Q57" s="2"/>
    </row>
    <row r="58" spans="1:17" ht="14.25">
      <c r="A58" s="2" t="s">
        <v>71</v>
      </c>
      <c r="B58" s="2"/>
      <c r="C58" s="2"/>
      <c r="D58" s="2"/>
      <c r="E58" s="2"/>
      <c r="F58" s="2"/>
      <c r="G58" s="2"/>
      <c r="H58" s="137">
        <v>23834.3</v>
      </c>
      <c r="I58" s="138"/>
      <c r="J58" s="139"/>
      <c r="K58" s="1"/>
      <c r="L58" s="1"/>
      <c r="M58" s="1"/>
      <c r="N58" s="2"/>
      <c r="O58" s="2"/>
      <c r="P58" s="2"/>
      <c r="Q58" s="2"/>
    </row>
    <row r="59" spans="1:17" ht="14.25">
      <c r="A59" s="2" t="s">
        <v>21</v>
      </c>
      <c r="B59" s="2"/>
      <c r="C59" s="2"/>
      <c r="D59" s="2"/>
      <c r="E59" s="2"/>
      <c r="F59" s="2"/>
      <c r="G59" s="2"/>
      <c r="H59" s="137">
        <f>1175+850+500</f>
        <v>2525</v>
      </c>
      <c r="I59" s="138"/>
      <c r="J59" s="139"/>
      <c r="K59" s="1"/>
      <c r="L59" s="1"/>
      <c r="M59" s="1"/>
      <c r="N59" s="2"/>
      <c r="O59" s="2"/>
      <c r="P59" s="2"/>
      <c r="Q59" s="2"/>
    </row>
    <row r="60" spans="1:17" ht="14.25">
      <c r="A60" s="2" t="s">
        <v>22</v>
      </c>
      <c r="B60" s="2"/>
      <c r="C60" s="2"/>
      <c r="D60" s="2"/>
      <c r="E60" s="2"/>
      <c r="F60" s="2"/>
      <c r="G60" s="2"/>
      <c r="H60" s="155">
        <v>7377.05</v>
      </c>
      <c r="I60" s="156"/>
      <c r="J60" s="157"/>
      <c r="K60" s="1"/>
      <c r="L60" s="1"/>
      <c r="M60" s="1"/>
      <c r="N60" s="2"/>
      <c r="O60" s="2"/>
      <c r="P60" s="2"/>
      <c r="Q60" s="2"/>
    </row>
    <row r="61" spans="1:17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  <c r="Q61" s="2"/>
    </row>
    <row r="62" spans="1:17" ht="15">
      <c r="A62" s="5" t="s">
        <v>23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  <c r="Q62" s="2"/>
    </row>
    <row r="63" spans="1:17" ht="14.25">
      <c r="A63" s="3" t="s">
        <v>24</v>
      </c>
      <c r="B63" s="2"/>
      <c r="C63" s="2"/>
      <c r="D63" s="2"/>
      <c r="E63" s="2"/>
      <c r="F63" s="2"/>
      <c r="G63" s="2"/>
      <c r="H63" s="144">
        <v>60000000</v>
      </c>
      <c r="I63" s="145"/>
      <c r="J63" s="146"/>
      <c r="K63" s="1"/>
      <c r="L63" s="1"/>
      <c r="M63" s="1"/>
      <c r="N63" s="2"/>
      <c r="O63" s="2"/>
      <c r="P63" s="2"/>
      <c r="Q63" s="2"/>
    </row>
    <row r="64" spans="1:17" ht="14.25">
      <c r="A64" s="2" t="s">
        <v>25</v>
      </c>
      <c r="B64" s="2"/>
      <c r="C64" s="2"/>
      <c r="D64" s="2"/>
      <c r="E64" s="2"/>
      <c r="F64" s="2"/>
      <c r="G64" s="2"/>
      <c r="H64" s="131">
        <v>60000000</v>
      </c>
      <c r="I64" s="132"/>
      <c r="J64" s="133"/>
      <c r="K64" s="1"/>
      <c r="L64" s="1"/>
      <c r="M64" s="1"/>
      <c r="N64" s="2"/>
      <c r="O64" s="2"/>
      <c r="P64" s="2"/>
      <c r="Q64" s="2"/>
    </row>
    <row r="65" spans="1:17" ht="14.25">
      <c r="A65" s="2" t="s">
        <v>26</v>
      </c>
      <c r="B65" s="2"/>
      <c r="C65" s="2"/>
      <c r="D65" s="2"/>
      <c r="E65" s="2"/>
      <c r="F65" s="2"/>
      <c r="G65" s="2"/>
      <c r="H65" s="131">
        <v>0</v>
      </c>
      <c r="I65" s="132"/>
      <c r="J65" s="133"/>
      <c r="K65" s="1"/>
      <c r="L65" s="1"/>
      <c r="M65" s="1"/>
      <c r="N65" s="2"/>
      <c r="O65" s="2"/>
      <c r="P65" s="2"/>
      <c r="Q65" s="2"/>
    </row>
    <row r="66" spans="1:17" ht="14.25">
      <c r="A66" s="2" t="s">
        <v>27</v>
      </c>
      <c r="B66" s="2"/>
      <c r="C66" s="2"/>
      <c r="D66" s="2"/>
      <c r="E66" s="2"/>
      <c r="F66" s="2"/>
      <c r="G66" s="2"/>
      <c r="H66" s="128">
        <v>0</v>
      </c>
      <c r="I66" s="129"/>
      <c r="J66" s="130"/>
      <c r="K66" s="1"/>
      <c r="L66" s="1"/>
      <c r="M66" s="1"/>
      <c r="N66" s="2"/>
      <c r="O66" s="2"/>
      <c r="P66" s="2"/>
      <c r="Q66" s="2"/>
    </row>
    <row r="67" spans="1:17" ht="14.25">
      <c r="A67" s="2" t="s">
        <v>28</v>
      </c>
      <c r="B67" s="2"/>
      <c r="C67" s="2"/>
      <c r="D67" s="2"/>
      <c r="E67" s="2"/>
      <c r="F67" s="2"/>
      <c r="G67" s="2"/>
      <c r="H67" s="131">
        <v>0</v>
      </c>
      <c r="I67" s="132"/>
      <c r="J67" s="133"/>
      <c r="K67" s="1"/>
      <c r="L67" s="1"/>
      <c r="M67" s="1"/>
      <c r="N67" s="2"/>
      <c r="O67" s="2"/>
      <c r="P67" s="2"/>
      <c r="Q67" s="2"/>
    </row>
    <row r="68" spans="1:17" ht="14.25">
      <c r="A68" s="2" t="s">
        <v>29</v>
      </c>
      <c r="B68" s="2"/>
      <c r="C68" s="2"/>
      <c r="D68" s="2"/>
      <c r="E68" s="2"/>
      <c r="F68" s="2"/>
      <c r="G68" s="2"/>
      <c r="H68" s="137">
        <f>H60</f>
        <v>7377.05</v>
      </c>
      <c r="I68" s="138"/>
      <c r="J68" s="139"/>
      <c r="K68" s="1"/>
      <c r="L68" s="1"/>
      <c r="M68" s="1"/>
      <c r="N68" s="2"/>
      <c r="O68" s="2"/>
      <c r="P68" s="2"/>
      <c r="Q68" s="2"/>
    </row>
    <row r="69" spans="1:17" ht="14.25">
      <c r="A69" s="2" t="s">
        <v>30</v>
      </c>
      <c r="B69" s="2"/>
      <c r="C69" s="2"/>
      <c r="D69" s="2"/>
      <c r="E69" s="2"/>
      <c r="F69" s="2"/>
      <c r="G69" s="2"/>
      <c r="H69" s="110">
        <v>0.0015</v>
      </c>
      <c r="I69" s="153"/>
      <c r="J69" s="154"/>
      <c r="K69" s="1"/>
      <c r="L69" s="1"/>
      <c r="M69" s="1"/>
      <c r="N69" s="2"/>
      <c r="O69" s="2"/>
      <c r="P69" s="2"/>
      <c r="Q69" s="2"/>
    </row>
    <row r="70" spans="1:17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  <c r="Q70" s="2"/>
    </row>
    <row r="71" spans="1:17" ht="15">
      <c r="A71" s="5" t="s">
        <v>31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4.25">
      <c r="A72" s="3" t="s">
        <v>96</v>
      </c>
      <c r="B72" s="2"/>
      <c r="C72" s="2"/>
      <c r="D72" s="2"/>
      <c r="E72" s="2"/>
      <c r="F72" s="2"/>
      <c r="G72" s="2"/>
      <c r="H72" s="144">
        <v>11750000</v>
      </c>
      <c r="I72" s="145"/>
      <c r="J72" s="146"/>
      <c r="K72" s="2"/>
      <c r="L72" s="2"/>
      <c r="M72" s="2"/>
      <c r="N72" s="2"/>
      <c r="O72" s="2"/>
      <c r="P72" s="2"/>
      <c r="Q72" s="2"/>
    </row>
    <row r="73" spans="1:17" ht="14.25">
      <c r="A73" s="2" t="s">
        <v>32</v>
      </c>
      <c r="B73" s="2"/>
      <c r="C73" s="2"/>
      <c r="D73" s="2"/>
      <c r="E73" s="2"/>
      <c r="F73" s="2"/>
      <c r="G73" s="2"/>
      <c r="H73" s="131">
        <v>11750000</v>
      </c>
      <c r="I73" s="132"/>
      <c r="J73" s="133"/>
      <c r="K73" s="2"/>
      <c r="L73" s="2"/>
      <c r="M73" s="2"/>
      <c r="N73" s="2"/>
      <c r="O73" s="2"/>
      <c r="P73" s="2"/>
      <c r="Q73" s="2"/>
    </row>
    <row r="74" spans="1:17" ht="14.25">
      <c r="A74" s="2" t="s">
        <v>33</v>
      </c>
      <c r="B74" s="2"/>
      <c r="C74" s="2"/>
      <c r="D74" s="2"/>
      <c r="E74" s="2"/>
      <c r="F74" s="2"/>
      <c r="G74" s="2"/>
      <c r="H74" s="131">
        <v>0</v>
      </c>
      <c r="I74" s="129"/>
      <c r="J74" s="130"/>
      <c r="K74" s="2"/>
      <c r="L74" s="2"/>
      <c r="M74" s="2"/>
      <c r="N74" s="2"/>
      <c r="O74" s="2"/>
      <c r="P74" s="2"/>
      <c r="Q74" s="2"/>
    </row>
    <row r="75" spans="1:17" ht="14.25">
      <c r="A75" s="2" t="s">
        <v>34</v>
      </c>
      <c r="B75" s="2"/>
      <c r="C75" s="2"/>
      <c r="D75" s="2"/>
      <c r="E75" s="2"/>
      <c r="F75" s="2"/>
      <c r="G75" s="2"/>
      <c r="H75" s="128"/>
      <c r="I75" s="129"/>
      <c r="J75" s="130"/>
      <c r="K75" s="2"/>
      <c r="L75" s="2"/>
      <c r="M75" s="2"/>
      <c r="N75" s="2"/>
      <c r="O75" s="2"/>
      <c r="P75" s="2"/>
      <c r="Q75" s="2"/>
    </row>
    <row r="76" spans="1:17" ht="14.25">
      <c r="A76" s="2" t="s">
        <v>35</v>
      </c>
      <c r="B76" s="2"/>
      <c r="C76" s="2"/>
      <c r="D76" s="2"/>
      <c r="E76" s="2"/>
      <c r="F76" s="2"/>
      <c r="G76" s="2"/>
      <c r="H76" s="128">
        <v>0</v>
      </c>
      <c r="I76" s="129"/>
      <c r="J76" s="130"/>
      <c r="K76" s="2"/>
      <c r="L76" s="2"/>
      <c r="M76" s="2"/>
      <c r="N76" s="2"/>
      <c r="O76" s="2"/>
      <c r="P76" s="2"/>
      <c r="Q76" s="2"/>
    </row>
    <row r="77" spans="1:17" ht="14.25">
      <c r="A77" s="2" t="s">
        <v>36</v>
      </c>
      <c r="B77" s="2"/>
      <c r="C77" s="2"/>
      <c r="D77" s="2"/>
      <c r="E77" s="2"/>
      <c r="F77" s="2"/>
      <c r="G77" s="2"/>
      <c r="H77" s="128">
        <v>0</v>
      </c>
      <c r="I77" s="129"/>
      <c r="J77" s="130"/>
      <c r="K77" s="2"/>
      <c r="L77" s="2"/>
      <c r="M77" s="2"/>
      <c r="N77" s="2"/>
      <c r="O77" s="2"/>
      <c r="P77" s="2"/>
      <c r="Q77" s="2"/>
    </row>
    <row r="78" spans="1:17" ht="14.25">
      <c r="A78" s="2" t="s">
        <v>37</v>
      </c>
      <c r="B78" s="2"/>
      <c r="C78" s="2"/>
      <c r="D78" s="2"/>
      <c r="E78" s="2"/>
      <c r="F78" s="2"/>
      <c r="G78" s="2"/>
      <c r="H78" s="128">
        <v>0</v>
      </c>
      <c r="I78" s="129"/>
      <c r="J78" s="130"/>
      <c r="K78" s="2"/>
      <c r="L78" s="2"/>
      <c r="M78" s="2"/>
      <c r="N78" s="2"/>
      <c r="O78" s="2"/>
      <c r="P78" s="2"/>
      <c r="Q78" s="2"/>
    </row>
    <row r="79" spans="1:17" ht="14.25">
      <c r="A79" s="2" t="s">
        <v>38</v>
      </c>
      <c r="B79" s="2"/>
      <c r="C79" s="2"/>
      <c r="D79" s="2"/>
      <c r="E79" s="2"/>
      <c r="F79" s="2"/>
      <c r="G79" s="2"/>
      <c r="H79" s="158">
        <f>H73+H74</f>
        <v>11750000</v>
      </c>
      <c r="I79" s="159"/>
      <c r="J79" s="160"/>
      <c r="K79" s="2"/>
      <c r="L79" s="2"/>
      <c r="M79" s="2"/>
      <c r="N79" s="2"/>
      <c r="O79" s="2"/>
      <c r="P79" s="2"/>
      <c r="Q79" s="2"/>
    </row>
    <row r="80" spans="1:1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5" t="s">
        <v>39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4.25">
      <c r="A82" s="2" t="s">
        <v>40</v>
      </c>
      <c r="B82" s="2"/>
      <c r="C82" s="2"/>
      <c r="D82" s="2"/>
      <c r="E82" s="2"/>
      <c r="F82" s="2"/>
      <c r="G82" s="2"/>
      <c r="H82" s="161">
        <v>0</v>
      </c>
      <c r="I82" s="162"/>
      <c r="J82" s="163"/>
      <c r="K82" s="2"/>
      <c r="L82" s="2"/>
      <c r="M82" s="2"/>
      <c r="N82" s="2"/>
      <c r="O82" s="2"/>
      <c r="P82" s="2"/>
      <c r="Q82" s="2"/>
    </row>
    <row r="83" spans="1:17" ht="14.25">
      <c r="A83" s="2" t="s">
        <v>41</v>
      </c>
      <c r="B83" s="2"/>
      <c r="C83" s="2"/>
      <c r="D83" s="2"/>
      <c r="E83" s="2"/>
      <c r="F83" s="2"/>
      <c r="G83" s="2"/>
      <c r="H83" s="128">
        <v>0</v>
      </c>
      <c r="I83" s="129"/>
      <c r="J83" s="130"/>
      <c r="K83" s="2"/>
      <c r="L83" s="2"/>
      <c r="M83" s="2"/>
      <c r="N83" s="2"/>
      <c r="O83" s="2"/>
      <c r="P83" s="2"/>
      <c r="Q83" s="2"/>
    </row>
    <row r="84" spans="1:17" ht="14.25">
      <c r="A84" s="2" t="s">
        <v>42</v>
      </c>
      <c r="B84" s="2"/>
      <c r="C84" s="2"/>
      <c r="D84" s="2"/>
      <c r="E84" s="2"/>
      <c r="F84" s="2"/>
      <c r="G84" s="2"/>
      <c r="H84" s="128">
        <v>0</v>
      </c>
      <c r="I84" s="129"/>
      <c r="J84" s="130"/>
      <c r="K84" s="2"/>
      <c r="L84" s="2"/>
      <c r="M84" s="2"/>
      <c r="N84" s="2"/>
      <c r="O84" s="2"/>
      <c r="P84" s="2"/>
      <c r="Q84" s="2"/>
    </row>
    <row r="85" spans="1:17" ht="14.25">
      <c r="A85" s="2" t="s">
        <v>43</v>
      </c>
      <c r="B85" s="2"/>
      <c r="C85" s="2"/>
      <c r="D85" s="2"/>
      <c r="E85" s="2"/>
      <c r="F85" s="2"/>
      <c r="G85" s="2"/>
      <c r="H85" s="164">
        <v>0</v>
      </c>
      <c r="I85" s="153"/>
      <c r="J85" s="154"/>
      <c r="K85" s="2"/>
      <c r="L85" s="2"/>
      <c r="M85" s="2"/>
      <c r="N85" s="2"/>
      <c r="O85" s="2"/>
      <c r="P85" s="2"/>
      <c r="Q85" s="2"/>
    </row>
    <row r="86" spans="1:1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5">
      <c r="A87" s="7" t="s">
        <v>144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5">
      <c r="A88" s="6" t="s">
        <v>44</v>
      </c>
      <c r="B88" s="2"/>
      <c r="C88" s="2"/>
      <c r="D88" s="2"/>
      <c r="E88" s="2"/>
      <c r="F88" s="2"/>
      <c r="G88" s="2"/>
      <c r="H88" s="125" t="s">
        <v>72</v>
      </c>
      <c r="I88" s="126"/>
      <c r="J88" s="127"/>
      <c r="K88" s="126" t="s">
        <v>61</v>
      </c>
      <c r="L88" s="126"/>
      <c r="M88" s="127"/>
      <c r="N88" s="2"/>
      <c r="O88" s="2"/>
      <c r="P88" s="2"/>
      <c r="Q88" s="2"/>
    </row>
    <row r="89" spans="1:17" ht="14.25">
      <c r="A89" s="2" t="s">
        <v>45</v>
      </c>
      <c r="B89" s="2"/>
      <c r="C89" s="2"/>
      <c r="D89" s="2"/>
      <c r="E89" s="2"/>
      <c r="F89" s="2"/>
      <c r="G89" s="2"/>
      <c r="H89" s="131">
        <v>282794490.77</v>
      </c>
      <c r="I89" s="132"/>
      <c r="J89" s="133"/>
      <c r="K89" s="129">
        <v>4155</v>
      </c>
      <c r="L89" s="129"/>
      <c r="M89" s="130"/>
      <c r="N89" s="2"/>
      <c r="O89" s="2"/>
      <c r="P89" s="2"/>
      <c r="Q89" s="2"/>
    </row>
    <row r="90" spans="1:17" ht="14.25">
      <c r="A90" s="2" t="s">
        <v>46</v>
      </c>
      <c r="B90" s="2"/>
      <c r="C90" s="2"/>
      <c r="D90" s="2"/>
      <c r="E90" s="2"/>
      <c r="F90" s="2"/>
      <c r="G90" s="2"/>
      <c r="H90" s="131">
        <v>1213083.8</v>
      </c>
      <c r="I90" s="132"/>
      <c r="J90" s="133"/>
      <c r="K90" s="129">
        <v>25</v>
      </c>
      <c r="L90" s="129"/>
      <c r="M90" s="130"/>
      <c r="N90" s="2"/>
      <c r="O90" s="2"/>
      <c r="P90" s="2"/>
      <c r="Q90" s="2"/>
    </row>
    <row r="91" spans="1:17" ht="14.25">
      <c r="A91" s="2" t="s">
        <v>47</v>
      </c>
      <c r="B91" s="2"/>
      <c r="C91" s="2"/>
      <c r="D91" s="2"/>
      <c r="E91" s="2"/>
      <c r="F91" s="2"/>
      <c r="G91" s="2"/>
      <c r="H91" s="131">
        <v>599909.81</v>
      </c>
      <c r="I91" s="132"/>
      <c r="J91" s="133"/>
      <c r="K91" s="129">
        <v>13</v>
      </c>
      <c r="L91" s="129"/>
      <c r="M91" s="130"/>
      <c r="N91" s="2"/>
      <c r="O91" s="2"/>
      <c r="P91" s="2"/>
      <c r="Q91" s="2"/>
    </row>
    <row r="92" spans="1:17" ht="14.25">
      <c r="A92" s="2" t="s">
        <v>48</v>
      </c>
      <c r="B92" s="2"/>
      <c r="C92" s="2"/>
      <c r="D92" s="2"/>
      <c r="E92" s="2"/>
      <c r="F92" s="2"/>
      <c r="G92" s="2"/>
      <c r="H92" s="131">
        <v>151934.64</v>
      </c>
      <c r="I92" s="132"/>
      <c r="J92" s="133"/>
      <c r="K92" s="129">
        <v>4</v>
      </c>
      <c r="L92" s="129"/>
      <c r="M92" s="130"/>
      <c r="N92" s="2"/>
      <c r="O92" s="2"/>
      <c r="P92" s="2"/>
      <c r="Q92" s="2"/>
    </row>
    <row r="93" spans="1:17" ht="14.25">
      <c r="A93" s="2" t="s">
        <v>104</v>
      </c>
      <c r="B93" s="2"/>
      <c r="C93" s="2"/>
      <c r="D93" s="2"/>
      <c r="E93" s="2"/>
      <c r="F93" s="2"/>
      <c r="G93" s="2"/>
      <c r="H93" s="131">
        <v>93835.83</v>
      </c>
      <c r="I93" s="132"/>
      <c r="J93" s="133"/>
      <c r="K93" s="129">
        <v>4</v>
      </c>
      <c r="L93" s="129"/>
      <c r="M93" s="130"/>
      <c r="N93" s="2"/>
      <c r="O93" s="2"/>
      <c r="P93" s="2"/>
      <c r="Q93" s="2"/>
    </row>
    <row r="94" spans="1:17" ht="14.25">
      <c r="A94" s="2" t="s">
        <v>105</v>
      </c>
      <c r="B94" s="2"/>
      <c r="C94" s="2"/>
      <c r="D94" s="2"/>
      <c r="E94" s="2"/>
      <c r="F94" s="2"/>
      <c r="G94" s="2"/>
      <c r="H94" s="131">
        <v>88211.27</v>
      </c>
      <c r="I94" s="132"/>
      <c r="J94" s="133"/>
      <c r="K94" s="129">
        <v>1</v>
      </c>
      <c r="L94" s="129"/>
      <c r="M94" s="130"/>
      <c r="N94" s="2"/>
      <c r="O94" s="2"/>
      <c r="P94" s="2"/>
      <c r="Q94" s="2"/>
    </row>
    <row r="95" spans="1:17" ht="14.25">
      <c r="A95" s="2" t="s">
        <v>103</v>
      </c>
      <c r="B95" s="2"/>
      <c r="C95" s="2"/>
      <c r="D95" s="2"/>
      <c r="E95" s="2"/>
      <c r="F95" s="2"/>
      <c r="G95" s="2"/>
      <c r="H95" s="131">
        <v>412862.66</v>
      </c>
      <c r="I95" s="132"/>
      <c r="J95" s="133"/>
      <c r="K95" s="129">
        <v>7</v>
      </c>
      <c r="L95" s="129"/>
      <c r="M95" s="130"/>
      <c r="N95" s="2"/>
      <c r="O95" s="2"/>
      <c r="P95" s="2"/>
      <c r="Q95" s="2"/>
    </row>
    <row r="96" spans="1:17" ht="14.25">
      <c r="A96" s="2" t="s">
        <v>116</v>
      </c>
      <c r="B96" s="2"/>
      <c r="C96" s="2"/>
      <c r="D96" s="2"/>
      <c r="E96" s="2"/>
      <c r="F96" s="2"/>
      <c r="G96" s="2"/>
      <c r="H96" s="158">
        <v>24252.79</v>
      </c>
      <c r="I96" s="171"/>
      <c r="J96" s="172"/>
      <c r="K96" s="164">
        <v>1</v>
      </c>
      <c r="L96" s="171"/>
      <c r="M96" s="172"/>
      <c r="N96" s="2"/>
      <c r="O96" s="2"/>
      <c r="P96" s="2"/>
      <c r="Q96" s="2"/>
    </row>
    <row r="97" spans="1:17" ht="14.25">
      <c r="A97" s="2" t="s">
        <v>115</v>
      </c>
      <c r="B97" s="2"/>
      <c r="C97" s="2"/>
      <c r="D97" s="2"/>
      <c r="E97" s="2"/>
      <c r="F97" s="2"/>
      <c r="G97" s="2"/>
      <c r="H97" s="165">
        <f>SUM(H89:J96)</f>
        <v>285378581.57</v>
      </c>
      <c r="I97" s="166"/>
      <c r="J97" s="167"/>
      <c r="K97" s="168">
        <f>SUM(K89:M96)</f>
        <v>4210</v>
      </c>
      <c r="L97" s="169"/>
      <c r="M97" s="170"/>
      <c r="N97" s="2"/>
      <c r="O97" s="2"/>
      <c r="P97" s="2"/>
      <c r="Q97" s="2"/>
    </row>
    <row r="98" spans="1:1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5">
      <c r="A99" s="13" t="s">
        <v>145</v>
      </c>
      <c r="B99" s="2"/>
      <c r="C99" s="2"/>
      <c r="D99" s="2"/>
      <c r="E99" s="2"/>
      <c r="F99" s="2"/>
      <c r="G99" s="2"/>
      <c r="H99" s="12"/>
      <c r="I99" s="12"/>
      <c r="J99" s="12"/>
      <c r="K99" s="11"/>
      <c r="L99" s="11"/>
      <c r="M99" s="11"/>
      <c r="N99" s="2"/>
      <c r="O99" s="2"/>
      <c r="P99" s="2"/>
      <c r="Q99" s="2"/>
    </row>
    <row r="100" spans="1:17" ht="15">
      <c r="A100" s="14" t="s">
        <v>111</v>
      </c>
      <c r="B100" s="2"/>
      <c r="C100" s="2"/>
      <c r="D100" s="2"/>
      <c r="E100" s="2"/>
      <c r="F100" s="2"/>
      <c r="G100" s="2"/>
      <c r="H100" s="116" t="s">
        <v>114</v>
      </c>
      <c r="I100" s="117"/>
      <c r="J100" s="118"/>
      <c r="K100" s="11"/>
      <c r="L100" s="11"/>
      <c r="M100" s="11"/>
      <c r="N100" s="2"/>
      <c r="O100" s="2"/>
      <c r="P100" s="2"/>
      <c r="Q100" s="2"/>
    </row>
    <row r="101" spans="1:17" ht="14.25">
      <c r="A101" s="15" t="s">
        <v>112</v>
      </c>
      <c r="B101" s="2"/>
      <c r="C101" s="2"/>
      <c r="D101" s="2"/>
      <c r="E101" s="2"/>
      <c r="F101" s="2"/>
      <c r="G101" s="2"/>
      <c r="H101" s="113">
        <f>84885411.73/285378582</f>
        <v>0.29744843195695747</v>
      </c>
      <c r="I101" s="114"/>
      <c r="J101" s="115"/>
      <c r="K101" s="11"/>
      <c r="L101" s="11"/>
      <c r="M101" s="11"/>
      <c r="N101" s="2"/>
      <c r="O101" s="2"/>
      <c r="P101" s="2"/>
      <c r="Q101" s="2"/>
    </row>
    <row r="102" spans="1:17" ht="14.25">
      <c r="A102" s="15" t="s">
        <v>113</v>
      </c>
      <c r="B102" s="2"/>
      <c r="C102" s="2"/>
      <c r="D102" s="2"/>
      <c r="E102" s="2"/>
      <c r="F102" s="2"/>
      <c r="G102" s="2"/>
      <c r="H102" s="110">
        <f>27694131.33/285378582</f>
        <v>0.09704348215592437</v>
      </c>
      <c r="I102" s="111"/>
      <c r="J102" s="112"/>
      <c r="K102" s="11"/>
      <c r="L102" s="11"/>
      <c r="M102" s="11"/>
      <c r="N102" s="2"/>
      <c r="O102" s="2"/>
      <c r="P102" s="2"/>
      <c r="Q102" s="2"/>
    </row>
    <row r="103" spans="1:17" ht="14.25">
      <c r="A103" s="2"/>
      <c r="B103" s="2"/>
      <c r="C103" s="2"/>
      <c r="D103" s="2"/>
      <c r="E103" s="2"/>
      <c r="F103" s="2"/>
      <c r="G103" s="2"/>
      <c r="H103" s="12"/>
      <c r="I103" s="12"/>
      <c r="J103" s="12"/>
      <c r="K103" s="11"/>
      <c r="L103" s="11"/>
      <c r="M103" s="11"/>
      <c r="N103" s="2"/>
      <c r="O103" s="2"/>
      <c r="P103" s="2"/>
      <c r="Q103" s="2"/>
    </row>
    <row r="104" spans="1:17" ht="14.25">
      <c r="A104" s="2"/>
      <c r="B104" s="2"/>
      <c r="C104" s="2"/>
      <c r="D104" s="2"/>
      <c r="E104" s="2"/>
      <c r="F104" s="2"/>
      <c r="G104" s="2"/>
      <c r="H104" s="12"/>
      <c r="I104" s="12"/>
      <c r="J104" s="12"/>
      <c r="K104" s="11"/>
      <c r="L104" s="11"/>
      <c r="M104" s="11"/>
      <c r="N104" s="2"/>
      <c r="O104" s="2"/>
      <c r="P104" s="2"/>
      <c r="Q104" s="2"/>
    </row>
    <row r="105" spans="1:17" ht="15">
      <c r="A105" s="5" t="s">
        <v>117</v>
      </c>
      <c r="B105" s="2"/>
      <c r="C105" s="2"/>
      <c r="D105" s="2"/>
      <c r="E105" s="2"/>
      <c r="F105" s="2"/>
      <c r="G105" s="2"/>
      <c r="H105" s="116" t="s">
        <v>108</v>
      </c>
      <c r="I105" s="117"/>
      <c r="J105" s="118"/>
      <c r="K105" s="125" t="s">
        <v>109</v>
      </c>
      <c r="L105" s="126"/>
      <c r="M105" s="127"/>
      <c r="N105" s="125" t="s">
        <v>110</v>
      </c>
      <c r="O105" s="126"/>
      <c r="P105" s="127"/>
      <c r="Q105" s="2"/>
    </row>
    <row r="106" spans="1:17" ht="14.25">
      <c r="A106" s="2" t="s">
        <v>106</v>
      </c>
      <c r="B106" s="2"/>
      <c r="C106" s="2"/>
      <c r="D106" s="2"/>
      <c r="E106" s="2"/>
      <c r="F106" s="2"/>
      <c r="G106" s="2"/>
      <c r="H106" s="113">
        <v>0.667</v>
      </c>
      <c r="I106" s="114"/>
      <c r="J106" s="115"/>
      <c r="K106" s="113">
        <v>0.677</v>
      </c>
      <c r="L106" s="114"/>
      <c r="M106" s="115"/>
      <c r="N106" s="176">
        <v>0.6287</v>
      </c>
      <c r="O106" s="177"/>
      <c r="P106" s="178"/>
      <c r="Q106" s="2"/>
    </row>
    <row r="107" spans="1:17" ht="14.25">
      <c r="A107" s="2" t="s">
        <v>107</v>
      </c>
      <c r="B107" s="2"/>
      <c r="C107" s="2"/>
      <c r="D107" s="2"/>
      <c r="E107" s="2"/>
      <c r="F107" s="2"/>
      <c r="G107" s="2"/>
      <c r="H107" s="110">
        <v>0.6431</v>
      </c>
      <c r="I107" s="111"/>
      <c r="J107" s="112"/>
      <c r="K107" s="110">
        <v>0.6531</v>
      </c>
      <c r="L107" s="111"/>
      <c r="M107" s="112"/>
      <c r="N107" s="179">
        <v>0.5975</v>
      </c>
      <c r="O107" s="180"/>
      <c r="P107" s="181"/>
      <c r="Q107" s="2"/>
    </row>
    <row r="108" spans="1:17" ht="14.25">
      <c r="A108" s="2"/>
      <c r="B108" s="2"/>
      <c r="C108" s="2"/>
      <c r="D108" s="2"/>
      <c r="E108" s="2"/>
      <c r="F108" s="2"/>
      <c r="G108" s="2"/>
      <c r="H108" s="8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5">
      <c r="A109" s="5" t="s">
        <v>49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4.25">
      <c r="A110" s="2" t="s">
        <v>50</v>
      </c>
      <c r="B110" s="2"/>
      <c r="C110" s="2"/>
      <c r="D110" s="2"/>
      <c r="E110" s="2"/>
      <c r="F110" s="2"/>
      <c r="G110" s="2"/>
      <c r="H110" s="161">
        <v>0</v>
      </c>
      <c r="I110" s="162"/>
      <c r="J110" s="163"/>
      <c r="K110" s="2"/>
      <c r="L110" s="2"/>
      <c r="M110" s="2"/>
      <c r="N110" s="2"/>
      <c r="O110" s="2"/>
      <c r="P110" s="2"/>
      <c r="Q110" s="2"/>
    </row>
    <row r="111" spans="1:17" ht="14.25">
      <c r="A111" s="2" t="s">
        <v>51</v>
      </c>
      <c r="B111" s="2"/>
      <c r="C111" s="2"/>
      <c r="D111" s="2"/>
      <c r="E111" s="2"/>
      <c r="F111" s="2"/>
      <c r="G111" s="2"/>
      <c r="H111" s="128">
        <v>0</v>
      </c>
      <c r="I111" s="129"/>
      <c r="J111" s="130"/>
      <c r="K111" s="2"/>
      <c r="L111" s="2"/>
      <c r="M111" s="2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128"/>
      <c r="I112" s="129"/>
      <c r="J112" s="130"/>
      <c r="K112" s="2"/>
      <c r="L112" s="2"/>
      <c r="M112" s="2"/>
      <c r="N112" s="2"/>
      <c r="O112" s="2"/>
      <c r="P112" s="2"/>
      <c r="Q112" s="2"/>
    </row>
    <row r="113" spans="1:17" ht="14.25">
      <c r="A113" s="2" t="s">
        <v>52</v>
      </c>
      <c r="B113" s="2"/>
      <c r="C113" s="2"/>
      <c r="D113" s="2"/>
      <c r="E113" s="2"/>
      <c r="F113" s="2"/>
      <c r="G113" s="2"/>
      <c r="H113" s="128">
        <v>0</v>
      </c>
      <c r="I113" s="129"/>
      <c r="J113" s="130"/>
      <c r="K113" s="2"/>
      <c r="L113" s="2"/>
      <c r="M113" s="2"/>
      <c r="N113" s="2"/>
      <c r="O113" s="2"/>
      <c r="P113" s="2"/>
      <c r="Q113" s="2"/>
    </row>
    <row r="114" spans="1:17" ht="14.25">
      <c r="A114" s="2" t="s">
        <v>53</v>
      </c>
      <c r="B114" s="2"/>
      <c r="C114" s="2"/>
      <c r="D114" s="2"/>
      <c r="E114" s="2"/>
      <c r="F114" s="2"/>
      <c r="G114" s="2"/>
      <c r="H114" s="128">
        <v>0</v>
      </c>
      <c r="I114" s="129"/>
      <c r="J114" s="130"/>
      <c r="K114" s="2"/>
      <c r="L114" s="2"/>
      <c r="M114" s="2"/>
      <c r="N114" s="2"/>
      <c r="O114" s="2"/>
      <c r="P114" s="2"/>
      <c r="Q114" s="2"/>
    </row>
    <row r="115" spans="1:17" ht="14.25">
      <c r="A115" s="2" t="s">
        <v>54</v>
      </c>
      <c r="B115" s="2"/>
      <c r="C115" s="2"/>
      <c r="D115" s="2"/>
      <c r="E115" s="2"/>
      <c r="F115" s="2"/>
      <c r="G115" s="2"/>
      <c r="H115" s="164">
        <v>0</v>
      </c>
      <c r="I115" s="153"/>
      <c r="J115" s="154"/>
      <c r="K115" s="1"/>
      <c r="L115" s="1"/>
      <c r="M115" s="1"/>
      <c r="N115" s="2"/>
      <c r="O115" s="2"/>
      <c r="P115" s="2"/>
      <c r="Q115" s="2"/>
    </row>
    <row r="116" spans="1:17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2"/>
      <c r="O116" s="2"/>
      <c r="P116" s="2"/>
      <c r="Q116" s="2"/>
    </row>
    <row r="117" spans="1:17" ht="15">
      <c r="A117" s="5" t="s">
        <v>55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4.25">
      <c r="A118" s="2" t="s">
        <v>86</v>
      </c>
      <c r="B118" s="2"/>
      <c r="C118" s="2"/>
      <c r="D118" s="2"/>
      <c r="E118" s="2"/>
      <c r="F118" s="2"/>
      <c r="G118" s="2"/>
      <c r="H118" s="161">
        <v>0</v>
      </c>
      <c r="I118" s="162"/>
      <c r="J118" s="163"/>
      <c r="K118" s="2"/>
      <c r="L118" s="2"/>
      <c r="M118" s="2"/>
      <c r="N118" s="2"/>
      <c r="O118" s="2"/>
      <c r="P118" s="2"/>
      <c r="Q118" s="2"/>
    </row>
    <row r="119" spans="1:17" ht="14.25">
      <c r="A119" s="2" t="s">
        <v>87</v>
      </c>
      <c r="B119" s="2"/>
      <c r="C119" s="2"/>
      <c r="D119" s="2"/>
      <c r="E119" s="2"/>
      <c r="F119" s="2"/>
      <c r="G119" s="2"/>
      <c r="H119" s="128">
        <v>0</v>
      </c>
      <c r="I119" s="129"/>
      <c r="J119" s="130"/>
      <c r="K119" s="2"/>
      <c r="L119" s="2"/>
      <c r="M119" s="2"/>
      <c r="N119" s="2"/>
      <c r="O119" s="2"/>
      <c r="P119" s="2"/>
      <c r="Q119" s="2"/>
    </row>
    <row r="120" spans="1:17" ht="14.25">
      <c r="A120" s="2" t="s">
        <v>88</v>
      </c>
      <c r="B120" s="2"/>
      <c r="C120" s="2"/>
      <c r="D120" s="2"/>
      <c r="E120" s="2"/>
      <c r="F120" s="2"/>
      <c r="G120" s="2"/>
      <c r="H120" s="128">
        <v>0</v>
      </c>
      <c r="I120" s="129"/>
      <c r="J120" s="130"/>
      <c r="K120" s="2"/>
      <c r="L120" s="2"/>
      <c r="M120" s="2"/>
      <c r="N120" s="2"/>
      <c r="O120" s="2"/>
      <c r="P120" s="2"/>
      <c r="Q120" s="2"/>
    </row>
    <row r="121" spans="1:17" ht="14.25">
      <c r="A121" s="2" t="s">
        <v>89</v>
      </c>
      <c r="B121" s="2"/>
      <c r="C121" s="2"/>
      <c r="D121" s="2"/>
      <c r="E121" s="2"/>
      <c r="F121" s="2"/>
      <c r="G121" s="2"/>
      <c r="H121" s="128">
        <v>0</v>
      </c>
      <c r="I121" s="129"/>
      <c r="J121" s="130"/>
      <c r="K121" s="2"/>
      <c r="L121" s="2"/>
      <c r="M121" s="2"/>
      <c r="N121" s="2"/>
      <c r="O121" s="2"/>
      <c r="P121" s="2"/>
      <c r="Q121" s="2"/>
    </row>
    <row r="122" spans="1:17" ht="14.25">
      <c r="A122" s="2" t="s">
        <v>90</v>
      </c>
      <c r="B122" s="2"/>
      <c r="C122" s="2"/>
      <c r="D122" s="2"/>
      <c r="E122" s="2"/>
      <c r="F122" s="2"/>
      <c r="G122" s="2"/>
      <c r="H122" s="128">
        <v>0</v>
      </c>
      <c r="I122" s="129"/>
      <c r="J122" s="130"/>
      <c r="K122" s="2"/>
      <c r="L122" s="2"/>
      <c r="M122" s="2"/>
      <c r="N122" s="2"/>
      <c r="O122" s="2"/>
      <c r="P122" s="2"/>
      <c r="Q122" s="2"/>
    </row>
    <row r="123" spans="1:17" ht="14.25">
      <c r="A123" s="2" t="s">
        <v>56</v>
      </c>
      <c r="B123" s="2"/>
      <c r="C123" s="2"/>
      <c r="D123" s="2"/>
      <c r="E123" s="2"/>
      <c r="F123" s="2"/>
      <c r="G123" s="2"/>
      <c r="H123" s="128">
        <v>0</v>
      </c>
      <c r="I123" s="129"/>
      <c r="J123" s="130"/>
      <c r="K123" s="2"/>
      <c r="L123" s="2"/>
      <c r="M123" s="2"/>
      <c r="N123" s="2"/>
      <c r="O123" s="2"/>
      <c r="P123" s="2"/>
      <c r="Q123" s="2"/>
    </row>
    <row r="124" spans="1:17" ht="14.25">
      <c r="A124" s="2" t="s">
        <v>57</v>
      </c>
      <c r="B124" s="2"/>
      <c r="C124" s="2"/>
      <c r="D124" s="2"/>
      <c r="E124" s="2"/>
      <c r="F124" s="2"/>
      <c r="G124" s="2"/>
      <c r="H124" s="128">
        <v>0</v>
      </c>
      <c r="I124" s="129"/>
      <c r="J124" s="130"/>
      <c r="K124" s="2"/>
      <c r="L124" s="2"/>
      <c r="M124" s="2"/>
      <c r="N124" s="2"/>
      <c r="O124" s="2"/>
      <c r="P124" s="2"/>
      <c r="Q124" s="2"/>
    </row>
    <row r="125" spans="1:17" ht="14.25">
      <c r="A125" s="2" t="s">
        <v>58</v>
      </c>
      <c r="B125" s="2"/>
      <c r="C125" s="2"/>
      <c r="D125" s="2"/>
      <c r="E125" s="2"/>
      <c r="F125" s="2"/>
      <c r="G125" s="2"/>
      <c r="H125" s="164">
        <v>0</v>
      </c>
      <c r="I125" s="153"/>
      <c r="J125" s="154"/>
      <c r="K125" s="2"/>
      <c r="L125" s="2"/>
      <c r="M125" s="2"/>
      <c r="N125" s="2"/>
      <c r="O125" s="2"/>
      <c r="P125" s="2"/>
      <c r="Q125" s="2"/>
    </row>
    <row r="126" spans="1:17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</sheetData>
  <mergeCells count="137">
    <mergeCell ref="H124:J124"/>
    <mergeCell ref="H125:J125"/>
    <mergeCell ref="H120:J120"/>
    <mergeCell ref="H121:J121"/>
    <mergeCell ref="H122:J122"/>
    <mergeCell ref="H123:J123"/>
    <mergeCell ref="H114:J114"/>
    <mergeCell ref="H115:J115"/>
    <mergeCell ref="H118:J118"/>
    <mergeCell ref="H119:J119"/>
    <mergeCell ref="H110:J110"/>
    <mergeCell ref="H111:J111"/>
    <mergeCell ref="H112:J112"/>
    <mergeCell ref="H113:J113"/>
    <mergeCell ref="H106:J106"/>
    <mergeCell ref="K106:M106"/>
    <mergeCell ref="N106:P106"/>
    <mergeCell ref="H107:J107"/>
    <mergeCell ref="K107:M107"/>
    <mergeCell ref="N107:P107"/>
    <mergeCell ref="H102:J102"/>
    <mergeCell ref="H105:J105"/>
    <mergeCell ref="K105:M105"/>
    <mergeCell ref="N105:P105"/>
    <mergeCell ref="H97:J97"/>
    <mergeCell ref="K97:M97"/>
    <mergeCell ref="H100:J100"/>
    <mergeCell ref="H101:J101"/>
    <mergeCell ref="H95:J95"/>
    <mergeCell ref="K95:M95"/>
    <mergeCell ref="H96:J96"/>
    <mergeCell ref="K96:M96"/>
    <mergeCell ref="H93:J93"/>
    <mergeCell ref="K93:M93"/>
    <mergeCell ref="H94:J94"/>
    <mergeCell ref="K94:M94"/>
    <mergeCell ref="H91:J91"/>
    <mergeCell ref="K91:M91"/>
    <mergeCell ref="H92:J92"/>
    <mergeCell ref="K92:M92"/>
    <mergeCell ref="K88:M88"/>
    <mergeCell ref="H89:J89"/>
    <mergeCell ref="K89:M89"/>
    <mergeCell ref="H90:J90"/>
    <mergeCell ref="K90:M90"/>
    <mergeCell ref="H83:J83"/>
    <mergeCell ref="H84:J84"/>
    <mergeCell ref="H85:J85"/>
    <mergeCell ref="H88:J88"/>
    <mergeCell ref="H77:J77"/>
    <mergeCell ref="H78:J78"/>
    <mergeCell ref="H79:J79"/>
    <mergeCell ref="H82:J82"/>
    <mergeCell ref="H73:J73"/>
    <mergeCell ref="H74:J74"/>
    <mergeCell ref="H75:J75"/>
    <mergeCell ref="H76:J76"/>
    <mergeCell ref="H67:J67"/>
    <mergeCell ref="H68:J68"/>
    <mergeCell ref="H69:J69"/>
    <mergeCell ref="H72:J72"/>
    <mergeCell ref="H63:J63"/>
    <mergeCell ref="H64:J64"/>
    <mergeCell ref="H65:J65"/>
    <mergeCell ref="H66:J66"/>
    <mergeCell ref="H57:J57"/>
    <mergeCell ref="H58:J58"/>
    <mergeCell ref="H59:J59"/>
    <mergeCell ref="H60:J60"/>
    <mergeCell ref="H50:J50"/>
    <mergeCell ref="H51:J51"/>
    <mergeCell ref="H53:J53"/>
    <mergeCell ref="H54:J54"/>
    <mergeCell ref="H46:J46"/>
    <mergeCell ref="H47:J47"/>
    <mergeCell ref="H48:J48"/>
    <mergeCell ref="H49:J49"/>
    <mergeCell ref="K42:M42"/>
    <mergeCell ref="H43:J43"/>
    <mergeCell ref="H44:J44"/>
    <mergeCell ref="H45:J45"/>
    <mergeCell ref="H39:J39"/>
    <mergeCell ref="H40:J40"/>
    <mergeCell ref="H41:J41"/>
    <mergeCell ref="H42:J42"/>
    <mergeCell ref="H35:J35"/>
    <mergeCell ref="H36:J36"/>
    <mergeCell ref="H37:J37"/>
    <mergeCell ref="H38:J38"/>
    <mergeCell ref="H30:J30"/>
    <mergeCell ref="K30:M30"/>
    <mergeCell ref="H31:J31"/>
    <mergeCell ref="K31:M31"/>
    <mergeCell ref="H28:J28"/>
    <mergeCell ref="K28:M28"/>
    <mergeCell ref="H29:J29"/>
    <mergeCell ref="K29:M29"/>
    <mergeCell ref="H26:J26"/>
    <mergeCell ref="K26:M26"/>
    <mergeCell ref="H27:J27"/>
    <mergeCell ref="K27:M27"/>
    <mergeCell ref="H24:J24"/>
    <mergeCell ref="K24:M24"/>
    <mergeCell ref="H25:J25"/>
    <mergeCell ref="K25:M25"/>
    <mergeCell ref="H22:J22"/>
    <mergeCell ref="K22:M22"/>
    <mergeCell ref="H23:J23"/>
    <mergeCell ref="K23:M23"/>
    <mergeCell ref="H20:J20"/>
    <mergeCell ref="K20:M20"/>
    <mergeCell ref="H21:J21"/>
    <mergeCell ref="K21:M21"/>
    <mergeCell ref="H18:J18"/>
    <mergeCell ref="K18:M18"/>
    <mergeCell ref="H19:J19"/>
    <mergeCell ref="K19:M19"/>
    <mergeCell ref="H16:J16"/>
    <mergeCell ref="K16:M16"/>
    <mergeCell ref="H17:J17"/>
    <mergeCell ref="K17:M17"/>
    <mergeCell ref="H14:J14"/>
    <mergeCell ref="K14:M14"/>
    <mergeCell ref="H15:J15"/>
    <mergeCell ref="K15:M15"/>
    <mergeCell ref="H12:J12"/>
    <mergeCell ref="K12:M12"/>
    <mergeCell ref="H13:J13"/>
    <mergeCell ref="K13:M13"/>
    <mergeCell ref="H10:J10"/>
    <mergeCell ref="K10:M10"/>
    <mergeCell ref="H11:J11"/>
    <mergeCell ref="K11:M11"/>
    <mergeCell ref="H8:J8"/>
    <mergeCell ref="K8:M8"/>
    <mergeCell ref="H9:J9"/>
    <mergeCell ref="K9:M9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7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20.57421875" style="0" customWidth="1"/>
    <col min="6" max="6" width="10.8515625" style="0" customWidth="1"/>
    <col min="8" max="9" width="12.7109375" style="0" bestFit="1" customWidth="1"/>
    <col min="12" max="12" width="11.140625" style="0" bestFit="1" customWidth="1"/>
  </cols>
  <sheetData>
    <row r="1" spans="1:16" ht="15">
      <c r="A1" s="7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">
      <c r="A5" s="6" t="s">
        <v>7</v>
      </c>
      <c r="B5" s="2"/>
      <c r="C5" s="2"/>
      <c r="D5" s="2"/>
      <c r="E5" s="18">
        <v>38356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6" t="s">
        <v>8</v>
      </c>
      <c r="B6" s="2"/>
      <c r="C6" s="2"/>
      <c r="D6" s="2"/>
      <c r="E6" s="39">
        <v>0.0485625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5" t="s">
        <v>9</v>
      </c>
      <c r="B8" s="2"/>
      <c r="C8" s="2"/>
      <c r="D8" s="2"/>
      <c r="E8" s="2"/>
      <c r="F8" s="2"/>
      <c r="G8" s="2"/>
      <c r="H8" s="122" t="s">
        <v>59</v>
      </c>
      <c r="I8" s="123"/>
      <c r="J8" s="124"/>
      <c r="K8" s="122" t="s">
        <v>60</v>
      </c>
      <c r="L8" s="123"/>
      <c r="M8" s="124"/>
      <c r="N8" s="2"/>
      <c r="O8" s="2"/>
      <c r="P8" s="2"/>
    </row>
    <row r="9" spans="1:16" ht="14.25">
      <c r="A9" s="2" t="s">
        <v>10</v>
      </c>
      <c r="B9" s="2"/>
      <c r="C9" s="2"/>
      <c r="D9" s="2"/>
      <c r="E9" s="2"/>
      <c r="F9" s="2"/>
      <c r="G9" s="2"/>
      <c r="H9" s="128" t="s">
        <v>62</v>
      </c>
      <c r="I9" s="129"/>
      <c r="J9" s="130"/>
      <c r="K9" s="128" t="s">
        <v>63</v>
      </c>
      <c r="L9" s="129"/>
      <c r="M9" s="130"/>
      <c r="N9" s="2"/>
      <c r="O9" s="2"/>
      <c r="P9" s="2"/>
    </row>
    <row r="10" spans="1:16" ht="14.25">
      <c r="A10" s="2" t="s">
        <v>92</v>
      </c>
      <c r="B10" s="2"/>
      <c r="C10" s="2"/>
      <c r="D10" s="2"/>
      <c r="E10" s="2"/>
      <c r="F10" s="2"/>
      <c r="G10" s="2"/>
      <c r="H10" s="128" t="s">
        <v>94</v>
      </c>
      <c r="I10" s="129"/>
      <c r="J10" s="130"/>
      <c r="K10" s="128" t="s">
        <v>100</v>
      </c>
      <c r="L10" s="129"/>
      <c r="M10" s="130"/>
      <c r="N10" s="2"/>
      <c r="O10" s="2"/>
      <c r="P10" s="2"/>
    </row>
    <row r="11" spans="1:16" ht="14.25">
      <c r="A11" s="2" t="s">
        <v>93</v>
      </c>
      <c r="B11" s="2"/>
      <c r="C11" s="2"/>
      <c r="D11" s="2"/>
      <c r="E11" s="2"/>
      <c r="F11" s="2"/>
      <c r="G11" s="2"/>
      <c r="H11" s="128" t="s">
        <v>94</v>
      </c>
      <c r="I11" s="129"/>
      <c r="J11" s="130"/>
      <c r="K11" s="128" t="s">
        <v>100</v>
      </c>
      <c r="L11" s="129"/>
      <c r="M11" s="130"/>
      <c r="N11" s="2"/>
      <c r="O11" s="2"/>
      <c r="P11" s="2"/>
    </row>
    <row r="12" spans="1:16" ht="14.25">
      <c r="A12" s="3" t="s">
        <v>99</v>
      </c>
      <c r="B12" s="2"/>
      <c r="C12" s="2"/>
      <c r="D12" s="2"/>
      <c r="E12" s="2"/>
      <c r="F12" s="2"/>
      <c r="G12" s="2"/>
      <c r="H12" s="128" t="s">
        <v>64</v>
      </c>
      <c r="I12" s="129"/>
      <c r="J12" s="130"/>
      <c r="K12" s="128" t="s">
        <v>62</v>
      </c>
      <c r="L12" s="129" t="s">
        <v>62</v>
      </c>
      <c r="M12" s="130"/>
      <c r="N12" s="2"/>
      <c r="O12" s="2"/>
      <c r="P12" s="2"/>
    </row>
    <row r="13" spans="1:16" ht="14.25">
      <c r="A13" s="3" t="s">
        <v>102</v>
      </c>
      <c r="B13" s="2"/>
      <c r="C13" s="2"/>
      <c r="D13" s="2"/>
      <c r="E13" s="2"/>
      <c r="F13" s="2"/>
      <c r="G13" s="2"/>
      <c r="H13" s="128" t="s">
        <v>64</v>
      </c>
      <c r="I13" s="129"/>
      <c r="J13" s="130"/>
      <c r="K13" s="128" t="s">
        <v>62</v>
      </c>
      <c r="L13" s="129"/>
      <c r="M13" s="130"/>
      <c r="N13" s="2"/>
      <c r="O13" s="2"/>
      <c r="P13" s="2"/>
    </row>
    <row r="14" spans="1:16" ht="14.25">
      <c r="A14" s="2"/>
      <c r="B14" s="2"/>
      <c r="C14" s="2"/>
      <c r="D14" s="2"/>
      <c r="E14" s="2"/>
      <c r="F14" s="2"/>
      <c r="G14" s="2"/>
      <c r="H14" s="128"/>
      <c r="I14" s="129"/>
      <c r="J14" s="130"/>
      <c r="K14" s="128"/>
      <c r="L14" s="129"/>
      <c r="M14" s="130"/>
      <c r="N14" s="2"/>
      <c r="O14" s="2"/>
      <c r="P14" s="2"/>
    </row>
    <row r="15" spans="1:16" ht="14.25">
      <c r="A15" s="2" t="s">
        <v>73</v>
      </c>
      <c r="B15" s="2"/>
      <c r="C15" s="2"/>
      <c r="D15" s="2"/>
      <c r="E15" s="2"/>
      <c r="F15" s="2"/>
      <c r="G15" s="2"/>
      <c r="H15" s="131">
        <v>460000000</v>
      </c>
      <c r="I15" s="132"/>
      <c r="J15" s="133"/>
      <c r="K15" s="131">
        <v>40000000</v>
      </c>
      <c r="L15" s="132"/>
      <c r="M15" s="133"/>
      <c r="N15" s="2"/>
      <c r="O15" s="2"/>
      <c r="P15" s="2"/>
    </row>
    <row r="16" spans="1:16" ht="14.25">
      <c r="A16" s="2" t="s">
        <v>74</v>
      </c>
      <c r="B16" s="2"/>
      <c r="C16" s="2"/>
      <c r="D16" s="2"/>
      <c r="E16" s="2"/>
      <c r="F16" s="2"/>
      <c r="G16" s="2"/>
      <c r="H16" s="131">
        <v>245378582</v>
      </c>
      <c r="I16" s="132"/>
      <c r="J16" s="133"/>
      <c r="K16" s="132">
        <v>40000000</v>
      </c>
      <c r="L16" s="132"/>
      <c r="M16" s="133"/>
      <c r="N16" s="2"/>
      <c r="O16" s="2"/>
      <c r="P16" s="2"/>
    </row>
    <row r="17" spans="1:16" ht="14.25">
      <c r="A17" s="2" t="s">
        <v>68</v>
      </c>
      <c r="B17" s="2"/>
      <c r="C17" s="2"/>
      <c r="D17" s="2"/>
      <c r="E17" s="2"/>
      <c r="F17" s="2"/>
      <c r="G17" s="2"/>
      <c r="H17" s="131">
        <f>H16-H18</f>
        <v>13138060</v>
      </c>
      <c r="I17" s="132"/>
      <c r="J17" s="133"/>
      <c r="K17" s="129" t="s">
        <v>67</v>
      </c>
      <c r="L17" s="129"/>
      <c r="M17" s="130"/>
      <c r="N17" s="2"/>
      <c r="O17" s="2"/>
      <c r="P17" s="2"/>
    </row>
    <row r="18" spans="1:16" ht="14.25">
      <c r="A18" s="2" t="s">
        <v>75</v>
      </c>
      <c r="B18" s="2"/>
      <c r="C18" s="2"/>
      <c r="D18" s="2"/>
      <c r="E18" s="2"/>
      <c r="F18" s="2"/>
      <c r="G18" s="2"/>
      <c r="H18" s="131">
        <v>232240522</v>
      </c>
      <c r="I18" s="132"/>
      <c r="J18" s="133"/>
      <c r="K18" s="131">
        <v>40000000</v>
      </c>
      <c r="L18" s="132"/>
      <c r="M18" s="133"/>
      <c r="N18" s="2"/>
      <c r="O18" s="2"/>
      <c r="P18" s="2"/>
    </row>
    <row r="19" spans="1:16" ht="14.25">
      <c r="A19" s="2" t="s">
        <v>152</v>
      </c>
      <c r="B19" s="2"/>
      <c r="C19" s="2"/>
      <c r="D19" s="2"/>
      <c r="E19" s="2"/>
      <c r="F19" s="2"/>
      <c r="G19" s="2"/>
      <c r="H19" s="134">
        <v>0.5048707</v>
      </c>
      <c r="I19" s="135"/>
      <c r="J19" s="136"/>
      <c r="K19" s="134">
        <v>1</v>
      </c>
      <c r="L19" s="135"/>
      <c r="M19" s="136"/>
      <c r="N19" s="2"/>
      <c r="O19" s="2"/>
      <c r="P19" s="2"/>
    </row>
    <row r="20" spans="1:16" ht="14.25">
      <c r="A20" s="2" t="s">
        <v>95</v>
      </c>
      <c r="B20" s="2"/>
      <c r="C20" s="2"/>
      <c r="D20" s="2"/>
      <c r="E20" s="2"/>
      <c r="F20" s="2"/>
      <c r="G20" s="2"/>
      <c r="H20" s="113">
        <f>H17/H16*12</f>
        <v>0.6425039981688377</v>
      </c>
      <c r="I20" s="114"/>
      <c r="J20" s="115"/>
      <c r="K20" s="128" t="s">
        <v>67</v>
      </c>
      <c r="L20" s="129"/>
      <c r="M20" s="130"/>
      <c r="N20" s="2"/>
      <c r="O20" s="2"/>
      <c r="P20" s="2"/>
    </row>
    <row r="21" spans="1:16" ht="14.25">
      <c r="A21" s="2"/>
      <c r="B21" s="2"/>
      <c r="C21" s="2"/>
      <c r="D21" s="2"/>
      <c r="E21" s="2"/>
      <c r="F21" s="2"/>
      <c r="G21" s="2"/>
      <c r="H21" s="128"/>
      <c r="I21" s="129"/>
      <c r="J21" s="130"/>
      <c r="K21" s="128"/>
      <c r="L21" s="129"/>
      <c r="M21" s="130"/>
      <c r="N21" s="2"/>
      <c r="O21" s="2"/>
      <c r="P21" s="2"/>
    </row>
    <row r="22" spans="1:16" ht="14.25">
      <c r="A22" s="2" t="s">
        <v>11</v>
      </c>
      <c r="B22" s="2"/>
      <c r="C22" s="2"/>
      <c r="D22" s="2"/>
      <c r="E22" s="2"/>
      <c r="F22" s="2"/>
      <c r="G22" s="2"/>
      <c r="H22" s="128" t="s">
        <v>67</v>
      </c>
      <c r="I22" s="129"/>
      <c r="J22" s="130"/>
      <c r="K22" s="113">
        <f>K15/H15*100%</f>
        <v>0.08695652173913043</v>
      </c>
      <c r="L22" s="129"/>
      <c r="M22" s="130"/>
      <c r="N22" s="2"/>
      <c r="O22" s="2"/>
      <c r="P22" s="2"/>
    </row>
    <row r="23" spans="1:16" ht="14.25">
      <c r="A23" s="2" t="s">
        <v>12</v>
      </c>
      <c r="B23" s="2"/>
      <c r="C23" s="2"/>
      <c r="D23" s="2"/>
      <c r="E23" s="2"/>
      <c r="F23" s="2"/>
      <c r="G23" s="2"/>
      <c r="H23" s="128" t="s">
        <v>67</v>
      </c>
      <c r="I23" s="129"/>
      <c r="J23" s="130"/>
      <c r="K23" s="113">
        <f>K18/H18*100%</f>
        <v>0.17223523119707765</v>
      </c>
      <c r="L23" s="129"/>
      <c r="M23" s="130"/>
      <c r="N23" s="2"/>
      <c r="O23" s="2"/>
      <c r="P23" s="2"/>
    </row>
    <row r="24" spans="1:16" ht="14.25">
      <c r="A24" s="2"/>
      <c r="B24" s="2"/>
      <c r="C24" s="2"/>
      <c r="D24" s="2"/>
      <c r="E24" s="2"/>
      <c r="F24" s="2"/>
      <c r="G24" s="2"/>
      <c r="H24" s="128"/>
      <c r="I24" s="129"/>
      <c r="J24" s="130"/>
      <c r="K24" s="128"/>
      <c r="L24" s="129"/>
      <c r="M24" s="130"/>
      <c r="N24" s="2"/>
      <c r="O24" s="2"/>
      <c r="P24" s="2"/>
    </row>
    <row r="25" spans="1:16" ht="14.25">
      <c r="A25" s="2" t="s">
        <v>13</v>
      </c>
      <c r="B25" s="2"/>
      <c r="C25" s="2"/>
      <c r="D25" s="2"/>
      <c r="E25" s="2"/>
      <c r="F25" s="2"/>
      <c r="G25" s="2"/>
      <c r="H25" s="128">
        <v>28</v>
      </c>
      <c r="I25" s="129"/>
      <c r="J25" s="130"/>
      <c r="K25" s="128">
        <v>85</v>
      </c>
      <c r="L25" s="129"/>
      <c r="M25" s="130"/>
      <c r="N25" s="2"/>
      <c r="O25" s="2"/>
      <c r="P25" s="2"/>
    </row>
    <row r="26" spans="1:16" ht="14.25">
      <c r="A26" s="2" t="s">
        <v>69</v>
      </c>
      <c r="B26" s="2"/>
      <c r="C26" s="2"/>
      <c r="D26" s="2"/>
      <c r="E26" s="2"/>
      <c r="F26" s="2"/>
      <c r="G26" s="2"/>
      <c r="H26" s="185">
        <v>198.93</v>
      </c>
      <c r="I26" s="186"/>
      <c r="J26" s="187"/>
      <c r="K26" s="185">
        <v>437.74</v>
      </c>
      <c r="L26" s="186"/>
      <c r="M26" s="187"/>
      <c r="N26" s="2"/>
      <c r="O26" s="2"/>
      <c r="P26" s="2"/>
    </row>
    <row r="27" spans="1:16" ht="14.25">
      <c r="A27" s="2" t="s">
        <v>14</v>
      </c>
      <c r="B27" s="2"/>
      <c r="C27" s="2"/>
      <c r="D27" s="2"/>
      <c r="E27" s="2"/>
      <c r="F27" s="2"/>
      <c r="G27" s="2"/>
      <c r="H27" s="128">
        <v>56</v>
      </c>
      <c r="I27" s="129"/>
      <c r="J27" s="130"/>
      <c r="K27" s="128">
        <v>170</v>
      </c>
      <c r="L27" s="129"/>
      <c r="M27" s="130"/>
      <c r="N27" s="2"/>
      <c r="O27" s="2"/>
      <c r="P27" s="2"/>
    </row>
    <row r="28" spans="1:16" ht="14.25">
      <c r="A28" s="2" t="s">
        <v>15</v>
      </c>
      <c r="B28" s="2"/>
      <c r="C28" s="2"/>
      <c r="D28" s="2"/>
      <c r="E28" s="2"/>
      <c r="F28" s="2"/>
      <c r="G28" s="2"/>
      <c r="H28" s="140" t="s">
        <v>101</v>
      </c>
      <c r="I28" s="129"/>
      <c r="J28" s="130"/>
      <c r="K28" s="140" t="s">
        <v>101</v>
      </c>
      <c r="L28" s="129"/>
      <c r="M28" s="130"/>
      <c r="N28" s="2"/>
      <c r="O28" s="2"/>
      <c r="P28" s="2"/>
    </row>
    <row r="29" spans="1:16" ht="14.25">
      <c r="A29" s="2"/>
      <c r="B29" s="2"/>
      <c r="C29" s="2"/>
      <c r="D29" s="2"/>
      <c r="E29" s="2"/>
      <c r="F29" s="2"/>
      <c r="G29" s="2"/>
      <c r="H29" s="128"/>
      <c r="I29" s="129"/>
      <c r="J29" s="130"/>
      <c r="K29" s="128"/>
      <c r="L29" s="129"/>
      <c r="M29" s="130"/>
      <c r="N29" s="2"/>
      <c r="O29" s="2"/>
      <c r="P29" s="2"/>
    </row>
    <row r="30" spans="1:16" ht="14.25">
      <c r="A30" s="2" t="s">
        <v>16</v>
      </c>
      <c r="B30" s="2"/>
      <c r="C30" s="2"/>
      <c r="D30" s="2"/>
      <c r="E30" s="2"/>
      <c r="F30" s="2"/>
      <c r="G30" s="2"/>
      <c r="H30" s="128" t="s">
        <v>65</v>
      </c>
      <c r="I30" s="129"/>
      <c r="J30" s="130"/>
      <c r="K30" s="128" t="s">
        <v>65</v>
      </c>
      <c r="L30" s="129"/>
      <c r="M30" s="130"/>
      <c r="N30" s="2"/>
      <c r="O30" s="2"/>
      <c r="P30" s="2"/>
    </row>
    <row r="31" spans="1:16" ht="14.25">
      <c r="A31" s="2" t="s">
        <v>17</v>
      </c>
      <c r="B31" s="2"/>
      <c r="C31" s="2"/>
      <c r="D31" s="2"/>
      <c r="E31" s="2"/>
      <c r="F31" s="2"/>
      <c r="G31" s="2"/>
      <c r="H31" s="141">
        <f>E5</f>
        <v>38356</v>
      </c>
      <c r="I31" s="142"/>
      <c r="J31" s="143"/>
      <c r="K31" s="141">
        <f>H31</f>
        <v>38356</v>
      </c>
      <c r="L31" s="142"/>
      <c r="M31" s="143"/>
      <c r="N31" s="2"/>
      <c r="O31" s="2"/>
      <c r="P31" s="2"/>
    </row>
    <row r="32" spans="1:16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">
      <c r="A33" s="5" t="s">
        <v>18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2" t="s">
        <v>146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4.25">
      <c r="A35" s="2" t="s">
        <v>76</v>
      </c>
      <c r="B35" s="2"/>
      <c r="C35" s="2"/>
      <c r="D35" s="2"/>
      <c r="E35" s="2"/>
      <c r="F35" s="2"/>
      <c r="G35" s="2"/>
      <c r="H35" s="144">
        <v>285378581.57</v>
      </c>
      <c r="I35" s="145"/>
      <c r="J35" s="146"/>
      <c r="K35" s="1"/>
      <c r="L35" s="1"/>
      <c r="M35" s="1"/>
      <c r="N35" s="2"/>
      <c r="O35" s="2"/>
      <c r="P35" s="2"/>
    </row>
    <row r="36" spans="1:16" ht="15">
      <c r="A36" s="3" t="s">
        <v>97</v>
      </c>
      <c r="B36" s="2"/>
      <c r="C36" s="2"/>
      <c r="D36" s="2"/>
      <c r="E36" s="2"/>
      <c r="F36" s="6"/>
      <c r="G36" s="2"/>
      <c r="H36" s="131">
        <v>272240480.93</v>
      </c>
      <c r="I36" s="132"/>
      <c r="J36" s="133"/>
      <c r="K36" s="1"/>
      <c r="L36" s="1"/>
      <c r="M36" s="1"/>
      <c r="N36" s="2"/>
      <c r="O36" s="2"/>
      <c r="P36" s="2"/>
    </row>
    <row r="37" spans="1:16" ht="14.25">
      <c r="A37" s="2" t="s">
        <v>77</v>
      </c>
      <c r="B37" s="2"/>
      <c r="C37" s="2"/>
      <c r="D37" s="2"/>
      <c r="E37" s="2"/>
      <c r="F37" s="2"/>
      <c r="G37" s="2"/>
      <c r="H37" s="173">
        <v>1417915.27</v>
      </c>
      <c r="I37" s="174"/>
      <c r="J37" s="175"/>
      <c r="K37" s="1"/>
      <c r="L37" s="1"/>
      <c r="M37" s="1"/>
      <c r="N37" s="2"/>
      <c r="O37" s="2"/>
      <c r="P37" s="2"/>
    </row>
    <row r="38" spans="1:16" ht="14.25">
      <c r="A38" s="2"/>
      <c r="B38" s="2"/>
      <c r="C38" s="2"/>
      <c r="D38" s="2"/>
      <c r="E38" s="2"/>
      <c r="F38" s="2"/>
      <c r="G38" s="2"/>
      <c r="H38" s="128"/>
      <c r="I38" s="129"/>
      <c r="J38" s="130"/>
      <c r="K38" s="1"/>
      <c r="L38" s="1"/>
      <c r="M38" s="1"/>
      <c r="N38" s="2"/>
      <c r="O38" s="2"/>
      <c r="P38" s="2"/>
    </row>
    <row r="39" spans="1:16" ht="14.25">
      <c r="A39" s="2" t="s">
        <v>78</v>
      </c>
      <c r="B39" s="2"/>
      <c r="C39" s="2"/>
      <c r="D39" s="2"/>
      <c r="E39" s="2"/>
      <c r="F39" s="2"/>
      <c r="G39" s="2"/>
      <c r="H39" s="131">
        <f>H42+H43</f>
        <v>15319967.04</v>
      </c>
      <c r="I39" s="129"/>
      <c r="J39" s="130"/>
      <c r="K39" s="1"/>
      <c r="L39" s="1"/>
      <c r="M39" s="1"/>
      <c r="N39" s="2"/>
      <c r="O39" s="2"/>
      <c r="P39" s="2"/>
    </row>
    <row r="40" spans="1:16" ht="14.25">
      <c r="A40" s="2" t="s">
        <v>79</v>
      </c>
      <c r="B40" s="2"/>
      <c r="C40" s="2"/>
      <c r="D40" s="2"/>
      <c r="E40" s="2"/>
      <c r="F40" s="2"/>
      <c r="G40" s="2"/>
      <c r="H40" s="131">
        <v>2181667.67</v>
      </c>
      <c r="I40" s="132"/>
      <c r="J40" s="133"/>
      <c r="K40" s="1"/>
      <c r="L40" s="16"/>
      <c r="M40" s="1"/>
      <c r="N40" s="2"/>
      <c r="O40" s="2"/>
      <c r="P40" s="2"/>
    </row>
    <row r="41" spans="1:16" ht="14.25">
      <c r="A41" s="2" t="s">
        <v>80</v>
      </c>
      <c r="B41" s="2"/>
      <c r="C41" s="2"/>
      <c r="D41" s="2"/>
      <c r="E41" s="2"/>
      <c r="F41" s="2"/>
      <c r="G41" s="2"/>
      <c r="H41" s="128"/>
      <c r="I41" s="129"/>
      <c r="J41" s="130"/>
      <c r="K41" s="1"/>
      <c r="L41" s="1"/>
      <c r="M41" s="1"/>
      <c r="N41" s="2"/>
      <c r="O41" s="2"/>
      <c r="P41" s="2"/>
    </row>
    <row r="42" spans="1:16" ht="14.25">
      <c r="A42" s="2" t="s">
        <v>81</v>
      </c>
      <c r="B42" s="2"/>
      <c r="C42" s="2"/>
      <c r="D42" s="2"/>
      <c r="E42" s="2"/>
      <c r="F42" s="2"/>
      <c r="G42" s="2"/>
      <c r="H42" s="173">
        <v>12003591</v>
      </c>
      <c r="I42" s="174"/>
      <c r="J42" s="175"/>
      <c r="K42" s="131"/>
      <c r="L42" s="129"/>
      <c r="M42" s="129"/>
      <c r="N42" s="2"/>
      <c r="O42" s="2"/>
      <c r="P42" s="2"/>
    </row>
    <row r="43" spans="1:16" ht="14.25">
      <c r="A43" s="2" t="s">
        <v>91</v>
      </c>
      <c r="B43" s="2"/>
      <c r="C43" s="2"/>
      <c r="D43" s="2"/>
      <c r="E43" s="2"/>
      <c r="F43" s="2"/>
      <c r="G43" s="2"/>
      <c r="H43" s="131">
        <v>3316376.04</v>
      </c>
      <c r="I43" s="132"/>
      <c r="J43" s="133"/>
      <c r="K43" s="1"/>
      <c r="L43" s="16"/>
      <c r="M43" s="1"/>
      <c r="N43" s="2"/>
      <c r="O43" s="2"/>
      <c r="P43" s="2"/>
    </row>
    <row r="44" spans="1:16" ht="14.25">
      <c r="A44" s="2" t="s">
        <v>82</v>
      </c>
      <c r="B44" s="2"/>
      <c r="C44" s="2"/>
      <c r="D44" s="2"/>
      <c r="E44" s="2"/>
      <c r="F44" s="2"/>
      <c r="G44" s="2"/>
      <c r="H44" s="131">
        <v>198</v>
      </c>
      <c r="I44" s="132"/>
      <c r="J44" s="133"/>
      <c r="K44" s="1"/>
      <c r="L44" s="16"/>
      <c r="M44" s="1"/>
      <c r="N44" s="2"/>
      <c r="O44" s="2"/>
      <c r="P44" s="2"/>
    </row>
    <row r="45" spans="1:16" ht="14.25">
      <c r="A45" s="2" t="s">
        <v>83</v>
      </c>
      <c r="B45" s="2"/>
      <c r="C45" s="2"/>
      <c r="D45" s="2"/>
      <c r="E45" s="2"/>
      <c r="F45" s="2"/>
      <c r="G45" s="2"/>
      <c r="H45" s="131">
        <v>0</v>
      </c>
      <c r="I45" s="132"/>
      <c r="J45" s="133"/>
      <c r="K45" s="1"/>
      <c r="L45" s="17"/>
      <c r="M45" s="1"/>
      <c r="N45" s="2"/>
      <c r="O45" s="2"/>
      <c r="P45" s="2"/>
    </row>
    <row r="46" spans="1:16" ht="14.25">
      <c r="A46" s="2" t="s">
        <v>84</v>
      </c>
      <c r="B46" s="2"/>
      <c r="C46" s="2"/>
      <c r="D46" s="2"/>
      <c r="E46" s="2"/>
      <c r="F46" s="2"/>
      <c r="G46" s="2"/>
      <c r="H46" s="131">
        <f>H17</f>
        <v>13138060</v>
      </c>
      <c r="I46" s="132"/>
      <c r="J46" s="133"/>
      <c r="K46" s="1"/>
      <c r="L46" s="16"/>
      <c r="M46" s="1"/>
      <c r="N46" s="2"/>
      <c r="O46" s="2"/>
      <c r="P46" s="2"/>
    </row>
    <row r="47" spans="1:16" ht="14.25">
      <c r="A47" s="2" t="s">
        <v>85</v>
      </c>
      <c r="B47" s="2"/>
      <c r="C47" s="2"/>
      <c r="D47" s="2"/>
      <c r="E47" s="2"/>
      <c r="F47" s="2"/>
      <c r="G47" s="2"/>
      <c r="H47" s="128" t="s">
        <v>67</v>
      </c>
      <c r="I47" s="129"/>
      <c r="J47" s="130"/>
      <c r="K47" s="1"/>
      <c r="L47" s="1"/>
      <c r="M47" s="1"/>
      <c r="N47" s="2"/>
      <c r="O47" s="2"/>
      <c r="P47" s="2"/>
    </row>
    <row r="48" spans="1:16" ht="14.25">
      <c r="A48" s="2"/>
      <c r="B48" s="2"/>
      <c r="C48" s="2"/>
      <c r="D48" s="2"/>
      <c r="E48" s="2"/>
      <c r="F48" s="2"/>
      <c r="G48" s="2"/>
      <c r="H48" s="128"/>
      <c r="I48" s="129"/>
      <c r="J48" s="130"/>
      <c r="K48" s="1"/>
      <c r="L48" s="1"/>
      <c r="M48" s="1"/>
      <c r="N48" s="2"/>
      <c r="O48" s="2"/>
      <c r="P48" s="2"/>
    </row>
    <row r="49" spans="1:16" ht="14.25">
      <c r="A49" s="2" t="s">
        <v>19</v>
      </c>
      <c r="B49" s="2"/>
      <c r="C49" s="2"/>
      <c r="D49" s="2"/>
      <c r="E49" s="2"/>
      <c r="F49" s="2"/>
      <c r="G49" s="2"/>
      <c r="H49" s="113">
        <f>(H39-H40)/H35*12*100%</f>
        <v>0.5524576917182832</v>
      </c>
      <c r="I49" s="114"/>
      <c r="J49" s="115"/>
      <c r="K49" s="1"/>
      <c r="L49" s="1"/>
      <c r="M49" s="1"/>
      <c r="N49" s="2"/>
      <c r="O49" s="2"/>
      <c r="P49" s="2"/>
    </row>
    <row r="50" spans="1:16" ht="14.25">
      <c r="A50" s="2" t="s">
        <v>66</v>
      </c>
      <c r="B50" s="2"/>
      <c r="C50" s="2"/>
      <c r="D50" s="2"/>
      <c r="E50" s="2"/>
      <c r="F50" s="2"/>
      <c r="G50" s="2"/>
      <c r="H50" s="113">
        <f>H42/H35*12*100%</f>
        <v>0.5047438781409317</v>
      </c>
      <c r="I50" s="114"/>
      <c r="J50" s="115"/>
      <c r="K50" s="1"/>
      <c r="L50" s="1"/>
      <c r="M50" s="1"/>
      <c r="N50" s="2"/>
      <c r="O50" s="2"/>
      <c r="P50" s="2"/>
    </row>
    <row r="51" spans="1:16" ht="14.25">
      <c r="A51" s="2" t="s">
        <v>20</v>
      </c>
      <c r="B51" s="2"/>
      <c r="C51" s="2"/>
      <c r="D51" s="2"/>
      <c r="E51" s="2"/>
      <c r="F51" s="2"/>
      <c r="G51" s="2"/>
      <c r="H51" s="110">
        <f>(H43-H40)/H35*12*100%</f>
        <v>0.04771381357735158</v>
      </c>
      <c r="I51" s="111"/>
      <c r="J51" s="112"/>
      <c r="K51" s="1"/>
      <c r="L51" s="1"/>
      <c r="M51" s="1"/>
      <c r="N51" s="2"/>
      <c r="O51" s="2"/>
      <c r="P51" s="2"/>
    </row>
    <row r="52" spans="1:16" ht="14.25">
      <c r="A52" s="2"/>
      <c r="B52" s="2"/>
      <c r="C52" s="2"/>
      <c r="D52" s="2"/>
      <c r="E52" s="2"/>
      <c r="F52" s="2"/>
      <c r="G52" s="2"/>
      <c r="H52" s="4"/>
      <c r="I52" s="4"/>
      <c r="J52" s="4"/>
      <c r="K52" s="1"/>
      <c r="L52" s="1"/>
      <c r="M52" s="1"/>
      <c r="N52" s="2"/>
      <c r="O52" s="2"/>
      <c r="P52" s="2"/>
    </row>
    <row r="53" spans="1:16" ht="15">
      <c r="A53" s="6" t="s">
        <v>147</v>
      </c>
      <c r="B53" s="2"/>
      <c r="C53" s="2"/>
      <c r="D53" s="2"/>
      <c r="E53" s="2"/>
      <c r="F53" s="2"/>
      <c r="G53" s="2"/>
      <c r="H53" s="182">
        <v>161199</v>
      </c>
      <c r="I53" s="183"/>
      <c r="J53" s="184"/>
      <c r="K53" s="1"/>
      <c r="L53" s="1"/>
      <c r="M53" s="1"/>
      <c r="N53" s="2"/>
      <c r="O53" s="2"/>
      <c r="P53" s="2"/>
    </row>
    <row r="54" spans="1:16" ht="15">
      <c r="A54" s="6" t="s">
        <v>148</v>
      </c>
      <c r="B54" s="2"/>
      <c r="C54" s="2"/>
      <c r="D54" s="2"/>
      <c r="E54" s="2"/>
      <c r="F54" s="2"/>
      <c r="G54" s="2"/>
      <c r="H54" s="119">
        <v>71.61</v>
      </c>
      <c r="I54" s="120"/>
      <c r="J54" s="121"/>
      <c r="K54" s="1"/>
      <c r="L54" s="1"/>
      <c r="M54" s="1"/>
      <c r="N54" s="2"/>
      <c r="O54" s="2"/>
      <c r="P54" s="2"/>
    </row>
    <row r="55" spans="1:16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">
      <c r="A56" s="5" t="s">
        <v>149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</row>
    <row r="57" spans="1:16" ht="14.25">
      <c r="A57" s="2" t="s">
        <v>70</v>
      </c>
      <c r="B57" s="2"/>
      <c r="C57" s="2"/>
      <c r="D57" s="2"/>
      <c r="E57" s="2"/>
      <c r="F57" s="2"/>
      <c r="G57" s="2"/>
      <c r="H57" s="147">
        <v>175</v>
      </c>
      <c r="I57" s="148"/>
      <c r="J57" s="149"/>
      <c r="K57" s="1"/>
      <c r="L57" s="1"/>
      <c r="M57" s="1"/>
      <c r="N57" s="2"/>
      <c r="O57" s="2"/>
      <c r="P57" s="2"/>
    </row>
    <row r="58" spans="1:16" ht="14.25">
      <c r="A58" s="2" t="s">
        <v>71</v>
      </c>
      <c r="B58" s="2"/>
      <c r="C58" s="2"/>
      <c r="D58" s="2"/>
      <c r="E58" s="2"/>
      <c r="F58" s="2"/>
      <c r="G58" s="2"/>
      <c r="H58" s="137">
        <v>20759.61</v>
      </c>
      <c r="I58" s="138"/>
      <c r="J58" s="139"/>
      <c r="K58" s="1"/>
      <c r="L58" s="1"/>
      <c r="M58" s="1"/>
      <c r="N58" s="2"/>
      <c r="O58" s="2"/>
      <c r="P58" s="2"/>
    </row>
    <row r="59" spans="1:16" ht="14.25">
      <c r="A59" s="2" t="s">
        <v>21</v>
      </c>
      <c r="B59" s="2"/>
      <c r="C59" s="2"/>
      <c r="D59" s="2"/>
      <c r="E59" s="2"/>
      <c r="F59" s="2"/>
      <c r="G59" s="2"/>
      <c r="H59" s="137">
        <f>1175+850+500</f>
        <v>2525</v>
      </c>
      <c r="I59" s="138"/>
      <c r="J59" s="139"/>
      <c r="K59" s="1"/>
      <c r="L59" s="1"/>
      <c r="M59" s="1"/>
      <c r="N59" s="2"/>
      <c r="O59" s="2"/>
      <c r="P59" s="2"/>
    </row>
    <row r="60" spans="1:16" ht="14.25">
      <c r="A60" s="2" t="s">
        <v>22</v>
      </c>
      <c r="B60" s="2"/>
      <c r="C60" s="2"/>
      <c r="D60" s="2"/>
      <c r="E60" s="2"/>
      <c r="F60" s="2"/>
      <c r="G60" s="2"/>
      <c r="H60" s="155">
        <v>7643.84</v>
      </c>
      <c r="I60" s="156"/>
      <c r="J60" s="157"/>
      <c r="K60" s="1"/>
      <c r="L60" s="1"/>
      <c r="M60" s="1"/>
      <c r="N60" s="2"/>
      <c r="O60" s="2"/>
      <c r="P60" s="2"/>
    </row>
    <row r="61" spans="1:16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</row>
    <row r="62" spans="1:16" ht="15">
      <c r="A62" s="5" t="s">
        <v>23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</row>
    <row r="63" spans="1:16" ht="14.25">
      <c r="A63" s="3" t="s">
        <v>24</v>
      </c>
      <c r="B63" s="2"/>
      <c r="C63" s="2"/>
      <c r="D63" s="2"/>
      <c r="E63" s="2"/>
      <c r="F63" s="2"/>
      <c r="G63" s="2"/>
      <c r="H63" s="144">
        <v>60000000</v>
      </c>
      <c r="I63" s="145"/>
      <c r="J63" s="146"/>
      <c r="K63" s="1"/>
      <c r="L63" s="1"/>
      <c r="M63" s="1"/>
      <c r="N63" s="2"/>
      <c r="O63" s="2"/>
      <c r="P63" s="2"/>
    </row>
    <row r="64" spans="1:16" ht="14.25">
      <c r="A64" s="2" t="s">
        <v>25</v>
      </c>
      <c r="B64" s="2"/>
      <c r="C64" s="2"/>
      <c r="D64" s="2"/>
      <c r="E64" s="2"/>
      <c r="F64" s="2"/>
      <c r="G64" s="2"/>
      <c r="H64" s="131">
        <v>60000000</v>
      </c>
      <c r="I64" s="132"/>
      <c r="J64" s="133"/>
      <c r="K64" s="1"/>
      <c r="L64" s="1"/>
      <c r="M64" s="1"/>
      <c r="N64" s="2"/>
      <c r="O64" s="2"/>
      <c r="P64" s="2"/>
    </row>
    <row r="65" spans="1:16" ht="14.25">
      <c r="A65" s="2" t="s">
        <v>26</v>
      </c>
      <c r="B65" s="2"/>
      <c r="C65" s="2"/>
      <c r="D65" s="2"/>
      <c r="E65" s="2"/>
      <c r="F65" s="2"/>
      <c r="G65" s="2"/>
      <c r="H65" s="131">
        <v>0</v>
      </c>
      <c r="I65" s="132"/>
      <c r="J65" s="133"/>
      <c r="K65" s="1"/>
      <c r="L65" s="1"/>
      <c r="M65" s="1"/>
      <c r="N65" s="2"/>
      <c r="O65" s="2"/>
      <c r="P65" s="2"/>
    </row>
    <row r="66" spans="1:16" ht="14.25">
      <c r="A66" s="2" t="s">
        <v>27</v>
      </c>
      <c r="B66" s="2"/>
      <c r="C66" s="2"/>
      <c r="D66" s="2"/>
      <c r="E66" s="2"/>
      <c r="F66" s="2"/>
      <c r="G66" s="2"/>
      <c r="H66" s="128">
        <v>0</v>
      </c>
      <c r="I66" s="129"/>
      <c r="J66" s="130"/>
      <c r="K66" s="1"/>
      <c r="L66" s="1"/>
      <c r="M66" s="1"/>
      <c r="N66" s="2"/>
      <c r="O66" s="2"/>
      <c r="P66" s="2"/>
    </row>
    <row r="67" spans="1:16" ht="14.25">
      <c r="A67" s="2" t="s">
        <v>28</v>
      </c>
      <c r="B67" s="2"/>
      <c r="C67" s="2"/>
      <c r="D67" s="2"/>
      <c r="E67" s="2"/>
      <c r="F67" s="2"/>
      <c r="G67" s="2"/>
      <c r="H67" s="131">
        <v>0</v>
      </c>
      <c r="I67" s="132"/>
      <c r="J67" s="133"/>
      <c r="K67" s="1"/>
      <c r="L67" s="1"/>
      <c r="M67" s="1"/>
      <c r="N67" s="2"/>
      <c r="O67" s="2"/>
      <c r="P67" s="2"/>
    </row>
    <row r="68" spans="1:16" ht="14.25">
      <c r="A68" s="2" t="s">
        <v>29</v>
      </c>
      <c r="B68" s="2"/>
      <c r="C68" s="2"/>
      <c r="D68" s="2"/>
      <c r="E68" s="2"/>
      <c r="F68" s="2"/>
      <c r="G68" s="2"/>
      <c r="H68" s="137">
        <f>H60</f>
        <v>7643.84</v>
      </c>
      <c r="I68" s="138"/>
      <c r="J68" s="139"/>
      <c r="K68" s="1"/>
      <c r="L68" s="1"/>
      <c r="M68" s="1"/>
      <c r="N68" s="2"/>
      <c r="O68" s="2"/>
      <c r="P68" s="2"/>
    </row>
    <row r="69" spans="1:16" ht="14.25">
      <c r="A69" s="2" t="s">
        <v>30</v>
      </c>
      <c r="B69" s="2"/>
      <c r="C69" s="2"/>
      <c r="D69" s="2"/>
      <c r="E69" s="2"/>
      <c r="F69" s="2"/>
      <c r="G69" s="2"/>
      <c r="H69" s="110">
        <v>0.0015</v>
      </c>
      <c r="I69" s="153"/>
      <c r="J69" s="154"/>
      <c r="K69" s="1"/>
      <c r="L69" s="1"/>
      <c r="M69" s="1"/>
      <c r="N69" s="2"/>
      <c r="O69" s="2"/>
      <c r="P69" s="2"/>
    </row>
    <row r="70" spans="1:16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</row>
    <row r="71" spans="1:16" ht="15">
      <c r="A71" s="5" t="s">
        <v>31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4.25">
      <c r="A72" s="3" t="s">
        <v>96</v>
      </c>
      <c r="B72" s="2"/>
      <c r="C72" s="2"/>
      <c r="D72" s="2"/>
      <c r="E72" s="2"/>
      <c r="F72" s="2"/>
      <c r="G72" s="2"/>
      <c r="H72" s="144">
        <v>11750000</v>
      </c>
      <c r="I72" s="145"/>
      <c r="J72" s="146"/>
      <c r="K72" s="2"/>
      <c r="L72" s="2"/>
      <c r="M72" s="2"/>
      <c r="N72" s="2"/>
      <c r="O72" s="2"/>
      <c r="P72" s="2"/>
    </row>
    <row r="73" spans="1:16" ht="14.25">
      <c r="A73" s="2" t="s">
        <v>32</v>
      </c>
      <c r="B73" s="2"/>
      <c r="C73" s="2"/>
      <c r="D73" s="2"/>
      <c r="E73" s="2"/>
      <c r="F73" s="2"/>
      <c r="G73" s="2"/>
      <c r="H73" s="131">
        <v>11750000</v>
      </c>
      <c r="I73" s="132"/>
      <c r="J73" s="133"/>
      <c r="K73" s="2"/>
      <c r="L73" s="2"/>
      <c r="M73" s="2"/>
      <c r="N73" s="2"/>
      <c r="O73" s="2"/>
      <c r="P73" s="2"/>
    </row>
    <row r="74" spans="1:16" ht="14.25">
      <c r="A74" s="2" t="s">
        <v>33</v>
      </c>
      <c r="B74" s="2"/>
      <c r="C74" s="2"/>
      <c r="D74" s="2"/>
      <c r="E74" s="2"/>
      <c r="F74" s="2"/>
      <c r="G74" s="2"/>
      <c r="H74" s="131">
        <v>0</v>
      </c>
      <c r="I74" s="129"/>
      <c r="J74" s="130"/>
      <c r="K74" s="2"/>
      <c r="L74" s="2"/>
      <c r="M74" s="2"/>
      <c r="N74" s="2"/>
      <c r="O74" s="2"/>
      <c r="P74" s="2"/>
    </row>
    <row r="75" spans="1:16" ht="14.25">
      <c r="A75" s="2" t="s">
        <v>34</v>
      </c>
      <c r="B75" s="2"/>
      <c r="C75" s="2"/>
      <c r="D75" s="2"/>
      <c r="E75" s="2"/>
      <c r="F75" s="2"/>
      <c r="G75" s="2"/>
      <c r="H75" s="128"/>
      <c r="I75" s="129"/>
      <c r="J75" s="130"/>
      <c r="K75" s="2"/>
      <c r="L75" s="2"/>
      <c r="M75" s="2"/>
      <c r="N75" s="2"/>
      <c r="O75" s="2"/>
      <c r="P75" s="2"/>
    </row>
    <row r="76" spans="1:16" ht="14.25">
      <c r="A76" s="2" t="s">
        <v>35</v>
      </c>
      <c r="B76" s="2"/>
      <c r="C76" s="2"/>
      <c r="D76" s="2"/>
      <c r="E76" s="2"/>
      <c r="F76" s="2"/>
      <c r="G76" s="2"/>
      <c r="H76" s="128">
        <v>0</v>
      </c>
      <c r="I76" s="129"/>
      <c r="J76" s="130"/>
      <c r="K76" s="2"/>
      <c r="L76" s="2"/>
      <c r="M76" s="2"/>
      <c r="N76" s="2"/>
      <c r="O76" s="2"/>
      <c r="P76" s="2"/>
    </row>
    <row r="77" spans="1:16" ht="14.25">
      <c r="A77" s="2" t="s">
        <v>36</v>
      </c>
      <c r="B77" s="2"/>
      <c r="C77" s="2"/>
      <c r="D77" s="2"/>
      <c r="E77" s="2"/>
      <c r="F77" s="2"/>
      <c r="G77" s="2"/>
      <c r="H77" s="128">
        <v>0</v>
      </c>
      <c r="I77" s="129"/>
      <c r="J77" s="130"/>
      <c r="K77" s="2"/>
      <c r="L77" s="2"/>
      <c r="M77" s="2"/>
      <c r="N77" s="2"/>
      <c r="O77" s="2"/>
      <c r="P77" s="2"/>
    </row>
    <row r="78" spans="1:16" ht="14.25">
      <c r="A78" s="2" t="s">
        <v>37</v>
      </c>
      <c r="B78" s="2"/>
      <c r="C78" s="2"/>
      <c r="D78" s="2"/>
      <c r="E78" s="2"/>
      <c r="F78" s="2"/>
      <c r="G78" s="2"/>
      <c r="H78" s="128">
        <v>0</v>
      </c>
      <c r="I78" s="129"/>
      <c r="J78" s="130"/>
      <c r="K78" s="2"/>
      <c r="L78" s="2"/>
      <c r="M78" s="2"/>
      <c r="N78" s="2"/>
      <c r="O78" s="2"/>
      <c r="P78" s="2"/>
    </row>
    <row r="79" spans="1:16" ht="14.25">
      <c r="A79" s="2" t="s">
        <v>38</v>
      </c>
      <c r="B79" s="2"/>
      <c r="C79" s="2"/>
      <c r="D79" s="2"/>
      <c r="E79" s="2"/>
      <c r="F79" s="2"/>
      <c r="G79" s="2"/>
      <c r="H79" s="158">
        <f>H73+H74</f>
        <v>11750000</v>
      </c>
      <c r="I79" s="159"/>
      <c r="J79" s="160"/>
      <c r="K79" s="2"/>
      <c r="L79" s="2"/>
      <c r="M79" s="2"/>
      <c r="N79" s="2"/>
      <c r="O79" s="2"/>
      <c r="P79" s="2"/>
    </row>
    <row r="80" spans="1:16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">
      <c r="A81" s="5" t="s">
        <v>39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4.25">
      <c r="A82" s="2" t="s">
        <v>40</v>
      </c>
      <c r="B82" s="2"/>
      <c r="C82" s="2"/>
      <c r="D82" s="2"/>
      <c r="E82" s="2"/>
      <c r="F82" s="2"/>
      <c r="G82" s="2"/>
      <c r="H82" s="161">
        <v>0</v>
      </c>
      <c r="I82" s="162"/>
      <c r="J82" s="163"/>
      <c r="K82" s="2"/>
      <c r="L82" s="2"/>
      <c r="M82" s="2"/>
      <c r="N82" s="2"/>
      <c r="O82" s="2"/>
      <c r="P82" s="2"/>
    </row>
    <row r="83" spans="1:16" ht="14.25">
      <c r="A83" s="2" t="s">
        <v>41</v>
      </c>
      <c r="B83" s="2"/>
      <c r="C83" s="2"/>
      <c r="D83" s="2"/>
      <c r="E83" s="2"/>
      <c r="F83" s="2"/>
      <c r="G83" s="2"/>
      <c r="H83" s="128">
        <v>0</v>
      </c>
      <c r="I83" s="129"/>
      <c r="J83" s="130"/>
      <c r="K83" s="2"/>
      <c r="L83" s="2"/>
      <c r="M83" s="2"/>
      <c r="N83" s="2"/>
      <c r="O83" s="2"/>
      <c r="P83" s="2"/>
    </row>
    <row r="84" spans="1:16" ht="14.25">
      <c r="A84" s="2" t="s">
        <v>42</v>
      </c>
      <c r="B84" s="2"/>
      <c r="C84" s="2"/>
      <c r="D84" s="2"/>
      <c r="E84" s="2"/>
      <c r="F84" s="2"/>
      <c r="G84" s="2"/>
      <c r="H84" s="128">
        <v>0</v>
      </c>
      <c r="I84" s="129"/>
      <c r="J84" s="130"/>
      <c r="K84" s="2"/>
      <c r="L84" s="2"/>
      <c r="M84" s="2"/>
      <c r="N84" s="2"/>
      <c r="O84" s="2"/>
      <c r="P84" s="2"/>
    </row>
    <row r="85" spans="1:16" ht="14.25">
      <c r="A85" s="2" t="s">
        <v>43</v>
      </c>
      <c r="B85" s="2"/>
      <c r="C85" s="2"/>
      <c r="D85" s="2"/>
      <c r="E85" s="2"/>
      <c r="F85" s="2"/>
      <c r="G85" s="2"/>
      <c r="H85" s="164">
        <v>0</v>
      </c>
      <c r="I85" s="153"/>
      <c r="J85" s="154"/>
      <c r="K85" s="2"/>
      <c r="L85" s="2"/>
      <c r="M85" s="2"/>
      <c r="N85" s="2"/>
      <c r="O85" s="2"/>
      <c r="P85" s="2"/>
    </row>
    <row r="86" spans="1:16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>
      <c r="A87" s="7" t="s">
        <v>150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">
      <c r="A88" s="6" t="s">
        <v>44</v>
      </c>
      <c r="B88" s="2"/>
      <c r="C88" s="2"/>
      <c r="D88" s="2"/>
      <c r="E88" s="2"/>
      <c r="F88" s="2"/>
      <c r="G88" s="2"/>
      <c r="H88" s="125" t="s">
        <v>72</v>
      </c>
      <c r="I88" s="126"/>
      <c r="J88" s="127"/>
      <c r="K88" s="126" t="s">
        <v>61</v>
      </c>
      <c r="L88" s="126"/>
      <c r="M88" s="127"/>
      <c r="N88" s="2"/>
      <c r="O88" s="2"/>
      <c r="P88" s="2"/>
    </row>
    <row r="89" spans="1:16" ht="14.25">
      <c r="A89" s="2" t="s">
        <v>45</v>
      </c>
      <c r="B89" s="2"/>
      <c r="C89" s="2"/>
      <c r="D89" s="2"/>
      <c r="E89" s="2"/>
      <c r="F89" s="2"/>
      <c r="G89" s="2"/>
      <c r="H89" s="131">
        <v>269102029.58</v>
      </c>
      <c r="I89" s="132"/>
      <c r="J89" s="133"/>
      <c r="K89" s="129">
        <v>4019</v>
      </c>
      <c r="L89" s="129"/>
      <c r="M89" s="130"/>
      <c r="N89" s="2"/>
      <c r="O89" s="2"/>
      <c r="P89" s="2"/>
    </row>
    <row r="90" spans="1:16" ht="14.25">
      <c r="A90" s="2" t="s">
        <v>46</v>
      </c>
      <c r="B90" s="2"/>
      <c r="C90" s="2"/>
      <c r="D90" s="2"/>
      <c r="E90" s="2"/>
      <c r="F90" s="2"/>
      <c r="G90" s="2"/>
      <c r="H90" s="131">
        <v>1795092.53</v>
      </c>
      <c r="I90" s="132"/>
      <c r="J90" s="133"/>
      <c r="K90" s="129">
        <v>28</v>
      </c>
      <c r="L90" s="129"/>
      <c r="M90" s="130"/>
      <c r="N90" s="2"/>
      <c r="O90" s="2"/>
      <c r="P90" s="2"/>
    </row>
    <row r="91" spans="1:16" ht="14.25">
      <c r="A91" s="2" t="s">
        <v>47</v>
      </c>
      <c r="B91" s="2"/>
      <c r="C91" s="2"/>
      <c r="D91" s="2"/>
      <c r="E91" s="2"/>
      <c r="F91" s="2"/>
      <c r="G91" s="2"/>
      <c r="H91" s="131">
        <v>725598.5</v>
      </c>
      <c r="I91" s="132"/>
      <c r="J91" s="133"/>
      <c r="K91" s="129">
        <v>15</v>
      </c>
      <c r="L91" s="129"/>
      <c r="M91" s="130"/>
      <c r="N91" s="2"/>
      <c r="O91" s="2"/>
      <c r="P91" s="2"/>
    </row>
    <row r="92" spans="1:16" ht="14.25">
      <c r="A92" s="2" t="s">
        <v>48</v>
      </c>
      <c r="B92" s="2"/>
      <c r="C92" s="2"/>
      <c r="D92" s="2"/>
      <c r="E92" s="2"/>
      <c r="F92" s="2"/>
      <c r="G92" s="2"/>
      <c r="H92" s="131">
        <v>109575.31</v>
      </c>
      <c r="I92" s="132"/>
      <c r="J92" s="133"/>
      <c r="K92" s="129">
        <v>5</v>
      </c>
      <c r="L92" s="129"/>
      <c r="M92" s="130"/>
      <c r="N92" s="2"/>
      <c r="O92" s="2"/>
      <c r="P92" s="2"/>
    </row>
    <row r="93" spans="1:16" ht="14.25">
      <c r="A93" s="2" t="s">
        <v>104</v>
      </c>
      <c r="B93" s="2"/>
      <c r="C93" s="2"/>
      <c r="D93" s="2"/>
      <c r="E93" s="2"/>
      <c r="F93" s="2"/>
      <c r="G93" s="2"/>
      <c r="H93" s="131">
        <f>66222.91+27901.58</f>
        <v>94124.49</v>
      </c>
      <c r="I93" s="132"/>
      <c r="J93" s="133"/>
      <c r="K93" s="129">
        <f>3+1</f>
        <v>4</v>
      </c>
      <c r="L93" s="129"/>
      <c r="M93" s="130"/>
      <c r="N93" s="2"/>
      <c r="O93" s="2"/>
      <c r="P93" s="2"/>
    </row>
    <row r="94" spans="1:16" ht="14.25">
      <c r="A94" s="2" t="s">
        <v>105</v>
      </c>
      <c r="B94" s="2"/>
      <c r="C94" s="2"/>
      <c r="D94" s="2"/>
      <c r="E94" s="2"/>
      <c r="F94" s="2"/>
      <c r="G94" s="2"/>
      <c r="H94" s="131">
        <v>88124.24</v>
      </c>
      <c r="I94" s="132"/>
      <c r="J94" s="133"/>
      <c r="K94" s="129">
        <v>1</v>
      </c>
      <c r="L94" s="129"/>
      <c r="M94" s="130"/>
      <c r="N94" s="2"/>
      <c r="O94" s="2"/>
      <c r="P94" s="2"/>
    </row>
    <row r="95" spans="1:16" ht="14.25">
      <c r="A95" s="2" t="s">
        <v>103</v>
      </c>
      <c r="B95" s="2"/>
      <c r="C95" s="2"/>
      <c r="D95" s="2"/>
      <c r="E95" s="2"/>
      <c r="F95" s="2"/>
      <c r="G95" s="2"/>
      <c r="H95" s="131">
        <v>301533.73</v>
      </c>
      <c r="I95" s="132"/>
      <c r="J95" s="133"/>
      <c r="K95" s="129">
        <v>6</v>
      </c>
      <c r="L95" s="129"/>
      <c r="M95" s="130"/>
      <c r="N95" s="2"/>
      <c r="O95" s="2"/>
      <c r="P95" s="2"/>
    </row>
    <row r="96" spans="1:16" ht="14.25">
      <c r="A96" s="2" t="s">
        <v>116</v>
      </c>
      <c r="B96" s="2"/>
      <c r="C96" s="2"/>
      <c r="D96" s="2"/>
      <c r="E96" s="2"/>
      <c r="F96" s="2"/>
      <c r="G96" s="2"/>
      <c r="H96" s="158">
        <v>24402.55</v>
      </c>
      <c r="I96" s="171"/>
      <c r="J96" s="172"/>
      <c r="K96" s="164">
        <v>1</v>
      </c>
      <c r="L96" s="171"/>
      <c r="M96" s="172"/>
      <c r="N96" s="2"/>
      <c r="O96" s="2"/>
      <c r="P96" s="2"/>
    </row>
    <row r="97" spans="1:16" ht="14.25">
      <c r="A97" s="2" t="s">
        <v>115</v>
      </c>
      <c r="B97" s="2"/>
      <c r="C97" s="2"/>
      <c r="D97" s="2"/>
      <c r="E97" s="2"/>
      <c r="F97" s="2"/>
      <c r="G97" s="2"/>
      <c r="H97" s="165">
        <f>SUM(H89:J96)</f>
        <v>272240480.93</v>
      </c>
      <c r="I97" s="166"/>
      <c r="J97" s="167"/>
      <c r="K97" s="168">
        <f>SUM(K89:M96)</f>
        <v>4079</v>
      </c>
      <c r="L97" s="169"/>
      <c r="M97" s="170"/>
      <c r="N97" s="2"/>
      <c r="O97" s="2"/>
      <c r="P97" s="2"/>
    </row>
    <row r="98" spans="1:16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">
      <c r="A99" s="13" t="s">
        <v>151</v>
      </c>
      <c r="B99" s="2"/>
      <c r="C99" s="2"/>
      <c r="D99" s="2"/>
      <c r="E99" s="2"/>
      <c r="F99" s="2"/>
      <c r="G99" s="2"/>
      <c r="H99" s="12"/>
      <c r="I99" s="12"/>
      <c r="J99" s="12"/>
      <c r="K99" s="11"/>
      <c r="L99" s="11"/>
      <c r="M99" s="11"/>
      <c r="N99" s="2"/>
      <c r="O99" s="2"/>
      <c r="P99" s="2"/>
    </row>
    <row r="100" spans="1:16" ht="15">
      <c r="A100" s="14" t="s">
        <v>111</v>
      </c>
      <c r="B100" s="2"/>
      <c r="C100" s="2"/>
      <c r="D100" s="2"/>
      <c r="E100" s="2"/>
      <c r="F100" s="2"/>
      <c r="G100" s="2"/>
      <c r="H100" s="116" t="s">
        <v>114</v>
      </c>
      <c r="I100" s="117"/>
      <c r="J100" s="118"/>
      <c r="K100" s="11"/>
      <c r="L100" s="11"/>
      <c r="M100" s="11"/>
      <c r="N100" s="2"/>
      <c r="O100" s="2"/>
      <c r="P100" s="2"/>
    </row>
    <row r="101" spans="1:16" ht="14.25">
      <c r="A101" s="15" t="s">
        <v>112</v>
      </c>
      <c r="B101" s="2"/>
      <c r="C101" s="2"/>
      <c r="D101" s="2"/>
      <c r="E101" s="2"/>
      <c r="F101" s="2"/>
      <c r="G101" s="2"/>
      <c r="H101" s="113">
        <f>79567617.06/272240481</f>
        <v>0.2922696021096143</v>
      </c>
      <c r="I101" s="114"/>
      <c r="J101" s="115"/>
      <c r="K101" s="11"/>
      <c r="L101" s="11"/>
      <c r="M101" s="11"/>
      <c r="N101" s="2"/>
      <c r="O101" s="2"/>
      <c r="P101" s="2"/>
    </row>
    <row r="102" spans="1:16" ht="14.25">
      <c r="A102" s="15" t="s">
        <v>113</v>
      </c>
      <c r="B102" s="2"/>
      <c r="C102" s="2"/>
      <c r="D102" s="2"/>
      <c r="E102" s="2"/>
      <c r="F102" s="2"/>
      <c r="G102" s="2"/>
      <c r="H102" s="110">
        <f>26777746.25/272240481</f>
        <v>0.0983606337736378</v>
      </c>
      <c r="I102" s="111"/>
      <c r="J102" s="112"/>
      <c r="K102" s="11"/>
      <c r="L102" s="11"/>
      <c r="M102" s="11"/>
      <c r="N102" s="2"/>
      <c r="O102" s="2"/>
      <c r="P102" s="2"/>
    </row>
    <row r="103" spans="1:16" ht="14.25">
      <c r="A103" s="2"/>
      <c r="B103" s="2"/>
      <c r="C103" s="2"/>
      <c r="D103" s="2"/>
      <c r="E103" s="2"/>
      <c r="F103" s="2"/>
      <c r="G103" s="2"/>
      <c r="H103" s="12"/>
      <c r="I103" s="12"/>
      <c r="J103" s="12"/>
      <c r="K103" s="11"/>
      <c r="L103" s="11"/>
      <c r="M103" s="11"/>
      <c r="N103" s="2"/>
      <c r="O103" s="2"/>
      <c r="P103" s="2"/>
    </row>
    <row r="104" spans="1:16" ht="14.25">
      <c r="A104" s="2"/>
      <c r="B104" s="2"/>
      <c r="C104" s="2"/>
      <c r="D104" s="2"/>
      <c r="E104" s="2"/>
      <c r="F104" s="2"/>
      <c r="G104" s="2"/>
      <c r="H104" s="12"/>
      <c r="I104" s="12"/>
      <c r="J104" s="12"/>
      <c r="K104" s="11"/>
      <c r="L104" s="11"/>
      <c r="M104" s="11"/>
      <c r="N104" s="2"/>
      <c r="O104" s="2"/>
      <c r="P104" s="2"/>
    </row>
    <row r="105" spans="1:16" ht="15">
      <c r="A105" s="5" t="s">
        <v>117</v>
      </c>
      <c r="B105" s="2"/>
      <c r="C105" s="2"/>
      <c r="D105" s="2"/>
      <c r="E105" s="2"/>
      <c r="F105" s="2"/>
      <c r="G105" s="2"/>
      <c r="H105" s="116" t="s">
        <v>108</v>
      </c>
      <c r="I105" s="117"/>
      <c r="J105" s="118"/>
      <c r="K105" s="125" t="s">
        <v>109</v>
      </c>
      <c r="L105" s="126"/>
      <c r="M105" s="127"/>
      <c r="N105" s="125" t="s">
        <v>110</v>
      </c>
      <c r="O105" s="126"/>
      <c r="P105" s="127"/>
    </row>
    <row r="106" spans="1:16" ht="14.25">
      <c r="A106" s="2" t="s">
        <v>106</v>
      </c>
      <c r="B106" s="2"/>
      <c r="C106" s="2"/>
      <c r="D106" s="2"/>
      <c r="E106" s="2"/>
      <c r="F106" s="2"/>
      <c r="G106" s="2"/>
      <c r="H106" s="113">
        <v>0.667</v>
      </c>
      <c r="I106" s="114"/>
      <c r="J106" s="115"/>
      <c r="K106" s="113">
        <v>0.677</v>
      </c>
      <c r="L106" s="114"/>
      <c r="M106" s="115"/>
      <c r="N106" s="176">
        <v>0.6265</v>
      </c>
      <c r="O106" s="177"/>
      <c r="P106" s="178"/>
    </row>
    <row r="107" spans="1:16" ht="14.25">
      <c r="A107" s="2" t="s">
        <v>107</v>
      </c>
      <c r="B107" s="2"/>
      <c r="C107" s="2"/>
      <c r="D107" s="2"/>
      <c r="E107" s="2"/>
      <c r="F107" s="2"/>
      <c r="G107" s="2"/>
      <c r="H107" s="110">
        <v>0.6431</v>
      </c>
      <c r="I107" s="111"/>
      <c r="J107" s="112"/>
      <c r="K107" s="110">
        <v>0.6531</v>
      </c>
      <c r="L107" s="111"/>
      <c r="M107" s="112"/>
      <c r="N107" s="179">
        <v>0.5957</v>
      </c>
      <c r="O107" s="180"/>
      <c r="P107" s="181"/>
    </row>
    <row r="108" spans="1:16" ht="14.25">
      <c r="A108" s="2"/>
      <c r="B108" s="2"/>
      <c r="C108" s="2"/>
      <c r="D108" s="2"/>
      <c r="E108" s="2"/>
      <c r="F108" s="2"/>
      <c r="G108" s="2"/>
      <c r="H108" s="8"/>
      <c r="I108" s="2"/>
      <c r="J108" s="2"/>
      <c r="K108" s="2"/>
      <c r="L108" s="2"/>
      <c r="M108" s="2"/>
      <c r="N108" s="2"/>
      <c r="O108" s="2"/>
      <c r="P108" s="2"/>
    </row>
    <row r="109" spans="1:16" ht="15">
      <c r="A109" s="5" t="s">
        <v>49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4.25">
      <c r="A110" s="2" t="s">
        <v>50</v>
      </c>
      <c r="B110" s="2"/>
      <c r="C110" s="2"/>
      <c r="D110" s="2"/>
      <c r="E110" s="2"/>
      <c r="F110" s="2"/>
      <c r="G110" s="2"/>
      <c r="H110" s="161">
        <v>0</v>
      </c>
      <c r="I110" s="162"/>
      <c r="J110" s="163"/>
      <c r="K110" s="2"/>
      <c r="L110" s="2"/>
      <c r="M110" s="2"/>
      <c r="N110" s="2"/>
      <c r="O110" s="2"/>
      <c r="P110" s="2"/>
    </row>
    <row r="111" spans="1:16" ht="14.25">
      <c r="A111" s="2" t="s">
        <v>51</v>
      </c>
      <c r="B111" s="2"/>
      <c r="C111" s="2"/>
      <c r="D111" s="2"/>
      <c r="E111" s="2"/>
      <c r="F111" s="2"/>
      <c r="G111" s="2"/>
      <c r="H111" s="128">
        <v>0</v>
      </c>
      <c r="I111" s="129"/>
      <c r="J111" s="130"/>
      <c r="K111" s="2"/>
      <c r="L111" s="2"/>
      <c r="M111" s="2"/>
      <c r="N111" s="2"/>
      <c r="O111" s="2"/>
      <c r="P111" s="2"/>
    </row>
    <row r="112" spans="1:16" ht="14.25">
      <c r="A112" s="2"/>
      <c r="B112" s="2"/>
      <c r="C112" s="2"/>
      <c r="D112" s="2"/>
      <c r="E112" s="2"/>
      <c r="F112" s="2"/>
      <c r="G112" s="2"/>
      <c r="H112" s="128"/>
      <c r="I112" s="129"/>
      <c r="J112" s="130"/>
      <c r="K112" s="2"/>
      <c r="L112" s="2"/>
      <c r="M112" s="2"/>
      <c r="N112" s="2"/>
      <c r="O112" s="2"/>
      <c r="P112" s="2"/>
    </row>
    <row r="113" spans="1:16" ht="14.25">
      <c r="A113" s="2" t="s">
        <v>52</v>
      </c>
      <c r="B113" s="2"/>
      <c r="C113" s="2"/>
      <c r="D113" s="2"/>
      <c r="E113" s="2"/>
      <c r="F113" s="2"/>
      <c r="G113" s="2"/>
      <c r="H113" s="128">
        <v>0</v>
      </c>
      <c r="I113" s="129"/>
      <c r="J113" s="130"/>
      <c r="K113" s="2"/>
      <c r="L113" s="2"/>
      <c r="M113" s="2"/>
      <c r="N113" s="2"/>
      <c r="O113" s="2"/>
      <c r="P113" s="2"/>
    </row>
    <row r="114" spans="1:16" ht="14.25">
      <c r="A114" s="2" t="s">
        <v>53</v>
      </c>
      <c r="B114" s="2"/>
      <c r="C114" s="2"/>
      <c r="D114" s="2"/>
      <c r="E114" s="2"/>
      <c r="F114" s="2"/>
      <c r="G114" s="2"/>
      <c r="H114" s="128">
        <v>0</v>
      </c>
      <c r="I114" s="129"/>
      <c r="J114" s="130"/>
      <c r="K114" s="2"/>
      <c r="L114" s="2"/>
      <c r="M114" s="2"/>
      <c r="N114" s="2"/>
      <c r="O114" s="2"/>
      <c r="P114" s="2"/>
    </row>
    <row r="115" spans="1:16" ht="14.25">
      <c r="A115" s="2" t="s">
        <v>54</v>
      </c>
      <c r="B115" s="2"/>
      <c r="C115" s="2"/>
      <c r="D115" s="2"/>
      <c r="E115" s="2"/>
      <c r="F115" s="2"/>
      <c r="G115" s="2"/>
      <c r="H115" s="164">
        <v>0</v>
      </c>
      <c r="I115" s="153"/>
      <c r="J115" s="154"/>
      <c r="K115" s="1"/>
      <c r="L115" s="1"/>
      <c r="M115" s="1"/>
      <c r="N115" s="2"/>
      <c r="O115" s="2"/>
      <c r="P115" s="2"/>
    </row>
    <row r="116" spans="1:16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2"/>
      <c r="O116" s="2"/>
      <c r="P116" s="2"/>
    </row>
    <row r="117" spans="1:16" ht="15">
      <c r="A117" s="5" t="s">
        <v>55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4.25">
      <c r="A118" s="2" t="s">
        <v>86</v>
      </c>
      <c r="B118" s="2"/>
      <c r="C118" s="2"/>
      <c r="D118" s="2"/>
      <c r="E118" s="2"/>
      <c r="F118" s="2"/>
      <c r="G118" s="2"/>
      <c r="H118" s="161">
        <v>0</v>
      </c>
      <c r="I118" s="162"/>
      <c r="J118" s="163"/>
      <c r="K118" s="2"/>
      <c r="L118" s="2"/>
      <c r="M118" s="2"/>
      <c r="N118" s="2"/>
      <c r="O118" s="2"/>
      <c r="P118" s="2"/>
    </row>
    <row r="119" spans="1:16" ht="14.25">
      <c r="A119" s="2" t="s">
        <v>87</v>
      </c>
      <c r="B119" s="2"/>
      <c r="C119" s="2"/>
      <c r="D119" s="2"/>
      <c r="E119" s="2"/>
      <c r="F119" s="2"/>
      <c r="G119" s="2"/>
      <c r="H119" s="128">
        <v>0</v>
      </c>
      <c r="I119" s="129"/>
      <c r="J119" s="130"/>
      <c r="K119" s="2"/>
      <c r="L119" s="2"/>
      <c r="M119" s="2"/>
      <c r="N119" s="2"/>
      <c r="O119" s="2"/>
      <c r="P119" s="2"/>
    </row>
    <row r="120" spans="1:16" ht="14.25">
      <c r="A120" s="2" t="s">
        <v>88</v>
      </c>
      <c r="B120" s="2"/>
      <c r="C120" s="2"/>
      <c r="D120" s="2"/>
      <c r="E120" s="2"/>
      <c r="F120" s="2"/>
      <c r="G120" s="2"/>
      <c r="H120" s="128">
        <v>0</v>
      </c>
      <c r="I120" s="129"/>
      <c r="J120" s="130"/>
      <c r="K120" s="2"/>
      <c r="L120" s="2"/>
      <c r="M120" s="2"/>
      <c r="N120" s="2"/>
      <c r="O120" s="2"/>
      <c r="P120" s="2"/>
    </row>
    <row r="121" spans="1:16" ht="14.25">
      <c r="A121" s="2" t="s">
        <v>89</v>
      </c>
      <c r="B121" s="2"/>
      <c r="C121" s="2"/>
      <c r="D121" s="2"/>
      <c r="E121" s="2"/>
      <c r="F121" s="2"/>
      <c r="G121" s="2"/>
      <c r="H121" s="128">
        <v>0</v>
      </c>
      <c r="I121" s="129"/>
      <c r="J121" s="130"/>
      <c r="K121" s="2"/>
      <c r="L121" s="2"/>
      <c r="M121" s="2"/>
      <c r="N121" s="2"/>
      <c r="O121" s="2"/>
      <c r="P121" s="2"/>
    </row>
    <row r="122" spans="1:16" ht="14.25">
      <c r="A122" s="2" t="s">
        <v>90</v>
      </c>
      <c r="B122" s="2"/>
      <c r="C122" s="2"/>
      <c r="D122" s="2"/>
      <c r="E122" s="2"/>
      <c r="F122" s="2"/>
      <c r="G122" s="2"/>
      <c r="H122" s="128">
        <v>0</v>
      </c>
      <c r="I122" s="129"/>
      <c r="J122" s="130"/>
      <c r="K122" s="2"/>
      <c r="L122" s="2"/>
      <c r="M122" s="2"/>
      <c r="N122" s="2"/>
      <c r="O122" s="2"/>
      <c r="P122" s="2"/>
    </row>
    <row r="123" spans="1:16" ht="14.25">
      <c r="A123" s="2" t="s">
        <v>56</v>
      </c>
      <c r="B123" s="2"/>
      <c r="C123" s="2"/>
      <c r="D123" s="2"/>
      <c r="E123" s="2"/>
      <c r="F123" s="2"/>
      <c r="G123" s="2"/>
      <c r="H123" s="128">
        <v>0</v>
      </c>
      <c r="I123" s="129"/>
      <c r="J123" s="130"/>
      <c r="K123" s="2"/>
      <c r="L123" s="2"/>
      <c r="M123" s="2"/>
      <c r="N123" s="2"/>
      <c r="O123" s="2"/>
      <c r="P123" s="2"/>
    </row>
    <row r="124" spans="1:16" ht="14.25">
      <c r="A124" s="2" t="s">
        <v>57</v>
      </c>
      <c r="B124" s="2"/>
      <c r="C124" s="2"/>
      <c r="D124" s="2"/>
      <c r="E124" s="2"/>
      <c r="F124" s="2"/>
      <c r="G124" s="2"/>
      <c r="H124" s="128">
        <v>0</v>
      </c>
      <c r="I124" s="129"/>
      <c r="J124" s="130"/>
      <c r="K124" s="2"/>
      <c r="L124" s="2"/>
      <c r="M124" s="2"/>
      <c r="N124" s="2"/>
      <c r="O124" s="2"/>
      <c r="P124" s="2"/>
    </row>
    <row r="125" spans="1:16" ht="14.25">
      <c r="A125" s="2" t="s">
        <v>58</v>
      </c>
      <c r="B125" s="2"/>
      <c r="C125" s="2"/>
      <c r="D125" s="2"/>
      <c r="E125" s="2"/>
      <c r="F125" s="2"/>
      <c r="G125" s="2"/>
      <c r="H125" s="164">
        <v>0</v>
      </c>
      <c r="I125" s="153"/>
      <c r="J125" s="154"/>
      <c r="K125" s="2"/>
      <c r="L125" s="2"/>
      <c r="M125" s="2"/>
      <c r="N125" s="2"/>
      <c r="O125" s="2"/>
      <c r="P125" s="2"/>
    </row>
    <row r="126" spans="1:16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mergeCells count="137">
    <mergeCell ref="H8:J8"/>
    <mergeCell ref="K8:M8"/>
    <mergeCell ref="H9:J9"/>
    <mergeCell ref="K9:M9"/>
    <mergeCell ref="H10:J10"/>
    <mergeCell ref="K10:M10"/>
    <mergeCell ref="H11:J11"/>
    <mergeCell ref="K11:M11"/>
    <mergeCell ref="H12:J12"/>
    <mergeCell ref="K12:M12"/>
    <mergeCell ref="H13:J13"/>
    <mergeCell ref="K13:M13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5:J35"/>
    <mergeCell ref="H36:J36"/>
    <mergeCell ref="H37:J37"/>
    <mergeCell ref="H38:J38"/>
    <mergeCell ref="H39:J39"/>
    <mergeCell ref="H40:J40"/>
    <mergeCell ref="H41:J41"/>
    <mergeCell ref="H42:J42"/>
    <mergeCell ref="K42:M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3:J53"/>
    <mergeCell ref="H54:J54"/>
    <mergeCell ref="H57:J57"/>
    <mergeCell ref="H58:J58"/>
    <mergeCell ref="H59:J59"/>
    <mergeCell ref="H60:J60"/>
    <mergeCell ref="H63:J63"/>
    <mergeCell ref="H64:J64"/>
    <mergeCell ref="H65:J65"/>
    <mergeCell ref="H66:J66"/>
    <mergeCell ref="H67:J67"/>
    <mergeCell ref="H68:J68"/>
    <mergeCell ref="H69:J69"/>
    <mergeCell ref="H72:J72"/>
    <mergeCell ref="H73:J73"/>
    <mergeCell ref="H74:J74"/>
    <mergeCell ref="H75:J75"/>
    <mergeCell ref="H76:J76"/>
    <mergeCell ref="H77:J77"/>
    <mergeCell ref="H78:J78"/>
    <mergeCell ref="H79:J79"/>
    <mergeCell ref="H82:J82"/>
    <mergeCell ref="H83:J83"/>
    <mergeCell ref="H84:J84"/>
    <mergeCell ref="H85:J85"/>
    <mergeCell ref="H88:J88"/>
    <mergeCell ref="K88:M88"/>
    <mergeCell ref="H89:J89"/>
    <mergeCell ref="K89:M89"/>
    <mergeCell ref="H90:J90"/>
    <mergeCell ref="K90:M90"/>
    <mergeCell ref="H91:J91"/>
    <mergeCell ref="K91:M91"/>
    <mergeCell ref="H92:J92"/>
    <mergeCell ref="K92:M92"/>
    <mergeCell ref="H93:J93"/>
    <mergeCell ref="K93:M93"/>
    <mergeCell ref="H94:J94"/>
    <mergeCell ref="K94:M94"/>
    <mergeCell ref="H95:J95"/>
    <mergeCell ref="K95:M95"/>
    <mergeCell ref="H96:J96"/>
    <mergeCell ref="K96:M96"/>
    <mergeCell ref="H97:J97"/>
    <mergeCell ref="K97:M97"/>
    <mergeCell ref="H100:J100"/>
    <mergeCell ref="H101:J101"/>
    <mergeCell ref="H102:J102"/>
    <mergeCell ref="H105:J105"/>
    <mergeCell ref="K105:M105"/>
    <mergeCell ref="N105:P105"/>
    <mergeCell ref="H106:J106"/>
    <mergeCell ref="K106:M106"/>
    <mergeCell ref="N106:P106"/>
    <mergeCell ref="H107:J107"/>
    <mergeCell ref="K107:M107"/>
    <mergeCell ref="N107:P107"/>
    <mergeCell ref="H110:J110"/>
    <mergeCell ref="H111:J111"/>
    <mergeCell ref="H112:J112"/>
    <mergeCell ref="H113:J113"/>
    <mergeCell ref="H114:J114"/>
    <mergeCell ref="H115:J115"/>
    <mergeCell ref="H118:J118"/>
    <mergeCell ref="H119:J119"/>
    <mergeCell ref="H124:J124"/>
    <mergeCell ref="H125:J125"/>
    <mergeCell ref="H120:J120"/>
    <mergeCell ref="H121:J121"/>
    <mergeCell ref="H122:J122"/>
    <mergeCell ref="H123:J123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79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20.57421875" style="0" customWidth="1"/>
    <col min="6" max="6" width="10.8515625" style="0" customWidth="1"/>
    <col min="8" max="9" width="12.7109375" style="0" bestFit="1" customWidth="1"/>
    <col min="12" max="12" width="11.140625" style="0" bestFit="1" customWidth="1"/>
  </cols>
  <sheetData>
    <row r="1" spans="1:16" ht="15">
      <c r="A1" s="7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">
      <c r="A5" s="6" t="s">
        <v>7</v>
      </c>
      <c r="B5" s="2"/>
      <c r="C5" s="2"/>
      <c r="D5" s="2"/>
      <c r="E5" s="40">
        <v>38384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6" t="s">
        <v>8</v>
      </c>
      <c r="B6" s="2"/>
      <c r="C6" s="2"/>
      <c r="D6" s="2"/>
      <c r="E6" s="39">
        <v>0.04834381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5" t="s">
        <v>9</v>
      </c>
      <c r="B8" s="2"/>
      <c r="C8" s="2"/>
      <c r="D8" s="2"/>
      <c r="E8" s="2"/>
      <c r="F8" s="2"/>
      <c r="G8" s="2"/>
      <c r="H8" s="122" t="s">
        <v>59</v>
      </c>
      <c r="I8" s="123"/>
      <c r="J8" s="124"/>
      <c r="K8" s="122" t="s">
        <v>60</v>
      </c>
      <c r="L8" s="123"/>
      <c r="M8" s="124"/>
      <c r="N8" s="2"/>
      <c r="O8" s="2"/>
      <c r="P8" s="2"/>
    </row>
    <row r="9" spans="1:16" ht="14.25">
      <c r="A9" s="2" t="s">
        <v>10</v>
      </c>
      <c r="B9" s="2"/>
      <c r="C9" s="2"/>
      <c r="D9" s="2"/>
      <c r="E9" s="2"/>
      <c r="F9" s="2"/>
      <c r="G9" s="2"/>
      <c r="H9" s="128" t="s">
        <v>62</v>
      </c>
      <c r="I9" s="129"/>
      <c r="J9" s="130"/>
      <c r="K9" s="128" t="s">
        <v>63</v>
      </c>
      <c r="L9" s="129"/>
      <c r="M9" s="130"/>
      <c r="N9" s="2"/>
      <c r="O9" s="2"/>
      <c r="P9" s="2"/>
    </row>
    <row r="10" spans="1:16" ht="14.25">
      <c r="A10" s="2" t="s">
        <v>92</v>
      </c>
      <c r="B10" s="2"/>
      <c r="C10" s="2"/>
      <c r="D10" s="2"/>
      <c r="E10" s="2"/>
      <c r="F10" s="2"/>
      <c r="G10" s="2"/>
      <c r="H10" s="128" t="s">
        <v>94</v>
      </c>
      <c r="I10" s="129"/>
      <c r="J10" s="130"/>
      <c r="K10" s="128" t="s">
        <v>100</v>
      </c>
      <c r="L10" s="129"/>
      <c r="M10" s="130"/>
      <c r="N10" s="2"/>
      <c r="O10" s="2"/>
      <c r="P10" s="2"/>
    </row>
    <row r="11" spans="1:16" ht="14.25">
      <c r="A11" s="2" t="s">
        <v>93</v>
      </c>
      <c r="B11" s="2"/>
      <c r="C11" s="2"/>
      <c r="D11" s="2"/>
      <c r="E11" s="2"/>
      <c r="F11" s="2"/>
      <c r="G11" s="2"/>
      <c r="H11" s="128" t="s">
        <v>94</v>
      </c>
      <c r="I11" s="129"/>
      <c r="J11" s="130"/>
      <c r="K11" s="128" t="s">
        <v>100</v>
      </c>
      <c r="L11" s="129"/>
      <c r="M11" s="130"/>
      <c r="N11" s="2"/>
      <c r="O11" s="2"/>
      <c r="P11" s="2"/>
    </row>
    <row r="12" spans="1:16" ht="14.25">
      <c r="A12" s="3" t="s">
        <v>99</v>
      </c>
      <c r="B12" s="2"/>
      <c r="C12" s="2"/>
      <c r="D12" s="2"/>
      <c r="E12" s="2"/>
      <c r="F12" s="2"/>
      <c r="G12" s="2"/>
      <c r="H12" s="128" t="s">
        <v>64</v>
      </c>
      <c r="I12" s="129"/>
      <c r="J12" s="130"/>
      <c r="K12" s="128" t="s">
        <v>62</v>
      </c>
      <c r="L12" s="129" t="s">
        <v>62</v>
      </c>
      <c r="M12" s="130"/>
      <c r="N12" s="2"/>
      <c r="O12" s="2"/>
      <c r="P12" s="2"/>
    </row>
    <row r="13" spans="1:16" ht="14.25">
      <c r="A13" s="3" t="s">
        <v>102</v>
      </c>
      <c r="B13" s="2"/>
      <c r="C13" s="2"/>
      <c r="D13" s="2"/>
      <c r="E13" s="2"/>
      <c r="F13" s="2"/>
      <c r="G13" s="2"/>
      <c r="H13" s="128" t="s">
        <v>64</v>
      </c>
      <c r="I13" s="129"/>
      <c r="J13" s="130"/>
      <c r="K13" s="128" t="s">
        <v>62</v>
      </c>
      <c r="L13" s="129"/>
      <c r="M13" s="130"/>
      <c r="N13" s="2"/>
      <c r="O13" s="2"/>
      <c r="P13" s="2"/>
    </row>
    <row r="14" spans="1:16" ht="14.25">
      <c r="A14" s="2"/>
      <c r="B14" s="2"/>
      <c r="C14" s="2"/>
      <c r="D14" s="2"/>
      <c r="E14" s="2"/>
      <c r="F14" s="2"/>
      <c r="G14" s="2"/>
      <c r="H14" s="128"/>
      <c r="I14" s="129"/>
      <c r="J14" s="130"/>
      <c r="K14" s="128"/>
      <c r="L14" s="129"/>
      <c r="M14" s="130"/>
      <c r="N14" s="2"/>
      <c r="O14" s="2"/>
      <c r="P14" s="2"/>
    </row>
    <row r="15" spans="1:16" ht="14.25">
      <c r="A15" s="2" t="s">
        <v>73</v>
      </c>
      <c r="B15" s="2"/>
      <c r="C15" s="2"/>
      <c r="D15" s="2"/>
      <c r="E15" s="2"/>
      <c r="F15" s="2"/>
      <c r="G15" s="2"/>
      <c r="H15" s="131">
        <v>460000000</v>
      </c>
      <c r="I15" s="132"/>
      <c r="J15" s="133"/>
      <c r="K15" s="131">
        <v>40000000</v>
      </c>
      <c r="L15" s="132"/>
      <c r="M15" s="133"/>
      <c r="N15" s="2"/>
      <c r="O15" s="2"/>
      <c r="P15" s="2"/>
    </row>
    <row r="16" spans="1:16" ht="14.25">
      <c r="A16" s="2" t="s">
        <v>74</v>
      </c>
      <c r="B16" s="2"/>
      <c r="C16" s="2"/>
      <c r="D16" s="2"/>
      <c r="E16" s="2"/>
      <c r="F16" s="2"/>
      <c r="G16" s="2"/>
      <c r="H16" s="173">
        <v>232240522</v>
      </c>
      <c r="I16" s="174"/>
      <c r="J16" s="175"/>
      <c r="K16" s="132">
        <v>40000000</v>
      </c>
      <c r="L16" s="132"/>
      <c r="M16" s="133"/>
      <c r="N16" s="2"/>
      <c r="O16" s="2"/>
      <c r="P16" s="2"/>
    </row>
    <row r="17" spans="1:16" ht="14.25">
      <c r="A17" s="2" t="s">
        <v>68</v>
      </c>
      <c r="B17" s="2"/>
      <c r="C17" s="2"/>
      <c r="D17" s="2"/>
      <c r="E17" s="2"/>
      <c r="F17" s="2"/>
      <c r="G17" s="2"/>
      <c r="H17" s="131">
        <f>H16-H18</f>
        <v>9039414</v>
      </c>
      <c r="I17" s="132"/>
      <c r="J17" s="133"/>
      <c r="K17" s="129" t="s">
        <v>67</v>
      </c>
      <c r="L17" s="129"/>
      <c r="M17" s="130"/>
      <c r="N17" s="2"/>
      <c r="O17" s="2"/>
      <c r="P17" s="2"/>
    </row>
    <row r="18" spans="1:16" ht="14.25">
      <c r="A18" s="2" t="s">
        <v>75</v>
      </c>
      <c r="B18" s="2"/>
      <c r="C18" s="2"/>
      <c r="D18" s="2"/>
      <c r="E18" s="2"/>
      <c r="F18" s="2"/>
      <c r="G18" s="2"/>
      <c r="H18" s="173">
        <v>223201108</v>
      </c>
      <c r="I18" s="174"/>
      <c r="J18" s="175"/>
      <c r="K18" s="131">
        <v>40000000</v>
      </c>
      <c r="L18" s="132"/>
      <c r="M18" s="133"/>
      <c r="N18" s="2"/>
      <c r="O18" s="2"/>
      <c r="P18" s="2"/>
    </row>
    <row r="19" spans="1:16" ht="14.25">
      <c r="A19" s="41" t="s">
        <v>153</v>
      </c>
      <c r="B19" s="2"/>
      <c r="C19" s="2"/>
      <c r="D19" s="2"/>
      <c r="E19" s="2"/>
      <c r="F19" s="2"/>
      <c r="G19" s="2"/>
      <c r="H19" s="206">
        <v>0.4852198</v>
      </c>
      <c r="I19" s="207"/>
      <c r="J19" s="208"/>
      <c r="K19" s="134">
        <v>1</v>
      </c>
      <c r="L19" s="135"/>
      <c r="M19" s="136"/>
      <c r="N19" s="2"/>
      <c r="O19" s="2"/>
      <c r="P19" s="2"/>
    </row>
    <row r="20" spans="1:16" ht="14.25">
      <c r="A20" s="2" t="s">
        <v>95</v>
      </c>
      <c r="B20" s="2"/>
      <c r="C20" s="2"/>
      <c r="D20" s="2"/>
      <c r="E20" s="2"/>
      <c r="F20" s="2"/>
      <c r="G20" s="2"/>
      <c r="H20" s="113">
        <f>H17/H16*12</f>
        <v>0.4670716680528302</v>
      </c>
      <c r="I20" s="114"/>
      <c r="J20" s="115"/>
      <c r="K20" s="128" t="s">
        <v>67</v>
      </c>
      <c r="L20" s="129"/>
      <c r="M20" s="130"/>
      <c r="N20" s="2"/>
      <c r="O20" s="2"/>
      <c r="P20" s="2"/>
    </row>
    <row r="21" spans="1:16" ht="14.25">
      <c r="A21" s="2"/>
      <c r="B21" s="2"/>
      <c r="C21" s="2"/>
      <c r="D21" s="2"/>
      <c r="E21" s="2"/>
      <c r="F21" s="2"/>
      <c r="G21" s="2"/>
      <c r="H21" s="128"/>
      <c r="I21" s="129"/>
      <c r="J21" s="130"/>
      <c r="K21" s="128"/>
      <c r="L21" s="129"/>
      <c r="M21" s="130"/>
      <c r="N21" s="2"/>
      <c r="O21" s="2"/>
      <c r="P21" s="2"/>
    </row>
    <row r="22" spans="1:16" ht="14.25">
      <c r="A22" s="2" t="s">
        <v>11</v>
      </c>
      <c r="B22" s="2"/>
      <c r="C22" s="2"/>
      <c r="D22" s="2"/>
      <c r="E22" s="2"/>
      <c r="F22" s="2"/>
      <c r="G22" s="2"/>
      <c r="H22" s="128" t="s">
        <v>67</v>
      </c>
      <c r="I22" s="129"/>
      <c r="J22" s="130"/>
      <c r="K22" s="113">
        <f>K15/H15*100%</f>
        <v>0.08695652173913043</v>
      </c>
      <c r="L22" s="129"/>
      <c r="M22" s="130"/>
      <c r="N22" s="2"/>
      <c r="O22" s="2"/>
      <c r="P22" s="2"/>
    </row>
    <row r="23" spans="1:16" ht="14.25">
      <c r="A23" s="2" t="s">
        <v>12</v>
      </c>
      <c r="B23" s="2"/>
      <c r="C23" s="2"/>
      <c r="D23" s="2"/>
      <c r="E23" s="2"/>
      <c r="F23" s="2"/>
      <c r="G23" s="2"/>
      <c r="H23" s="128" t="s">
        <v>67</v>
      </c>
      <c r="I23" s="129"/>
      <c r="J23" s="130"/>
      <c r="K23" s="113">
        <f>K18/H18*100%</f>
        <v>0.17921057990446893</v>
      </c>
      <c r="L23" s="129"/>
      <c r="M23" s="130"/>
      <c r="N23" s="2"/>
      <c r="O23" s="2"/>
      <c r="P23" s="2"/>
    </row>
    <row r="24" spans="1:16" ht="14.25">
      <c r="A24" s="2"/>
      <c r="B24" s="2"/>
      <c r="C24" s="2"/>
      <c r="D24" s="2"/>
      <c r="E24" s="2"/>
      <c r="F24" s="2"/>
      <c r="G24" s="2"/>
      <c r="H24" s="128"/>
      <c r="I24" s="129"/>
      <c r="J24" s="130"/>
      <c r="K24" s="128"/>
      <c r="L24" s="129"/>
      <c r="M24" s="130"/>
      <c r="N24" s="2"/>
      <c r="O24" s="2"/>
      <c r="P24" s="2"/>
    </row>
    <row r="25" spans="1:16" ht="14.25">
      <c r="A25" s="2" t="s">
        <v>13</v>
      </c>
      <c r="B25" s="2"/>
      <c r="C25" s="2"/>
      <c r="D25" s="2"/>
      <c r="E25" s="2"/>
      <c r="F25" s="2"/>
      <c r="G25" s="2"/>
      <c r="H25" s="128">
        <v>28</v>
      </c>
      <c r="I25" s="129"/>
      <c r="J25" s="130"/>
      <c r="K25" s="128">
        <v>85</v>
      </c>
      <c r="L25" s="129"/>
      <c r="M25" s="130"/>
      <c r="N25" s="2"/>
      <c r="O25" s="2"/>
      <c r="P25" s="2"/>
    </row>
    <row r="26" spans="1:16" ht="14.25">
      <c r="A26" s="2" t="s">
        <v>69</v>
      </c>
      <c r="B26" s="2"/>
      <c r="C26" s="2"/>
      <c r="D26" s="2"/>
      <c r="E26" s="2"/>
      <c r="F26" s="2"/>
      <c r="G26" s="2"/>
      <c r="H26" s="185">
        <v>190.37</v>
      </c>
      <c r="I26" s="186"/>
      <c r="J26" s="187"/>
      <c r="K26" s="185">
        <v>436.06</v>
      </c>
      <c r="L26" s="186"/>
      <c r="M26" s="187"/>
      <c r="N26" s="2"/>
      <c r="O26" s="2"/>
      <c r="P26" s="2"/>
    </row>
    <row r="27" spans="1:16" ht="14.25">
      <c r="A27" s="2" t="s">
        <v>14</v>
      </c>
      <c r="B27" s="2"/>
      <c r="C27" s="2"/>
      <c r="D27" s="2"/>
      <c r="E27" s="2"/>
      <c r="F27" s="2"/>
      <c r="G27" s="2"/>
      <c r="H27" s="128">
        <v>56</v>
      </c>
      <c r="I27" s="129"/>
      <c r="J27" s="130"/>
      <c r="K27" s="128">
        <v>170</v>
      </c>
      <c r="L27" s="129"/>
      <c r="M27" s="130"/>
      <c r="N27" s="2"/>
      <c r="O27" s="2"/>
      <c r="P27" s="2"/>
    </row>
    <row r="28" spans="1:16" ht="14.25">
      <c r="A28" s="2" t="s">
        <v>15</v>
      </c>
      <c r="B28" s="2"/>
      <c r="C28" s="2"/>
      <c r="D28" s="2"/>
      <c r="E28" s="2"/>
      <c r="F28" s="2"/>
      <c r="G28" s="2"/>
      <c r="H28" s="140" t="s">
        <v>101</v>
      </c>
      <c r="I28" s="129"/>
      <c r="J28" s="130"/>
      <c r="K28" s="140" t="s">
        <v>101</v>
      </c>
      <c r="L28" s="129"/>
      <c r="M28" s="130"/>
      <c r="N28" s="2"/>
      <c r="O28" s="2"/>
      <c r="P28" s="2"/>
    </row>
    <row r="29" spans="1:16" ht="14.25">
      <c r="A29" s="2"/>
      <c r="B29" s="2"/>
      <c r="C29" s="2"/>
      <c r="D29" s="2"/>
      <c r="E29" s="2"/>
      <c r="F29" s="2"/>
      <c r="G29" s="2"/>
      <c r="H29" s="128"/>
      <c r="I29" s="129"/>
      <c r="J29" s="130"/>
      <c r="K29" s="128"/>
      <c r="L29" s="129"/>
      <c r="M29" s="130"/>
      <c r="N29" s="2"/>
      <c r="O29" s="2"/>
      <c r="P29" s="2"/>
    </row>
    <row r="30" spans="1:16" ht="14.25">
      <c r="A30" s="2" t="s">
        <v>16</v>
      </c>
      <c r="B30" s="2"/>
      <c r="C30" s="2"/>
      <c r="D30" s="2"/>
      <c r="E30" s="2"/>
      <c r="F30" s="2"/>
      <c r="G30" s="2"/>
      <c r="H30" s="128" t="s">
        <v>65</v>
      </c>
      <c r="I30" s="129"/>
      <c r="J30" s="130"/>
      <c r="K30" s="128" t="s">
        <v>65</v>
      </c>
      <c r="L30" s="129"/>
      <c r="M30" s="130"/>
      <c r="N30" s="2"/>
      <c r="O30" s="2"/>
      <c r="P30" s="2"/>
    </row>
    <row r="31" spans="1:16" ht="14.25">
      <c r="A31" s="2" t="s">
        <v>17</v>
      </c>
      <c r="B31" s="2"/>
      <c r="C31" s="2"/>
      <c r="D31" s="2"/>
      <c r="E31" s="2"/>
      <c r="F31" s="2"/>
      <c r="G31" s="2"/>
      <c r="H31" s="141">
        <f>E5</f>
        <v>38384</v>
      </c>
      <c r="I31" s="142"/>
      <c r="J31" s="143"/>
      <c r="K31" s="141">
        <f>H31</f>
        <v>38384</v>
      </c>
      <c r="L31" s="142"/>
      <c r="M31" s="143"/>
      <c r="N31" s="2"/>
      <c r="O31" s="2"/>
      <c r="P31" s="2"/>
    </row>
    <row r="32" spans="1:16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">
      <c r="A33" s="5" t="s">
        <v>18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41" t="s">
        <v>154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4.25">
      <c r="A35" s="2" t="s">
        <v>76</v>
      </c>
      <c r="B35" s="2"/>
      <c r="C35" s="2"/>
      <c r="D35" s="2"/>
      <c r="E35" s="2"/>
      <c r="F35" s="2"/>
      <c r="G35" s="2"/>
      <c r="H35" s="203">
        <v>272240480.93</v>
      </c>
      <c r="I35" s="204"/>
      <c r="J35" s="205"/>
      <c r="K35" s="1"/>
      <c r="L35" s="1"/>
      <c r="M35" s="1"/>
      <c r="N35" s="2"/>
      <c r="O35" s="2"/>
      <c r="P35" s="2"/>
    </row>
    <row r="36" spans="1:16" ht="15">
      <c r="A36" s="3" t="s">
        <v>97</v>
      </c>
      <c r="B36" s="2"/>
      <c r="C36" s="2"/>
      <c r="D36" s="2"/>
      <c r="E36" s="2"/>
      <c r="F36" s="6"/>
      <c r="G36" s="2"/>
      <c r="H36" s="173">
        <v>263201066.48</v>
      </c>
      <c r="I36" s="174"/>
      <c r="J36" s="175"/>
      <c r="K36" s="1"/>
      <c r="L36" s="1"/>
      <c r="M36" s="1"/>
      <c r="N36" s="2"/>
      <c r="O36" s="2"/>
      <c r="P36" s="2"/>
    </row>
    <row r="37" spans="1:16" ht="14.25">
      <c r="A37" s="2" t="s">
        <v>77</v>
      </c>
      <c r="B37" s="2"/>
      <c r="C37" s="2"/>
      <c r="D37" s="2"/>
      <c r="E37" s="2"/>
      <c r="F37" s="2"/>
      <c r="G37" s="2"/>
      <c r="H37" s="173">
        <v>1374643.7</v>
      </c>
      <c r="I37" s="174"/>
      <c r="J37" s="175"/>
      <c r="K37" s="1"/>
      <c r="L37" s="1"/>
      <c r="M37" s="1"/>
      <c r="N37" s="2"/>
      <c r="O37" s="2"/>
      <c r="P37" s="2"/>
    </row>
    <row r="38" spans="1:16" ht="14.25">
      <c r="A38" s="2"/>
      <c r="B38" s="2"/>
      <c r="C38" s="2"/>
      <c r="D38" s="2"/>
      <c r="E38" s="2"/>
      <c r="F38" s="2"/>
      <c r="G38" s="2"/>
      <c r="H38" s="128"/>
      <c r="I38" s="129"/>
      <c r="J38" s="130"/>
      <c r="K38" s="1"/>
      <c r="L38" s="1"/>
      <c r="M38" s="1"/>
      <c r="N38" s="2"/>
      <c r="O38" s="2"/>
      <c r="P38" s="2"/>
    </row>
    <row r="39" spans="1:16" ht="14.25">
      <c r="A39" s="2" t="s">
        <v>78</v>
      </c>
      <c r="B39" s="2"/>
      <c r="C39" s="2"/>
      <c r="D39" s="2"/>
      <c r="E39" s="2"/>
      <c r="F39" s="2"/>
      <c r="G39" s="2"/>
      <c r="H39" s="131">
        <f>H42+H43</f>
        <v>11023331.879999999</v>
      </c>
      <c r="I39" s="129"/>
      <c r="J39" s="130"/>
      <c r="K39" s="1"/>
      <c r="L39" s="1"/>
      <c r="M39" s="1"/>
      <c r="N39" s="2"/>
      <c r="O39" s="2"/>
      <c r="P39" s="2"/>
    </row>
    <row r="40" spans="1:16" ht="14.25">
      <c r="A40" s="2" t="s">
        <v>79</v>
      </c>
      <c r="B40" s="2"/>
      <c r="C40" s="2"/>
      <c r="D40" s="2"/>
      <c r="E40" s="2"/>
      <c r="F40" s="2"/>
      <c r="G40" s="2"/>
      <c r="H40" s="173">
        <v>1975681.55</v>
      </c>
      <c r="I40" s="174"/>
      <c r="J40" s="175"/>
      <c r="K40" s="1"/>
      <c r="L40" s="16"/>
      <c r="M40" s="1"/>
      <c r="N40" s="2"/>
      <c r="O40" s="2"/>
      <c r="P40" s="2"/>
    </row>
    <row r="41" spans="1:16" ht="14.25">
      <c r="A41" s="2" t="s">
        <v>80</v>
      </c>
      <c r="B41" s="2"/>
      <c r="C41" s="2"/>
      <c r="D41" s="2"/>
      <c r="E41" s="2"/>
      <c r="F41" s="2"/>
      <c r="G41" s="2"/>
      <c r="H41" s="128"/>
      <c r="I41" s="129"/>
      <c r="J41" s="130"/>
      <c r="K41" s="1"/>
      <c r="L41" s="1"/>
      <c r="M41" s="1"/>
      <c r="N41" s="2"/>
      <c r="O41" s="2"/>
      <c r="P41" s="2"/>
    </row>
    <row r="42" spans="1:16" ht="14.25">
      <c r="A42" s="2" t="s">
        <v>81</v>
      </c>
      <c r="B42" s="2"/>
      <c r="C42" s="2"/>
      <c r="D42" s="2"/>
      <c r="E42" s="2"/>
      <c r="F42" s="2"/>
      <c r="G42" s="2"/>
      <c r="H42" s="173">
        <v>8325919</v>
      </c>
      <c r="I42" s="174"/>
      <c r="J42" s="175"/>
      <c r="K42" s="131"/>
      <c r="L42" s="129"/>
      <c r="M42" s="129"/>
      <c r="N42" s="2"/>
      <c r="O42" s="2"/>
      <c r="P42" s="2"/>
    </row>
    <row r="43" spans="1:16" ht="14.25">
      <c r="A43" s="2" t="s">
        <v>91</v>
      </c>
      <c r="B43" s="2"/>
      <c r="C43" s="2"/>
      <c r="D43" s="2"/>
      <c r="E43" s="2"/>
      <c r="F43" s="2"/>
      <c r="G43" s="2"/>
      <c r="H43" s="173">
        <v>2697412.88</v>
      </c>
      <c r="I43" s="174"/>
      <c r="J43" s="175"/>
      <c r="K43" s="1"/>
      <c r="L43" s="16"/>
      <c r="M43" s="1"/>
      <c r="N43" s="2"/>
      <c r="O43" s="2"/>
      <c r="P43" s="2"/>
    </row>
    <row r="44" spans="1:16" ht="14.25">
      <c r="A44" s="2" t="s">
        <v>82</v>
      </c>
      <c r="B44" s="2"/>
      <c r="C44" s="2"/>
      <c r="D44" s="2"/>
      <c r="E44" s="2"/>
      <c r="F44" s="2"/>
      <c r="G44" s="2"/>
      <c r="H44" s="173">
        <v>8195</v>
      </c>
      <c r="I44" s="174"/>
      <c r="J44" s="175"/>
      <c r="K44" s="1"/>
      <c r="L44" s="16"/>
      <c r="M44" s="1"/>
      <c r="N44" s="2"/>
      <c r="O44" s="2"/>
      <c r="P44" s="2"/>
    </row>
    <row r="45" spans="1:16" ht="14.25">
      <c r="A45" s="2" t="s">
        <v>83</v>
      </c>
      <c r="B45" s="2"/>
      <c r="C45" s="2"/>
      <c r="D45" s="2"/>
      <c r="E45" s="2"/>
      <c r="F45" s="2"/>
      <c r="G45" s="2"/>
      <c r="H45" s="131">
        <v>0</v>
      </c>
      <c r="I45" s="132"/>
      <c r="J45" s="133"/>
      <c r="K45" s="1"/>
      <c r="L45" s="17"/>
      <c r="M45" s="1"/>
      <c r="N45" s="2"/>
      <c r="O45" s="2"/>
      <c r="P45" s="2"/>
    </row>
    <row r="46" spans="1:16" ht="14.25">
      <c r="A46" s="2" t="s">
        <v>84</v>
      </c>
      <c r="B46" s="2"/>
      <c r="C46" s="2"/>
      <c r="D46" s="2"/>
      <c r="E46" s="2"/>
      <c r="F46" s="2"/>
      <c r="G46" s="2"/>
      <c r="H46" s="131">
        <f>H17</f>
        <v>9039414</v>
      </c>
      <c r="I46" s="132"/>
      <c r="J46" s="133"/>
      <c r="K46" s="1"/>
      <c r="L46" s="16"/>
      <c r="M46" s="1"/>
      <c r="N46" s="2"/>
      <c r="O46" s="2"/>
      <c r="P46" s="2"/>
    </row>
    <row r="47" spans="1:16" ht="14.25">
      <c r="A47" s="2" t="s">
        <v>85</v>
      </c>
      <c r="B47" s="2"/>
      <c r="C47" s="2"/>
      <c r="D47" s="2"/>
      <c r="E47" s="2"/>
      <c r="F47" s="2"/>
      <c r="G47" s="2"/>
      <c r="H47" s="128" t="s">
        <v>67</v>
      </c>
      <c r="I47" s="129"/>
      <c r="J47" s="130"/>
      <c r="K47" s="1"/>
      <c r="L47" s="1"/>
      <c r="M47" s="1"/>
      <c r="N47" s="2"/>
      <c r="O47" s="2"/>
      <c r="P47" s="2"/>
    </row>
    <row r="48" spans="1:16" ht="14.25">
      <c r="A48" s="2"/>
      <c r="B48" s="2"/>
      <c r="C48" s="2"/>
      <c r="D48" s="2"/>
      <c r="E48" s="2"/>
      <c r="F48" s="2"/>
      <c r="G48" s="2"/>
      <c r="H48" s="128"/>
      <c r="I48" s="129"/>
      <c r="J48" s="130"/>
      <c r="K48" s="1"/>
      <c r="L48" s="1"/>
      <c r="M48" s="1"/>
      <c r="N48" s="2"/>
      <c r="O48" s="2"/>
      <c r="P48" s="2"/>
    </row>
    <row r="49" spans="1:16" ht="14.25">
      <c r="A49" s="2" t="s">
        <v>19</v>
      </c>
      <c r="B49" s="2"/>
      <c r="C49" s="2"/>
      <c r="D49" s="2"/>
      <c r="E49" s="2"/>
      <c r="F49" s="2"/>
      <c r="G49" s="2"/>
      <c r="H49" s="113">
        <f>(H39-H40)/H35*12*100%</f>
        <v>0.3988084490194409</v>
      </c>
      <c r="I49" s="114"/>
      <c r="J49" s="115"/>
      <c r="K49" s="1"/>
      <c r="L49" s="1"/>
      <c r="M49" s="1"/>
      <c r="N49" s="2"/>
      <c r="O49" s="2"/>
      <c r="P49" s="2"/>
    </row>
    <row r="50" spans="1:16" ht="14.25">
      <c r="A50" s="2" t="s">
        <v>66</v>
      </c>
      <c r="B50" s="2"/>
      <c r="C50" s="2"/>
      <c r="D50" s="2"/>
      <c r="E50" s="2"/>
      <c r="F50" s="2"/>
      <c r="G50" s="2"/>
      <c r="H50" s="113">
        <f>H42/H35*12*100%</f>
        <v>0.36699548744071486</v>
      </c>
      <c r="I50" s="114"/>
      <c r="J50" s="115"/>
      <c r="K50" s="1"/>
      <c r="L50" s="1"/>
      <c r="M50" s="1"/>
      <c r="N50" s="2"/>
      <c r="O50" s="2"/>
      <c r="P50" s="2"/>
    </row>
    <row r="51" spans="1:16" ht="14.25">
      <c r="A51" s="2" t="s">
        <v>20</v>
      </c>
      <c r="B51" s="2"/>
      <c r="C51" s="2"/>
      <c r="D51" s="2"/>
      <c r="E51" s="2"/>
      <c r="F51" s="2"/>
      <c r="G51" s="2"/>
      <c r="H51" s="110">
        <f>(H43-H40)/H35*12*100%</f>
        <v>0.031812961578726075</v>
      </c>
      <c r="I51" s="111"/>
      <c r="J51" s="112"/>
      <c r="K51" s="1"/>
      <c r="L51" s="1"/>
      <c r="M51" s="1"/>
      <c r="N51" s="2"/>
      <c r="O51" s="2"/>
      <c r="P51" s="2"/>
    </row>
    <row r="52" spans="1:16" ht="14.25">
      <c r="A52" s="2"/>
      <c r="B52" s="2"/>
      <c r="C52" s="2"/>
      <c r="D52" s="2"/>
      <c r="E52" s="2"/>
      <c r="F52" s="2"/>
      <c r="G52" s="2"/>
      <c r="H52" s="4"/>
      <c r="I52" s="4"/>
      <c r="J52" s="4"/>
      <c r="K52" s="1"/>
      <c r="L52" s="1"/>
      <c r="M52" s="1"/>
      <c r="N52" s="2"/>
      <c r="O52" s="2"/>
      <c r="P52" s="2"/>
    </row>
    <row r="53" spans="1:16" ht="15">
      <c r="A53" s="42" t="s">
        <v>155</v>
      </c>
      <c r="B53" s="2"/>
      <c r="C53" s="2"/>
      <c r="D53" s="2"/>
      <c r="E53" s="2"/>
      <c r="F53" s="2"/>
      <c r="G53" s="2"/>
      <c r="H53" s="182">
        <f>1374643.7-1018038.18-193753.53</f>
        <v>162851.9899999999</v>
      </c>
      <c r="I53" s="183"/>
      <c r="J53" s="184"/>
      <c r="K53" s="1"/>
      <c r="L53" s="1"/>
      <c r="M53" s="1"/>
      <c r="N53" s="2"/>
      <c r="O53" s="2"/>
      <c r="P53" s="2"/>
    </row>
    <row r="54" spans="1:16" ht="15">
      <c r="A54" s="42" t="s">
        <v>156</v>
      </c>
      <c r="B54" s="2"/>
      <c r="C54" s="2"/>
      <c r="D54" s="2"/>
      <c r="E54" s="2"/>
      <c r="F54" s="2"/>
      <c r="G54" s="2"/>
      <c r="H54" s="200">
        <v>89.58</v>
      </c>
      <c r="I54" s="201"/>
      <c r="J54" s="202"/>
      <c r="K54" s="1"/>
      <c r="L54" s="1"/>
      <c r="M54" s="1"/>
      <c r="N54" s="2"/>
      <c r="O54" s="2"/>
      <c r="P54" s="2"/>
    </row>
    <row r="55" spans="1:16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">
      <c r="A56" s="43" t="s">
        <v>157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</row>
    <row r="57" spans="1:16" ht="14.25">
      <c r="A57" s="2" t="s">
        <v>70</v>
      </c>
      <c r="B57" s="2"/>
      <c r="C57" s="2"/>
      <c r="D57" s="2"/>
      <c r="E57" s="2"/>
      <c r="F57" s="2"/>
      <c r="G57" s="2"/>
      <c r="H57" s="194">
        <v>175</v>
      </c>
      <c r="I57" s="195"/>
      <c r="J57" s="196"/>
      <c r="K57" s="1"/>
      <c r="L57" s="1"/>
      <c r="M57" s="1"/>
      <c r="N57" s="2"/>
      <c r="O57" s="2"/>
      <c r="P57" s="2"/>
    </row>
    <row r="58" spans="1:16" ht="14.25">
      <c r="A58" s="2" t="s">
        <v>71</v>
      </c>
      <c r="B58" s="2"/>
      <c r="C58" s="2"/>
      <c r="D58" s="2"/>
      <c r="E58" s="2"/>
      <c r="F58" s="2"/>
      <c r="G58" s="2"/>
      <c r="H58" s="185">
        <v>24008.8</v>
      </c>
      <c r="I58" s="186"/>
      <c r="J58" s="187"/>
      <c r="K58" s="1"/>
      <c r="L58" s="1"/>
      <c r="M58" s="1"/>
      <c r="N58" s="2"/>
      <c r="O58" s="2"/>
      <c r="P58" s="2"/>
    </row>
    <row r="59" spans="1:16" ht="14.25">
      <c r="A59" s="2" t="s">
        <v>21</v>
      </c>
      <c r="B59" s="2"/>
      <c r="C59" s="2"/>
      <c r="D59" s="2"/>
      <c r="E59" s="2"/>
      <c r="F59" s="2"/>
      <c r="G59" s="2"/>
      <c r="H59" s="185">
        <f>1175+850+500</f>
        <v>2525</v>
      </c>
      <c r="I59" s="186"/>
      <c r="J59" s="187"/>
      <c r="K59" s="1"/>
      <c r="L59" s="1"/>
      <c r="M59" s="1"/>
      <c r="N59" s="2"/>
      <c r="O59" s="2"/>
      <c r="P59" s="2"/>
    </row>
    <row r="60" spans="1:16" ht="14.25">
      <c r="A60" s="2" t="s">
        <v>22</v>
      </c>
      <c r="B60" s="2"/>
      <c r="C60" s="2"/>
      <c r="D60" s="2"/>
      <c r="E60" s="2"/>
      <c r="F60" s="2"/>
      <c r="G60" s="2"/>
      <c r="H60" s="197">
        <v>7643.84</v>
      </c>
      <c r="I60" s="198"/>
      <c r="J60" s="199"/>
      <c r="K60" s="1"/>
      <c r="L60" s="1"/>
      <c r="M60" s="1"/>
      <c r="N60" s="2"/>
      <c r="O60" s="2"/>
      <c r="P60" s="2"/>
    </row>
    <row r="61" spans="1:16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</row>
    <row r="62" spans="1:16" ht="15">
      <c r="A62" s="5" t="s">
        <v>23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</row>
    <row r="63" spans="1:16" ht="14.25">
      <c r="A63" s="3" t="s">
        <v>24</v>
      </c>
      <c r="B63" s="2"/>
      <c r="C63" s="2"/>
      <c r="D63" s="2"/>
      <c r="E63" s="2"/>
      <c r="F63" s="2"/>
      <c r="G63" s="2"/>
      <c r="H63" s="144">
        <v>60000000</v>
      </c>
      <c r="I63" s="145"/>
      <c r="J63" s="146"/>
      <c r="K63" s="1"/>
      <c r="L63" s="1"/>
      <c r="M63" s="1"/>
      <c r="N63" s="2"/>
      <c r="O63" s="2"/>
      <c r="P63" s="2"/>
    </row>
    <row r="64" spans="1:16" ht="14.25">
      <c r="A64" s="2" t="s">
        <v>25</v>
      </c>
      <c r="B64" s="2"/>
      <c r="C64" s="2"/>
      <c r="D64" s="2"/>
      <c r="E64" s="2"/>
      <c r="F64" s="2"/>
      <c r="G64" s="2"/>
      <c r="H64" s="131">
        <v>60000000</v>
      </c>
      <c r="I64" s="132"/>
      <c r="J64" s="133"/>
      <c r="K64" s="1"/>
      <c r="L64" s="1"/>
      <c r="M64" s="1"/>
      <c r="N64" s="2"/>
      <c r="O64" s="2"/>
      <c r="P64" s="2"/>
    </row>
    <row r="65" spans="1:16" ht="14.25">
      <c r="A65" s="2" t="s">
        <v>26</v>
      </c>
      <c r="B65" s="2"/>
      <c r="C65" s="2"/>
      <c r="D65" s="2"/>
      <c r="E65" s="2"/>
      <c r="F65" s="2"/>
      <c r="G65" s="2"/>
      <c r="H65" s="131">
        <v>0</v>
      </c>
      <c r="I65" s="132"/>
      <c r="J65" s="133"/>
      <c r="K65" s="1"/>
      <c r="L65" s="1"/>
      <c r="M65" s="1"/>
      <c r="N65" s="2"/>
      <c r="O65" s="2"/>
      <c r="P65" s="2"/>
    </row>
    <row r="66" spans="1:16" ht="14.25">
      <c r="A66" s="2" t="s">
        <v>27</v>
      </c>
      <c r="B66" s="2"/>
      <c r="C66" s="2"/>
      <c r="D66" s="2"/>
      <c r="E66" s="2"/>
      <c r="F66" s="2"/>
      <c r="G66" s="2"/>
      <c r="H66" s="128">
        <v>0</v>
      </c>
      <c r="I66" s="129"/>
      <c r="J66" s="130"/>
      <c r="K66" s="1"/>
      <c r="L66" s="1"/>
      <c r="M66" s="1"/>
      <c r="N66" s="2"/>
      <c r="O66" s="2"/>
      <c r="P66" s="2"/>
    </row>
    <row r="67" spans="1:16" ht="14.25">
      <c r="A67" s="2" t="s">
        <v>28</v>
      </c>
      <c r="B67" s="2"/>
      <c r="C67" s="2"/>
      <c r="D67" s="2"/>
      <c r="E67" s="2"/>
      <c r="F67" s="2"/>
      <c r="G67" s="2"/>
      <c r="H67" s="131">
        <v>0</v>
      </c>
      <c r="I67" s="132"/>
      <c r="J67" s="133"/>
      <c r="K67" s="1"/>
      <c r="L67" s="1"/>
      <c r="M67" s="1"/>
      <c r="N67" s="2"/>
      <c r="O67" s="2"/>
      <c r="P67" s="2"/>
    </row>
    <row r="68" spans="1:16" ht="14.25">
      <c r="A68" s="2" t="s">
        <v>29</v>
      </c>
      <c r="B68" s="2"/>
      <c r="C68" s="2"/>
      <c r="D68" s="2"/>
      <c r="E68" s="2"/>
      <c r="F68" s="2"/>
      <c r="G68" s="2"/>
      <c r="H68" s="137">
        <f>H60</f>
        <v>7643.84</v>
      </c>
      <c r="I68" s="138"/>
      <c r="J68" s="139"/>
      <c r="K68" s="1"/>
      <c r="L68" s="1"/>
      <c r="M68" s="1"/>
      <c r="N68" s="2"/>
      <c r="O68" s="2"/>
      <c r="P68" s="2"/>
    </row>
    <row r="69" spans="1:16" ht="14.25">
      <c r="A69" s="2" t="s">
        <v>30</v>
      </c>
      <c r="B69" s="2"/>
      <c r="C69" s="2"/>
      <c r="D69" s="2"/>
      <c r="E69" s="2"/>
      <c r="F69" s="2"/>
      <c r="G69" s="2"/>
      <c r="H69" s="110">
        <v>0.0015</v>
      </c>
      <c r="I69" s="153"/>
      <c r="J69" s="154"/>
      <c r="K69" s="1"/>
      <c r="L69" s="1"/>
      <c r="M69" s="1"/>
      <c r="N69" s="2"/>
      <c r="O69" s="2"/>
      <c r="P69" s="2"/>
    </row>
    <row r="70" spans="1:16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</row>
    <row r="71" spans="1:16" ht="15">
      <c r="A71" s="5" t="s">
        <v>31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4.25">
      <c r="A72" s="3" t="s">
        <v>96</v>
      </c>
      <c r="B72" s="2"/>
      <c r="C72" s="2"/>
      <c r="D72" s="2"/>
      <c r="E72" s="2"/>
      <c r="F72" s="2"/>
      <c r="G72" s="2"/>
      <c r="H72" s="144">
        <v>11750000</v>
      </c>
      <c r="I72" s="145"/>
      <c r="J72" s="146"/>
      <c r="K72" s="2"/>
      <c r="L72" s="2"/>
      <c r="M72" s="2"/>
      <c r="N72" s="2"/>
      <c r="O72" s="2"/>
      <c r="P72" s="2"/>
    </row>
    <row r="73" spans="1:16" ht="14.25">
      <c r="A73" s="2" t="s">
        <v>32</v>
      </c>
      <c r="B73" s="2"/>
      <c r="C73" s="2"/>
      <c r="D73" s="2"/>
      <c r="E73" s="2"/>
      <c r="F73" s="2"/>
      <c r="G73" s="2"/>
      <c r="H73" s="131">
        <v>11750000</v>
      </c>
      <c r="I73" s="132"/>
      <c r="J73" s="133"/>
      <c r="K73" s="2"/>
      <c r="L73" s="2"/>
      <c r="M73" s="2"/>
      <c r="N73" s="2"/>
      <c r="O73" s="2"/>
      <c r="P73" s="2"/>
    </row>
    <row r="74" spans="1:16" ht="14.25">
      <c r="A74" s="2" t="s">
        <v>33</v>
      </c>
      <c r="B74" s="2"/>
      <c r="C74" s="2"/>
      <c r="D74" s="2"/>
      <c r="E74" s="2"/>
      <c r="F74" s="2"/>
      <c r="G74" s="2"/>
      <c r="H74" s="131">
        <v>0</v>
      </c>
      <c r="I74" s="129"/>
      <c r="J74" s="130"/>
      <c r="K74" s="2"/>
      <c r="L74" s="2"/>
      <c r="M74" s="2"/>
      <c r="N74" s="2"/>
      <c r="O74" s="2"/>
      <c r="P74" s="2"/>
    </row>
    <row r="75" spans="1:16" ht="14.25">
      <c r="A75" s="2" t="s">
        <v>34</v>
      </c>
      <c r="B75" s="2"/>
      <c r="C75" s="2"/>
      <c r="D75" s="2"/>
      <c r="E75" s="2"/>
      <c r="F75" s="2"/>
      <c r="G75" s="2"/>
      <c r="H75" s="128"/>
      <c r="I75" s="129"/>
      <c r="J75" s="130"/>
      <c r="K75" s="2"/>
      <c r="L75" s="2"/>
      <c r="M75" s="2"/>
      <c r="N75" s="2"/>
      <c r="O75" s="2"/>
      <c r="P75" s="2"/>
    </row>
    <row r="76" spans="1:16" ht="14.25">
      <c r="A76" s="2" t="s">
        <v>35</v>
      </c>
      <c r="B76" s="2"/>
      <c r="C76" s="2"/>
      <c r="D76" s="2"/>
      <c r="E76" s="2"/>
      <c r="F76" s="2"/>
      <c r="G76" s="2"/>
      <c r="H76" s="128">
        <v>0</v>
      </c>
      <c r="I76" s="129"/>
      <c r="J76" s="130"/>
      <c r="K76" s="2"/>
      <c r="L76" s="2"/>
      <c r="M76" s="2"/>
      <c r="N76" s="2"/>
      <c r="O76" s="2"/>
      <c r="P76" s="2"/>
    </row>
    <row r="77" spans="1:16" ht="14.25">
      <c r="A77" s="2" t="s">
        <v>36</v>
      </c>
      <c r="B77" s="2"/>
      <c r="C77" s="2"/>
      <c r="D77" s="2"/>
      <c r="E77" s="2"/>
      <c r="F77" s="2"/>
      <c r="G77" s="2"/>
      <c r="H77" s="128">
        <v>0</v>
      </c>
      <c r="I77" s="129"/>
      <c r="J77" s="130"/>
      <c r="K77" s="2"/>
      <c r="L77" s="2"/>
      <c r="M77" s="2"/>
      <c r="N77" s="2"/>
      <c r="O77" s="2"/>
      <c r="P77" s="2"/>
    </row>
    <row r="78" spans="1:16" ht="14.25">
      <c r="A78" s="2" t="s">
        <v>37</v>
      </c>
      <c r="B78" s="2"/>
      <c r="C78" s="2"/>
      <c r="D78" s="2"/>
      <c r="E78" s="2"/>
      <c r="F78" s="2"/>
      <c r="G78" s="2"/>
      <c r="H78" s="128">
        <v>0</v>
      </c>
      <c r="I78" s="129"/>
      <c r="J78" s="130"/>
      <c r="K78" s="2"/>
      <c r="L78" s="2"/>
      <c r="M78" s="2"/>
      <c r="N78" s="2"/>
      <c r="O78" s="2"/>
      <c r="P78" s="2"/>
    </row>
    <row r="79" spans="1:16" ht="14.25">
      <c r="A79" s="2" t="s">
        <v>38</v>
      </c>
      <c r="B79" s="2"/>
      <c r="C79" s="2"/>
      <c r="D79" s="2"/>
      <c r="E79" s="2"/>
      <c r="F79" s="2"/>
      <c r="G79" s="2"/>
      <c r="H79" s="158">
        <f>H73+H74</f>
        <v>11750000</v>
      </c>
      <c r="I79" s="159"/>
      <c r="J79" s="160"/>
      <c r="K79" s="2"/>
      <c r="L79" s="2"/>
      <c r="M79" s="2"/>
      <c r="N79" s="2"/>
      <c r="O79" s="2"/>
      <c r="P79" s="2"/>
    </row>
    <row r="80" spans="1:16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">
      <c r="A81" s="5" t="s">
        <v>39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4.25">
      <c r="A82" s="2" t="s">
        <v>40</v>
      </c>
      <c r="B82" s="2"/>
      <c r="C82" s="2"/>
      <c r="D82" s="2"/>
      <c r="E82" s="2"/>
      <c r="F82" s="2"/>
      <c r="G82" s="2"/>
      <c r="H82" s="161">
        <v>0</v>
      </c>
      <c r="I82" s="162"/>
      <c r="J82" s="163"/>
      <c r="K82" s="2"/>
      <c r="L82" s="2"/>
      <c r="M82" s="2"/>
      <c r="N82" s="2"/>
      <c r="O82" s="2"/>
      <c r="P82" s="2"/>
    </row>
    <row r="83" spans="1:16" ht="14.25">
      <c r="A83" s="2" t="s">
        <v>41</v>
      </c>
      <c r="B83" s="2"/>
      <c r="C83" s="2"/>
      <c r="D83" s="2"/>
      <c r="E83" s="2"/>
      <c r="F83" s="2"/>
      <c r="G83" s="2"/>
      <c r="H83" s="128">
        <v>0</v>
      </c>
      <c r="I83" s="129"/>
      <c r="J83" s="130"/>
      <c r="K83" s="2"/>
      <c r="L83" s="2"/>
      <c r="M83" s="2"/>
      <c r="N83" s="2"/>
      <c r="O83" s="2"/>
      <c r="P83" s="2"/>
    </row>
    <row r="84" spans="1:16" ht="14.25">
      <c r="A84" s="2" t="s">
        <v>42</v>
      </c>
      <c r="B84" s="2"/>
      <c r="C84" s="2"/>
      <c r="D84" s="2"/>
      <c r="E84" s="2"/>
      <c r="F84" s="2"/>
      <c r="G84" s="2"/>
      <c r="H84" s="128">
        <v>0</v>
      </c>
      <c r="I84" s="129"/>
      <c r="J84" s="130"/>
      <c r="K84" s="2"/>
      <c r="L84" s="2"/>
      <c r="M84" s="2"/>
      <c r="N84" s="2"/>
      <c r="O84" s="2"/>
      <c r="P84" s="2"/>
    </row>
    <row r="85" spans="1:16" ht="14.25">
      <c r="A85" s="2" t="s">
        <v>43</v>
      </c>
      <c r="B85" s="2"/>
      <c r="C85" s="2"/>
      <c r="D85" s="2"/>
      <c r="E85" s="2"/>
      <c r="F85" s="2"/>
      <c r="G85" s="2"/>
      <c r="H85" s="164">
        <v>0</v>
      </c>
      <c r="I85" s="153"/>
      <c r="J85" s="154"/>
      <c r="K85" s="2"/>
      <c r="L85" s="2"/>
      <c r="M85" s="2"/>
      <c r="N85" s="2"/>
      <c r="O85" s="2"/>
      <c r="P85" s="2"/>
    </row>
    <row r="86" spans="1:16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>
      <c r="A87" s="44" t="s">
        <v>158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">
      <c r="A88" s="6" t="s">
        <v>44</v>
      </c>
      <c r="B88" s="2"/>
      <c r="C88" s="2"/>
      <c r="D88" s="2"/>
      <c r="E88" s="2"/>
      <c r="F88" s="2"/>
      <c r="G88" s="2"/>
      <c r="H88" s="125" t="s">
        <v>72</v>
      </c>
      <c r="I88" s="126"/>
      <c r="J88" s="127"/>
      <c r="K88" s="126" t="s">
        <v>61</v>
      </c>
      <c r="L88" s="126"/>
      <c r="M88" s="127"/>
      <c r="N88" s="2"/>
      <c r="O88" s="2"/>
      <c r="P88" s="2"/>
    </row>
    <row r="89" spans="1:16" ht="14.25">
      <c r="A89" s="2" t="s">
        <v>45</v>
      </c>
      <c r="B89" s="2"/>
      <c r="C89" s="2"/>
      <c r="D89" s="2"/>
      <c r="E89" s="2"/>
      <c r="F89" s="2"/>
      <c r="G89" s="2"/>
      <c r="H89" s="173">
        <v>259608196.85</v>
      </c>
      <c r="I89" s="174"/>
      <c r="J89" s="175"/>
      <c r="K89" s="188">
        <v>3924</v>
      </c>
      <c r="L89" s="188"/>
      <c r="M89" s="189"/>
      <c r="N89" s="2"/>
      <c r="O89" s="2"/>
      <c r="P89" s="2"/>
    </row>
    <row r="90" spans="1:16" ht="14.25">
      <c r="A90" s="2" t="s">
        <v>46</v>
      </c>
      <c r="B90" s="2"/>
      <c r="C90" s="2"/>
      <c r="D90" s="2"/>
      <c r="E90" s="2"/>
      <c r="F90" s="2"/>
      <c r="G90" s="2"/>
      <c r="H90" s="173">
        <v>1494266.48</v>
      </c>
      <c r="I90" s="174"/>
      <c r="J90" s="175"/>
      <c r="K90" s="188">
        <v>32</v>
      </c>
      <c r="L90" s="188"/>
      <c r="M90" s="189"/>
      <c r="N90" s="2"/>
      <c r="O90" s="2"/>
      <c r="P90" s="2"/>
    </row>
    <row r="91" spans="1:16" ht="14.25">
      <c r="A91" s="2" t="s">
        <v>47</v>
      </c>
      <c r="B91" s="2"/>
      <c r="C91" s="2"/>
      <c r="D91" s="2"/>
      <c r="E91" s="2"/>
      <c r="F91" s="2"/>
      <c r="G91" s="2"/>
      <c r="H91" s="173">
        <v>1133858.27</v>
      </c>
      <c r="I91" s="174"/>
      <c r="J91" s="175"/>
      <c r="K91" s="188">
        <v>13</v>
      </c>
      <c r="L91" s="188"/>
      <c r="M91" s="189"/>
      <c r="N91" s="2"/>
      <c r="O91" s="2"/>
      <c r="P91" s="2"/>
    </row>
    <row r="92" spans="1:16" ht="14.25">
      <c r="A92" s="2" t="s">
        <v>48</v>
      </c>
      <c r="B92" s="2"/>
      <c r="C92" s="2"/>
      <c r="D92" s="2"/>
      <c r="E92" s="2"/>
      <c r="F92" s="2"/>
      <c r="G92" s="2"/>
      <c r="H92" s="173">
        <v>514995.11</v>
      </c>
      <c r="I92" s="174"/>
      <c r="J92" s="175"/>
      <c r="K92" s="188">
        <v>11</v>
      </c>
      <c r="L92" s="188"/>
      <c r="M92" s="189"/>
      <c r="N92" s="2"/>
      <c r="O92" s="2"/>
      <c r="P92" s="2"/>
    </row>
    <row r="93" spans="1:16" ht="14.25">
      <c r="A93" s="2" t="s">
        <v>104</v>
      </c>
      <c r="B93" s="2"/>
      <c r="C93" s="2"/>
      <c r="D93" s="2"/>
      <c r="E93" s="2"/>
      <c r="F93" s="2"/>
      <c r="G93" s="2"/>
      <c r="H93" s="173">
        <f>147706.1+44827.58</f>
        <v>192533.68</v>
      </c>
      <c r="I93" s="174"/>
      <c r="J93" s="175"/>
      <c r="K93" s="188">
        <f>4+2</f>
        <v>6</v>
      </c>
      <c r="L93" s="188"/>
      <c r="M93" s="189"/>
      <c r="N93" s="2"/>
      <c r="O93" s="2"/>
      <c r="P93" s="2"/>
    </row>
    <row r="94" spans="1:16" ht="14.25">
      <c r="A94" s="2" t="s">
        <v>105</v>
      </c>
      <c r="B94" s="2"/>
      <c r="C94" s="2"/>
      <c r="D94" s="2"/>
      <c r="E94" s="2"/>
      <c r="F94" s="2"/>
      <c r="G94" s="2"/>
      <c r="H94" s="173">
        <v>88036.92</v>
      </c>
      <c r="I94" s="174"/>
      <c r="J94" s="175"/>
      <c r="K94" s="188">
        <v>1</v>
      </c>
      <c r="L94" s="188"/>
      <c r="M94" s="189"/>
      <c r="N94" s="2"/>
      <c r="O94" s="2"/>
      <c r="P94" s="2"/>
    </row>
    <row r="95" spans="1:16" ht="14.25">
      <c r="A95" s="2" t="s">
        <v>103</v>
      </c>
      <c r="B95" s="2"/>
      <c r="C95" s="2"/>
      <c r="D95" s="2"/>
      <c r="E95" s="2"/>
      <c r="F95" s="2"/>
      <c r="G95" s="2"/>
      <c r="H95" s="173">
        <v>144623.48</v>
      </c>
      <c r="I95" s="174"/>
      <c r="J95" s="175"/>
      <c r="K95" s="188">
        <v>4</v>
      </c>
      <c r="L95" s="188"/>
      <c r="M95" s="189"/>
      <c r="N95" s="2"/>
      <c r="O95" s="2"/>
      <c r="P95" s="2"/>
    </row>
    <row r="96" spans="1:16" ht="14.25">
      <c r="A96" s="2" t="s">
        <v>116</v>
      </c>
      <c r="B96" s="2"/>
      <c r="C96" s="2"/>
      <c r="D96" s="2"/>
      <c r="E96" s="2"/>
      <c r="F96" s="2"/>
      <c r="G96" s="2"/>
      <c r="H96" s="190">
        <v>24555.69</v>
      </c>
      <c r="I96" s="191"/>
      <c r="J96" s="192"/>
      <c r="K96" s="193">
        <v>1</v>
      </c>
      <c r="L96" s="191"/>
      <c r="M96" s="192"/>
      <c r="N96" s="2"/>
      <c r="O96" s="2"/>
      <c r="P96" s="2"/>
    </row>
    <row r="97" spans="1:16" ht="14.25">
      <c r="A97" s="2" t="s">
        <v>115</v>
      </c>
      <c r="B97" s="2"/>
      <c r="C97" s="2"/>
      <c r="D97" s="2"/>
      <c r="E97" s="2"/>
      <c r="F97" s="2"/>
      <c r="G97" s="2"/>
      <c r="H97" s="165">
        <f>SUM(H89:J96)</f>
        <v>263201066.48</v>
      </c>
      <c r="I97" s="166"/>
      <c r="J97" s="167"/>
      <c r="K97" s="168">
        <f>SUM(K89:M96)</f>
        <v>3992</v>
      </c>
      <c r="L97" s="169"/>
      <c r="M97" s="170"/>
      <c r="N97" s="2"/>
      <c r="O97" s="2"/>
      <c r="P97" s="2"/>
    </row>
    <row r="98" spans="1:16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">
      <c r="A99" s="45" t="s">
        <v>159</v>
      </c>
      <c r="B99" s="2"/>
      <c r="C99" s="2"/>
      <c r="D99" s="2"/>
      <c r="E99" s="2"/>
      <c r="F99" s="2"/>
      <c r="G99" s="2"/>
      <c r="H99" s="12"/>
      <c r="I99" s="12"/>
      <c r="J99" s="12"/>
      <c r="K99" s="11"/>
      <c r="L99" s="11"/>
      <c r="M99" s="11"/>
      <c r="N99" s="2"/>
      <c r="O99" s="2"/>
      <c r="P99" s="2"/>
    </row>
    <row r="100" spans="1:16" ht="15">
      <c r="A100" s="14" t="s">
        <v>111</v>
      </c>
      <c r="B100" s="2"/>
      <c r="C100" s="2"/>
      <c r="D100" s="2"/>
      <c r="E100" s="2"/>
      <c r="F100" s="2"/>
      <c r="G100" s="2"/>
      <c r="H100" s="116" t="s">
        <v>114</v>
      </c>
      <c r="I100" s="117"/>
      <c r="J100" s="118"/>
      <c r="K100" s="11"/>
      <c r="L100" s="11"/>
      <c r="M100" s="11"/>
      <c r="N100" s="2"/>
      <c r="O100" s="2"/>
      <c r="P100" s="2"/>
    </row>
    <row r="101" spans="1:16" ht="14.25">
      <c r="A101" s="15" t="s">
        <v>112</v>
      </c>
      <c r="B101" s="2"/>
      <c r="C101" s="2"/>
      <c r="D101" s="2"/>
      <c r="E101" s="2"/>
      <c r="F101" s="2"/>
      <c r="G101" s="2"/>
      <c r="H101" s="176">
        <f>75606183.87/263201066</f>
        <v>0.28725637406802906</v>
      </c>
      <c r="I101" s="177"/>
      <c r="J101" s="178"/>
      <c r="K101" s="11"/>
      <c r="L101" s="11"/>
      <c r="M101" s="11"/>
      <c r="N101" s="2"/>
      <c r="O101" s="2"/>
      <c r="P101" s="2"/>
    </row>
    <row r="102" spans="1:16" ht="14.25">
      <c r="A102" s="15" t="s">
        <v>113</v>
      </c>
      <c r="B102" s="2"/>
      <c r="C102" s="2"/>
      <c r="D102" s="2"/>
      <c r="E102" s="2"/>
      <c r="F102" s="2"/>
      <c r="G102" s="2"/>
      <c r="H102" s="179">
        <f>26008019.64/263201066</f>
        <v>0.09881426407292743</v>
      </c>
      <c r="I102" s="180"/>
      <c r="J102" s="181"/>
      <c r="K102" s="11"/>
      <c r="L102" s="11"/>
      <c r="M102" s="11"/>
      <c r="N102" s="2"/>
      <c r="O102" s="2"/>
      <c r="P102" s="2"/>
    </row>
    <row r="103" spans="1:16" ht="14.25">
      <c r="A103" s="2"/>
      <c r="B103" s="2"/>
      <c r="C103" s="2"/>
      <c r="D103" s="2"/>
      <c r="E103" s="2"/>
      <c r="F103" s="2"/>
      <c r="G103" s="2"/>
      <c r="H103" s="12"/>
      <c r="I103" s="12"/>
      <c r="J103" s="12"/>
      <c r="K103" s="11"/>
      <c r="L103" s="11"/>
      <c r="M103" s="11"/>
      <c r="N103" s="2"/>
      <c r="O103" s="2"/>
      <c r="P103" s="2"/>
    </row>
    <row r="104" spans="1:16" ht="14.25">
      <c r="A104" s="2"/>
      <c r="B104" s="2"/>
      <c r="C104" s="2"/>
      <c r="D104" s="2"/>
      <c r="E104" s="2"/>
      <c r="F104" s="2"/>
      <c r="G104" s="2"/>
      <c r="H104" s="12"/>
      <c r="I104" s="12"/>
      <c r="J104" s="12"/>
      <c r="K104" s="11"/>
      <c r="L104" s="11"/>
      <c r="M104" s="11"/>
      <c r="N104" s="2"/>
      <c r="O104" s="2"/>
      <c r="P104" s="2"/>
    </row>
    <row r="105" spans="1:16" ht="15">
      <c r="A105" s="5" t="s">
        <v>117</v>
      </c>
      <c r="B105" s="2"/>
      <c r="C105" s="2"/>
      <c r="D105" s="2"/>
      <c r="E105" s="2"/>
      <c r="F105" s="2"/>
      <c r="G105" s="2"/>
      <c r="H105" s="116" t="s">
        <v>108</v>
      </c>
      <c r="I105" s="117"/>
      <c r="J105" s="118"/>
      <c r="K105" s="125" t="s">
        <v>109</v>
      </c>
      <c r="L105" s="126"/>
      <c r="M105" s="127"/>
      <c r="N105" s="125" t="s">
        <v>110</v>
      </c>
      <c r="O105" s="126"/>
      <c r="P105" s="127"/>
    </row>
    <row r="106" spans="1:16" ht="14.25">
      <c r="A106" s="2" t="s">
        <v>106</v>
      </c>
      <c r="B106" s="2"/>
      <c r="C106" s="2"/>
      <c r="D106" s="2"/>
      <c r="E106" s="2"/>
      <c r="F106" s="2"/>
      <c r="G106" s="2"/>
      <c r="H106" s="113">
        <v>0.667</v>
      </c>
      <c r="I106" s="114"/>
      <c r="J106" s="115"/>
      <c r="K106" s="113">
        <v>0.677</v>
      </c>
      <c r="L106" s="114"/>
      <c r="M106" s="115"/>
      <c r="N106" s="176">
        <v>0.624</v>
      </c>
      <c r="O106" s="177"/>
      <c r="P106" s="178"/>
    </row>
    <row r="107" spans="1:16" ht="14.25">
      <c r="A107" s="2" t="s">
        <v>107</v>
      </c>
      <c r="B107" s="2"/>
      <c r="C107" s="2"/>
      <c r="D107" s="2"/>
      <c r="E107" s="2"/>
      <c r="F107" s="2"/>
      <c r="G107" s="2"/>
      <c r="H107" s="110">
        <v>0.6431</v>
      </c>
      <c r="I107" s="111"/>
      <c r="J107" s="112"/>
      <c r="K107" s="110">
        <v>0.6531</v>
      </c>
      <c r="L107" s="111"/>
      <c r="M107" s="112"/>
      <c r="N107" s="179">
        <v>0.5926</v>
      </c>
      <c r="O107" s="180"/>
      <c r="P107" s="181"/>
    </row>
    <row r="108" spans="1:16" ht="14.25">
      <c r="A108" s="2"/>
      <c r="B108" s="2"/>
      <c r="C108" s="2"/>
      <c r="D108" s="2"/>
      <c r="E108" s="2"/>
      <c r="F108" s="2"/>
      <c r="G108" s="2"/>
      <c r="H108" s="8"/>
      <c r="I108" s="2"/>
      <c r="J108" s="2"/>
      <c r="K108" s="2"/>
      <c r="L108" s="2"/>
      <c r="M108" s="2"/>
      <c r="N108" s="2"/>
      <c r="O108" s="2"/>
      <c r="P108" s="2"/>
    </row>
    <row r="109" spans="1:16" ht="15">
      <c r="A109" s="5" t="s">
        <v>49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4.25">
      <c r="A110" s="2" t="s">
        <v>50</v>
      </c>
      <c r="B110" s="2"/>
      <c r="C110" s="2"/>
      <c r="D110" s="2"/>
      <c r="E110" s="2"/>
      <c r="F110" s="2"/>
      <c r="G110" s="2"/>
      <c r="H110" s="161">
        <v>0</v>
      </c>
      <c r="I110" s="162"/>
      <c r="J110" s="163"/>
      <c r="K110" s="2"/>
      <c r="L110" s="2"/>
      <c r="M110" s="2"/>
      <c r="N110" s="2"/>
      <c r="O110" s="2"/>
      <c r="P110" s="2"/>
    </row>
    <row r="111" spans="1:16" ht="14.25">
      <c r="A111" s="2" t="s">
        <v>51</v>
      </c>
      <c r="B111" s="2"/>
      <c r="C111" s="2"/>
      <c r="D111" s="2"/>
      <c r="E111" s="2"/>
      <c r="F111" s="2"/>
      <c r="G111" s="2"/>
      <c r="H111" s="128">
        <v>0</v>
      </c>
      <c r="I111" s="129"/>
      <c r="J111" s="130"/>
      <c r="K111" s="2"/>
      <c r="L111" s="2"/>
      <c r="M111" s="2"/>
      <c r="N111" s="2"/>
      <c r="O111" s="2"/>
      <c r="P111" s="2"/>
    </row>
    <row r="112" spans="1:16" ht="14.25">
      <c r="A112" s="2"/>
      <c r="B112" s="2"/>
      <c r="C112" s="2"/>
      <c r="D112" s="2"/>
      <c r="E112" s="2"/>
      <c r="F112" s="2"/>
      <c r="G112" s="2"/>
      <c r="H112" s="128"/>
      <c r="I112" s="129"/>
      <c r="J112" s="130"/>
      <c r="K112" s="2"/>
      <c r="L112" s="2"/>
      <c r="M112" s="2"/>
      <c r="N112" s="2"/>
      <c r="O112" s="2"/>
      <c r="P112" s="2"/>
    </row>
    <row r="113" spans="1:16" ht="14.25">
      <c r="A113" s="2" t="s">
        <v>52</v>
      </c>
      <c r="B113" s="2"/>
      <c r="C113" s="2"/>
      <c r="D113" s="2"/>
      <c r="E113" s="2"/>
      <c r="F113" s="2"/>
      <c r="G113" s="2"/>
      <c r="H113" s="128">
        <v>0</v>
      </c>
      <c r="I113" s="129"/>
      <c r="J113" s="130"/>
      <c r="K113" s="2"/>
      <c r="L113" s="2"/>
      <c r="M113" s="2"/>
      <c r="N113" s="2"/>
      <c r="O113" s="2"/>
      <c r="P113" s="2"/>
    </row>
    <row r="114" spans="1:16" ht="14.25">
      <c r="A114" s="2" t="s">
        <v>53</v>
      </c>
      <c r="B114" s="2"/>
      <c r="C114" s="2"/>
      <c r="D114" s="2"/>
      <c r="E114" s="2"/>
      <c r="F114" s="2"/>
      <c r="G114" s="2"/>
      <c r="H114" s="128">
        <v>0</v>
      </c>
      <c r="I114" s="129"/>
      <c r="J114" s="130"/>
      <c r="K114" s="2"/>
      <c r="L114" s="2"/>
      <c r="M114" s="2"/>
      <c r="N114" s="2"/>
      <c r="O114" s="2"/>
      <c r="P114" s="2"/>
    </row>
    <row r="115" spans="1:16" ht="14.25">
      <c r="A115" s="2" t="s">
        <v>54</v>
      </c>
      <c r="B115" s="2"/>
      <c r="C115" s="2"/>
      <c r="D115" s="2"/>
      <c r="E115" s="2"/>
      <c r="F115" s="2"/>
      <c r="G115" s="2"/>
      <c r="H115" s="164">
        <v>0</v>
      </c>
      <c r="I115" s="153"/>
      <c r="J115" s="154"/>
      <c r="K115" s="1"/>
      <c r="L115" s="1"/>
      <c r="M115" s="1"/>
      <c r="N115" s="2"/>
      <c r="O115" s="2"/>
      <c r="P115" s="2"/>
    </row>
    <row r="116" spans="1:16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2"/>
      <c r="O116" s="2"/>
      <c r="P116" s="2"/>
    </row>
    <row r="117" spans="1:16" ht="15">
      <c r="A117" s="5" t="s">
        <v>55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4.25">
      <c r="A118" s="2" t="s">
        <v>86</v>
      </c>
      <c r="B118" s="2"/>
      <c r="C118" s="2"/>
      <c r="D118" s="2"/>
      <c r="E118" s="2"/>
      <c r="F118" s="2"/>
      <c r="G118" s="2"/>
      <c r="H118" s="161">
        <v>0</v>
      </c>
      <c r="I118" s="162"/>
      <c r="J118" s="163"/>
      <c r="K118" s="2"/>
      <c r="L118" s="2"/>
      <c r="M118" s="2"/>
      <c r="N118" s="2"/>
      <c r="O118" s="2"/>
      <c r="P118" s="2"/>
    </row>
    <row r="119" spans="1:16" ht="14.25">
      <c r="A119" s="2" t="s">
        <v>87</v>
      </c>
      <c r="B119" s="2"/>
      <c r="C119" s="2"/>
      <c r="D119" s="2"/>
      <c r="E119" s="2"/>
      <c r="F119" s="2"/>
      <c r="G119" s="2"/>
      <c r="H119" s="128">
        <v>0</v>
      </c>
      <c r="I119" s="129"/>
      <c r="J119" s="130"/>
      <c r="K119" s="2"/>
      <c r="L119" s="2"/>
      <c r="M119" s="2"/>
      <c r="N119" s="2"/>
      <c r="O119" s="2"/>
      <c r="P119" s="2"/>
    </row>
    <row r="120" spans="1:16" ht="14.25">
      <c r="A120" s="2" t="s">
        <v>88</v>
      </c>
      <c r="B120" s="2"/>
      <c r="C120" s="2"/>
      <c r="D120" s="2"/>
      <c r="E120" s="2"/>
      <c r="F120" s="2"/>
      <c r="G120" s="2"/>
      <c r="H120" s="128">
        <v>0</v>
      </c>
      <c r="I120" s="129"/>
      <c r="J120" s="130"/>
      <c r="K120" s="2"/>
      <c r="L120" s="2"/>
      <c r="M120" s="2"/>
      <c r="N120" s="2"/>
      <c r="O120" s="2"/>
      <c r="P120" s="2"/>
    </row>
    <row r="121" spans="1:16" ht="14.25">
      <c r="A121" s="2" t="s">
        <v>89</v>
      </c>
      <c r="B121" s="2"/>
      <c r="C121" s="2"/>
      <c r="D121" s="2"/>
      <c r="E121" s="2"/>
      <c r="F121" s="2"/>
      <c r="G121" s="2"/>
      <c r="H121" s="128">
        <v>0</v>
      </c>
      <c r="I121" s="129"/>
      <c r="J121" s="130"/>
      <c r="K121" s="2"/>
      <c r="L121" s="2"/>
      <c r="M121" s="2"/>
      <c r="N121" s="2"/>
      <c r="O121" s="2"/>
      <c r="P121" s="2"/>
    </row>
    <row r="122" spans="1:16" ht="14.25">
      <c r="A122" s="2" t="s">
        <v>90</v>
      </c>
      <c r="B122" s="2"/>
      <c r="C122" s="2"/>
      <c r="D122" s="2"/>
      <c r="E122" s="2"/>
      <c r="F122" s="2"/>
      <c r="G122" s="2"/>
      <c r="H122" s="128">
        <v>0</v>
      </c>
      <c r="I122" s="129"/>
      <c r="J122" s="130"/>
      <c r="K122" s="2"/>
      <c r="L122" s="2"/>
      <c r="M122" s="2"/>
      <c r="N122" s="2"/>
      <c r="O122" s="2"/>
      <c r="P122" s="2"/>
    </row>
    <row r="123" spans="1:16" ht="14.25">
      <c r="A123" s="2" t="s">
        <v>56</v>
      </c>
      <c r="B123" s="2"/>
      <c r="C123" s="2"/>
      <c r="D123" s="2"/>
      <c r="E123" s="2"/>
      <c r="F123" s="2"/>
      <c r="G123" s="2"/>
      <c r="H123" s="128">
        <v>0</v>
      </c>
      <c r="I123" s="129"/>
      <c r="J123" s="130"/>
      <c r="K123" s="2"/>
      <c r="L123" s="2"/>
      <c r="M123" s="2"/>
      <c r="N123" s="2"/>
      <c r="O123" s="2"/>
      <c r="P123" s="2"/>
    </row>
    <row r="124" spans="1:16" ht="14.25">
      <c r="A124" s="2" t="s">
        <v>57</v>
      </c>
      <c r="B124" s="2"/>
      <c r="C124" s="2"/>
      <c r="D124" s="2"/>
      <c r="E124" s="2"/>
      <c r="F124" s="2"/>
      <c r="G124" s="2"/>
      <c r="H124" s="128">
        <v>0</v>
      </c>
      <c r="I124" s="129"/>
      <c r="J124" s="130"/>
      <c r="K124" s="2"/>
      <c r="L124" s="2"/>
      <c r="M124" s="2"/>
      <c r="N124" s="2"/>
      <c r="O124" s="2"/>
      <c r="P124" s="2"/>
    </row>
    <row r="125" spans="1:16" ht="14.25">
      <c r="A125" s="2" t="s">
        <v>58</v>
      </c>
      <c r="B125" s="2"/>
      <c r="C125" s="2"/>
      <c r="D125" s="2"/>
      <c r="E125" s="2"/>
      <c r="F125" s="2"/>
      <c r="G125" s="2"/>
      <c r="H125" s="164">
        <v>0</v>
      </c>
      <c r="I125" s="153"/>
      <c r="J125" s="154"/>
      <c r="K125" s="2"/>
      <c r="L125" s="2"/>
      <c r="M125" s="2"/>
      <c r="N125" s="2"/>
      <c r="O125" s="2"/>
      <c r="P125" s="2"/>
    </row>
    <row r="126" spans="1:16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mergeCells count="137">
    <mergeCell ref="H8:J8"/>
    <mergeCell ref="K8:M8"/>
    <mergeCell ref="H9:J9"/>
    <mergeCell ref="K9:M9"/>
    <mergeCell ref="H10:J10"/>
    <mergeCell ref="K10:M10"/>
    <mergeCell ref="H11:J11"/>
    <mergeCell ref="K11:M11"/>
    <mergeCell ref="H12:J12"/>
    <mergeCell ref="K12:M12"/>
    <mergeCell ref="H13:J13"/>
    <mergeCell ref="K13:M13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5:J35"/>
    <mergeCell ref="H36:J36"/>
    <mergeCell ref="H37:J37"/>
    <mergeCell ref="H38:J38"/>
    <mergeCell ref="H39:J39"/>
    <mergeCell ref="H40:J40"/>
    <mergeCell ref="H41:J41"/>
    <mergeCell ref="H42:J42"/>
    <mergeCell ref="K42:M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3:J53"/>
    <mergeCell ref="H54:J54"/>
    <mergeCell ref="H57:J57"/>
    <mergeCell ref="H58:J58"/>
    <mergeCell ref="H59:J59"/>
    <mergeCell ref="H60:J60"/>
    <mergeCell ref="H63:J63"/>
    <mergeCell ref="H64:J64"/>
    <mergeCell ref="H65:J65"/>
    <mergeCell ref="H66:J66"/>
    <mergeCell ref="H67:J67"/>
    <mergeCell ref="H68:J68"/>
    <mergeCell ref="H69:J69"/>
    <mergeCell ref="H72:J72"/>
    <mergeCell ref="H73:J73"/>
    <mergeCell ref="H74:J74"/>
    <mergeCell ref="H75:J75"/>
    <mergeCell ref="H76:J76"/>
    <mergeCell ref="H77:J77"/>
    <mergeCell ref="H78:J78"/>
    <mergeCell ref="H79:J79"/>
    <mergeCell ref="H82:J82"/>
    <mergeCell ref="H83:J83"/>
    <mergeCell ref="H84:J84"/>
    <mergeCell ref="H85:J85"/>
    <mergeCell ref="H88:J88"/>
    <mergeCell ref="K88:M88"/>
    <mergeCell ref="H89:J89"/>
    <mergeCell ref="K89:M89"/>
    <mergeCell ref="H90:J90"/>
    <mergeCell ref="K90:M90"/>
    <mergeCell ref="H91:J91"/>
    <mergeCell ref="K91:M91"/>
    <mergeCell ref="H92:J92"/>
    <mergeCell ref="K92:M92"/>
    <mergeCell ref="H93:J93"/>
    <mergeCell ref="K93:M93"/>
    <mergeCell ref="H94:J94"/>
    <mergeCell ref="K94:M94"/>
    <mergeCell ref="H95:J95"/>
    <mergeCell ref="K95:M95"/>
    <mergeCell ref="H96:J96"/>
    <mergeCell ref="K96:M96"/>
    <mergeCell ref="H97:J97"/>
    <mergeCell ref="K97:M97"/>
    <mergeCell ref="H100:J100"/>
    <mergeCell ref="H101:J101"/>
    <mergeCell ref="H102:J102"/>
    <mergeCell ref="H105:J105"/>
    <mergeCell ref="K105:M105"/>
    <mergeCell ref="N105:P105"/>
    <mergeCell ref="H106:J106"/>
    <mergeCell ref="K106:M106"/>
    <mergeCell ref="N106:P106"/>
    <mergeCell ref="H107:J107"/>
    <mergeCell ref="K107:M107"/>
    <mergeCell ref="N107:P107"/>
    <mergeCell ref="H110:J110"/>
    <mergeCell ref="H111:J111"/>
    <mergeCell ref="H112:J112"/>
    <mergeCell ref="H113:J113"/>
    <mergeCell ref="H114:J114"/>
    <mergeCell ref="H115:J115"/>
    <mergeCell ref="H118:J118"/>
    <mergeCell ref="H119:J119"/>
    <mergeCell ref="H124:J124"/>
    <mergeCell ref="H125:J125"/>
    <mergeCell ref="H120:J120"/>
    <mergeCell ref="H121:J121"/>
    <mergeCell ref="H122:J122"/>
    <mergeCell ref="H123:J123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79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20.57421875" style="0" customWidth="1"/>
    <col min="6" max="6" width="10.8515625" style="0" customWidth="1"/>
    <col min="8" max="9" width="12.7109375" style="0" bestFit="1" customWidth="1"/>
    <col min="12" max="12" width="11.140625" style="0" bestFit="1" customWidth="1"/>
  </cols>
  <sheetData>
    <row r="1" spans="1:16" ht="15">
      <c r="A1" s="5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">
      <c r="A5" s="6" t="s">
        <v>7</v>
      </c>
      <c r="B5" s="2"/>
      <c r="C5" s="2"/>
      <c r="D5" s="2"/>
      <c r="E5" s="40" t="s">
        <v>160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6" t="s">
        <v>8</v>
      </c>
      <c r="B6" s="2"/>
      <c r="C6" s="2"/>
      <c r="D6" s="2"/>
      <c r="E6" s="39">
        <v>0.0487688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5" t="s">
        <v>9</v>
      </c>
      <c r="B8" s="2"/>
      <c r="C8" s="2"/>
      <c r="D8" s="2"/>
      <c r="E8" s="2"/>
      <c r="F8" s="2"/>
      <c r="G8" s="2"/>
      <c r="H8" s="122" t="s">
        <v>59</v>
      </c>
      <c r="I8" s="123"/>
      <c r="J8" s="124"/>
      <c r="K8" s="122" t="s">
        <v>60</v>
      </c>
      <c r="L8" s="123"/>
      <c r="M8" s="124"/>
      <c r="N8" s="2"/>
      <c r="O8" s="2"/>
      <c r="P8" s="2"/>
    </row>
    <row r="9" spans="1:16" ht="14.25">
      <c r="A9" s="2" t="s">
        <v>10</v>
      </c>
      <c r="B9" s="2"/>
      <c r="C9" s="2"/>
      <c r="D9" s="2"/>
      <c r="E9" s="2"/>
      <c r="F9" s="2"/>
      <c r="G9" s="2"/>
      <c r="H9" s="128" t="s">
        <v>62</v>
      </c>
      <c r="I9" s="129"/>
      <c r="J9" s="130"/>
      <c r="K9" s="128" t="s">
        <v>63</v>
      </c>
      <c r="L9" s="129"/>
      <c r="M9" s="130"/>
      <c r="N9" s="2"/>
      <c r="O9" s="2"/>
      <c r="P9" s="2"/>
    </row>
    <row r="10" spans="1:16" ht="14.25">
      <c r="A10" s="2" t="s">
        <v>92</v>
      </c>
      <c r="B10" s="2"/>
      <c r="C10" s="2"/>
      <c r="D10" s="2"/>
      <c r="E10" s="2"/>
      <c r="F10" s="2"/>
      <c r="G10" s="2"/>
      <c r="H10" s="128" t="s">
        <v>94</v>
      </c>
      <c r="I10" s="129"/>
      <c r="J10" s="130"/>
      <c r="K10" s="128" t="s">
        <v>100</v>
      </c>
      <c r="L10" s="129"/>
      <c r="M10" s="130"/>
      <c r="N10" s="2"/>
      <c r="O10" s="2"/>
      <c r="P10" s="2"/>
    </row>
    <row r="11" spans="1:16" ht="14.25">
      <c r="A11" s="2" t="s">
        <v>93</v>
      </c>
      <c r="B11" s="2"/>
      <c r="C11" s="2"/>
      <c r="D11" s="2"/>
      <c r="E11" s="2"/>
      <c r="F11" s="2"/>
      <c r="G11" s="2"/>
      <c r="H11" s="128" t="s">
        <v>94</v>
      </c>
      <c r="I11" s="129"/>
      <c r="J11" s="130"/>
      <c r="K11" s="128" t="s">
        <v>100</v>
      </c>
      <c r="L11" s="129"/>
      <c r="M11" s="130"/>
      <c r="N11" s="2"/>
      <c r="O11" s="2"/>
      <c r="P11" s="2"/>
    </row>
    <row r="12" spans="1:16" ht="14.25">
      <c r="A12" s="3" t="s">
        <v>99</v>
      </c>
      <c r="B12" s="2"/>
      <c r="C12" s="2"/>
      <c r="D12" s="2"/>
      <c r="E12" s="2"/>
      <c r="F12" s="2"/>
      <c r="G12" s="2"/>
      <c r="H12" s="128" t="s">
        <v>64</v>
      </c>
      <c r="I12" s="129"/>
      <c r="J12" s="130"/>
      <c r="K12" s="128" t="s">
        <v>62</v>
      </c>
      <c r="L12" s="129" t="s">
        <v>62</v>
      </c>
      <c r="M12" s="130"/>
      <c r="N12" s="2"/>
      <c r="O12" s="2"/>
      <c r="P12" s="2"/>
    </row>
    <row r="13" spans="1:16" ht="14.25">
      <c r="A13" s="3" t="s">
        <v>102</v>
      </c>
      <c r="B13" s="2"/>
      <c r="C13" s="2"/>
      <c r="D13" s="2"/>
      <c r="E13" s="2"/>
      <c r="F13" s="2"/>
      <c r="G13" s="2"/>
      <c r="H13" s="128" t="s">
        <v>64</v>
      </c>
      <c r="I13" s="129"/>
      <c r="J13" s="130"/>
      <c r="K13" s="128" t="s">
        <v>62</v>
      </c>
      <c r="L13" s="129"/>
      <c r="M13" s="130"/>
      <c r="N13" s="2"/>
      <c r="O13" s="2"/>
      <c r="P13" s="2"/>
    </row>
    <row r="14" spans="1:16" ht="14.25">
      <c r="A14" s="2"/>
      <c r="B14" s="2"/>
      <c r="C14" s="2"/>
      <c r="D14" s="2"/>
      <c r="E14" s="2"/>
      <c r="F14" s="2"/>
      <c r="G14" s="2"/>
      <c r="H14" s="128"/>
      <c r="I14" s="129"/>
      <c r="J14" s="130"/>
      <c r="K14" s="128"/>
      <c r="L14" s="129"/>
      <c r="M14" s="130"/>
      <c r="N14" s="2"/>
      <c r="O14" s="2"/>
      <c r="P14" s="2"/>
    </row>
    <row r="15" spans="1:16" ht="14.25">
      <c r="A15" s="2" t="s">
        <v>73</v>
      </c>
      <c r="B15" s="2"/>
      <c r="C15" s="2"/>
      <c r="D15" s="2"/>
      <c r="E15" s="2"/>
      <c r="F15" s="2"/>
      <c r="G15" s="2"/>
      <c r="H15" s="131">
        <v>460000000</v>
      </c>
      <c r="I15" s="132"/>
      <c r="J15" s="133"/>
      <c r="K15" s="131">
        <v>40000000</v>
      </c>
      <c r="L15" s="132"/>
      <c r="M15" s="133"/>
      <c r="N15" s="2"/>
      <c r="O15" s="2"/>
      <c r="P15" s="2"/>
    </row>
    <row r="16" spans="1:16" ht="14.25">
      <c r="A16" s="2" t="s">
        <v>74</v>
      </c>
      <c r="B16" s="2"/>
      <c r="C16" s="2"/>
      <c r="D16" s="2"/>
      <c r="E16" s="2"/>
      <c r="F16" s="2"/>
      <c r="G16" s="2"/>
      <c r="H16" s="173">
        <v>223201108</v>
      </c>
      <c r="I16" s="174"/>
      <c r="J16" s="175"/>
      <c r="K16" s="132">
        <v>40000000</v>
      </c>
      <c r="L16" s="132"/>
      <c r="M16" s="133"/>
      <c r="N16" s="2"/>
      <c r="O16" s="2"/>
      <c r="P16" s="2"/>
    </row>
    <row r="17" spans="1:16" ht="14.25">
      <c r="A17" s="2" t="s">
        <v>68</v>
      </c>
      <c r="B17" s="2"/>
      <c r="C17" s="2"/>
      <c r="D17" s="2"/>
      <c r="E17" s="2"/>
      <c r="F17" s="2"/>
      <c r="G17" s="2"/>
      <c r="H17" s="131">
        <f>H16-H18</f>
        <v>11885020</v>
      </c>
      <c r="I17" s="132"/>
      <c r="J17" s="133"/>
      <c r="K17" s="129" t="s">
        <v>67</v>
      </c>
      <c r="L17" s="129"/>
      <c r="M17" s="130"/>
      <c r="N17" s="2"/>
      <c r="O17" s="2"/>
      <c r="P17" s="2"/>
    </row>
    <row r="18" spans="1:16" ht="14.25">
      <c r="A18" s="2" t="s">
        <v>75</v>
      </c>
      <c r="B18" s="2"/>
      <c r="C18" s="2"/>
      <c r="D18" s="2"/>
      <c r="E18" s="2"/>
      <c r="F18" s="2"/>
      <c r="G18" s="2"/>
      <c r="H18" s="173">
        <v>211316088</v>
      </c>
      <c r="I18" s="174"/>
      <c r="J18" s="175"/>
      <c r="K18" s="131">
        <v>40000000</v>
      </c>
      <c r="L18" s="132"/>
      <c r="M18" s="133"/>
      <c r="N18" s="2"/>
      <c r="O18" s="2"/>
      <c r="P18" s="2"/>
    </row>
    <row r="19" spans="1:16" ht="14.25">
      <c r="A19" s="41" t="s">
        <v>161</v>
      </c>
      <c r="B19" s="2"/>
      <c r="C19" s="2"/>
      <c r="D19" s="2"/>
      <c r="E19" s="2"/>
      <c r="F19" s="2"/>
      <c r="G19" s="2"/>
      <c r="H19" s="206">
        <v>0.4593828</v>
      </c>
      <c r="I19" s="207"/>
      <c r="J19" s="208"/>
      <c r="K19" s="134">
        <v>1</v>
      </c>
      <c r="L19" s="135"/>
      <c r="M19" s="136"/>
      <c r="N19" s="2"/>
      <c r="O19" s="2"/>
      <c r="P19" s="2"/>
    </row>
    <row r="20" spans="1:16" ht="14.25">
      <c r="A20" s="2" t="s">
        <v>95</v>
      </c>
      <c r="B20" s="2"/>
      <c r="C20" s="2"/>
      <c r="D20" s="2"/>
      <c r="E20" s="2"/>
      <c r="F20" s="2"/>
      <c r="G20" s="2"/>
      <c r="H20" s="113">
        <f>H17/H16*12</f>
        <v>0.6389763979128633</v>
      </c>
      <c r="I20" s="114"/>
      <c r="J20" s="115"/>
      <c r="K20" s="128" t="s">
        <v>67</v>
      </c>
      <c r="L20" s="129"/>
      <c r="M20" s="130"/>
      <c r="N20" s="2"/>
      <c r="O20" s="2"/>
      <c r="P20" s="2"/>
    </row>
    <row r="21" spans="1:16" ht="14.25">
      <c r="A21" s="2"/>
      <c r="B21" s="2"/>
      <c r="C21" s="2"/>
      <c r="D21" s="2"/>
      <c r="E21" s="2"/>
      <c r="F21" s="2"/>
      <c r="G21" s="2"/>
      <c r="H21" s="128"/>
      <c r="I21" s="129"/>
      <c r="J21" s="130"/>
      <c r="K21" s="128"/>
      <c r="L21" s="129"/>
      <c r="M21" s="130"/>
      <c r="N21" s="2"/>
      <c r="O21" s="2"/>
      <c r="P21" s="2"/>
    </row>
    <row r="22" spans="1:16" ht="14.25">
      <c r="A22" s="2" t="s">
        <v>11</v>
      </c>
      <c r="B22" s="2"/>
      <c r="C22" s="2"/>
      <c r="D22" s="2"/>
      <c r="E22" s="2"/>
      <c r="F22" s="2"/>
      <c r="G22" s="2"/>
      <c r="H22" s="128" t="s">
        <v>67</v>
      </c>
      <c r="I22" s="129"/>
      <c r="J22" s="130"/>
      <c r="K22" s="113">
        <f>K15/H15*100%</f>
        <v>0.08695652173913043</v>
      </c>
      <c r="L22" s="129"/>
      <c r="M22" s="130"/>
      <c r="N22" s="2"/>
      <c r="O22" s="2"/>
      <c r="P22" s="2"/>
    </row>
    <row r="23" spans="1:16" ht="14.25">
      <c r="A23" s="2" t="s">
        <v>12</v>
      </c>
      <c r="B23" s="2"/>
      <c r="C23" s="2"/>
      <c r="D23" s="2"/>
      <c r="E23" s="2"/>
      <c r="F23" s="2"/>
      <c r="G23" s="2"/>
      <c r="H23" s="128" t="s">
        <v>67</v>
      </c>
      <c r="I23" s="129"/>
      <c r="J23" s="130"/>
      <c r="K23" s="113">
        <f>K18/H18*100%</f>
        <v>0.1892898944826198</v>
      </c>
      <c r="L23" s="129"/>
      <c r="M23" s="130"/>
      <c r="N23" s="2"/>
      <c r="O23" s="2"/>
      <c r="P23" s="2"/>
    </row>
    <row r="24" spans="1:16" ht="14.25">
      <c r="A24" s="2"/>
      <c r="B24" s="2"/>
      <c r="C24" s="2"/>
      <c r="D24" s="2"/>
      <c r="E24" s="2"/>
      <c r="F24" s="2"/>
      <c r="G24" s="2"/>
      <c r="H24" s="128"/>
      <c r="I24" s="129"/>
      <c r="J24" s="130"/>
      <c r="K24" s="128"/>
      <c r="L24" s="129"/>
      <c r="M24" s="130"/>
      <c r="N24" s="2"/>
      <c r="O24" s="2"/>
      <c r="P24" s="2"/>
    </row>
    <row r="25" spans="1:16" ht="14.25">
      <c r="A25" s="2" t="s">
        <v>13</v>
      </c>
      <c r="B25" s="2"/>
      <c r="C25" s="2"/>
      <c r="D25" s="2"/>
      <c r="E25" s="2"/>
      <c r="F25" s="2"/>
      <c r="G25" s="2"/>
      <c r="H25" s="128">
        <v>28</v>
      </c>
      <c r="I25" s="129"/>
      <c r="J25" s="130"/>
      <c r="K25" s="128">
        <v>85</v>
      </c>
      <c r="L25" s="129"/>
      <c r="M25" s="130"/>
      <c r="N25" s="2"/>
      <c r="O25" s="2"/>
      <c r="P25" s="2"/>
    </row>
    <row r="26" spans="1:16" ht="14.25">
      <c r="A26" s="2" t="s">
        <v>69</v>
      </c>
      <c r="B26" s="2"/>
      <c r="C26" s="2"/>
      <c r="D26" s="2"/>
      <c r="E26" s="2"/>
      <c r="F26" s="2"/>
      <c r="G26" s="2"/>
      <c r="H26" s="185">
        <v>201.2</v>
      </c>
      <c r="I26" s="186"/>
      <c r="J26" s="187"/>
      <c r="K26" s="185">
        <v>486.39</v>
      </c>
      <c r="L26" s="186"/>
      <c r="M26" s="187"/>
      <c r="N26" s="2"/>
      <c r="O26" s="2"/>
      <c r="P26" s="2"/>
    </row>
    <row r="27" spans="1:16" ht="14.25">
      <c r="A27" s="2" t="s">
        <v>14</v>
      </c>
      <c r="B27" s="2"/>
      <c r="C27" s="2"/>
      <c r="D27" s="2"/>
      <c r="E27" s="2"/>
      <c r="F27" s="2"/>
      <c r="G27" s="2"/>
      <c r="H27" s="128">
        <v>56</v>
      </c>
      <c r="I27" s="129"/>
      <c r="J27" s="130"/>
      <c r="K27" s="128">
        <v>170</v>
      </c>
      <c r="L27" s="129"/>
      <c r="M27" s="130"/>
      <c r="N27" s="2"/>
      <c r="O27" s="2"/>
      <c r="P27" s="2"/>
    </row>
    <row r="28" spans="1:16" ht="14.25">
      <c r="A28" s="2" t="s">
        <v>15</v>
      </c>
      <c r="B28" s="2"/>
      <c r="C28" s="2"/>
      <c r="D28" s="2"/>
      <c r="E28" s="2"/>
      <c r="F28" s="2"/>
      <c r="G28" s="2"/>
      <c r="H28" s="140" t="s">
        <v>101</v>
      </c>
      <c r="I28" s="129"/>
      <c r="J28" s="130"/>
      <c r="K28" s="140" t="s">
        <v>101</v>
      </c>
      <c r="L28" s="129"/>
      <c r="M28" s="130"/>
      <c r="N28" s="2"/>
      <c r="O28" s="2"/>
      <c r="P28" s="2"/>
    </row>
    <row r="29" spans="1:16" ht="14.25">
      <c r="A29" s="2"/>
      <c r="B29" s="2"/>
      <c r="C29" s="2"/>
      <c r="D29" s="2"/>
      <c r="E29" s="2"/>
      <c r="F29" s="2"/>
      <c r="G29" s="2"/>
      <c r="H29" s="128"/>
      <c r="I29" s="129"/>
      <c r="J29" s="130"/>
      <c r="K29" s="128"/>
      <c r="L29" s="129"/>
      <c r="M29" s="130"/>
      <c r="N29" s="2"/>
      <c r="O29" s="2"/>
      <c r="P29" s="2"/>
    </row>
    <row r="30" spans="1:16" ht="14.25">
      <c r="A30" s="2" t="s">
        <v>16</v>
      </c>
      <c r="B30" s="2"/>
      <c r="C30" s="2"/>
      <c r="D30" s="2"/>
      <c r="E30" s="2"/>
      <c r="F30" s="2"/>
      <c r="G30" s="2"/>
      <c r="H30" s="128" t="s">
        <v>65</v>
      </c>
      <c r="I30" s="129"/>
      <c r="J30" s="130"/>
      <c r="K30" s="128" t="s">
        <v>65</v>
      </c>
      <c r="L30" s="129"/>
      <c r="M30" s="130"/>
      <c r="N30" s="2"/>
      <c r="O30" s="2"/>
      <c r="P30" s="2"/>
    </row>
    <row r="31" spans="1:16" ht="14.25">
      <c r="A31" s="2" t="s">
        <v>17</v>
      </c>
      <c r="B31" s="2"/>
      <c r="C31" s="2"/>
      <c r="D31" s="2"/>
      <c r="E31" s="2"/>
      <c r="F31" s="2"/>
      <c r="G31" s="2"/>
      <c r="H31" s="141" t="str">
        <f>E5</f>
        <v>March 1st 2005</v>
      </c>
      <c r="I31" s="142"/>
      <c r="J31" s="143"/>
      <c r="K31" s="141" t="str">
        <f>H31</f>
        <v>March 1st 2005</v>
      </c>
      <c r="L31" s="142"/>
      <c r="M31" s="143"/>
      <c r="N31" s="2"/>
      <c r="O31" s="2"/>
      <c r="P31" s="2"/>
    </row>
    <row r="32" spans="1:16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">
      <c r="A33" s="5" t="s">
        <v>18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41" t="s">
        <v>162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4.25">
      <c r="A35" s="2" t="s">
        <v>76</v>
      </c>
      <c r="B35" s="2"/>
      <c r="C35" s="2"/>
      <c r="D35" s="2"/>
      <c r="E35" s="2"/>
      <c r="F35" s="2"/>
      <c r="G35" s="2"/>
      <c r="H35" s="203">
        <v>263201066.48</v>
      </c>
      <c r="I35" s="204"/>
      <c r="J35" s="205"/>
      <c r="K35" s="1"/>
      <c r="L35" s="1"/>
      <c r="M35" s="1"/>
      <c r="N35" s="2"/>
      <c r="O35" s="2"/>
      <c r="P35" s="2"/>
    </row>
    <row r="36" spans="1:16" ht="15">
      <c r="A36" s="3" t="s">
        <v>97</v>
      </c>
      <c r="B36" s="2"/>
      <c r="C36" s="2"/>
      <c r="D36" s="2"/>
      <c r="E36" s="2"/>
      <c r="F36" s="6"/>
      <c r="G36" s="2"/>
      <c r="H36" s="173">
        <v>251316071.94</v>
      </c>
      <c r="I36" s="174"/>
      <c r="J36" s="175"/>
      <c r="K36" s="1"/>
      <c r="L36" s="1"/>
      <c r="M36" s="1"/>
      <c r="N36" s="2"/>
      <c r="O36" s="2"/>
      <c r="P36" s="2"/>
    </row>
    <row r="37" spans="1:16" ht="14.25">
      <c r="A37" s="2" t="s">
        <v>77</v>
      </c>
      <c r="B37" s="2"/>
      <c r="C37" s="2"/>
      <c r="D37" s="2"/>
      <c r="E37" s="2"/>
      <c r="F37" s="2"/>
      <c r="G37" s="2"/>
      <c r="H37" s="173">
        <v>1330030.14</v>
      </c>
      <c r="I37" s="174"/>
      <c r="J37" s="175"/>
      <c r="K37" s="1"/>
      <c r="L37" s="1"/>
      <c r="M37" s="1"/>
      <c r="N37" s="2"/>
      <c r="O37" s="2"/>
      <c r="P37" s="2"/>
    </row>
    <row r="38" spans="1:16" ht="14.25">
      <c r="A38" s="2"/>
      <c r="B38" s="2"/>
      <c r="C38" s="2"/>
      <c r="D38" s="2"/>
      <c r="E38" s="2"/>
      <c r="F38" s="2"/>
      <c r="G38" s="2"/>
      <c r="H38" s="128"/>
      <c r="I38" s="129"/>
      <c r="J38" s="130"/>
      <c r="K38" s="1"/>
      <c r="L38" s="1"/>
      <c r="M38" s="1"/>
      <c r="N38" s="2"/>
      <c r="O38" s="2"/>
      <c r="P38" s="2"/>
    </row>
    <row r="39" spans="1:16" ht="14.25">
      <c r="A39" s="2" t="s">
        <v>78</v>
      </c>
      <c r="B39" s="2"/>
      <c r="C39" s="2"/>
      <c r="D39" s="2"/>
      <c r="E39" s="2"/>
      <c r="F39" s="2"/>
      <c r="G39" s="2"/>
      <c r="H39" s="131">
        <f>H42+H43</f>
        <v>14636604.96</v>
      </c>
      <c r="I39" s="129"/>
      <c r="J39" s="130"/>
      <c r="K39" s="1"/>
      <c r="L39" s="1"/>
      <c r="M39" s="1"/>
      <c r="N39" s="2"/>
      <c r="O39" s="2"/>
      <c r="P39" s="2"/>
    </row>
    <row r="40" spans="1:16" ht="14.25">
      <c r="A40" s="2" t="s">
        <v>79</v>
      </c>
      <c r="B40" s="2"/>
      <c r="C40" s="2"/>
      <c r="D40" s="2"/>
      <c r="E40" s="2"/>
      <c r="F40" s="2"/>
      <c r="G40" s="2"/>
      <c r="H40" s="173">
        <v>2751568.56</v>
      </c>
      <c r="I40" s="174"/>
      <c r="J40" s="175"/>
      <c r="K40" s="1"/>
      <c r="L40" s="16"/>
      <c r="M40" s="1"/>
      <c r="N40" s="2"/>
      <c r="O40" s="2"/>
      <c r="P40" s="2"/>
    </row>
    <row r="41" spans="1:16" ht="14.25">
      <c r="A41" s="2" t="s">
        <v>80</v>
      </c>
      <c r="B41" s="2"/>
      <c r="C41" s="2"/>
      <c r="D41" s="2"/>
      <c r="E41" s="2"/>
      <c r="F41" s="2"/>
      <c r="G41" s="2"/>
      <c r="H41" s="128"/>
      <c r="I41" s="129"/>
      <c r="J41" s="130"/>
      <c r="K41" s="1"/>
      <c r="L41" s="1"/>
      <c r="M41" s="1"/>
      <c r="N41" s="2"/>
      <c r="O41" s="2"/>
      <c r="P41" s="2"/>
    </row>
    <row r="42" spans="1:16" ht="14.25">
      <c r="A42" s="2" t="s">
        <v>81</v>
      </c>
      <c r="B42" s="2"/>
      <c r="C42" s="2"/>
      <c r="D42" s="2"/>
      <c r="E42" s="2"/>
      <c r="F42" s="2"/>
      <c r="G42" s="2"/>
      <c r="H42" s="173">
        <v>12024171</v>
      </c>
      <c r="I42" s="174"/>
      <c r="J42" s="175"/>
      <c r="K42" s="131"/>
      <c r="L42" s="129"/>
      <c r="M42" s="129"/>
      <c r="N42" s="2"/>
      <c r="O42" s="2"/>
      <c r="P42" s="2"/>
    </row>
    <row r="43" spans="1:16" ht="14.25">
      <c r="A43" s="2" t="s">
        <v>91</v>
      </c>
      <c r="B43" s="2"/>
      <c r="C43" s="2"/>
      <c r="D43" s="2"/>
      <c r="E43" s="2"/>
      <c r="F43" s="2"/>
      <c r="G43" s="2"/>
      <c r="H43" s="173">
        <v>2612433.96</v>
      </c>
      <c r="I43" s="174"/>
      <c r="J43" s="175"/>
      <c r="K43" s="1"/>
      <c r="L43" s="16"/>
      <c r="M43" s="1"/>
      <c r="N43" s="2"/>
      <c r="O43" s="2"/>
      <c r="P43" s="2"/>
    </row>
    <row r="44" spans="1:16" ht="14.25">
      <c r="A44" s="2" t="s">
        <v>82</v>
      </c>
      <c r="B44" s="2"/>
      <c r="C44" s="2"/>
      <c r="D44" s="2"/>
      <c r="E44" s="2"/>
      <c r="F44" s="2"/>
      <c r="G44" s="2"/>
      <c r="H44" s="173">
        <v>0</v>
      </c>
      <c r="I44" s="174"/>
      <c r="J44" s="175"/>
      <c r="K44" s="1"/>
      <c r="L44" s="16"/>
      <c r="M44" s="1"/>
      <c r="N44" s="2"/>
      <c r="O44" s="2"/>
      <c r="P44" s="2"/>
    </row>
    <row r="45" spans="1:16" ht="14.25">
      <c r="A45" s="2" t="s">
        <v>83</v>
      </c>
      <c r="B45" s="2"/>
      <c r="C45" s="2"/>
      <c r="D45" s="2"/>
      <c r="E45" s="2"/>
      <c r="F45" s="2"/>
      <c r="G45" s="2"/>
      <c r="H45" s="131">
        <v>0</v>
      </c>
      <c r="I45" s="132"/>
      <c r="J45" s="133"/>
      <c r="K45" s="1"/>
      <c r="L45" s="17"/>
      <c r="M45" s="1"/>
      <c r="N45" s="2"/>
      <c r="O45" s="2"/>
      <c r="P45" s="2"/>
    </row>
    <row r="46" spans="1:16" ht="14.25">
      <c r="A46" s="2" t="s">
        <v>84</v>
      </c>
      <c r="B46" s="2"/>
      <c r="C46" s="2"/>
      <c r="D46" s="2"/>
      <c r="E46" s="2"/>
      <c r="F46" s="2"/>
      <c r="G46" s="2"/>
      <c r="H46" s="131">
        <f>H17</f>
        <v>11885020</v>
      </c>
      <c r="I46" s="132"/>
      <c r="J46" s="133"/>
      <c r="K46" s="1"/>
      <c r="L46" s="16"/>
      <c r="M46" s="1"/>
      <c r="N46" s="2"/>
      <c r="O46" s="2"/>
      <c r="P46" s="2"/>
    </row>
    <row r="47" spans="1:16" ht="14.25">
      <c r="A47" s="2" t="s">
        <v>85</v>
      </c>
      <c r="B47" s="2"/>
      <c r="C47" s="2"/>
      <c r="D47" s="2"/>
      <c r="E47" s="2"/>
      <c r="F47" s="2"/>
      <c r="G47" s="2"/>
      <c r="H47" s="128" t="s">
        <v>67</v>
      </c>
      <c r="I47" s="129"/>
      <c r="J47" s="130"/>
      <c r="K47" s="1"/>
      <c r="L47" s="1"/>
      <c r="M47" s="1"/>
      <c r="N47" s="2"/>
      <c r="O47" s="2"/>
      <c r="P47" s="2"/>
    </row>
    <row r="48" spans="1:16" ht="14.25">
      <c r="A48" s="2"/>
      <c r="B48" s="2"/>
      <c r="C48" s="2"/>
      <c r="D48" s="2"/>
      <c r="E48" s="2"/>
      <c r="F48" s="2"/>
      <c r="G48" s="2"/>
      <c r="H48" s="128"/>
      <c r="I48" s="129"/>
      <c r="J48" s="130"/>
      <c r="K48" s="1"/>
      <c r="L48" s="1"/>
      <c r="M48" s="1"/>
      <c r="N48" s="2"/>
      <c r="O48" s="2"/>
      <c r="P48" s="2"/>
    </row>
    <row r="49" spans="1:16" ht="14.25">
      <c r="A49" s="2" t="s">
        <v>19</v>
      </c>
      <c r="B49" s="2"/>
      <c r="C49" s="2"/>
      <c r="D49" s="2"/>
      <c r="E49" s="2"/>
      <c r="F49" s="2"/>
      <c r="G49" s="2"/>
      <c r="H49" s="113">
        <f>(H39-H40)/H35*12*100%</f>
        <v>0.5418687648472632</v>
      </c>
      <c r="I49" s="114"/>
      <c r="J49" s="115"/>
      <c r="K49" s="1"/>
      <c r="L49" s="1"/>
      <c r="M49" s="1"/>
      <c r="N49" s="2"/>
      <c r="O49" s="2"/>
      <c r="P49" s="2"/>
    </row>
    <row r="50" spans="1:16" ht="14.25">
      <c r="A50" s="2" t="s">
        <v>66</v>
      </c>
      <c r="B50" s="2"/>
      <c r="C50" s="2"/>
      <c r="D50" s="2"/>
      <c r="E50" s="2"/>
      <c r="F50" s="2"/>
      <c r="G50" s="2"/>
      <c r="H50" s="113">
        <f>H42/H35*12*100%</f>
        <v>0.5482122619399199</v>
      </c>
      <c r="I50" s="114"/>
      <c r="J50" s="115"/>
      <c r="K50" s="1"/>
      <c r="L50" s="1"/>
      <c r="M50" s="1"/>
      <c r="N50" s="2"/>
      <c r="O50" s="2"/>
      <c r="P50" s="2"/>
    </row>
    <row r="51" spans="1:16" ht="14.25">
      <c r="A51" s="2" t="s">
        <v>20</v>
      </c>
      <c r="B51" s="2"/>
      <c r="C51" s="2"/>
      <c r="D51" s="2"/>
      <c r="E51" s="2"/>
      <c r="F51" s="2"/>
      <c r="G51" s="2"/>
      <c r="H51" s="110">
        <f>(H43-H40)/H35*12*100%</f>
        <v>-0.006343497092656617</v>
      </c>
      <c r="I51" s="111"/>
      <c r="J51" s="112"/>
      <c r="K51" s="1"/>
      <c r="L51" s="1"/>
      <c r="M51" s="1"/>
      <c r="N51" s="2"/>
      <c r="O51" s="2"/>
      <c r="P51" s="2"/>
    </row>
    <row r="52" spans="1:16" ht="14.25">
      <c r="A52" s="2"/>
      <c r="B52" s="2"/>
      <c r="C52" s="2"/>
      <c r="D52" s="2"/>
      <c r="E52" s="2"/>
      <c r="F52" s="2"/>
      <c r="G52" s="2"/>
      <c r="H52" s="4"/>
      <c r="I52" s="4"/>
      <c r="J52" s="4"/>
      <c r="K52" s="1"/>
      <c r="L52" s="1"/>
      <c r="M52" s="1"/>
      <c r="N52" s="2"/>
      <c r="O52" s="2"/>
      <c r="P52" s="2"/>
    </row>
    <row r="53" spans="1:16" ht="15">
      <c r="A53" s="42" t="s">
        <v>163</v>
      </c>
      <c r="B53" s="2"/>
      <c r="C53" s="2"/>
      <c r="D53" s="2"/>
      <c r="E53" s="2"/>
      <c r="F53" s="2"/>
      <c r="G53" s="2"/>
      <c r="H53" s="182">
        <f>1330030.14-875702-174424</f>
        <v>279904.1399999999</v>
      </c>
      <c r="I53" s="183"/>
      <c r="J53" s="184"/>
      <c r="K53" s="1"/>
      <c r="L53" s="1"/>
      <c r="M53" s="1"/>
      <c r="N53" s="2"/>
      <c r="O53" s="2"/>
      <c r="P53" s="2"/>
    </row>
    <row r="54" spans="1:16" ht="15">
      <c r="A54" s="42" t="s">
        <v>164</v>
      </c>
      <c r="B54" s="2"/>
      <c r="C54" s="2"/>
      <c r="D54" s="2"/>
      <c r="E54" s="2"/>
      <c r="F54" s="2"/>
      <c r="G54" s="2"/>
      <c r="H54" s="200">
        <v>126.96</v>
      </c>
      <c r="I54" s="201"/>
      <c r="J54" s="202"/>
      <c r="K54" s="1"/>
      <c r="L54" s="1"/>
      <c r="M54" s="1"/>
      <c r="N54" s="2"/>
      <c r="O54" s="2"/>
      <c r="P54" s="2"/>
    </row>
    <row r="55" spans="1:16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">
      <c r="A56" s="43" t="s">
        <v>165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</row>
    <row r="57" spans="1:16" ht="14.25">
      <c r="A57" s="2" t="s">
        <v>70</v>
      </c>
      <c r="B57" s="2"/>
      <c r="C57" s="2"/>
      <c r="D57" s="2"/>
      <c r="E57" s="2"/>
      <c r="F57" s="2"/>
      <c r="G57" s="2"/>
      <c r="H57" s="194">
        <v>175</v>
      </c>
      <c r="I57" s="195"/>
      <c r="J57" s="196"/>
      <c r="K57" s="1"/>
      <c r="L57" s="1"/>
      <c r="M57" s="1"/>
      <c r="N57" s="2"/>
      <c r="O57" s="2"/>
      <c r="P57" s="2"/>
    </row>
    <row r="58" spans="1:16" ht="14.25">
      <c r="A58" s="2" t="s">
        <v>71</v>
      </c>
      <c r="B58" s="2"/>
      <c r="C58" s="2"/>
      <c r="D58" s="2"/>
      <c r="E58" s="2"/>
      <c r="F58" s="2"/>
      <c r="G58" s="2"/>
      <c r="H58" s="185">
        <v>21008.42</v>
      </c>
      <c r="I58" s="186"/>
      <c r="J58" s="187"/>
      <c r="K58" s="1"/>
      <c r="L58" s="1"/>
      <c r="M58" s="1"/>
      <c r="N58" s="2"/>
      <c r="O58" s="2"/>
      <c r="P58" s="2"/>
    </row>
    <row r="59" spans="1:16" ht="14.25">
      <c r="A59" s="2" t="s">
        <v>21</v>
      </c>
      <c r="B59" s="2"/>
      <c r="C59" s="2"/>
      <c r="D59" s="2"/>
      <c r="E59" s="2"/>
      <c r="F59" s="2"/>
      <c r="G59" s="2"/>
      <c r="H59" s="185">
        <f>1175+850+500</f>
        <v>2525</v>
      </c>
      <c r="I59" s="186"/>
      <c r="J59" s="187"/>
      <c r="K59" s="1"/>
      <c r="L59" s="1"/>
      <c r="M59" s="1"/>
      <c r="N59" s="2"/>
      <c r="O59" s="2"/>
      <c r="P59" s="2"/>
    </row>
    <row r="60" spans="1:16" ht="14.25">
      <c r="A60" s="2" t="s">
        <v>22</v>
      </c>
      <c r="B60" s="2"/>
      <c r="C60" s="2"/>
      <c r="D60" s="2"/>
      <c r="E60" s="2"/>
      <c r="F60" s="2"/>
      <c r="G60" s="2"/>
      <c r="H60" s="197">
        <v>6904.11</v>
      </c>
      <c r="I60" s="198"/>
      <c r="J60" s="199"/>
      <c r="K60" s="1"/>
      <c r="L60" s="1"/>
      <c r="M60" s="1"/>
      <c r="N60" s="2"/>
      <c r="O60" s="2"/>
      <c r="P60" s="2"/>
    </row>
    <row r="61" spans="1:16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</row>
    <row r="62" spans="1:16" ht="15">
      <c r="A62" s="5" t="s">
        <v>23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</row>
    <row r="63" spans="1:16" ht="14.25">
      <c r="A63" s="3" t="s">
        <v>24</v>
      </c>
      <c r="B63" s="2"/>
      <c r="C63" s="2"/>
      <c r="D63" s="2"/>
      <c r="E63" s="2"/>
      <c r="F63" s="2"/>
      <c r="G63" s="2"/>
      <c r="H63" s="144">
        <v>60000000</v>
      </c>
      <c r="I63" s="145"/>
      <c r="J63" s="146"/>
      <c r="K63" s="1"/>
      <c r="L63" s="1"/>
      <c r="M63" s="1"/>
      <c r="N63" s="2"/>
      <c r="O63" s="2"/>
      <c r="P63" s="2"/>
    </row>
    <row r="64" spans="1:16" ht="14.25">
      <c r="A64" s="2" t="s">
        <v>25</v>
      </c>
      <c r="B64" s="2"/>
      <c r="C64" s="2"/>
      <c r="D64" s="2"/>
      <c r="E64" s="2"/>
      <c r="F64" s="2"/>
      <c r="G64" s="2"/>
      <c r="H64" s="131">
        <v>60000000</v>
      </c>
      <c r="I64" s="132"/>
      <c r="J64" s="133"/>
      <c r="K64" s="1"/>
      <c r="L64" s="1"/>
      <c r="M64" s="1"/>
      <c r="N64" s="2"/>
      <c r="O64" s="2"/>
      <c r="P64" s="2"/>
    </row>
    <row r="65" spans="1:16" ht="14.25">
      <c r="A65" s="2" t="s">
        <v>26</v>
      </c>
      <c r="B65" s="2"/>
      <c r="C65" s="2"/>
      <c r="D65" s="2"/>
      <c r="E65" s="2"/>
      <c r="F65" s="2"/>
      <c r="G65" s="2"/>
      <c r="H65" s="131">
        <v>0</v>
      </c>
      <c r="I65" s="132"/>
      <c r="J65" s="133"/>
      <c r="K65" s="1"/>
      <c r="L65" s="1"/>
      <c r="M65" s="1"/>
      <c r="N65" s="2"/>
      <c r="O65" s="2"/>
      <c r="P65" s="2"/>
    </row>
    <row r="66" spans="1:16" ht="14.25">
      <c r="A66" s="2" t="s">
        <v>27</v>
      </c>
      <c r="B66" s="2"/>
      <c r="C66" s="2"/>
      <c r="D66" s="2"/>
      <c r="E66" s="2"/>
      <c r="F66" s="2"/>
      <c r="G66" s="2"/>
      <c r="H66" s="128">
        <v>0</v>
      </c>
      <c r="I66" s="129"/>
      <c r="J66" s="130"/>
      <c r="K66" s="1"/>
      <c r="L66" s="1"/>
      <c r="M66" s="1"/>
      <c r="N66" s="2"/>
      <c r="O66" s="2"/>
      <c r="P66" s="2"/>
    </row>
    <row r="67" spans="1:16" ht="14.25">
      <c r="A67" s="2" t="s">
        <v>28</v>
      </c>
      <c r="B67" s="2"/>
      <c r="C67" s="2"/>
      <c r="D67" s="2"/>
      <c r="E67" s="2"/>
      <c r="F67" s="2"/>
      <c r="G67" s="2"/>
      <c r="H67" s="131">
        <v>0</v>
      </c>
      <c r="I67" s="132"/>
      <c r="J67" s="133"/>
      <c r="K67" s="1"/>
      <c r="L67" s="1"/>
      <c r="M67" s="1"/>
      <c r="N67" s="2"/>
      <c r="O67" s="2"/>
      <c r="P67" s="2"/>
    </row>
    <row r="68" spans="1:16" ht="14.25">
      <c r="A68" s="2" t="s">
        <v>29</v>
      </c>
      <c r="B68" s="2"/>
      <c r="C68" s="2"/>
      <c r="D68" s="2"/>
      <c r="E68" s="2"/>
      <c r="F68" s="2"/>
      <c r="G68" s="2"/>
      <c r="H68" s="137">
        <f>H60</f>
        <v>6904.11</v>
      </c>
      <c r="I68" s="138"/>
      <c r="J68" s="139"/>
      <c r="K68" s="1"/>
      <c r="L68" s="1"/>
      <c r="M68" s="1"/>
      <c r="N68" s="2"/>
      <c r="O68" s="2"/>
      <c r="P68" s="2"/>
    </row>
    <row r="69" spans="1:16" ht="14.25">
      <c r="A69" s="2" t="s">
        <v>30</v>
      </c>
      <c r="B69" s="2"/>
      <c r="C69" s="2"/>
      <c r="D69" s="2"/>
      <c r="E69" s="2"/>
      <c r="F69" s="2"/>
      <c r="G69" s="2"/>
      <c r="H69" s="110">
        <v>0.0015</v>
      </c>
      <c r="I69" s="153"/>
      <c r="J69" s="154"/>
      <c r="K69" s="1"/>
      <c r="L69" s="1"/>
      <c r="M69" s="1"/>
      <c r="N69" s="2"/>
      <c r="O69" s="2"/>
      <c r="P69" s="2"/>
    </row>
    <row r="70" spans="1:16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</row>
    <row r="71" spans="1:16" ht="15">
      <c r="A71" s="5" t="s">
        <v>31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4.25">
      <c r="A72" s="3" t="s">
        <v>96</v>
      </c>
      <c r="B72" s="2"/>
      <c r="C72" s="2"/>
      <c r="D72" s="2"/>
      <c r="E72" s="2"/>
      <c r="F72" s="2"/>
      <c r="G72" s="2"/>
      <c r="H72" s="144">
        <v>11750000</v>
      </c>
      <c r="I72" s="145"/>
      <c r="J72" s="146"/>
      <c r="K72" s="2"/>
      <c r="L72" s="2"/>
      <c r="M72" s="2"/>
      <c r="N72" s="2"/>
      <c r="O72" s="2"/>
      <c r="P72" s="2"/>
    </row>
    <row r="73" spans="1:16" ht="14.25">
      <c r="A73" s="2" t="s">
        <v>32</v>
      </c>
      <c r="B73" s="2"/>
      <c r="C73" s="2"/>
      <c r="D73" s="2"/>
      <c r="E73" s="2"/>
      <c r="F73" s="2"/>
      <c r="G73" s="2"/>
      <c r="H73" s="131">
        <v>11750000</v>
      </c>
      <c r="I73" s="132"/>
      <c r="J73" s="133"/>
      <c r="K73" s="2"/>
      <c r="L73" s="2"/>
      <c r="M73" s="2"/>
      <c r="N73" s="2"/>
      <c r="O73" s="2"/>
      <c r="P73" s="2"/>
    </row>
    <row r="74" spans="1:16" ht="14.25">
      <c r="A74" s="2" t="s">
        <v>33</v>
      </c>
      <c r="B74" s="2"/>
      <c r="C74" s="2"/>
      <c r="D74" s="2"/>
      <c r="E74" s="2"/>
      <c r="F74" s="2"/>
      <c r="G74" s="2"/>
      <c r="H74" s="131">
        <v>0</v>
      </c>
      <c r="I74" s="129"/>
      <c r="J74" s="130"/>
      <c r="K74" s="2"/>
      <c r="L74" s="2"/>
      <c r="M74" s="2"/>
      <c r="N74" s="2"/>
      <c r="O74" s="2"/>
      <c r="P74" s="2"/>
    </row>
    <row r="75" spans="1:16" ht="14.25">
      <c r="A75" s="2" t="s">
        <v>34</v>
      </c>
      <c r="B75" s="2"/>
      <c r="C75" s="2"/>
      <c r="D75" s="2"/>
      <c r="E75" s="2"/>
      <c r="F75" s="2"/>
      <c r="G75" s="2"/>
      <c r="H75" s="128"/>
      <c r="I75" s="129"/>
      <c r="J75" s="130"/>
      <c r="K75" s="2"/>
      <c r="L75" s="2"/>
      <c r="M75" s="2"/>
      <c r="N75" s="2"/>
      <c r="O75" s="2"/>
      <c r="P75" s="2"/>
    </row>
    <row r="76" spans="1:16" ht="14.25">
      <c r="A76" s="2" t="s">
        <v>35</v>
      </c>
      <c r="B76" s="2"/>
      <c r="C76" s="2"/>
      <c r="D76" s="2"/>
      <c r="E76" s="2"/>
      <c r="F76" s="2"/>
      <c r="G76" s="2"/>
      <c r="H76" s="128">
        <v>0</v>
      </c>
      <c r="I76" s="129"/>
      <c r="J76" s="130"/>
      <c r="K76" s="2"/>
      <c r="L76" s="2"/>
      <c r="M76" s="2"/>
      <c r="N76" s="2"/>
      <c r="O76" s="2"/>
      <c r="P76" s="2"/>
    </row>
    <row r="77" spans="1:16" ht="14.25">
      <c r="A77" s="2" t="s">
        <v>36</v>
      </c>
      <c r="B77" s="2"/>
      <c r="C77" s="2"/>
      <c r="D77" s="2"/>
      <c r="E77" s="2"/>
      <c r="F77" s="2"/>
      <c r="G77" s="2"/>
      <c r="H77" s="128">
        <v>0</v>
      </c>
      <c r="I77" s="129"/>
      <c r="J77" s="130"/>
      <c r="K77" s="2"/>
      <c r="L77" s="2"/>
      <c r="M77" s="2"/>
      <c r="N77" s="2"/>
      <c r="O77" s="2"/>
      <c r="P77" s="2"/>
    </row>
    <row r="78" spans="1:16" ht="14.25">
      <c r="A78" s="2" t="s">
        <v>37</v>
      </c>
      <c r="B78" s="2"/>
      <c r="C78" s="2"/>
      <c r="D78" s="2"/>
      <c r="E78" s="2"/>
      <c r="F78" s="2"/>
      <c r="G78" s="2"/>
      <c r="H78" s="128">
        <v>0</v>
      </c>
      <c r="I78" s="129"/>
      <c r="J78" s="130"/>
      <c r="K78" s="2"/>
      <c r="L78" s="2"/>
      <c r="M78" s="2"/>
      <c r="N78" s="2"/>
      <c r="O78" s="2"/>
      <c r="P78" s="2"/>
    </row>
    <row r="79" spans="1:16" ht="14.25">
      <c r="A79" s="2" t="s">
        <v>38</v>
      </c>
      <c r="B79" s="2"/>
      <c r="C79" s="2"/>
      <c r="D79" s="2"/>
      <c r="E79" s="2"/>
      <c r="F79" s="2"/>
      <c r="G79" s="2"/>
      <c r="H79" s="158">
        <f>H73+H74</f>
        <v>11750000</v>
      </c>
      <c r="I79" s="159"/>
      <c r="J79" s="160"/>
      <c r="K79" s="2"/>
      <c r="L79" s="2"/>
      <c r="M79" s="2"/>
      <c r="N79" s="2"/>
      <c r="O79" s="2"/>
      <c r="P79" s="2"/>
    </row>
    <row r="80" spans="1:16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">
      <c r="A81" s="5" t="s">
        <v>39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4.25">
      <c r="A82" s="2" t="s">
        <v>40</v>
      </c>
      <c r="B82" s="2"/>
      <c r="C82" s="2"/>
      <c r="D82" s="2"/>
      <c r="E82" s="2"/>
      <c r="F82" s="2"/>
      <c r="G82" s="2"/>
      <c r="H82" s="161">
        <v>0</v>
      </c>
      <c r="I82" s="162"/>
      <c r="J82" s="163"/>
      <c r="K82" s="2"/>
      <c r="L82" s="2"/>
      <c r="M82" s="2"/>
      <c r="N82" s="2"/>
      <c r="O82" s="2"/>
      <c r="P82" s="2"/>
    </row>
    <row r="83" spans="1:16" ht="14.25">
      <c r="A83" s="2" t="s">
        <v>41</v>
      </c>
      <c r="B83" s="2"/>
      <c r="C83" s="2"/>
      <c r="D83" s="2"/>
      <c r="E83" s="2"/>
      <c r="F83" s="2"/>
      <c r="G83" s="2"/>
      <c r="H83" s="128">
        <v>0</v>
      </c>
      <c r="I83" s="129"/>
      <c r="J83" s="130"/>
      <c r="K83" s="2"/>
      <c r="L83" s="2"/>
      <c r="M83" s="2"/>
      <c r="N83" s="2"/>
      <c r="O83" s="2"/>
      <c r="P83" s="2"/>
    </row>
    <row r="84" spans="1:16" ht="14.25">
      <c r="A84" s="2" t="s">
        <v>42</v>
      </c>
      <c r="B84" s="2"/>
      <c r="C84" s="2"/>
      <c r="D84" s="2"/>
      <c r="E84" s="2"/>
      <c r="F84" s="2"/>
      <c r="G84" s="2"/>
      <c r="H84" s="128">
        <v>0</v>
      </c>
      <c r="I84" s="129"/>
      <c r="J84" s="130"/>
      <c r="K84" s="2"/>
      <c r="L84" s="2"/>
      <c r="M84" s="2"/>
      <c r="N84" s="2"/>
      <c r="O84" s="2"/>
      <c r="P84" s="2"/>
    </row>
    <row r="85" spans="1:16" ht="14.25">
      <c r="A85" s="2" t="s">
        <v>43</v>
      </c>
      <c r="B85" s="2"/>
      <c r="C85" s="2"/>
      <c r="D85" s="2"/>
      <c r="E85" s="2"/>
      <c r="F85" s="2"/>
      <c r="G85" s="2"/>
      <c r="H85" s="164">
        <v>0</v>
      </c>
      <c r="I85" s="153"/>
      <c r="J85" s="154"/>
      <c r="K85" s="2"/>
      <c r="L85" s="2"/>
      <c r="M85" s="2"/>
      <c r="N85" s="2"/>
      <c r="O85" s="2"/>
      <c r="P85" s="2"/>
    </row>
    <row r="86" spans="1:16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>
      <c r="A87" s="44" t="s">
        <v>166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">
      <c r="A88" s="6" t="s">
        <v>44</v>
      </c>
      <c r="B88" s="2"/>
      <c r="C88" s="2"/>
      <c r="D88" s="2"/>
      <c r="E88" s="2"/>
      <c r="F88" s="2"/>
      <c r="G88" s="2"/>
      <c r="H88" s="125" t="s">
        <v>72</v>
      </c>
      <c r="I88" s="126"/>
      <c r="J88" s="127"/>
      <c r="K88" s="126" t="s">
        <v>61</v>
      </c>
      <c r="L88" s="126"/>
      <c r="M88" s="127"/>
      <c r="N88" s="2"/>
      <c r="O88" s="2"/>
      <c r="P88" s="2"/>
    </row>
    <row r="89" spans="1:16" ht="14.25">
      <c r="A89" s="2" t="s">
        <v>45</v>
      </c>
      <c r="B89" s="2"/>
      <c r="C89" s="2"/>
      <c r="D89" s="2"/>
      <c r="E89" s="2"/>
      <c r="F89" s="2"/>
      <c r="G89" s="2"/>
      <c r="H89" s="173">
        <v>246392921.35</v>
      </c>
      <c r="I89" s="174"/>
      <c r="J89" s="175"/>
      <c r="K89" s="188">
        <v>3839</v>
      </c>
      <c r="L89" s="188"/>
      <c r="M89" s="189"/>
      <c r="N89" s="2"/>
      <c r="O89" s="2"/>
      <c r="P89" s="2"/>
    </row>
    <row r="90" spans="1:16" ht="14.25">
      <c r="A90" s="2" t="s">
        <v>46</v>
      </c>
      <c r="B90" s="2"/>
      <c r="C90" s="2"/>
      <c r="D90" s="2"/>
      <c r="E90" s="2"/>
      <c r="F90" s="2"/>
      <c r="G90" s="2"/>
      <c r="H90" s="173">
        <v>3099490.36</v>
      </c>
      <c r="I90" s="174"/>
      <c r="J90" s="175"/>
      <c r="K90" s="188">
        <v>45</v>
      </c>
      <c r="L90" s="188"/>
      <c r="M90" s="189"/>
      <c r="N90" s="2"/>
      <c r="O90" s="2"/>
      <c r="P90" s="2"/>
    </row>
    <row r="91" spans="1:16" ht="14.25">
      <c r="A91" s="2" t="s">
        <v>47</v>
      </c>
      <c r="B91" s="2"/>
      <c r="C91" s="2"/>
      <c r="D91" s="2"/>
      <c r="E91" s="2"/>
      <c r="F91" s="2"/>
      <c r="G91" s="2"/>
      <c r="H91" s="173">
        <v>597374.8</v>
      </c>
      <c r="I91" s="174"/>
      <c r="J91" s="175"/>
      <c r="K91" s="188">
        <v>10</v>
      </c>
      <c r="L91" s="188"/>
      <c r="M91" s="189"/>
      <c r="N91" s="2"/>
      <c r="O91" s="2"/>
      <c r="P91" s="2"/>
    </row>
    <row r="92" spans="1:16" ht="14.25">
      <c r="A92" s="2" t="s">
        <v>48</v>
      </c>
      <c r="B92" s="2"/>
      <c r="C92" s="2"/>
      <c r="D92" s="2"/>
      <c r="E92" s="2"/>
      <c r="F92" s="2"/>
      <c r="G92" s="2"/>
      <c r="H92" s="173">
        <v>777752.24</v>
      </c>
      <c r="I92" s="174"/>
      <c r="J92" s="175"/>
      <c r="K92" s="188">
        <v>15</v>
      </c>
      <c r="L92" s="188"/>
      <c r="M92" s="189"/>
      <c r="N92" s="2"/>
      <c r="O92" s="2"/>
      <c r="P92" s="2"/>
    </row>
    <row r="93" spans="1:16" ht="14.25">
      <c r="A93" s="2" t="s">
        <v>104</v>
      </c>
      <c r="B93" s="2"/>
      <c r="C93" s="2"/>
      <c r="D93" s="2"/>
      <c r="E93" s="2"/>
      <c r="F93" s="2"/>
      <c r="G93" s="2"/>
      <c r="H93" s="173">
        <f>172932.25+146792.2</f>
        <v>319724.45</v>
      </c>
      <c r="I93" s="174"/>
      <c r="J93" s="175"/>
      <c r="K93" s="188">
        <f>4+1</f>
        <v>5</v>
      </c>
      <c r="L93" s="188"/>
      <c r="M93" s="189"/>
      <c r="N93" s="2"/>
      <c r="O93" s="2"/>
      <c r="P93" s="2"/>
    </row>
    <row r="94" spans="1:16" ht="14.25">
      <c r="A94" s="2" t="s">
        <v>105</v>
      </c>
      <c r="B94" s="2"/>
      <c r="C94" s="2"/>
      <c r="D94" s="2"/>
      <c r="E94" s="2"/>
      <c r="F94" s="2"/>
      <c r="G94" s="2"/>
      <c r="H94" s="173">
        <f>17202.84+87947.42</f>
        <v>105150.26</v>
      </c>
      <c r="I94" s="174"/>
      <c r="J94" s="175"/>
      <c r="K94" s="188">
        <f>1+1</f>
        <v>2</v>
      </c>
      <c r="L94" s="188"/>
      <c r="M94" s="189"/>
      <c r="N94" s="2"/>
      <c r="O94" s="2"/>
      <c r="P94" s="2"/>
    </row>
    <row r="95" spans="1:16" ht="14.25">
      <c r="A95" s="2" t="s">
        <v>103</v>
      </c>
      <c r="B95" s="2"/>
      <c r="C95" s="2"/>
      <c r="D95" s="2"/>
      <c r="E95" s="2"/>
      <c r="F95" s="2"/>
      <c r="G95" s="2"/>
      <c r="H95" s="173">
        <v>-1050.85</v>
      </c>
      <c r="I95" s="174"/>
      <c r="J95" s="175"/>
      <c r="K95" s="188">
        <v>3</v>
      </c>
      <c r="L95" s="188"/>
      <c r="M95" s="189"/>
      <c r="N95" s="2"/>
      <c r="O95" s="2"/>
      <c r="P95" s="2"/>
    </row>
    <row r="96" spans="1:16" ht="14.25">
      <c r="A96" s="2" t="s">
        <v>116</v>
      </c>
      <c r="B96" s="2"/>
      <c r="C96" s="2"/>
      <c r="D96" s="2"/>
      <c r="E96" s="2"/>
      <c r="F96" s="2"/>
      <c r="G96" s="2"/>
      <c r="H96" s="190">
        <v>24709.33</v>
      </c>
      <c r="I96" s="191"/>
      <c r="J96" s="192"/>
      <c r="K96" s="193">
        <v>1</v>
      </c>
      <c r="L96" s="191"/>
      <c r="M96" s="192"/>
      <c r="N96" s="2"/>
      <c r="O96" s="2"/>
      <c r="P96" s="2"/>
    </row>
    <row r="97" spans="1:16" ht="14.25">
      <c r="A97" s="2" t="s">
        <v>115</v>
      </c>
      <c r="B97" s="2"/>
      <c r="C97" s="2"/>
      <c r="D97" s="2"/>
      <c r="E97" s="2"/>
      <c r="F97" s="2"/>
      <c r="G97" s="2"/>
      <c r="H97" s="165">
        <f>SUM(H89:J96)</f>
        <v>251316071.94000003</v>
      </c>
      <c r="I97" s="166"/>
      <c r="J97" s="167"/>
      <c r="K97" s="168">
        <f>SUM(K89:M96)</f>
        <v>3920</v>
      </c>
      <c r="L97" s="169"/>
      <c r="M97" s="170"/>
      <c r="N97" s="2"/>
      <c r="O97" s="2"/>
      <c r="P97" s="2"/>
    </row>
    <row r="98" spans="1:16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">
      <c r="A99" s="45" t="s">
        <v>167</v>
      </c>
      <c r="B99" s="2"/>
      <c r="C99" s="2"/>
      <c r="D99" s="2"/>
      <c r="E99" s="2"/>
      <c r="F99" s="2"/>
      <c r="G99" s="2"/>
      <c r="H99" s="12"/>
      <c r="I99" s="12"/>
      <c r="J99" s="12"/>
      <c r="K99" s="11"/>
      <c r="L99" s="11"/>
      <c r="M99" s="11"/>
      <c r="N99" s="2"/>
      <c r="O99" s="2"/>
      <c r="P99" s="2"/>
    </row>
    <row r="100" spans="1:16" ht="15">
      <c r="A100" s="14" t="s">
        <v>111</v>
      </c>
      <c r="B100" s="2"/>
      <c r="C100" s="2"/>
      <c r="D100" s="2"/>
      <c r="E100" s="2"/>
      <c r="F100" s="2"/>
      <c r="G100" s="2"/>
      <c r="H100" s="116" t="s">
        <v>114</v>
      </c>
      <c r="I100" s="117"/>
      <c r="J100" s="118"/>
      <c r="K100" s="11"/>
      <c r="L100" s="11"/>
      <c r="M100" s="11"/>
      <c r="N100" s="2"/>
      <c r="O100" s="2"/>
      <c r="P100" s="2"/>
    </row>
    <row r="101" spans="1:16" ht="14.25">
      <c r="A101" s="15" t="s">
        <v>112</v>
      </c>
      <c r="B101" s="2"/>
      <c r="C101" s="2"/>
      <c r="D101" s="2"/>
      <c r="E101" s="2"/>
      <c r="F101" s="2"/>
      <c r="G101" s="2"/>
      <c r="H101" s="176">
        <f>71392595/251316072</f>
        <v>0.2840749277666571</v>
      </c>
      <c r="I101" s="177"/>
      <c r="J101" s="178"/>
      <c r="K101" s="11"/>
      <c r="L101" s="11"/>
      <c r="M101" s="11"/>
      <c r="N101" s="2"/>
      <c r="O101" s="2"/>
      <c r="P101" s="2"/>
    </row>
    <row r="102" spans="1:16" ht="14.25">
      <c r="A102" s="15" t="s">
        <v>113</v>
      </c>
      <c r="B102" s="2"/>
      <c r="C102" s="2"/>
      <c r="D102" s="2"/>
      <c r="E102" s="2"/>
      <c r="F102" s="2"/>
      <c r="G102" s="2"/>
      <c r="H102" s="179">
        <f>24308743.61/251316072</f>
        <v>0.0967257820661784</v>
      </c>
      <c r="I102" s="180"/>
      <c r="J102" s="181"/>
      <c r="K102" s="11"/>
      <c r="L102" s="11"/>
      <c r="M102" s="11"/>
      <c r="N102" s="2"/>
      <c r="O102" s="2"/>
      <c r="P102" s="2"/>
    </row>
    <row r="103" spans="1:16" ht="14.25">
      <c r="A103" s="2"/>
      <c r="B103" s="2"/>
      <c r="C103" s="2"/>
      <c r="D103" s="2"/>
      <c r="E103" s="2"/>
      <c r="F103" s="2"/>
      <c r="G103" s="2"/>
      <c r="H103" s="12"/>
      <c r="I103" s="12"/>
      <c r="J103" s="12"/>
      <c r="K103" s="11"/>
      <c r="L103" s="11"/>
      <c r="M103" s="11"/>
      <c r="N103" s="2"/>
      <c r="O103" s="2"/>
      <c r="P103" s="2"/>
    </row>
    <row r="104" spans="1:16" ht="14.25">
      <c r="A104" s="2"/>
      <c r="B104" s="2"/>
      <c r="C104" s="2"/>
      <c r="D104" s="2"/>
      <c r="E104" s="2"/>
      <c r="F104" s="2"/>
      <c r="G104" s="2"/>
      <c r="H104" s="12"/>
      <c r="I104" s="12"/>
      <c r="J104" s="12"/>
      <c r="K104" s="11"/>
      <c r="L104" s="11"/>
      <c r="M104" s="11"/>
      <c r="N104" s="2"/>
      <c r="O104" s="2"/>
      <c r="P104" s="2"/>
    </row>
    <row r="105" spans="1:16" ht="15">
      <c r="A105" s="5" t="s">
        <v>117</v>
      </c>
      <c r="B105" s="2"/>
      <c r="C105" s="2"/>
      <c r="D105" s="2"/>
      <c r="E105" s="2"/>
      <c r="F105" s="2"/>
      <c r="G105" s="2"/>
      <c r="H105" s="116" t="s">
        <v>108</v>
      </c>
      <c r="I105" s="117"/>
      <c r="J105" s="118"/>
      <c r="K105" s="125" t="s">
        <v>109</v>
      </c>
      <c r="L105" s="126"/>
      <c r="M105" s="127"/>
      <c r="N105" s="125" t="s">
        <v>110</v>
      </c>
      <c r="O105" s="126"/>
      <c r="P105" s="127"/>
    </row>
    <row r="106" spans="1:16" ht="14.25">
      <c r="A106" s="2" t="s">
        <v>106</v>
      </c>
      <c r="B106" s="2"/>
      <c r="C106" s="2"/>
      <c r="D106" s="2"/>
      <c r="E106" s="2"/>
      <c r="F106" s="2"/>
      <c r="G106" s="2"/>
      <c r="H106" s="113">
        <v>0.667</v>
      </c>
      <c r="I106" s="114"/>
      <c r="J106" s="115"/>
      <c r="K106" s="113">
        <v>0.677</v>
      </c>
      <c r="L106" s="114"/>
      <c r="M106" s="115"/>
      <c r="N106" s="176">
        <v>0.62</v>
      </c>
      <c r="O106" s="177"/>
      <c r="P106" s="178"/>
    </row>
    <row r="107" spans="1:16" ht="14.25">
      <c r="A107" s="2" t="s">
        <v>107</v>
      </c>
      <c r="B107" s="2"/>
      <c r="C107" s="2"/>
      <c r="D107" s="2"/>
      <c r="E107" s="2"/>
      <c r="F107" s="2"/>
      <c r="G107" s="2"/>
      <c r="H107" s="110">
        <v>0.6431</v>
      </c>
      <c r="I107" s="111"/>
      <c r="J107" s="112"/>
      <c r="K107" s="110">
        <v>0.6531</v>
      </c>
      <c r="L107" s="111"/>
      <c r="M107" s="112"/>
      <c r="N107" s="179">
        <v>0.5906</v>
      </c>
      <c r="O107" s="180"/>
      <c r="P107" s="181"/>
    </row>
    <row r="108" spans="1:16" ht="14.25">
      <c r="A108" s="2"/>
      <c r="B108" s="2"/>
      <c r="C108" s="2"/>
      <c r="D108" s="2"/>
      <c r="E108" s="2"/>
      <c r="F108" s="2"/>
      <c r="G108" s="2"/>
      <c r="H108" s="8"/>
      <c r="I108" s="2"/>
      <c r="J108" s="2"/>
      <c r="K108" s="2"/>
      <c r="L108" s="2"/>
      <c r="M108" s="2"/>
      <c r="N108" s="2"/>
      <c r="O108" s="2"/>
      <c r="P108" s="2"/>
    </row>
    <row r="109" spans="1:16" ht="15">
      <c r="A109" s="5" t="s">
        <v>49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4.25">
      <c r="A110" s="2" t="s">
        <v>50</v>
      </c>
      <c r="B110" s="2"/>
      <c r="C110" s="2"/>
      <c r="D110" s="2"/>
      <c r="E110" s="2"/>
      <c r="F110" s="2"/>
      <c r="G110" s="2"/>
      <c r="H110" s="161">
        <v>0</v>
      </c>
      <c r="I110" s="162"/>
      <c r="J110" s="163"/>
      <c r="K110" s="2"/>
      <c r="L110" s="2"/>
      <c r="M110" s="2"/>
      <c r="N110" s="2"/>
      <c r="O110" s="2"/>
      <c r="P110" s="2"/>
    </row>
    <row r="111" spans="1:16" ht="14.25">
      <c r="A111" s="2" t="s">
        <v>51</v>
      </c>
      <c r="B111" s="2"/>
      <c r="C111" s="2"/>
      <c r="D111" s="2"/>
      <c r="E111" s="2"/>
      <c r="F111" s="2"/>
      <c r="G111" s="2"/>
      <c r="H111" s="128">
        <v>0</v>
      </c>
      <c r="I111" s="129"/>
      <c r="J111" s="130"/>
      <c r="K111" s="2"/>
      <c r="L111" s="2"/>
      <c r="M111" s="2"/>
      <c r="N111" s="2"/>
      <c r="O111" s="2"/>
      <c r="P111" s="2"/>
    </row>
    <row r="112" spans="1:16" ht="14.25">
      <c r="A112" s="2"/>
      <c r="B112" s="2"/>
      <c r="C112" s="2"/>
      <c r="D112" s="2"/>
      <c r="E112" s="2"/>
      <c r="F112" s="2"/>
      <c r="G112" s="2"/>
      <c r="H112" s="128"/>
      <c r="I112" s="129"/>
      <c r="J112" s="130"/>
      <c r="K112" s="2"/>
      <c r="L112" s="2"/>
      <c r="M112" s="2"/>
      <c r="N112" s="2"/>
      <c r="O112" s="2"/>
      <c r="P112" s="2"/>
    </row>
    <row r="113" spans="1:16" ht="14.25">
      <c r="A113" s="2" t="s">
        <v>52</v>
      </c>
      <c r="B113" s="2"/>
      <c r="C113" s="2"/>
      <c r="D113" s="2"/>
      <c r="E113" s="2"/>
      <c r="F113" s="2"/>
      <c r="G113" s="2"/>
      <c r="H113" s="128">
        <v>0</v>
      </c>
      <c r="I113" s="129"/>
      <c r="J113" s="130"/>
      <c r="K113" s="2"/>
      <c r="L113" s="2"/>
      <c r="M113" s="2"/>
      <c r="N113" s="2"/>
      <c r="O113" s="2"/>
      <c r="P113" s="2"/>
    </row>
    <row r="114" spans="1:16" ht="14.25">
      <c r="A114" s="2" t="s">
        <v>53</v>
      </c>
      <c r="B114" s="2"/>
      <c r="C114" s="2"/>
      <c r="D114" s="2"/>
      <c r="E114" s="2"/>
      <c r="F114" s="2"/>
      <c r="G114" s="2"/>
      <c r="H114" s="128">
        <v>0</v>
      </c>
      <c r="I114" s="129"/>
      <c r="J114" s="130"/>
      <c r="K114" s="2"/>
      <c r="L114" s="2"/>
      <c r="M114" s="2"/>
      <c r="N114" s="2"/>
      <c r="O114" s="2"/>
      <c r="P114" s="2"/>
    </row>
    <row r="115" spans="1:16" ht="14.25">
      <c r="A115" s="2" t="s">
        <v>54</v>
      </c>
      <c r="B115" s="2"/>
      <c r="C115" s="2"/>
      <c r="D115" s="2"/>
      <c r="E115" s="2"/>
      <c r="F115" s="2"/>
      <c r="G115" s="2"/>
      <c r="H115" s="164">
        <v>0</v>
      </c>
      <c r="I115" s="153"/>
      <c r="J115" s="154"/>
      <c r="K115" s="1"/>
      <c r="L115" s="1"/>
      <c r="M115" s="1"/>
      <c r="N115" s="2"/>
      <c r="O115" s="2"/>
      <c r="P115" s="2"/>
    </row>
    <row r="116" spans="1:16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2"/>
      <c r="O116" s="2"/>
      <c r="P116" s="2"/>
    </row>
    <row r="117" spans="1:16" ht="15">
      <c r="A117" s="5" t="s">
        <v>55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4.25">
      <c r="A118" s="2" t="s">
        <v>86</v>
      </c>
      <c r="B118" s="2"/>
      <c r="C118" s="2"/>
      <c r="D118" s="2"/>
      <c r="E118" s="2"/>
      <c r="F118" s="2"/>
      <c r="G118" s="2"/>
      <c r="H118" s="161">
        <v>0</v>
      </c>
      <c r="I118" s="162"/>
      <c r="J118" s="163"/>
      <c r="K118" s="2"/>
      <c r="L118" s="2"/>
      <c r="M118" s="2"/>
      <c r="N118" s="2"/>
      <c r="O118" s="2"/>
      <c r="P118" s="2"/>
    </row>
    <row r="119" spans="1:16" ht="14.25">
      <c r="A119" s="2" t="s">
        <v>87</v>
      </c>
      <c r="B119" s="2"/>
      <c r="C119" s="2"/>
      <c r="D119" s="2"/>
      <c r="E119" s="2"/>
      <c r="F119" s="2"/>
      <c r="G119" s="2"/>
      <c r="H119" s="128">
        <v>0</v>
      </c>
      <c r="I119" s="129"/>
      <c r="J119" s="130"/>
      <c r="K119" s="2"/>
      <c r="L119" s="2"/>
      <c r="M119" s="2"/>
      <c r="N119" s="2"/>
      <c r="O119" s="2"/>
      <c r="P119" s="2"/>
    </row>
    <row r="120" spans="1:16" ht="14.25">
      <c r="A120" s="2" t="s">
        <v>88</v>
      </c>
      <c r="B120" s="2"/>
      <c r="C120" s="2"/>
      <c r="D120" s="2"/>
      <c r="E120" s="2"/>
      <c r="F120" s="2"/>
      <c r="G120" s="2"/>
      <c r="H120" s="128">
        <v>0</v>
      </c>
      <c r="I120" s="129"/>
      <c r="J120" s="130"/>
      <c r="K120" s="2"/>
      <c r="L120" s="2"/>
      <c r="M120" s="2"/>
      <c r="N120" s="2"/>
      <c r="O120" s="2"/>
      <c r="P120" s="2"/>
    </row>
    <row r="121" spans="1:16" ht="14.25">
      <c r="A121" s="2" t="s">
        <v>89</v>
      </c>
      <c r="B121" s="2"/>
      <c r="C121" s="2"/>
      <c r="D121" s="2"/>
      <c r="E121" s="2"/>
      <c r="F121" s="2"/>
      <c r="G121" s="2"/>
      <c r="H121" s="128">
        <v>0</v>
      </c>
      <c r="I121" s="129"/>
      <c r="J121" s="130"/>
      <c r="K121" s="2"/>
      <c r="L121" s="2"/>
      <c r="M121" s="2"/>
      <c r="N121" s="2"/>
      <c r="O121" s="2"/>
      <c r="P121" s="2"/>
    </row>
    <row r="122" spans="1:16" ht="14.25">
      <c r="A122" s="2" t="s">
        <v>90</v>
      </c>
      <c r="B122" s="2"/>
      <c r="C122" s="2"/>
      <c r="D122" s="2"/>
      <c r="E122" s="2"/>
      <c r="F122" s="2"/>
      <c r="G122" s="2"/>
      <c r="H122" s="128">
        <v>0</v>
      </c>
      <c r="I122" s="129"/>
      <c r="J122" s="130"/>
      <c r="K122" s="2"/>
      <c r="L122" s="2"/>
      <c r="M122" s="2"/>
      <c r="N122" s="2"/>
      <c r="O122" s="2"/>
      <c r="P122" s="2"/>
    </row>
    <row r="123" spans="1:16" ht="14.25">
      <c r="A123" s="2" t="s">
        <v>56</v>
      </c>
      <c r="B123" s="2"/>
      <c r="C123" s="2"/>
      <c r="D123" s="2"/>
      <c r="E123" s="2"/>
      <c r="F123" s="2"/>
      <c r="G123" s="2"/>
      <c r="H123" s="128">
        <v>0</v>
      </c>
      <c r="I123" s="129"/>
      <c r="J123" s="130"/>
      <c r="K123" s="2"/>
      <c r="L123" s="2"/>
      <c r="M123" s="2"/>
      <c r="N123" s="2"/>
      <c r="O123" s="2"/>
      <c r="P123" s="2"/>
    </row>
    <row r="124" spans="1:16" ht="14.25">
      <c r="A124" s="2" t="s">
        <v>57</v>
      </c>
      <c r="B124" s="2"/>
      <c r="C124" s="2"/>
      <c r="D124" s="2"/>
      <c r="E124" s="2"/>
      <c r="F124" s="2"/>
      <c r="G124" s="2"/>
      <c r="H124" s="128">
        <v>0</v>
      </c>
      <c r="I124" s="129"/>
      <c r="J124" s="130"/>
      <c r="K124" s="2"/>
      <c r="L124" s="2"/>
      <c r="M124" s="2"/>
      <c r="N124" s="2"/>
      <c r="O124" s="2"/>
      <c r="P124" s="2"/>
    </row>
    <row r="125" spans="1:16" ht="14.25">
      <c r="A125" s="2" t="s">
        <v>58</v>
      </c>
      <c r="B125" s="2"/>
      <c r="C125" s="2"/>
      <c r="D125" s="2"/>
      <c r="E125" s="2"/>
      <c r="F125" s="2"/>
      <c r="G125" s="2"/>
      <c r="H125" s="164">
        <v>0</v>
      </c>
      <c r="I125" s="153"/>
      <c r="J125" s="154"/>
      <c r="K125" s="2"/>
      <c r="L125" s="2"/>
      <c r="M125" s="2"/>
      <c r="N125" s="2"/>
      <c r="O125" s="2"/>
      <c r="P125" s="2"/>
    </row>
    <row r="126" spans="1:16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mergeCells count="137">
    <mergeCell ref="H124:J124"/>
    <mergeCell ref="H125:J125"/>
    <mergeCell ref="H120:J120"/>
    <mergeCell ref="H121:J121"/>
    <mergeCell ref="H122:J122"/>
    <mergeCell ref="H123:J123"/>
    <mergeCell ref="H114:J114"/>
    <mergeCell ref="H115:J115"/>
    <mergeCell ref="H118:J118"/>
    <mergeCell ref="H119:J119"/>
    <mergeCell ref="H110:J110"/>
    <mergeCell ref="H111:J111"/>
    <mergeCell ref="H112:J112"/>
    <mergeCell ref="H113:J113"/>
    <mergeCell ref="H106:J106"/>
    <mergeCell ref="K106:M106"/>
    <mergeCell ref="N106:P106"/>
    <mergeCell ref="H107:J107"/>
    <mergeCell ref="K107:M107"/>
    <mergeCell ref="N107:P107"/>
    <mergeCell ref="H102:J102"/>
    <mergeCell ref="H105:J105"/>
    <mergeCell ref="K105:M105"/>
    <mergeCell ref="N105:P105"/>
    <mergeCell ref="H97:J97"/>
    <mergeCell ref="K97:M97"/>
    <mergeCell ref="H100:J100"/>
    <mergeCell ref="H101:J101"/>
    <mergeCell ref="H95:J95"/>
    <mergeCell ref="K95:M95"/>
    <mergeCell ref="H96:J96"/>
    <mergeCell ref="K96:M96"/>
    <mergeCell ref="H93:J93"/>
    <mergeCell ref="K93:M93"/>
    <mergeCell ref="H94:J94"/>
    <mergeCell ref="K94:M94"/>
    <mergeCell ref="H91:J91"/>
    <mergeCell ref="K91:M91"/>
    <mergeCell ref="H92:J92"/>
    <mergeCell ref="K92:M92"/>
    <mergeCell ref="K88:M88"/>
    <mergeCell ref="H89:J89"/>
    <mergeCell ref="K89:M89"/>
    <mergeCell ref="H90:J90"/>
    <mergeCell ref="K90:M90"/>
    <mergeCell ref="H83:J83"/>
    <mergeCell ref="H84:J84"/>
    <mergeCell ref="H85:J85"/>
    <mergeCell ref="H88:J88"/>
    <mergeCell ref="H77:J77"/>
    <mergeCell ref="H78:J78"/>
    <mergeCell ref="H79:J79"/>
    <mergeCell ref="H82:J82"/>
    <mergeCell ref="H73:J73"/>
    <mergeCell ref="H74:J74"/>
    <mergeCell ref="H75:J75"/>
    <mergeCell ref="H76:J76"/>
    <mergeCell ref="H67:J67"/>
    <mergeCell ref="H68:J68"/>
    <mergeCell ref="H69:J69"/>
    <mergeCell ref="H72:J72"/>
    <mergeCell ref="H63:J63"/>
    <mergeCell ref="H64:J64"/>
    <mergeCell ref="H65:J65"/>
    <mergeCell ref="H66:J66"/>
    <mergeCell ref="H57:J57"/>
    <mergeCell ref="H58:J58"/>
    <mergeCell ref="H59:J59"/>
    <mergeCell ref="H60:J60"/>
    <mergeCell ref="H50:J50"/>
    <mergeCell ref="H51:J51"/>
    <mergeCell ref="H53:J53"/>
    <mergeCell ref="H54:J54"/>
    <mergeCell ref="H46:J46"/>
    <mergeCell ref="H47:J47"/>
    <mergeCell ref="H48:J48"/>
    <mergeCell ref="H49:J49"/>
    <mergeCell ref="K42:M42"/>
    <mergeCell ref="H43:J43"/>
    <mergeCell ref="H44:J44"/>
    <mergeCell ref="H45:J45"/>
    <mergeCell ref="H39:J39"/>
    <mergeCell ref="H40:J40"/>
    <mergeCell ref="H41:J41"/>
    <mergeCell ref="H42:J42"/>
    <mergeCell ref="H35:J35"/>
    <mergeCell ref="H36:J36"/>
    <mergeCell ref="H37:J37"/>
    <mergeCell ref="H38:J38"/>
    <mergeCell ref="H30:J30"/>
    <mergeCell ref="K30:M30"/>
    <mergeCell ref="H31:J31"/>
    <mergeCell ref="K31:M31"/>
    <mergeCell ref="H28:J28"/>
    <mergeCell ref="K28:M28"/>
    <mergeCell ref="H29:J29"/>
    <mergeCell ref="K29:M29"/>
    <mergeCell ref="H26:J26"/>
    <mergeCell ref="K26:M26"/>
    <mergeCell ref="H27:J27"/>
    <mergeCell ref="K27:M27"/>
    <mergeCell ref="H24:J24"/>
    <mergeCell ref="K24:M24"/>
    <mergeCell ref="H25:J25"/>
    <mergeCell ref="K25:M25"/>
    <mergeCell ref="H22:J22"/>
    <mergeCell ref="K22:M22"/>
    <mergeCell ref="H23:J23"/>
    <mergeCell ref="K23:M23"/>
    <mergeCell ref="H20:J20"/>
    <mergeCell ref="K20:M20"/>
    <mergeCell ref="H21:J21"/>
    <mergeCell ref="K21:M21"/>
    <mergeCell ref="H18:J18"/>
    <mergeCell ref="K18:M18"/>
    <mergeCell ref="H19:J19"/>
    <mergeCell ref="K19:M19"/>
    <mergeCell ref="H16:J16"/>
    <mergeCell ref="K16:M16"/>
    <mergeCell ref="H17:J17"/>
    <mergeCell ref="K17:M17"/>
    <mergeCell ref="H14:J14"/>
    <mergeCell ref="K14:M14"/>
    <mergeCell ref="H15:J15"/>
    <mergeCell ref="K15:M15"/>
    <mergeCell ref="H12:J12"/>
    <mergeCell ref="K12:M12"/>
    <mergeCell ref="H13:J13"/>
    <mergeCell ref="K13:M13"/>
    <mergeCell ref="H10:J10"/>
    <mergeCell ref="K10:M10"/>
    <mergeCell ref="H11:J11"/>
    <mergeCell ref="K11:M11"/>
    <mergeCell ref="H8:J8"/>
    <mergeCell ref="K8:M8"/>
    <mergeCell ref="H9:J9"/>
    <mergeCell ref="K9:M9"/>
  </mergeCells>
  <printOptions/>
  <pageMargins left="0.75" right="0.75" top="1" bottom="1" header="0.5" footer="0.5"/>
  <pageSetup horizontalDpi="600" verticalDpi="600" orientation="portrait" paperSize="9" scale="52" r:id="rId1"/>
  <rowBreaks count="1" manualBreakCount="1">
    <brk id="7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20.57421875" style="0" customWidth="1"/>
    <col min="6" max="6" width="10.8515625" style="0" customWidth="1"/>
    <col min="8" max="9" width="12.7109375" style="0" bestFit="1" customWidth="1"/>
    <col min="12" max="12" width="11.140625" style="0" bestFit="1" customWidth="1"/>
    <col min="14" max="14" width="11.57421875" style="0" bestFit="1" customWidth="1"/>
  </cols>
  <sheetData>
    <row r="1" spans="1:16" ht="15">
      <c r="A1" s="5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">
      <c r="A5" s="6" t="s">
        <v>7</v>
      </c>
      <c r="B5" s="2"/>
      <c r="C5" s="2"/>
      <c r="D5" s="2"/>
      <c r="E5" s="40">
        <v>38443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6" t="s">
        <v>8</v>
      </c>
      <c r="B6" s="2"/>
      <c r="C6" s="2"/>
      <c r="D6" s="2"/>
      <c r="E6" s="39">
        <v>0.0486813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5" t="s">
        <v>9</v>
      </c>
      <c r="B8" s="2"/>
      <c r="C8" s="2"/>
      <c r="D8" s="2"/>
      <c r="E8" s="2"/>
      <c r="F8" s="2"/>
      <c r="G8" s="2"/>
      <c r="H8" s="122" t="s">
        <v>59</v>
      </c>
      <c r="I8" s="123"/>
      <c r="J8" s="124"/>
      <c r="K8" s="122" t="s">
        <v>60</v>
      </c>
      <c r="L8" s="123"/>
      <c r="M8" s="124"/>
      <c r="N8" s="2"/>
      <c r="O8" s="2"/>
      <c r="P8" s="2"/>
    </row>
    <row r="9" spans="1:16" ht="14.25">
      <c r="A9" s="2" t="s">
        <v>10</v>
      </c>
      <c r="B9" s="2"/>
      <c r="C9" s="2"/>
      <c r="D9" s="2"/>
      <c r="E9" s="2"/>
      <c r="F9" s="2"/>
      <c r="G9" s="2"/>
      <c r="H9" s="128" t="s">
        <v>62</v>
      </c>
      <c r="I9" s="129"/>
      <c r="J9" s="130"/>
      <c r="K9" s="128" t="s">
        <v>63</v>
      </c>
      <c r="L9" s="129"/>
      <c r="M9" s="130"/>
      <c r="N9" s="2"/>
      <c r="O9" s="2"/>
      <c r="P9" s="2"/>
    </row>
    <row r="10" spans="1:16" ht="14.25">
      <c r="A10" s="2" t="s">
        <v>92</v>
      </c>
      <c r="B10" s="2"/>
      <c r="C10" s="2"/>
      <c r="D10" s="2"/>
      <c r="E10" s="2"/>
      <c r="F10" s="2"/>
      <c r="G10" s="2"/>
      <c r="H10" s="128" t="s">
        <v>94</v>
      </c>
      <c r="I10" s="129"/>
      <c r="J10" s="130"/>
      <c r="K10" s="128" t="s">
        <v>100</v>
      </c>
      <c r="L10" s="129"/>
      <c r="M10" s="130"/>
      <c r="N10" s="2"/>
      <c r="O10" s="2"/>
      <c r="P10" s="2"/>
    </row>
    <row r="11" spans="1:16" ht="14.25">
      <c r="A11" s="2" t="s">
        <v>93</v>
      </c>
      <c r="B11" s="2"/>
      <c r="C11" s="2"/>
      <c r="D11" s="2"/>
      <c r="E11" s="2"/>
      <c r="F11" s="2"/>
      <c r="G11" s="2"/>
      <c r="H11" s="128" t="s">
        <v>94</v>
      </c>
      <c r="I11" s="129"/>
      <c r="J11" s="130"/>
      <c r="K11" s="128" t="s">
        <v>100</v>
      </c>
      <c r="L11" s="129"/>
      <c r="M11" s="130"/>
      <c r="N11" s="2"/>
      <c r="O11" s="2"/>
      <c r="P11" s="2"/>
    </row>
    <row r="12" spans="1:16" ht="14.25">
      <c r="A12" s="3" t="s">
        <v>99</v>
      </c>
      <c r="B12" s="2"/>
      <c r="C12" s="2"/>
      <c r="D12" s="2"/>
      <c r="E12" s="2"/>
      <c r="F12" s="2"/>
      <c r="G12" s="2"/>
      <c r="H12" s="128" t="s">
        <v>64</v>
      </c>
      <c r="I12" s="129"/>
      <c r="J12" s="130"/>
      <c r="K12" s="128" t="s">
        <v>62</v>
      </c>
      <c r="L12" s="129" t="s">
        <v>62</v>
      </c>
      <c r="M12" s="130"/>
      <c r="N12" s="2"/>
      <c r="O12" s="2"/>
      <c r="P12" s="2"/>
    </row>
    <row r="13" spans="1:16" ht="14.25">
      <c r="A13" s="3" t="s">
        <v>102</v>
      </c>
      <c r="B13" s="2"/>
      <c r="C13" s="2"/>
      <c r="D13" s="2"/>
      <c r="E13" s="2"/>
      <c r="F13" s="2"/>
      <c r="G13" s="2"/>
      <c r="H13" s="128" t="s">
        <v>64</v>
      </c>
      <c r="I13" s="129"/>
      <c r="J13" s="130"/>
      <c r="K13" s="128" t="s">
        <v>62</v>
      </c>
      <c r="L13" s="129"/>
      <c r="M13" s="130"/>
      <c r="N13" s="2"/>
      <c r="O13" s="2"/>
      <c r="P13" s="2"/>
    </row>
    <row r="14" spans="1:16" ht="14.25">
      <c r="A14" s="2"/>
      <c r="B14" s="2"/>
      <c r="C14" s="2"/>
      <c r="D14" s="2"/>
      <c r="E14" s="2"/>
      <c r="F14" s="2"/>
      <c r="G14" s="2"/>
      <c r="H14" s="128"/>
      <c r="I14" s="129"/>
      <c r="J14" s="130"/>
      <c r="K14" s="128"/>
      <c r="L14" s="129"/>
      <c r="M14" s="130"/>
      <c r="N14" s="2"/>
      <c r="O14" s="2"/>
      <c r="P14" s="2"/>
    </row>
    <row r="15" spans="1:16" ht="14.25">
      <c r="A15" s="2" t="s">
        <v>73</v>
      </c>
      <c r="B15" s="2"/>
      <c r="C15" s="2"/>
      <c r="D15" s="2"/>
      <c r="E15" s="2"/>
      <c r="F15" s="2"/>
      <c r="G15" s="2"/>
      <c r="H15" s="131">
        <v>460000000</v>
      </c>
      <c r="I15" s="132"/>
      <c r="J15" s="133"/>
      <c r="K15" s="131">
        <v>40000000</v>
      </c>
      <c r="L15" s="132"/>
      <c r="M15" s="133"/>
      <c r="N15" s="2"/>
      <c r="O15" s="2"/>
      <c r="P15" s="2"/>
    </row>
    <row r="16" spans="1:16" ht="14.25">
      <c r="A16" s="2" t="s">
        <v>74</v>
      </c>
      <c r="B16" s="2"/>
      <c r="C16" s="2"/>
      <c r="D16" s="2"/>
      <c r="E16" s="2"/>
      <c r="F16" s="2"/>
      <c r="G16" s="2"/>
      <c r="H16" s="173">
        <v>211316088</v>
      </c>
      <c r="I16" s="174"/>
      <c r="J16" s="175"/>
      <c r="K16" s="132">
        <v>40000000</v>
      </c>
      <c r="L16" s="132"/>
      <c r="M16" s="133"/>
      <c r="N16" s="2"/>
      <c r="O16" s="2"/>
      <c r="P16" s="2"/>
    </row>
    <row r="17" spans="1:16" ht="14.25">
      <c r="A17" s="2" t="s">
        <v>68</v>
      </c>
      <c r="B17" s="2"/>
      <c r="C17" s="2"/>
      <c r="D17" s="2"/>
      <c r="E17" s="2"/>
      <c r="F17" s="2"/>
      <c r="G17" s="2"/>
      <c r="H17" s="131">
        <f>H16-H18</f>
        <v>11817032</v>
      </c>
      <c r="I17" s="132"/>
      <c r="J17" s="133"/>
      <c r="K17" s="129" t="s">
        <v>67</v>
      </c>
      <c r="L17" s="129"/>
      <c r="M17" s="130"/>
      <c r="N17" s="2"/>
      <c r="O17" s="2"/>
      <c r="P17" s="2"/>
    </row>
    <row r="18" spans="1:16" ht="14.25">
      <c r="A18" s="2" t="s">
        <v>75</v>
      </c>
      <c r="B18" s="2"/>
      <c r="C18" s="2"/>
      <c r="D18" s="2"/>
      <c r="E18" s="2"/>
      <c r="F18" s="2"/>
      <c r="G18" s="2"/>
      <c r="H18" s="173">
        <v>199499056</v>
      </c>
      <c r="I18" s="174"/>
      <c r="J18" s="175"/>
      <c r="K18" s="131">
        <v>40000000</v>
      </c>
      <c r="L18" s="132"/>
      <c r="M18" s="133"/>
      <c r="N18" s="2"/>
      <c r="O18" s="2"/>
      <c r="P18" s="2"/>
    </row>
    <row r="19" spans="1:16" ht="14.25">
      <c r="A19" s="41" t="s">
        <v>168</v>
      </c>
      <c r="B19" s="2"/>
      <c r="C19" s="2"/>
      <c r="D19" s="2"/>
      <c r="E19" s="2"/>
      <c r="F19" s="2"/>
      <c r="G19" s="2"/>
      <c r="H19" s="206">
        <v>0.4336936</v>
      </c>
      <c r="I19" s="207"/>
      <c r="J19" s="208"/>
      <c r="K19" s="134">
        <v>1</v>
      </c>
      <c r="L19" s="135"/>
      <c r="M19" s="136"/>
      <c r="N19" s="2"/>
      <c r="O19" s="2"/>
      <c r="P19" s="2"/>
    </row>
    <row r="20" spans="1:16" ht="14.25">
      <c r="A20" s="2" t="s">
        <v>95</v>
      </c>
      <c r="B20" s="2"/>
      <c r="C20" s="2"/>
      <c r="D20" s="2"/>
      <c r="E20" s="2"/>
      <c r="F20" s="2"/>
      <c r="G20" s="2"/>
      <c r="H20" s="113">
        <f>H17/H16*12</f>
        <v>0.6710534221133225</v>
      </c>
      <c r="I20" s="114"/>
      <c r="J20" s="115"/>
      <c r="K20" s="128" t="s">
        <v>67</v>
      </c>
      <c r="L20" s="129"/>
      <c r="M20" s="130"/>
      <c r="N20" s="2"/>
      <c r="O20" s="2"/>
      <c r="P20" s="2"/>
    </row>
    <row r="21" spans="1:16" ht="14.25">
      <c r="A21" s="2"/>
      <c r="B21" s="2"/>
      <c r="C21" s="2"/>
      <c r="D21" s="2"/>
      <c r="E21" s="2"/>
      <c r="F21" s="2"/>
      <c r="G21" s="2"/>
      <c r="H21" s="128"/>
      <c r="I21" s="129"/>
      <c r="J21" s="130"/>
      <c r="K21" s="128"/>
      <c r="L21" s="129"/>
      <c r="M21" s="130"/>
      <c r="N21" s="2"/>
      <c r="O21" s="2"/>
      <c r="P21" s="2"/>
    </row>
    <row r="22" spans="1:16" ht="14.25">
      <c r="A22" s="2" t="s">
        <v>11</v>
      </c>
      <c r="B22" s="2"/>
      <c r="C22" s="2"/>
      <c r="D22" s="2"/>
      <c r="E22" s="2"/>
      <c r="F22" s="2"/>
      <c r="G22" s="2"/>
      <c r="H22" s="128" t="s">
        <v>67</v>
      </c>
      <c r="I22" s="129"/>
      <c r="J22" s="130"/>
      <c r="K22" s="113">
        <f>K15/H15*100%</f>
        <v>0.08695652173913043</v>
      </c>
      <c r="L22" s="129"/>
      <c r="M22" s="130"/>
      <c r="N22" s="2"/>
      <c r="O22" s="2"/>
      <c r="P22" s="2"/>
    </row>
    <row r="23" spans="1:16" ht="14.25">
      <c r="A23" s="2" t="s">
        <v>12</v>
      </c>
      <c r="B23" s="2"/>
      <c r="C23" s="2"/>
      <c r="D23" s="2"/>
      <c r="E23" s="2"/>
      <c r="F23" s="2"/>
      <c r="G23" s="2"/>
      <c r="H23" s="128" t="s">
        <v>67</v>
      </c>
      <c r="I23" s="129"/>
      <c r="J23" s="130"/>
      <c r="K23" s="113">
        <f>K18/H18*100%</f>
        <v>0.20050220187508055</v>
      </c>
      <c r="L23" s="129"/>
      <c r="M23" s="130"/>
      <c r="N23" s="2"/>
      <c r="O23" s="2"/>
      <c r="P23" s="2"/>
    </row>
    <row r="24" spans="1:16" ht="14.25">
      <c r="A24" s="2"/>
      <c r="B24" s="2"/>
      <c r="C24" s="2"/>
      <c r="D24" s="2"/>
      <c r="E24" s="2"/>
      <c r="F24" s="2"/>
      <c r="G24" s="2"/>
      <c r="H24" s="128"/>
      <c r="I24" s="129"/>
      <c r="J24" s="130"/>
      <c r="K24" s="128"/>
      <c r="L24" s="129"/>
      <c r="M24" s="130"/>
      <c r="N24" s="2"/>
      <c r="O24" s="2"/>
      <c r="P24" s="2"/>
    </row>
    <row r="25" spans="1:16" ht="14.25">
      <c r="A25" s="2" t="s">
        <v>13</v>
      </c>
      <c r="B25" s="2"/>
      <c r="C25" s="2"/>
      <c r="D25" s="2"/>
      <c r="E25" s="2"/>
      <c r="F25" s="2"/>
      <c r="G25" s="2"/>
      <c r="H25" s="128">
        <v>28</v>
      </c>
      <c r="I25" s="129"/>
      <c r="J25" s="130"/>
      <c r="K25" s="128">
        <v>85</v>
      </c>
      <c r="L25" s="129"/>
      <c r="M25" s="130"/>
      <c r="N25" s="2"/>
      <c r="O25" s="2"/>
      <c r="P25" s="2"/>
    </row>
    <row r="26" spans="1:16" ht="14.25">
      <c r="A26" s="2" t="s">
        <v>69</v>
      </c>
      <c r="B26" s="2"/>
      <c r="C26" s="2"/>
      <c r="D26" s="2"/>
      <c r="E26" s="2"/>
      <c r="F26" s="2"/>
      <c r="G26" s="2"/>
      <c r="H26" s="185">
        <v>195.74</v>
      </c>
      <c r="I26" s="186"/>
      <c r="J26" s="187"/>
      <c r="K26" s="185">
        <v>501.32</v>
      </c>
      <c r="L26" s="186"/>
      <c r="M26" s="187"/>
      <c r="N26" s="2"/>
      <c r="O26" s="2"/>
      <c r="P26" s="2"/>
    </row>
    <row r="27" spans="1:16" ht="14.25">
      <c r="A27" s="2" t="s">
        <v>14</v>
      </c>
      <c r="B27" s="2"/>
      <c r="C27" s="2"/>
      <c r="D27" s="2"/>
      <c r="E27" s="2"/>
      <c r="F27" s="2"/>
      <c r="G27" s="2"/>
      <c r="H27" s="128">
        <v>56</v>
      </c>
      <c r="I27" s="129"/>
      <c r="J27" s="130"/>
      <c r="K27" s="128">
        <v>170</v>
      </c>
      <c r="L27" s="129"/>
      <c r="M27" s="130"/>
      <c r="N27" s="2"/>
      <c r="O27" s="2"/>
      <c r="P27" s="2"/>
    </row>
    <row r="28" spans="1:16" ht="14.25">
      <c r="A28" s="2" t="s">
        <v>15</v>
      </c>
      <c r="B28" s="2"/>
      <c r="C28" s="2"/>
      <c r="D28" s="2"/>
      <c r="E28" s="2"/>
      <c r="F28" s="2"/>
      <c r="G28" s="2"/>
      <c r="H28" s="140" t="s">
        <v>101</v>
      </c>
      <c r="I28" s="129"/>
      <c r="J28" s="130"/>
      <c r="K28" s="140" t="s">
        <v>101</v>
      </c>
      <c r="L28" s="129"/>
      <c r="M28" s="130"/>
      <c r="N28" s="2"/>
      <c r="O28" s="2"/>
      <c r="P28" s="2"/>
    </row>
    <row r="29" spans="1:16" ht="14.25">
      <c r="A29" s="2"/>
      <c r="B29" s="2"/>
      <c r="C29" s="2"/>
      <c r="D29" s="2"/>
      <c r="E29" s="2"/>
      <c r="F29" s="2"/>
      <c r="G29" s="2"/>
      <c r="H29" s="128"/>
      <c r="I29" s="129"/>
      <c r="J29" s="130"/>
      <c r="K29" s="128"/>
      <c r="L29" s="129"/>
      <c r="M29" s="130"/>
      <c r="N29" s="2"/>
      <c r="O29" s="2"/>
      <c r="P29" s="2"/>
    </row>
    <row r="30" spans="1:16" ht="14.25">
      <c r="A30" s="2" t="s">
        <v>16</v>
      </c>
      <c r="B30" s="2"/>
      <c r="C30" s="2"/>
      <c r="D30" s="2"/>
      <c r="E30" s="2"/>
      <c r="F30" s="2"/>
      <c r="G30" s="2"/>
      <c r="H30" s="128" t="s">
        <v>65</v>
      </c>
      <c r="I30" s="129"/>
      <c r="J30" s="130"/>
      <c r="K30" s="128" t="s">
        <v>65</v>
      </c>
      <c r="L30" s="129"/>
      <c r="M30" s="130"/>
      <c r="N30" s="2"/>
      <c r="O30" s="2"/>
      <c r="P30" s="2"/>
    </row>
    <row r="31" spans="1:16" ht="14.25">
      <c r="A31" s="2" t="s">
        <v>17</v>
      </c>
      <c r="B31" s="2"/>
      <c r="C31" s="2"/>
      <c r="D31" s="2"/>
      <c r="E31" s="2"/>
      <c r="F31" s="2"/>
      <c r="G31" s="2"/>
      <c r="H31" s="141">
        <f>E5</f>
        <v>38443</v>
      </c>
      <c r="I31" s="142"/>
      <c r="J31" s="143"/>
      <c r="K31" s="141">
        <f>H31</f>
        <v>38443</v>
      </c>
      <c r="L31" s="142"/>
      <c r="M31" s="143"/>
      <c r="N31" s="2"/>
      <c r="O31" s="2"/>
      <c r="P31" s="2"/>
    </row>
    <row r="32" spans="1:16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">
      <c r="A33" s="5" t="s">
        <v>18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41" t="s">
        <v>169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4.25">
      <c r="A35" s="2" t="s">
        <v>76</v>
      </c>
      <c r="B35" s="2"/>
      <c r="C35" s="2"/>
      <c r="D35" s="2"/>
      <c r="E35" s="2"/>
      <c r="F35" s="2"/>
      <c r="G35" s="2"/>
      <c r="H35" s="203">
        <v>251316071.94</v>
      </c>
      <c r="I35" s="204"/>
      <c r="J35" s="205"/>
      <c r="K35" s="1"/>
      <c r="L35" s="1"/>
      <c r="M35" s="1"/>
      <c r="N35" s="2"/>
      <c r="O35" s="2"/>
      <c r="P35" s="2"/>
    </row>
    <row r="36" spans="1:16" ht="15">
      <c r="A36" s="3" t="s">
        <v>97</v>
      </c>
      <c r="B36" s="2"/>
      <c r="C36" s="2"/>
      <c r="D36" s="2"/>
      <c r="E36" s="2"/>
      <c r="F36" s="6"/>
      <c r="G36" s="2"/>
      <c r="H36" s="173">
        <v>239499016.56</v>
      </c>
      <c r="I36" s="174"/>
      <c r="J36" s="175"/>
      <c r="K36" s="1"/>
      <c r="L36" s="1"/>
      <c r="M36" s="1"/>
      <c r="N36" s="2"/>
      <c r="O36" s="2"/>
      <c r="P36" s="2"/>
    </row>
    <row r="37" spans="1:16" ht="14.25">
      <c r="A37" s="2" t="s">
        <v>77</v>
      </c>
      <c r="B37" s="2"/>
      <c r="C37" s="2"/>
      <c r="D37" s="2"/>
      <c r="E37" s="2"/>
      <c r="F37" s="2"/>
      <c r="G37" s="2"/>
      <c r="H37" s="173">
        <v>1266493.84</v>
      </c>
      <c r="I37" s="174"/>
      <c r="J37" s="175"/>
      <c r="K37" s="1"/>
      <c r="L37" s="1"/>
      <c r="M37" s="1"/>
      <c r="N37" s="2"/>
      <c r="O37" s="2"/>
      <c r="P37" s="2"/>
    </row>
    <row r="38" spans="1:16" ht="14.25">
      <c r="A38" s="2"/>
      <c r="B38" s="2"/>
      <c r="C38" s="2"/>
      <c r="D38" s="2"/>
      <c r="E38" s="2"/>
      <c r="F38" s="2"/>
      <c r="G38" s="2"/>
      <c r="H38" s="128"/>
      <c r="I38" s="129"/>
      <c r="J38" s="130"/>
      <c r="K38" s="1"/>
      <c r="L38" s="1"/>
      <c r="M38" s="1"/>
      <c r="N38" s="2"/>
      <c r="O38" s="2"/>
      <c r="P38" s="2"/>
    </row>
    <row r="39" spans="1:16" ht="14.25">
      <c r="A39" s="2" t="s">
        <v>78</v>
      </c>
      <c r="B39" s="2"/>
      <c r="C39" s="2"/>
      <c r="D39" s="2"/>
      <c r="E39" s="2"/>
      <c r="F39" s="2"/>
      <c r="G39" s="2"/>
      <c r="H39" s="131">
        <f>H42+H43</f>
        <v>13507905.77</v>
      </c>
      <c r="I39" s="129"/>
      <c r="J39" s="130"/>
      <c r="K39" s="1"/>
      <c r="L39" s="1"/>
      <c r="M39" s="1"/>
      <c r="N39" s="2"/>
      <c r="O39" s="2"/>
      <c r="P39" s="2"/>
    </row>
    <row r="40" spans="1:16" ht="14.25">
      <c r="A40" s="2" t="s">
        <v>79</v>
      </c>
      <c r="B40" s="2"/>
      <c r="C40" s="2"/>
      <c r="D40" s="2"/>
      <c r="E40" s="2"/>
      <c r="F40" s="2"/>
      <c r="G40" s="2"/>
      <c r="H40" s="173">
        <v>1690834.33</v>
      </c>
      <c r="I40" s="174"/>
      <c r="J40" s="175"/>
      <c r="K40" s="1"/>
      <c r="L40" s="16"/>
      <c r="M40" s="1"/>
      <c r="N40" s="8"/>
      <c r="O40" s="2"/>
      <c r="P40" s="2"/>
    </row>
    <row r="41" spans="1:16" ht="14.25">
      <c r="A41" s="2" t="s">
        <v>80</v>
      </c>
      <c r="B41" s="2"/>
      <c r="C41" s="2"/>
      <c r="D41" s="2"/>
      <c r="E41" s="2"/>
      <c r="F41" s="2"/>
      <c r="G41" s="2"/>
      <c r="H41" s="128"/>
      <c r="I41" s="129"/>
      <c r="J41" s="130"/>
      <c r="K41" s="1"/>
      <c r="L41" s="1"/>
      <c r="M41" s="1"/>
      <c r="N41" s="2"/>
      <c r="O41" s="2"/>
      <c r="P41" s="2"/>
    </row>
    <row r="42" spans="1:16" ht="14.25">
      <c r="A42" s="2" t="s">
        <v>81</v>
      </c>
      <c r="B42" s="2"/>
      <c r="C42" s="2"/>
      <c r="D42" s="2"/>
      <c r="E42" s="2"/>
      <c r="F42" s="2"/>
      <c r="G42" s="2"/>
      <c r="H42" s="173">
        <v>10300874</v>
      </c>
      <c r="I42" s="174"/>
      <c r="J42" s="175"/>
      <c r="K42" s="131"/>
      <c r="L42" s="129"/>
      <c r="M42" s="129"/>
      <c r="N42" s="2"/>
      <c r="O42" s="2"/>
      <c r="P42" s="2"/>
    </row>
    <row r="43" spans="1:16" ht="14.25">
      <c r="A43" s="2" t="s">
        <v>91</v>
      </c>
      <c r="B43" s="2"/>
      <c r="C43" s="2"/>
      <c r="D43" s="2"/>
      <c r="E43" s="2"/>
      <c r="F43" s="2"/>
      <c r="G43" s="2"/>
      <c r="H43" s="173">
        <v>3207031.77</v>
      </c>
      <c r="I43" s="174"/>
      <c r="J43" s="175"/>
      <c r="K43" s="1"/>
      <c r="L43" s="16"/>
      <c r="M43" s="1"/>
      <c r="N43" s="2"/>
      <c r="O43" s="2"/>
      <c r="P43" s="2"/>
    </row>
    <row r="44" spans="1:16" ht="14.25">
      <c r="A44" s="2" t="s">
        <v>82</v>
      </c>
      <c r="B44" s="2"/>
      <c r="C44" s="2"/>
      <c r="D44" s="2"/>
      <c r="E44" s="2"/>
      <c r="F44" s="2"/>
      <c r="G44" s="2"/>
      <c r="H44" s="173">
        <v>0</v>
      </c>
      <c r="I44" s="174"/>
      <c r="J44" s="175"/>
      <c r="K44" s="1"/>
      <c r="L44" s="16"/>
      <c r="M44" s="1"/>
      <c r="N44" s="2"/>
      <c r="O44" s="2"/>
      <c r="P44" s="2"/>
    </row>
    <row r="45" spans="1:16" ht="14.25">
      <c r="A45" s="2" t="s">
        <v>83</v>
      </c>
      <c r="B45" s="2"/>
      <c r="C45" s="2"/>
      <c r="D45" s="2"/>
      <c r="E45" s="2"/>
      <c r="F45" s="2"/>
      <c r="G45" s="2"/>
      <c r="H45" s="131">
        <v>0</v>
      </c>
      <c r="I45" s="132"/>
      <c r="J45" s="133"/>
      <c r="K45" s="1"/>
      <c r="L45" s="17"/>
      <c r="M45" s="1"/>
      <c r="N45" s="2"/>
      <c r="O45" s="2"/>
      <c r="P45" s="2"/>
    </row>
    <row r="46" spans="1:16" ht="14.25">
      <c r="A46" s="2" t="s">
        <v>84</v>
      </c>
      <c r="B46" s="2"/>
      <c r="C46" s="2"/>
      <c r="D46" s="2"/>
      <c r="E46" s="2"/>
      <c r="F46" s="2"/>
      <c r="G46" s="2"/>
      <c r="H46" s="131">
        <f>H17</f>
        <v>11817032</v>
      </c>
      <c r="I46" s="132"/>
      <c r="J46" s="133"/>
      <c r="K46" s="1"/>
      <c r="L46" s="16"/>
      <c r="M46" s="1"/>
      <c r="N46" s="2"/>
      <c r="O46" s="2"/>
      <c r="P46" s="2"/>
    </row>
    <row r="47" spans="1:16" ht="14.25">
      <c r="A47" s="2" t="s">
        <v>85</v>
      </c>
      <c r="B47" s="2"/>
      <c r="C47" s="2"/>
      <c r="D47" s="2"/>
      <c r="E47" s="2"/>
      <c r="F47" s="2"/>
      <c r="G47" s="2"/>
      <c r="H47" s="128" t="s">
        <v>67</v>
      </c>
      <c r="I47" s="129"/>
      <c r="J47" s="130"/>
      <c r="K47" s="1"/>
      <c r="L47" s="1"/>
      <c r="M47" s="1"/>
      <c r="N47" s="2"/>
      <c r="O47" s="2"/>
      <c r="P47" s="2"/>
    </row>
    <row r="48" spans="1:16" ht="14.25">
      <c r="A48" s="2"/>
      <c r="B48" s="2"/>
      <c r="C48" s="2"/>
      <c r="D48" s="2"/>
      <c r="E48" s="2"/>
      <c r="F48" s="2"/>
      <c r="G48" s="2"/>
      <c r="H48" s="128"/>
      <c r="I48" s="129"/>
      <c r="J48" s="130"/>
      <c r="K48" s="1"/>
      <c r="L48" s="1"/>
      <c r="M48" s="1"/>
      <c r="N48" s="2"/>
      <c r="O48" s="2"/>
      <c r="P48" s="2"/>
    </row>
    <row r="49" spans="1:16" ht="14.25">
      <c r="A49" s="2" t="s">
        <v>19</v>
      </c>
      <c r="B49" s="2"/>
      <c r="C49" s="2"/>
      <c r="D49" s="2"/>
      <c r="E49" s="2"/>
      <c r="F49" s="2"/>
      <c r="G49" s="2"/>
      <c r="H49" s="113">
        <f>(H39-H40)/H35*12*100%</f>
        <v>0.5642490597014223</v>
      </c>
      <c r="I49" s="114"/>
      <c r="J49" s="115"/>
      <c r="K49" s="1"/>
      <c r="L49" s="1"/>
      <c r="M49" s="1"/>
      <c r="N49" s="2"/>
      <c r="O49" s="2"/>
      <c r="P49" s="2"/>
    </row>
    <row r="50" spans="1:16" ht="14.25">
      <c r="A50" s="2" t="s">
        <v>66</v>
      </c>
      <c r="B50" s="2"/>
      <c r="C50" s="2"/>
      <c r="D50" s="2"/>
      <c r="E50" s="2"/>
      <c r="F50" s="2"/>
      <c r="G50" s="2"/>
      <c r="H50" s="113">
        <f>H42/H35*12*100%</f>
        <v>0.4918526978629173</v>
      </c>
      <c r="I50" s="114"/>
      <c r="J50" s="115"/>
      <c r="K50" s="1"/>
      <c r="L50" s="1"/>
      <c r="M50" s="1"/>
      <c r="N50" s="2"/>
      <c r="O50" s="2"/>
      <c r="P50" s="2"/>
    </row>
    <row r="51" spans="1:16" ht="14.25">
      <c r="A51" s="2" t="s">
        <v>20</v>
      </c>
      <c r="B51" s="2"/>
      <c r="C51" s="2"/>
      <c r="D51" s="2"/>
      <c r="E51" s="2"/>
      <c r="F51" s="2"/>
      <c r="G51" s="2"/>
      <c r="H51" s="110">
        <f>(H43-H40)/H35*12*100%</f>
        <v>0.07239636183850502</v>
      </c>
      <c r="I51" s="111"/>
      <c r="J51" s="112"/>
      <c r="K51" s="1"/>
      <c r="L51" s="1"/>
      <c r="M51" s="1"/>
      <c r="N51" s="2"/>
      <c r="O51" s="2"/>
      <c r="P51" s="2"/>
    </row>
    <row r="52" spans="1:16" ht="14.25">
      <c r="A52" s="2"/>
      <c r="B52" s="2"/>
      <c r="C52" s="2"/>
      <c r="D52" s="2"/>
      <c r="E52" s="2"/>
      <c r="F52" s="2"/>
      <c r="G52" s="2"/>
      <c r="H52" s="4"/>
      <c r="I52" s="4"/>
      <c r="J52" s="4"/>
      <c r="K52" s="1"/>
      <c r="L52" s="1"/>
      <c r="M52" s="1"/>
      <c r="N52" s="2"/>
      <c r="O52" s="2"/>
      <c r="P52" s="2"/>
    </row>
    <row r="53" spans="1:16" ht="15">
      <c r="A53" s="42" t="s">
        <v>170</v>
      </c>
      <c r="B53" s="2"/>
      <c r="C53" s="2"/>
      <c r="D53" s="2"/>
      <c r="E53" s="2"/>
      <c r="F53" s="2"/>
      <c r="G53" s="2"/>
      <c r="H53" s="182">
        <f>1266493.84-925520-194556</f>
        <v>146417.84000000008</v>
      </c>
      <c r="I53" s="183"/>
      <c r="J53" s="184"/>
      <c r="K53" s="1"/>
      <c r="L53" s="1"/>
      <c r="M53" s="1"/>
      <c r="N53" s="2"/>
      <c r="O53" s="2"/>
      <c r="P53" s="2"/>
    </row>
    <row r="54" spans="1:16" ht="15">
      <c r="A54" s="42" t="s">
        <v>171</v>
      </c>
      <c r="B54" s="2"/>
      <c r="C54" s="2"/>
      <c r="D54" s="2"/>
      <c r="E54" s="2"/>
      <c r="F54" s="2"/>
      <c r="G54" s="2"/>
      <c r="H54" s="200">
        <v>64.4</v>
      </c>
      <c r="I54" s="201"/>
      <c r="J54" s="202"/>
      <c r="K54" s="1"/>
      <c r="L54" s="1"/>
      <c r="M54" s="1"/>
      <c r="N54" s="2"/>
      <c r="O54" s="2"/>
      <c r="P54" s="2"/>
    </row>
    <row r="55" spans="1:16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">
      <c r="A56" s="43" t="s">
        <v>172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</row>
    <row r="57" spans="1:16" ht="14.25">
      <c r="A57" s="2" t="s">
        <v>70</v>
      </c>
      <c r="B57" s="2"/>
      <c r="C57" s="2"/>
      <c r="D57" s="2"/>
      <c r="E57" s="2"/>
      <c r="F57" s="2"/>
      <c r="G57" s="2"/>
      <c r="H57" s="194">
        <v>175</v>
      </c>
      <c r="I57" s="195"/>
      <c r="J57" s="196"/>
      <c r="K57" s="1"/>
      <c r="L57" s="1"/>
      <c r="M57" s="1"/>
      <c r="N57" s="2"/>
      <c r="O57" s="2"/>
      <c r="P57" s="2"/>
    </row>
    <row r="58" spans="1:16" ht="14.25">
      <c r="A58" s="2" t="s">
        <v>71</v>
      </c>
      <c r="B58" s="2"/>
      <c r="C58" s="2"/>
      <c r="D58" s="2"/>
      <c r="E58" s="2"/>
      <c r="F58" s="2"/>
      <c r="G58" s="2"/>
      <c r="H58" s="185">
        <v>20026.18</v>
      </c>
      <c r="I58" s="186"/>
      <c r="J58" s="187"/>
      <c r="K58" s="1"/>
      <c r="L58" s="1"/>
      <c r="M58" s="1"/>
      <c r="N58" s="2"/>
      <c r="O58" s="2"/>
      <c r="P58" s="2"/>
    </row>
    <row r="59" spans="1:16" ht="14.25">
      <c r="A59" s="2" t="s">
        <v>21</v>
      </c>
      <c r="B59" s="2"/>
      <c r="C59" s="2"/>
      <c r="D59" s="2"/>
      <c r="E59" s="2"/>
      <c r="F59" s="2"/>
      <c r="G59" s="2"/>
      <c r="H59" s="185">
        <f>500+850+500</f>
        <v>1850</v>
      </c>
      <c r="I59" s="186"/>
      <c r="J59" s="187"/>
      <c r="K59" s="1"/>
      <c r="L59" s="1"/>
      <c r="M59" s="1"/>
      <c r="N59" s="2"/>
      <c r="O59" s="2"/>
      <c r="P59" s="2"/>
    </row>
    <row r="60" spans="1:16" ht="14.25">
      <c r="A60" s="2" t="s">
        <v>22</v>
      </c>
      <c r="B60" s="2"/>
      <c r="C60" s="2"/>
      <c r="D60" s="2"/>
      <c r="E60" s="2"/>
      <c r="F60" s="2"/>
      <c r="G60" s="2"/>
      <c r="H60" s="197">
        <v>7643.84</v>
      </c>
      <c r="I60" s="198"/>
      <c r="J60" s="199"/>
      <c r="K60" s="1"/>
      <c r="L60" s="1"/>
      <c r="M60" s="1"/>
      <c r="N60" s="2"/>
      <c r="O60" s="2"/>
      <c r="P60" s="2"/>
    </row>
    <row r="61" spans="1:16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</row>
    <row r="62" spans="1:16" ht="15">
      <c r="A62" s="5" t="s">
        <v>23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</row>
    <row r="63" spans="1:16" ht="14.25">
      <c r="A63" s="3" t="s">
        <v>24</v>
      </c>
      <c r="B63" s="2"/>
      <c r="C63" s="2"/>
      <c r="D63" s="2"/>
      <c r="E63" s="2"/>
      <c r="F63" s="2"/>
      <c r="G63" s="2"/>
      <c r="H63" s="144">
        <v>60000000</v>
      </c>
      <c r="I63" s="145"/>
      <c r="J63" s="146"/>
      <c r="K63" s="1"/>
      <c r="L63" s="1"/>
      <c r="M63" s="1"/>
      <c r="N63" s="2"/>
      <c r="O63" s="2"/>
      <c r="P63" s="2"/>
    </row>
    <row r="64" spans="1:16" ht="14.25">
      <c r="A64" s="2" t="s">
        <v>25</v>
      </c>
      <c r="B64" s="2"/>
      <c r="C64" s="2"/>
      <c r="D64" s="2"/>
      <c r="E64" s="2"/>
      <c r="F64" s="2"/>
      <c r="G64" s="2"/>
      <c r="H64" s="131">
        <v>60000000</v>
      </c>
      <c r="I64" s="132"/>
      <c r="J64" s="133"/>
      <c r="K64" s="1"/>
      <c r="L64" s="1"/>
      <c r="M64" s="1"/>
      <c r="N64" s="2"/>
      <c r="O64" s="2"/>
      <c r="P64" s="2"/>
    </row>
    <row r="65" spans="1:16" ht="14.25">
      <c r="A65" s="2" t="s">
        <v>26</v>
      </c>
      <c r="B65" s="2"/>
      <c r="C65" s="2"/>
      <c r="D65" s="2"/>
      <c r="E65" s="2"/>
      <c r="F65" s="2"/>
      <c r="G65" s="2"/>
      <c r="H65" s="131">
        <v>0</v>
      </c>
      <c r="I65" s="132"/>
      <c r="J65" s="133"/>
      <c r="K65" s="1"/>
      <c r="L65" s="1"/>
      <c r="M65" s="1"/>
      <c r="N65" s="2"/>
      <c r="O65" s="2"/>
      <c r="P65" s="2"/>
    </row>
    <row r="66" spans="1:16" ht="14.25">
      <c r="A66" s="2" t="s">
        <v>27</v>
      </c>
      <c r="B66" s="2"/>
      <c r="C66" s="2"/>
      <c r="D66" s="2"/>
      <c r="E66" s="2"/>
      <c r="F66" s="2"/>
      <c r="G66" s="2"/>
      <c r="H66" s="128">
        <v>0</v>
      </c>
      <c r="I66" s="129"/>
      <c r="J66" s="130"/>
      <c r="K66" s="1"/>
      <c r="L66" s="1"/>
      <c r="M66" s="1"/>
      <c r="N66" s="2"/>
      <c r="O66" s="2"/>
      <c r="P66" s="2"/>
    </row>
    <row r="67" spans="1:16" ht="14.25">
      <c r="A67" s="2" t="s">
        <v>28</v>
      </c>
      <c r="B67" s="2"/>
      <c r="C67" s="2"/>
      <c r="D67" s="2"/>
      <c r="E67" s="2"/>
      <c r="F67" s="2"/>
      <c r="G67" s="2"/>
      <c r="H67" s="131">
        <v>0</v>
      </c>
      <c r="I67" s="132"/>
      <c r="J67" s="133"/>
      <c r="K67" s="1"/>
      <c r="L67" s="1"/>
      <c r="M67" s="1"/>
      <c r="N67" s="2"/>
      <c r="O67" s="2"/>
      <c r="P67" s="2"/>
    </row>
    <row r="68" spans="1:16" ht="14.25">
      <c r="A68" s="2" t="s">
        <v>29</v>
      </c>
      <c r="B68" s="2"/>
      <c r="C68" s="2"/>
      <c r="D68" s="2"/>
      <c r="E68" s="2"/>
      <c r="F68" s="2"/>
      <c r="G68" s="2"/>
      <c r="H68" s="137">
        <f>H60</f>
        <v>7643.84</v>
      </c>
      <c r="I68" s="138"/>
      <c r="J68" s="139"/>
      <c r="K68" s="1"/>
      <c r="L68" s="1"/>
      <c r="M68" s="1"/>
      <c r="N68" s="2"/>
      <c r="O68" s="2"/>
      <c r="P68" s="2"/>
    </row>
    <row r="69" spans="1:16" ht="14.25">
      <c r="A69" s="2" t="s">
        <v>30</v>
      </c>
      <c r="B69" s="2"/>
      <c r="C69" s="2"/>
      <c r="D69" s="2"/>
      <c r="E69" s="2"/>
      <c r="F69" s="2"/>
      <c r="G69" s="2"/>
      <c r="H69" s="110">
        <v>0.0015</v>
      </c>
      <c r="I69" s="153"/>
      <c r="J69" s="154"/>
      <c r="K69" s="1"/>
      <c r="L69" s="1"/>
      <c r="M69" s="1"/>
      <c r="N69" s="2"/>
      <c r="O69" s="2"/>
      <c r="P69" s="2"/>
    </row>
    <row r="70" spans="1:16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</row>
    <row r="71" spans="1:16" ht="15">
      <c r="A71" s="5" t="s">
        <v>31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4.25">
      <c r="A72" s="3" t="s">
        <v>96</v>
      </c>
      <c r="B72" s="2"/>
      <c r="C72" s="2"/>
      <c r="D72" s="2"/>
      <c r="E72" s="2"/>
      <c r="F72" s="2"/>
      <c r="G72" s="2"/>
      <c r="H72" s="144">
        <v>11750000</v>
      </c>
      <c r="I72" s="145"/>
      <c r="J72" s="146"/>
      <c r="K72" s="2"/>
      <c r="L72" s="2"/>
      <c r="M72" s="2"/>
      <c r="N72" s="2"/>
      <c r="O72" s="2"/>
      <c r="P72" s="2"/>
    </row>
    <row r="73" spans="1:16" ht="14.25">
      <c r="A73" s="2" t="s">
        <v>32</v>
      </c>
      <c r="B73" s="2"/>
      <c r="C73" s="2"/>
      <c r="D73" s="2"/>
      <c r="E73" s="2"/>
      <c r="F73" s="2"/>
      <c r="G73" s="2"/>
      <c r="H73" s="131">
        <v>11750000</v>
      </c>
      <c r="I73" s="132"/>
      <c r="J73" s="133"/>
      <c r="K73" s="2"/>
      <c r="L73" s="2"/>
      <c r="M73" s="2"/>
      <c r="N73" s="2"/>
      <c r="O73" s="2"/>
      <c r="P73" s="2"/>
    </row>
    <row r="74" spans="1:16" ht="14.25">
      <c r="A74" s="2" t="s">
        <v>33</v>
      </c>
      <c r="B74" s="2"/>
      <c r="C74" s="2"/>
      <c r="D74" s="2"/>
      <c r="E74" s="2"/>
      <c r="F74" s="2"/>
      <c r="G74" s="2"/>
      <c r="H74" s="131">
        <v>0</v>
      </c>
      <c r="I74" s="129"/>
      <c r="J74" s="130"/>
      <c r="K74" s="2"/>
      <c r="L74" s="2"/>
      <c r="M74" s="2"/>
      <c r="N74" s="2"/>
      <c r="O74" s="2"/>
      <c r="P74" s="2"/>
    </row>
    <row r="75" spans="1:16" ht="14.25">
      <c r="A75" s="2" t="s">
        <v>34</v>
      </c>
      <c r="B75" s="2"/>
      <c r="C75" s="2"/>
      <c r="D75" s="2"/>
      <c r="E75" s="2"/>
      <c r="F75" s="2"/>
      <c r="G75" s="2"/>
      <c r="H75" s="128"/>
      <c r="I75" s="129"/>
      <c r="J75" s="130"/>
      <c r="K75" s="2"/>
      <c r="L75" s="2"/>
      <c r="M75" s="2"/>
      <c r="N75" s="2"/>
      <c r="O75" s="2"/>
      <c r="P75" s="2"/>
    </row>
    <row r="76" spans="1:16" ht="14.25">
      <c r="A76" s="2" t="s">
        <v>35</v>
      </c>
      <c r="B76" s="2"/>
      <c r="C76" s="2"/>
      <c r="D76" s="2"/>
      <c r="E76" s="2"/>
      <c r="F76" s="2"/>
      <c r="G76" s="2"/>
      <c r="H76" s="128">
        <v>0</v>
      </c>
      <c r="I76" s="129"/>
      <c r="J76" s="130"/>
      <c r="K76" s="2"/>
      <c r="L76" s="2"/>
      <c r="M76" s="2"/>
      <c r="N76" s="2"/>
      <c r="O76" s="2"/>
      <c r="P76" s="2"/>
    </row>
    <row r="77" spans="1:16" ht="14.25">
      <c r="A77" s="2" t="s">
        <v>36</v>
      </c>
      <c r="B77" s="2"/>
      <c r="C77" s="2"/>
      <c r="D77" s="2"/>
      <c r="E77" s="2"/>
      <c r="F77" s="2"/>
      <c r="G77" s="2"/>
      <c r="H77" s="128">
        <v>0</v>
      </c>
      <c r="I77" s="129"/>
      <c r="J77" s="130"/>
      <c r="K77" s="2"/>
      <c r="L77" s="2"/>
      <c r="M77" s="2"/>
      <c r="N77" s="2"/>
      <c r="O77" s="2"/>
      <c r="P77" s="2"/>
    </row>
    <row r="78" spans="1:16" ht="14.25">
      <c r="A78" s="2" t="s">
        <v>37</v>
      </c>
      <c r="B78" s="2"/>
      <c r="C78" s="2"/>
      <c r="D78" s="2"/>
      <c r="E78" s="2"/>
      <c r="F78" s="2"/>
      <c r="G78" s="2"/>
      <c r="H78" s="128">
        <v>0</v>
      </c>
      <c r="I78" s="129"/>
      <c r="J78" s="130"/>
      <c r="K78" s="2"/>
      <c r="L78" s="2"/>
      <c r="M78" s="2"/>
      <c r="N78" s="2"/>
      <c r="O78" s="2"/>
      <c r="P78" s="2"/>
    </row>
    <row r="79" spans="1:16" ht="14.25">
      <c r="A79" s="2" t="s">
        <v>38</v>
      </c>
      <c r="B79" s="2"/>
      <c r="C79" s="2"/>
      <c r="D79" s="2"/>
      <c r="E79" s="2"/>
      <c r="F79" s="2"/>
      <c r="G79" s="2"/>
      <c r="H79" s="158">
        <f>H73+H74</f>
        <v>11750000</v>
      </c>
      <c r="I79" s="159"/>
      <c r="J79" s="160"/>
      <c r="K79" s="2"/>
      <c r="L79" s="2"/>
      <c r="M79" s="2"/>
      <c r="N79" s="2"/>
      <c r="O79" s="2"/>
      <c r="P79" s="2"/>
    </row>
    <row r="80" spans="1:16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">
      <c r="A81" s="5" t="s">
        <v>39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4.25">
      <c r="A82" s="2" t="s">
        <v>40</v>
      </c>
      <c r="B82" s="2"/>
      <c r="C82" s="2"/>
      <c r="D82" s="2"/>
      <c r="E82" s="2"/>
      <c r="F82" s="2"/>
      <c r="G82" s="2"/>
      <c r="H82" s="161">
        <v>0</v>
      </c>
      <c r="I82" s="162"/>
      <c r="J82" s="163"/>
      <c r="K82" s="2"/>
      <c r="L82" s="2"/>
      <c r="M82" s="2"/>
      <c r="N82" s="2"/>
      <c r="O82" s="2"/>
      <c r="P82" s="2"/>
    </row>
    <row r="83" spans="1:16" ht="14.25">
      <c r="A83" s="2" t="s">
        <v>41</v>
      </c>
      <c r="B83" s="2"/>
      <c r="C83" s="2"/>
      <c r="D83" s="2"/>
      <c r="E83" s="2"/>
      <c r="F83" s="2"/>
      <c r="G83" s="2"/>
      <c r="H83" s="128">
        <v>0</v>
      </c>
      <c r="I83" s="129"/>
      <c r="J83" s="130"/>
      <c r="K83" s="2"/>
      <c r="L83" s="2"/>
      <c r="M83" s="2"/>
      <c r="N83" s="2"/>
      <c r="O83" s="2"/>
      <c r="P83" s="2"/>
    </row>
    <row r="84" spans="1:16" ht="14.25">
      <c r="A84" s="2" t="s">
        <v>42</v>
      </c>
      <c r="B84" s="2"/>
      <c r="C84" s="2"/>
      <c r="D84" s="2"/>
      <c r="E84" s="2"/>
      <c r="F84" s="2"/>
      <c r="G84" s="2"/>
      <c r="H84" s="128">
        <v>0</v>
      </c>
      <c r="I84" s="129"/>
      <c r="J84" s="130"/>
      <c r="K84" s="2"/>
      <c r="L84" s="2"/>
      <c r="M84" s="2"/>
      <c r="N84" s="2"/>
      <c r="O84" s="2"/>
      <c r="P84" s="2"/>
    </row>
    <row r="85" spans="1:16" ht="14.25">
      <c r="A85" s="2" t="s">
        <v>43</v>
      </c>
      <c r="B85" s="2"/>
      <c r="C85" s="2"/>
      <c r="D85" s="2"/>
      <c r="E85" s="2"/>
      <c r="F85" s="2"/>
      <c r="G85" s="2"/>
      <c r="H85" s="164">
        <v>0</v>
      </c>
      <c r="I85" s="153"/>
      <c r="J85" s="154"/>
      <c r="K85" s="2"/>
      <c r="L85" s="2"/>
      <c r="M85" s="2"/>
      <c r="N85" s="2"/>
      <c r="O85" s="2"/>
      <c r="P85" s="2"/>
    </row>
    <row r="86" spans="1:16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>
      <c r="A87" s="44" t="s">
        <v>173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">
      <c r="A88" s="6" t="s">
        <v>44</v>
      </c>
      <c r="B88" s="2"/>
      <c r="C88" s="2"/>
      <c r="D88" s="2"/>
      <c r="E88" s="2"/>
      <c r="F88" s="2"/>
      <c r="G88" s="2"/>
      <c r="H88" s="125" t="s">
        <v>72</v>
      </c>
      <c r="I88" s="126"/>
      <c r="J88" s="127"/>
      <c r="K88" s="126" t="s">
        <v>61</v>
      </c>
      <c r="L88" s="126"/>
      <c r="M88" s="127"/>
      <c r="N88" s="2"/>
      <c r="O88" s="2"/>
      <c r="P88" s="2"/>
    </row>
    <row r="89" spans="1:16" ht="14.25">
      <c r="A89" s="2" t="s">
        <v>45</v>
      </c>
      <c r="B89" s="2"/>
      <c r="C89" s="2"/>
      <c r="D89" s="2"/>
      <c r="E89" s="2"/>
      <c r="F89" s="2"/>
      <c r="G89" s="2"/>
      <c r="H89" s="173">
        <v>235262094.67</v>
      </c>
      <c r="I89" s="174"/>
      <c r="J89" s="175"/>
      <c r="K89" s="188">
        <v>3679</v>
      </c>
      <c r="L89" s="188"/>
      <c r="M89" s="189"/>
      <c r="N89" s="2"/>
      <c r="O89" s="2"/>
      <c r="P89" s="2"/>
    </row>
    <row r="90" spans="1:16" ht="14.25">
      <c r="A90" s="2" t="s">
        <v>46</v>
      </c>
      <c r="B90" s="2"/>
      <c r="C90" s="2"/>
      <c r="D90" s="2"/>
      <c r="E90" s="2"/>
      <c r="F90" s="2"/>
      <c r="G90" s="2"/>
      <c r="H90" s="173">
        <v>1627712.84</v>
      </c>
      <c r="I90" s="174"/>
      <c r="J90" s="175"/>
      <c r="K90" s="188">
        <v>31</v>
      </c>
      <c r="L90" s="188"/>
      <c r="M90" s="189"/>
      <c r="N90" s="2"/>
      <c r="O90" s="2"/>
      <c r="P90" s="2"/>
    </row>
    <row r="91" spans="1:16" ht="14.25">
      <c r="A91" s="2" t="s">
        <v>47</v>
      </c>
      <c r="B91" s="2"/>
      <c r="C91" s="2"/>
      <c r="D91" s="2"/>
      <c r="E91" s="2"/>
      <c r="F91" s="2"/>
      <c r="G91" s="2"/>
      <c r="H91" s="173">
        <v>1296016.23</v>
      </c>
      <c r="I91" s="174"/>
      <c r="J91" s="175"/>
      <c r="K91" s="188">
        <v>15</v>
      </c>
      <c r="L91" s="188"/>
      <c r="M91" s="189"/>
      <c r="N91" s="2"/>
      <c r="O91" s="2"/>
      <c r="P91" s="2"/>
    </row>
    <row r="92" spans="1:16" ht="14.25">
      <c r="A92" s="2" t="s">
        <v>48</v>
      </c>
      <c r="B92" s="2"/>
      <c r="C92" s="2"/>
      <c r="D92" s="2"/>
      <c r="E92" s="2"/>
      <c r="F92" s="2"/>
      <c r="G92" s="2"/>
      <c r="H92" s="173">
        <v>862268.2</v>
      </c>
      <c r="I92" s="174"/>
      <c r="J92" s="175"/>
      <c r="K92" s="188">
        <v>15</v>
      </c>
      <c r="L92" s="188"/>
      <c r="M92" s="189"/>
      <c r="N92" s="2"/>
      <c r="O92" s="2"/>
      <c r="P92" s="2"/>
    </row>
    <row r="93" spans="1:16" ht="14.25">
      <c r="A93" s="2" t="s">
        <v>104</v>
      </c>
      <c r="B93" s="2"/>
      <c r="C93" s="2"/>
      <c r="D93" s="2"/>
      <c r="E93" s="2"/>
      <c r="F93" s="2"/>
      <c r="G93" s="2"/>
      <c r="H93" s="173">
        <f>49653.42+175721.41</f>
        <v>225374.83000000002</v>
      </c>
      <c r="I93" s="174"/>
      <c r="J93" s="175"/>
      <c r="K93" s="188">
        <f>2+2</f>
        <v>4</v>
      </c>
      <c r="L93" s="188"/>
      <c r="M93" s="189"/>
      <c r="N93" s="2"/>
      <c r="O93" s="2"/>
      <c r="P93" s="2"/>
    </row>
    <row r="94" spans="1:16" ht="14.25">
      <c r="A94" s="2" t="s">
        <v>105</v>
      </c>
      <c r="B94" s="2"/>
      <c r="C94" s="2"/>
      <c r="D94" s="2"/>
      <c r="E94" s="2"/>
      <c r="F94" s="2"/>
      <c r="G94" s="2"/>
      <c r="H94" s="173">
        <f>17481.38+230.07+88037.51</f>
        <v>105748.95999999999</v>
      </c>
      <c r="I94" s="174"/>
      <c r="J94" s="175"/>
      <c r="K94" s="188">
        <f>1+1+2</f>
        <v>4</v>
      </c>
      <c r="L94" s="188"/>
      <c r="M94" s="189"/>
      <c r="N94" s="2"/>
      <c r="O94" s="2"/>
      <c r="P94" s="2"/>
    </row>
    <row r="95" spans="1:16" ht="14.25">
      <c r="A95" s="2" t="s">
        <v>103</v>
      </c>
      <c r="B95" s="2"/>
      <c r="C95" s="2"/>
      <c r="D95" s="2"/>
      <c r="E95" s="2"/>
      <c r="F95" s="2"/>
      <c r="G95" s="2"/>
      <c r="H95" s="173">
        <v>94936.97</v>
      </c>
      <c r="I95" s="174"/>
      <c r="J95" s="175"/>
      <c r="K95" s="188">
        <v>4</v>
      </c>
      <c r="L95" s="188"/>
      <c r="M95" s="189"/>
      <c r="N95" s="2"/>
      <c r="O95" s="2"/>
      <c r="P95" s="2"/>
    </row>
    <row r="96" spans="1:16" ht="14.25">
      <c r="A96" s="2" t="s">
        <v>116</v>
      </c>
      <c r="B96" s="2"/>
      <c r="C96" s="2"/>
      <c r="D96" s="2"/>
      <c r="E96" s="2"/>
      <c r="F96" s="2"/>
      <c r="G96" s="2"/>
      <c r="H96" s="190">
        <v>24863.86</v>
      </c>
      <c r="I96" s="191"/>
      <c r="J96" s="192"/>
      <c r="K96" s="193">
        <v>1</v>
      </c>
      <c r="L96" s="191"/>
      <c r="M96" s="192"/>
      <c r="N96" s="2"/>
      <c r="O96" s="2"/>
      <c r="P96" s="2"/>
    </row>
    <row r="97" spans="1:16" ht="14.25">
      <c r="A97" s="2" t="s">
        <v>115</v>
      </c>
      <c r="B97" s="2"/>
      <c r="C97" s="2"/>
      <c r="D97" s="2"/>
      <c r="E97" s="2"/>
      <c r="F97" s="2"/>
      <c r="G97" s="2"/>
      <c r="H97" s="165">
        <f>SUM(H89:J96)</f>
        <v>239499016.56</v>
      </c>
      <c r="I97" s="166"/>
      <c r="J97" s="167"/>
      <c r="K97" s="168">
        <f>SUM(K89:M96)</f>
        <v>3753</v>
      </c>
      <c r="L97" s="169"/>
      <c r="M97" s="170"/>
      <c r="N97" s="2"/>
      <c r="O97" s="2"/>
      <c r="P97" s="2"/>
    </row>
    <row r="98" spans="1:16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">
      <c r="A99" s="45" t="s">
        <v>174</v>
      </c>
      <c r="B99" s="2"/>
      <c r="C99" s="2"/>
      <c r="D99" s="2"/>
      <c r="E99" s="2"/>
      <c r="F99" s="2"/>
      <c r="G99" s="2"/>
      <c r="H99" s="12"/>
      <c r="I99" s="12"/>
      <c r="J99" s="12"/>
      <c r="K99" s="11"/>
      <c r="L99" s="11"/>
      <c r="M99" s="11"/>
      <c r="N99" s="2"/>
      <c r="O99" s="2"/>
      <c r="P99" s="2"/>
    </row>
    <row r="100" spans="1:16" ht="15">
      <c r="A100" s="14" t="s">
        <v>111</v>
      </c>
      <c r="B100" s="2"/>
      <c r="C100" s="2"/>
      <c r="D100" s="2"/>
      <c r="E100" s="2"/>
      <c r="F100" s="2"/>
      <c r="G100" s="2"/>
      <c r="H100" s="116" t="s">
        <v>114</v>
      </c>
      <c r="I100" s="117"/>
      <c r="J100" s="118"/>
      <c r="K100" s="11"/>
      <c r="L100" s="11"/>
      <c r="M100" s="11"/>
      <c r="N100" s="2"/>
      <c r="O100" s="2"/>
      <c r="P100" s="2"/>
    </row>
    <row r="101" spans="1:16" ht="14.25">
      <c r="A101" s="15" t="s">
        <v>112</v>
      </c>
      <c r="B101" s="2"/>
      <c r="C101" s="2"/>
      <c r="D101" s="2"/>
      <c r="E101" s="2"/>
      <c r="F101" s="2"/>
      <c r="G101" s="2"/>
      <c r="H101" s="176">
        <f>68401836.45/239499017</f>
        <v>0.28560382963910036</v>
      </c>
      <c r="I101" s="177"/>
      <c r="J101" s="178"/>
      <c r="K101" s="11"/>
      <c r="L101" s="11"/>
      <c r="M101" s="11"/>
      <c r="N101" s="2"/>
      <c r="O101" s="2"/>
      <c r="P101" s="2"/>
    </row>
    <row r="102" spans="1:16" ht="14.25">
      <c r="A102" s="15" t="s">
        <v>113</v>
      </c>
      <c r="B102" s="2"/>
      <c r="C102" s="2"/>
      <c r="D102" s="2"/>
      <c r="E102" s="2"/>
      <c r="F102" s="2"/>
      <c r="G102" s="2"/>
      <c r="H102" s="179">
        <f>23490807.7/239499017</f>
        <v>0.09808310695488157</v>
      </c>
      <c r="I102" s="180"/>
      <c r="J102" s="181"/>
      <c r="K102" s="11"/>
      <c r="L102" s="11"/>
      <c r="M102" s="11"/>
      <c r="N102" s="2"/>
      <c r="O102" s="2"/>
      <c r="P102" s="2"/>
    </row>
    <row r="103" spans="1:16" ht="14.25">
      <c r="A103" s="2"/>
      <c r="B103" s="2"/>
      <c r="C103" s="2"/>
      <c r="D103" s="2"/>
      <c r="E103" s="2"/>
      <c r="F103" s="2"/>
      <c r="G103" s="2"/>
      <c r="H103" s="12"/>
      <c r="I103" s="12"/>
      <c r="J103" s="12"/>
      <c r="K103" s="11"/>
      <c r="L103" s="11"/>
      <c r="M103" s="11"/>
      <c r="N103" s="2"/>
      <c r="O103" s="2"/>
      <c r="P103" s="2"/>
    </row>
    <row r="104" spans="1:16" ht="14.25">
      <c r="A104" s="2"/>
      <c r="B104" s="2"/>
      <c r="C104" s="2"/>
      <c r="D104" s="2"/>
      <c r="E104" s="2"/>
      <c r="F104" s="2"/>
      <c r="G104" s="2"/>
      <c r="H104" s="12"/>
      <c r="I104" s="12"/>
      <c r="J104" s="12"/>
      <c r="K104" s="11"/>
      <c r="L104" s="11"/>
      <c r="M104" s="11"/>
      <c r="N104" s="2"/>
      <c r="O104" s="2"/>
      <c r="P104" s="2"/>
    </row>
    <row r="105" spans="1:16" ht="15">
      <c r="A105" s="5" t="s">
        <v>117</v>
      </c>
      <c r="B105" s="2"/>
      <c r="C105" s="2"/>
      <c r="D105" s="2"/>
      <c r="E105" s="2"/>
      <c r="F105" s="2"/>
      <c r="G105" s="2"/>
      <c r="H105" s="116" t="s">
        <v>108</v>
      </c>
      <c r="I105" s="117"/>
      <c r="J105" s="118"/>
      <c r="K105" s="125" t="s">
        <v>109</v>
      </c>
      <c r="L105" s="126"/>
      <c r="M105" s="127"/>
      <c r="N105" s="125" t="s">
        <v>110</v>
      </c>
      <c r="O105" s="126"/>
      <c r="P105" s="127"/>
    </row>
    <row r="106" spans="1:16" ht="14.25">
      <c r="A106" s="2" t="s">
        <v>106</v>
      </c>
      <c r="B106" s="2"/>
      <c r="C106" s="2"/>
      <c r="D106" s="2"/>
      <c r="E106" s="2"/>
      <c r="F106" s="2"/>
      <c r="G106" s="2"/>
      <c r="H106" s="113">
        <v>0.667</v>
      </c>
      <c r="I106" s="114"/>
      <c r="J106" s="115"/>
      <c r="K106" s="113">
        <v>0.677</v>
      </c>
      <c r="L106" s="114"/>
      <c r="M106" s="115"/>
      <c r="N106" s="176">
        <v>0.6174</v>
      </c>
      <c r="O106" s="177"/>
      <c r="P106" s="178"/>
    </row>
    <row r="107" spans="1:16" ht="14.25">
      <c r="A107" s="2" t="s">
        <v>107</v>
      </c>
      <c r="B107" s="2"/>
      <c r="C107" s="2"/>
      <c r="D107" s="2"/>
      <c r="E107" s="2"/>
      <c r="F107" s="2"/>
      <c r="G107" s="2"/>
      <c r="H107" s="110">
        <v>0.6431</v>
      </c>
      <c r="I107" s="111"/>
      <c r="J107" s="112"/>
      <c r="K107" s="110">
        <v>0.6531</v>
      </c>
      <c r="L107" s="111"/>
      <c r="M107" s="112"/>
      <c r="N107" s="179">
        <v>0.5879</v>
      </c>
      <c r="O107" s="180"/>
      <c r="P107" s="181"/>
    </row>
    <row r="108" spans="1:16" ht="14.25">
      <c r="A108" s="2"/>
      <c r="B108" s="2"/>
      <c r="C108" s="2"/>
      <c r="D108" s="2"/>
      <c r="E108" s="2"/>
      <c r="F108" s="2"/>
      <c r="G108" s="2"/>
      <c r="H108" s="8"/>
      <c r="I108" s="2"/>
      <c r="J108" s="2"/>
      <c r="K108" s="2"/>
      <c r="L108" s="2"/>
      <c r="M108" s="2"/>
      <c r="N108" s="2"/>
      <c r="O108" s="2"/>
      <c r="P108" s="2"/>
    </row>
    <row r="109" spans="1:16" ht="15">
      <c r="A109" s="5" t="s">
        <v>49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4.25">
      <c r="A110" s="2" t="s">
        <v>50</v>
      </c>
      <c r="B110" s="2"/>
      <c r="C110" s="2"/>
      <c r="D110" s="2"/>
      <c r="E110" s="2"/>
      <c r="F110" s="2"/>
      <c r="G110" s="2"/>
      <c r="H110" s="161">
        <v>0</v>
      </c>
      <c r="I110" s="162"/>
      <c r="J110" s="163"/>
      <c r="K110" s="2"/>
      <c r="L110" s="2"/>
      <c r="M110" s="2"/>
      <c r="N110" s="2"/>
      <c r="O110" s="2"/>
      <c r="P110" s="2"/>
    </row>
    <row r="111" spans="1:16" ht="14.25">
      <c r="A111" s="2" t="s">
        <v>51</v>
      </c>
      <c r="B111" s="2"/>
      <c r="C111" s="2"/>
      <c r="D111" s="2"/>
      <c r="E111" s="2"/>
      <c r="F111" s="2"/>
      <c r="G111" s="2"/>
      <c r="H111" s="128">
        <v>0</v>
      </c>
      <c r="I111" s="129"/>
      <c r="J111" s="130"/>
      <c r="K111" s="2"/>
      <c r="L111" s="2"/>
      <c r="M111" s="2"/>
      <c r="N111" s="2"/>
      <c r="O111" s="2"/>
      <c r="P111" s="2"/>
    </row>
    <row r="112" spans="1:16" ht="14.25">
      <c r="A112" s="2"/>
      <c r="B112" s="2"/>
      <c r="C112" s="2"/>
      <c r="D112" s="2"/>
      <c r="E112" s="2"/>
      <c r="F112" s="2"/>
      <c r="G112" s="2"/>
      <c r="H112" s="128"/>
      <c r="I112" s="129"/>
      <c r="J112" s="130"/>
      <c r="K112" s="2"/>
      <c r="L112" s="2"/>
      <c r="M112" s="2"/>
      <c r="N112" s="2"/>
      <c r="O112" s="2"/>
      <c r="P112" s="2"/>
    </row>
    <row r="113" spans="1:16" ht="14.25">
      <c r="A113" s="2" t="s">
        <v>52</v>
      </c>
      <c r="B113" s="2"/>
      <c r="C113" s="2"/>
      <c r="D113" s="2"/>
      <c r="E113" s="2"/>
      <c r="F113" s="2"/>
      <c r="G113" s="2"/>
      <c r="H113" s="128">
        <v>0</v>
      </c>
      <c r="I113" s="129"/>
      <c r="J113" s="130"/>
      <c r="K113" s="2"/>
      <c r="L113" s="2"/>
      <c r="M113" s="2"/>
      <c r="N113" s="2"/>
      <c r="O113" s="2"/>
      <c r="P113" s="2"/>
    </row>
    <row r="114" spans="1:16" ht="14.25">
      <c r="A114" s="2" t="s">
        <v>53</v>
      </c>
      <c r="B114" s="2"/>
      <c r="C114" s="2"/>
      <c r="D114" s="2"/>
      <c r="E114" s="2"/>
      <c r="F114" s="2"/>
      <c r="G114" s="2"/>
      <c r="H114" s="128">
        <v>0</v>
      </c>
      <c r="I114" s="129"/>
      <c r="J114" s="130"/>
      <c r="K114" s="2"/>
      <c r="L114" s="2"/>
      <c r="M114" s="2"/>
      <c r="N114" s="2"/>
      <c r="O114" s="2"/>
      <c r="P114" s="2"/>
    </row>
    <row r="115" spans="1:16" ht="14.25">
      <c r="A115" s="2" t="s">
        <v>54</v>
      </c>
      <c r="B115" s="2"/>
      <c r="C115" s="2"/>
      <c r="D115" s="2"/>
      <c r="E115" s="2"/>
      <c r="F115" s="2"/>
      <c r="G115" s="2"/>
      <c r="H115" s="164">
        <v>0</v>
      </c>
      <c r="I115" s="153"/>
      <c r="J115" s="154"/>
      <c r="K115" s="1"/>
      <c r="L115" s="1"/>
      <c r="M115" s="1"/>
      <c r="N115" s="2"/>
      <c r="O115" s="2"/>
      <c r="P115" s="2"/>
    </row>
    <row r="116" spans="1:16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2"/>
      <c r="O116" s="2"/>
      <c r="P116" s="2"/>
    </row>
    <row r="117" spans="1:16" ht="15">
      <c r="A117" s="5" t="s">
        <v>55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4.25">
      <c r="A118" s="2" t="s">
        <v>86</v>
      </c>
      <c r="B118" s="2"/>
      <c r="C118" s="2"/>
      <c r="D118" s="2"/>
      <c r="E118" s="2"/>
      <c r="F118" s="2"/>
      <c r="G118" s="2"/>
      <c r="H118" s="161">
        <v>0</v>
      </c>
      <c r="I118" s="162"/>
      <c r="J118" s="163"/>
      <c r="K118" s="2"/>
      <c r="L118" s="2"/>
      <c r="M118" s="2"/>
      <c r="N118" s="2"/>
      <c r="O118" s="2"/>
      <c r="P118" s="2"/>
    </row>
    <row r="119" spans="1:16" ht="14.25">
      <c r="A119" s="2" t="s">
        <v>87</v>
      </c>
      <c r="B119" s="2"/>
      <c r="C119" s="2"/>
      <c r="D119" s="2"/>
      <c r="E119" s="2"/>
      <c r="F119" s="2"/>
      <c r="G119" s="2"/>
      <c r="H119" s="128">
        <v>0</v>
      </c>
      <c r="I119" s="129"/>
      <c r="J119" s="130"/>
      <c r="K119" s="2"/>
      <c r="L119" s="2"/>
      <c r="M119" s="2"/>
      <c r="N119" s="2"/>
      <c r="O119" s="2"/>
      <c r="P119" s="2"/>
    </row>
    <row r="120" spans="1:16" ht="14.25">
      <c r="A120" s="2" t="s">
        <v>88</v>
      </c>
      <c r="B120" s="2"/>
      <c r="C120" s="2"/>
      <c r="D120" s="2"/>
      <c r="E120" s="2"/>
      <c r="F120" s="2"/>
      <c r="G120" s="2"/>
      <c r="H120" s="128">
        <v>0</v>
      </c>
      <c r="I120" s="129"/>
      <c r="J120" s="130"/>
      <c r="K120" s="2"/>
      <c r="L120" s="2"/>
      <c r="M120" s="2"/>
      <c r="N120" s="2"/>
      <c r="O120" s="2"/>
      <c r="P120" s="2"/>
    </row>
    <row r="121" spans="1:16" ht="14.25">
      <c r="A121" s="2" t="s">
        <v>89</v>
      </c>
      <c r="B121" s="2"/>
      <c r="C121" s="2"/>
      <c r="D121" s="2"/>
      <c r="E121" s="2"/>
      <c r="F121" s="2"/>
      <c r="G121" s="2"/>
      <c r="H121" s="128">
        <v>0</v>
      </c>
      <c r="I121" s="129"/>
      <c r="J121" s="130"/>
      <c r="K121" s="2"/>
      <c r="L121" s="2"/>
      <c r="M121" s="2"/>
      <c r="N121" s="2"/>
      <c r="O121" s="2"/>
      <c r="P121" s="2"/>
    </row>
    <row r="122" spans="1:16" ht="14.25">
      <c r="A122" s="2" t="s">
        <v>90</v>
      </c>
      <c r="B122" s="2"/>
      <c r="C122" s="2"/>
      <c r="D122" s="2"/>
      <c r="E122" s="2"/>
      <c r="F122" s="2"/>
      <c r="G122" s="2"/>
      <c r="H122" s="128">
        <v>0</v>
      </c>
      <c r="I122" s="129"/>
      <c r="J122" s="130"/>
      <c r="K122" s="2"/>
      <c r="L122" s="2"/>
      <c r="M122" s="2"/>
      <c r="N122" s="2"/>
      <c r="O122" s="2"/>
      <c r="P122" s="2"/>
    </row>
    <row r="123" spans="1:16" ht="14.25">
      <c r="A123" s="2" t="s">
        <v>56</v>
      </c>
      <c r="B123" s="2"/>
      <c r="C123" s="2"/>
      <c r="D123" s="2"/>
      <c r="E123" s="2"/>
      <c r="F123" s="2"/>
      <c r="G123" s="2"/>
      <c r="H123" s="128">
        <v>0</v>
      </c>
      <c r="I123" s="129"/>
      <c r="J123" s="130"/>
      <c r="K123" s="2"/>
      <c r="L123" s="2"/>
      <c r="M123" s="2"/>
      <c r="N123" s="2"/>
      <c r="O123" s="2"/>
      <c r="P123" s="2"/>
    </row>
    <row r="124" spans="1:16" ht="14.25">
      <c r="A124" s="2" t="s">
        <v>57</v>
      </c>
      <c r="B124" s="2"/>
      <c r="C124" s="2"/>
      <c r="D124" s="2"/>
      <c r="E124" s="2"/>
      <c r="F124" s="2"/>
      <c r="G124" s="2"/>
      <c r="H124" s="128">
        <v>0</v>
      </c>
      <c r="I124" s="129"/>
      <c r="J124" s="130"/>
      <c r="K124" s="2"/>
      <c r="L124" s="2"/>
      <c r="M124" s="2"/>
      <c r="N124" s="2"/>
      <c r="O124" s="2"/>
      <c r="P124" s="2"/>
    </row>
    <row r="125" spans="1:16" ht="14.25">
      <c r="A125" s="2" t="s">
        <v>58</v>
      </c>
      <c r="B125" s="2"/>
      <c r="C125" s="2"/>
      <c r="D125" s="2"/>
      <c r="E125" s="2"/>
      <c r="F125" s="2"/>
      <c r="G125" s="2"/>
      <c r="H125" s="164">
        <v>0</v>
      </c>
      <c r="I125" s="153"/>
      <c r="J125" s="154"/>
      <c r="K125" s="2"/>
      <c r="L125" s="2"/>
      <c r="M125" s="2"/>
      <c r="N125" s="2"/>
      <c r="O125" s="2"/>
      <c r="P125" s="2"/>
    </row>
    <row r="126" spans="1:16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mergeCells count="137">
    <mergeCell ref="H8:J8"/>
    <mergeCell ref="K8:M8"/>
    <mergeCell ref="H9:J9"/>
    <mergeCell ref="K9:M9"/>
    <mergeCell ref="H10:J10"/>
    <mergeCell ref="K10:M10"/>
    <mergeCell ref="H11:J11"/>
    <mergeCell ref="K11:M11"/>
    <mergeCell ref="H12:J12"/>
    <mergeCell ref="K12:M12"/>
    <mergeCell ref="H13:J13"/>
    <mergeCell ref="K13:M13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3:J23"/>
    <mergeCell ref="K23:M23"/>
    <mergeCell ref="H24:J24"/>
    <mergeCell ref="K24:M24"/>
    <mergeCell ref="H25:J25"/>
    <mergeCell ref="K25:M25"/>
    <mergeCell ref="H26:J26"/>
    <mergeCell ref="K26:M26"/>
    <mergeCell ref="H27:J27"/>
    <mergeCell ref="K27:M27"/>
    <mergeCell ref="H28:J28"/>
    <mergeCell ref="K28:M28"/>
    <mergeCell ref="H29:J29"/>
    <mergeCell ref="K29:M29"/>
    <mergeCell ref="H30:J30"/>
    <mergeCell ref="K30:M30"/>
    <mergeCell ref="H31:J31"/>
    <mergeCell ref="K31:M31"/>
    <mergeCell ref="H35:J35"/>
    <mergeCell ref="H36:J36"/>
    <mergeCell ref="H37:J37"/>
    <mergeCell ref="H38:J38"/>
    <mergeCell ref="H39:J39"/>
    <mergeCell ref="H40:J40"/>
    <mergeCell ref="H41:J41"/>
    <mergeCell ref="H42:J42"/>
    <mergeCell ref="K42:M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3:J53"/>
    <mergeCell ref="H54:J54"/>
    <mergeCell ref="H57:J57"/>
    <mergeCell ref="H58:J58"/>
    <mergeCell ref="H59:J59"/>
    <mergeCell ref="H60:J60"/>
    <mergeCell ref="H63:J63"/>
    <mergeCell ref="H64:J64"/>
    <mergeCell ref="H65:J65"/>
    <mergeCell ref="H66:J66"/>
    <mergeCell ref="H67:J67"/>
    <mergeCell ref="H68:J68"/>
    <mergeCell ref="H69:J69"/>
    <mergeCell ref="H72:J72"/>
    <mergeCell ref="H73:J73"/>
    <mergeCell ref="H74:J74"/>
    <mergeCell ref="H75:J75"/>
    <mergeCell ref="H76:J76"/>
    <mergeCell ref="H77:J77"/>
    <mergeCell ref="H78:J78"/>
    <mergeCell ref="H79:J79"/>
    <mergeCell ref="H82:J82"/>
    <mergeCell ref="H83:J83"/>
    <mergeCell ref="H84:J84"/>
    <mergeCell ref="H85:J85"/>
    <mergeCell ref="H88:J88"/>
    <mergeCell ref="K88:M88"/>
    <mergeCell ref="H89:J89"/>
    <mergeCell ref="K89:M89"/>
    <mergeCell ref="H90:J90"/>
    <mergeCell ref="K90:M90"/>
    <mergeCell ref="H91:J91"/>
    <mergeCell ref="K91:M91"/>
    <mergeCell ref="H92:J92"/>
    <mergeCell ref="K92:M92"/>
    <mergeCell ref="H93:J93"/>
    <mergeCell ref="K93:M93"/>
    <mergeCell ref="H94:J94"/>
    <mergeCell ref="K94:M94"/>
    <mergeCell ref="H95:J95"/>
    <mergeCell ref="K95:M95"/>
    <mergeCell ref="H96:J96"/>
    <mergeCell ref="K96:M96"/>
    <mergeCell ref="H97:J97"/>
    <mergeCell ref="K97:M97"/>
    <mergeCell ref="H100:J100"/>
    <mergeCell ref="H101:J101"/>
    <mergeCell ref="H102:J102"/>
    <mergeCell ref="H105:J105"/>
    <mergeCell ref="K105:M105"/>
    <mergeCell ref="N105:P105"/>
    <mergeCell ref="H106:J106"/>
    <mergeCell ref="K106:M106"/>
    <mergeCell ref="N106:P106"/>
    <mergeCell ref="H107:J107"/>
    <mergeCell ref="K107:M107"/>
    <mergeCell ref="N107:P107"/>
    <mergeCell ref="H110:J110"/>
    <mergeCell ref="H111:J111"/>
    <mergeCell ref="H112:J112"/>
    <mergeCell ref="H113:J113"/>
    <mergeCell ref="H114:J114"/>
    <mergeCell ref="H115:J115"/>
    <mergeCell ref="H118:J118"/>
    <mergeCell ref="H119:J119"/>
    <mergeCell ref="H124:J124"/>
    <mergeCell ref="H125:J125"/>
    <mergeCell ref="H120:J120"/>
    <mergeCell ref="H121:J121"/>
    <mergeCell ref="H122:J122"/>
    <mergeCell ref="H123:J123"/>
  </mergeCells>
  <printOptions/>
  <pageMargins left="0.75" right="0.75" top="1" bottom="1" header="0.5" footer="0.5"/>
  <pageSetup horizontalDpi="600" verticalDpi="600" orientation="portrait" paperSize="9" scale="52" r:id="rId1"/>
  <rowBreaks count="1" manualBreakCount="1">
    <brk id="80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20.57421875" style="0" customWidth="1"/>
    <col min="6" max="6" width="10.8515625" style="0" customWidth="1"/>
    <col min="8" max="9" width="12.7109375" style="0" bestFit="1" customWidth="1"/>
    <col min="12" max="12" width="11.140625" style="0" bestFit="1" customWidth="1"/>
    <col min="14" max="14" width="11.57421875" style="0" bestFit="1" customWidth="1"/>
  </cols>
  <sheetData>
    <row r="1" spans="1:16" ht="15">
      <c r="A1" s="5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">
      <c r="A5" s="6" t="s">
        <v>7</v>
      </c>
      <c r="B5" s="2"/>
      <c r="C5" s="2"/>
      <c r="D5" s="2"/>
      <c r="E5" s="40">
        <v>38475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6" t="s">
        <v>8</v>
      </c>
      <c r="B6" s="2"/>
      <c r="C6" s="2"/>
      <c r="D6" s="2"/>
      <c r="E6" s="39">
        <v>0.0487375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5" t="s">
        <v>9</v>
      </c>
      <c r="B8" s="2"/>
      <c r="C8" s="2"/>
      <c r="D8" s="2"/>
      <c r="E8" s="2"/>
      <c r="F8" s="2"/>
      <c r="G8" s="2"/>
      <c r="H8" s="122" t="s">
        <v>59</v>
      </c>
      <c r="I8" s="123"/>
      <c r="J8" s="124"/>
      <c r="K8" s="122" t="s">
        <v>60</v>
      </c>
      <c r="L8" s="123"/>
      <c r="M8" s="124"/>
      <c r="N8" s="2"/>
      <c r="O8" s="2"/>
      <c r="P8" s="2"/>
    </row>
    <row r="9" spans="1:16" ht="14.25">
      <c r="A9" s="2" t="s">
        <v>10</v>
      </c>
      <c r="B9" s="2"/>
      <c r="C9" s="2"/>
      <c r="D9" s="2"/>
      <c r="E9" s="2"/>
      <c r="F9" s="2"/>
      <c r="G9" s="2"/>
      <c r="H9" s="128" t="s">
        <v>62</v>
      </c>
      <c r="I9" s="129"/>
      <c r="J9" s="130"/>
      <c r="K9" s="128" t="s">
        <v>63</v>
      </c>
      <c r="L9" s="129"/>
      <c r="M9" s="130"/>
      <c r="N9" s="2"/>
      <c r="O9" s="2"/>
      <c r="P9" s="2"/>
    </row>
    <row r="10" spans="1:16" ht="14.25">
      <c r="A10" s="2" t="s">
        <v>92</v>
      </c>
      <c r="B10" s="2"/>
      <c r="C10" s="2"/>
      <c r="D10" s="2"/>
      <c r="E10" s="2"/>
      <c r="F10" s="2"/>
      <c r="G10" s="2"/>
      <c r="H10" s="128" t="s">
        <v>94</v>
      </c>
      <c r="I10" s="129"/>
      <c r="J10" s="130"/>
      <c r="K10" s="128" t="s">
        <v>100</v>
      </c>
      <c r="L10" s="129"/>
      <c r="M10" s="130"/>
      <c r="N10" s="2"/>
      <c r="O10" s="2"/>
      <c r="P10" s="2"/>
    </row>
    <row r="11" spans="1:16" ht="14.25">
      <c r="A11" s="2" t="s">
        <v>93</v>
      </c>
      <c r="B11" s="2"/>
      <c r="C11" s="2"/>
      <c r="D11" s="2"/>
      <c r="E11" s="2"/>
      <c r="F11" s="2"/>
      <c r="G11" s="2"/>
      <c r="H11" s="128" t="s">
        <v>94</v>
      </c>
      <c r="I11" s="129"/>
      <c r="J11" s="130"/>
      <c r="K11" s="128" t="s">
        <v>100</v>
      </c>
      <c r="L11" s="129"/>
      <c r="M11" s="130"/>
      <c r="N11" s="2"/>
      <c r="O11" s="2"/>
      <c r="P11" s="2"/>
    </row>
    <row r="12" spans="1:16" ht="14.25">
      <c r="A12" s="3" t="s">
        <v>99</v>
      </c>
      <c r="B12" s="2"/>
      <c r="C12" s="2"/>
      <c r="D12" s="2"/>
      <c r="E12" s="2"/>
      <c r="F12" s="2"/>
      <c r="G12" s="2"/>
      <c r="H12" s="128" t="s">
        <v>64</v>
      </c>
      <c r="I12" s="129"/>
      <c r="J12" s="130"/>
      <c r="K12" s="128" t="s">
        <v>62</v>
      </c>
      <c r="L12" s="129" t="s">
        <v>62</v>
      </c>
      <c r="M12" s="130"/>
      <c r="N12" s="2"/>
      <c r="O12" s="2"/>
      <c r="P12" s="2"/>
    </row>
    <row r="13" spans="1:16" ht="14.25">
      <c r="A13" s="3" t="s">
        <v>102</v>
      </c>
      <c r="B13" s="2"/>
      <c r="C13" s="2"/>
      <c r="D13" s="2"/>
      <c r="E13" s="2"/>
      <c r="F13" s="2"/>
      <c r="G13" s="2"/>
      <c r="H13" s="128" t="s">
        <v>64</v>
      </c>
      <c r="I13" s="129"/>
      <c r="J13" s="130"/>
      <c r="K13" s="128" t="s">
        <v>62</v>
      </c>
      <c r="L13" s="129"/>
      <c r="M13" s="130"/>
      <c r="N13" s="2"/>
      <c r="O13" s="2"/>
      <c r="P13" s="2"/>
    </row>
    <row r="14" spans="1:16" ht="14.25">
      <c r="A14" s="2"/>
      <c r="B14" s="2"/>
      <c r="C14" s="2"/>
      <c r="D14" s="2"/>
      <c r="E14" s="2"/>
      <c r="F14" s="2"/>
      <c r="G14" s="2"/>
      <c r="H14" s="128"/>
      <c r="I14" s="129"/>
      <c r="J14" s="130"/>
      <c r="K14" s="128"/>
      <c r="L14" s="129"/>
      <c r="M14" s="130"/>
      <c r="N14" s="2"/>
      <c r="O14" s="2"/>
      <c r="P14" s="2"/>
    </row>
    <row r="15" spans="1:16" ht="14.25">
      <c r="A15" s="2" t="s">
        <v>73</v>
      </c>
      <c r="B15" s="2"/>
      <c r="C15" s="2"/>
      <c r="D15" s="2"/>
      <c r="E15" s="2"/>
      <c r="F15" s="2"/>
      <c r="G15" s="2"/>
      <c r="H15" s="131">
        <v>460000000</v>
      </c>
      <c r="I15" s="132"/>
      <c r="J15" s="133"/>
      <c r="K15" s="131">
        <v>40000000</v>
      </c>
      <c r="L15" s="132"/>
      <c r="M15" s="133"/>
      <c r="N15" s="2"/>
      <c r="O15" s="2"/>
      <c r="P15" s="2"/>
    </row>
    <row r="16" spans="1:16" ht="14.25">
      <c r="A16" s="2" t="s">
        <v>74</v>
      </c>
      <c r="B16" s="2"/>
      <c r="C16" s="2"/>
      <c r="D16" s="2"/>
      <c r="E16" s="2"/>
      <c r="F16" s="2"/>
      <c r="G16" s="2"/>
      <c r="H16" s="173">
        <v>199499056</v>
      </c>
      <c r="I16" s="174"/>
      <c r="J16" s="175"/>
      <c r="K16" s="132">
        <v>40000000</v>
      </c>
      <c r="L16" s="132"/>
      <c r="M16" s="133"/>
      <c r="N16" s="2"/>
      <c r="O16" s="2"/>
      <c r="P16" s="2"/>
    </row>
    <row r="17" spans="1:16" ht="14.25">
      <c r="A17" s="2" t="s">
        <v>68</v>
      </c>
      <c r="B17" s="2"/>
      <c r="C17" s="2"/>
      <c r="D17" s="2"/>
      <c r="E17" s="2"/>
      <c r="F17" s="2"/>
      <c r="G17" s="2"/>
      <c r="H17" s="131">
        <f>H16-H18</f>
        <v>11600280</v>
      </c>
      <c r="I17" s="132"/>
      <c r="J17" s="133"/>
      <c r="K17" s="129" t="s">
        <v>67</v>
      </c>
      <c r="L17" s="129"/>
      <c r="M17" s="130"/>
      <c r="N17" s="2"/>
      <c r="O17" s="2"/>
      <c r="P17" s="2"/>
    </row>
    <row r="18" spans="1:16" ht="14.25">
      <c r="A18" s="2" t="s">
        <v>75</v>
      </c>
      <c r="B18" s="2"/>
      <c r="C18" s="2"/>
      <c r="D18" s="2"/>
      <c r="E18" s="2"/>
      <c r="F18" s="2"/>
      <c r="G18" s="2"/>
      <c r="H18" s="173">
        <v>187898776</v>
      </c>
      <c r="I18" s="174"/>
      <c r="J18" s="175"/>
      <c r="K18" s="131">
        <v>40000000</v>
      </c>
      <c r="L18" s="132"/>
      <c r="M18" s="133"/>
      <c r="N18" s="2"/>
      <c r="O18" s="2"/>
      <c r="P18" s="2"/>
    </row>
    <row r="19" spans="1:16" ht="14.25">
      <c r="A19" s="41" t="s">
        <v>175</v>
      </c>
      <c r="B19" s="2"/>
      <c r="C19" s="2"/>
      <c r="D19" s="2"/>
      <c r="E19" s="2"/>
      <c r="F19" s="2"/>
      <c r="G19" s="2"/>
      <c r="H19" s="206">
        <v>0.4084756</v>
      </c>
      <c r="I19" s="207"/>
      <c r="J19" s="208"/>
      <c r="K19" s="134">
        <v>1</v>
      </c>
      <c r="L19" s="135"/>
      <c r="M19" s="136"/>
      <c r="N19" s="2"/>
      <c r="O19" s="2"/>
      <c r="P19" s="2"/>
    </row>
    <row r="20" spans="1:16" ht="14.25">
      <c r="A20" s="2" t="s">
        <v>95</v>
      </c>
      <c r="B20" s="2"/>
      <c r="C20" s="2"/>
      <c r="D20" s="2"/>
      <c r="E20" s="2"/>
      <c r="F20" s="2"/>
      <c r="G20" s="2"/>
      <c r="H20" s="113">
        <f>H17/H16*12</f>
        <v>0.6977645047102379</v>
      </c>
      <c r="I20" s="114"/>
      <c r="J20" s="115"/>
      <c r="K20" s="128" t="s">
        <v>67</v>
      </c>
      <c r="L20" s="129"/>
      <c r="M20" s="130"/>
      <c r="N20" s="2"/>
      <c r="O20" s="2"/>
      <c r="P20" s="2"/>
    </row>
    <row r="21" spans="1:16" ht="14.25">
      <c r="A21" s="2"/>
      <c r="B21" s="2"/>
      <c r="C21" s="2"/>
      <c r="D21" s="2"/>
      <c r="E21" s="2"/>
      <c r="F21" s="2"/>
      <c r="G21" s="2"/>
      <c r="H21" s="128"/>
      <c r="I21" s="129"/>
      <c r="J21" s="130"/>
      <c r="K21" s="128"/>
      <c r="L21" s="129"/>
      <c r="M21" s="130"/>
      <c r="N21" s="2"/>
      <c r="O21" s="2"/>
      <c r="P21" s="2"/>
    </row>
    <row r="22" spans="1:16" ht="14.25">
      <c r="A22" s="2" t="s">
        <v>11</v>
      </c>
      <c r="B22" s="2"/>
      <c r="C22" s="2"/>
      <c r="D22" s="2"/>
      <c r="E22" s="2"/>
      <c r="F22" s="2"/>
      <c r="G22" s="2"/>
      <c r="H22" s="128" t="s">
        <v>67</v>
      </c>
      <c r="I22" s="129"/>
      <c r="J22" s="130"/>
      <c r="K22" s="113">
        <f>K15/H15*100%</f>
        <v>0.08695652173913043</v>
      </c>
      <c r="L22" s="129"/>
      <c r="M22" s="130"/>
      <c r="N22" s="2"/>
      <c r="O22" s="2"/>
      <c r="P22" s="2"/>
    </row>
    <row r="23" spans="1:16" ht="14.25">
      <c r="A23" s="2" t="s">
        <v>12</v>
      </c>
      <c r="B23" s="2"/>
      <c r="C23" s="2"/>
      <c r="D23" s="2"/>
      <c r="E23" s="2"/>
      <c r="F23" s="2"/>
      <c r="G23" s="2"/>
      <c r="H23" s="128" t="s">
        <v>67</v>
      </c>
      <c r="I23" s="129"/>
      <c r="J23" s="130"/>
      <c r="K23" s="113">
        <f>K18/H18*100%</f>
        <v>0.21288057778513683</v>
      </c>
      <c r="L23" s="129"/>
      <c r="M23" s="130"/>
      <c r="N23" s="2"/>
      <c r="O23" s="2"/>
      <c r="P23" s="2"/>
    </row>
    <row r="24" spans="1:16" ht="14.25">
      <c r="A24" s="2"/>
      <c r="B24" s="2"/>
      <c r="C24" s="2"/>
      <c r="D24" s="2"/>
      <c r="E24" s="2"/>
      <c r="F24" s="2"/>
      <c r="G24" s="2"/>
      <c r="H24" s="128"/>
      <c r="I24" s="129"/>
      <c r="J24" s="130"/>
      <c r="K24" s="128"/>
      <c r="L24" s="129"/>
      <c r="M24" s="130"/>
      <c r="N24" s="2"/>
      <c r="O24" s="2"/>
      <c r="P24" s="2"/>
    </row>
    <row r="25" spans="1:16" ht="14.25">
      <c r="A25" s="2" t="s">
        <v>13</v>
      </c>
      <c r="B25" s="2"/>
      <c r="C25" s="2"/>
      <c r="D25" s="2"/>
      <c r="E25" s="2"/>
      <c r="F25" s="2"/>
      <c r="G25" s="2"/>
      <c r="H25" s="128">
        <v>28</v>
      </c>
      <c r="I25" s="129"/>
      <c r="J25" s="130"/>
      <c r="K25" s="128">
        <v>85</v>
      </c>
      <c r="L25" s="129"/>
      <c r="M25" s="130"/>
      <c r="N25" s="2"/>
      <c r="O25" s="2"/>
      <c r="P25" s="2"/>
    </row>
    <row r="26" spans="1:16" ht="14.25">
      <c r="A26" s="2" t="s">
        <v>69</v>
      </c>
      <c r="B26" s="2"/>
      <c r="C26" s="2"/>
      <c r="D26" s="2"/>
      <c r="E26" s="2"/>
      <c r="F26" s="2"/>
      <c r="G26" s="2"/>
      <c r="H26" s="185">
        <v>167.26</v>
      </c>
      <c r="I26" s="186"/>
      <c r="J26" s="187"/>
      <c r="K26" s="185">
        <v>454.76</v>
      </c>
      <c r="L26" s="186"/>
      <c r="M26" s="187"/>
      <c r="N26" s="2"/>
      <c r="O26" s="2"/>
      <c r="P26" s="2"/>
    </row>
    <row r="27" spans="1:16" ht="14.25">
      <c r="A27" s="2" t="s">
        <v>14</v>
      </c>
      <c r="B27" s="2"/>
      <c r="C27" s="2"/>
      <c r="D27" s="2"/>
      <c r="E27" s="2"/>
      <c r="F27" s="2"/>
      <c r="G27" s="2"/>
      <c r="H27" s="128">
        <v>56</v>
      </c>
      <c r="I27" s="129"/>
      <c r="J27" s="130"/>
      <c r="K27" s="128">
        <v>170</v>
      </c>
      <c r="L27" s="129"/>
      <c r="M27" s="130"/>
      <c r="N27" s="2"/>
      <c r="O27" s="2"/>
      <c r="P27" s="2"/>
    </row>
    <row r="28" spans="1:16" ht="14.25">
      <c r="A28" s="2" t="s">
        <v>15</v>
      </c>
      <c r="B28" s="2"/>
      <c r="C28" s="2"/>
      <c r="D28" s="2"/>
      <c r="E28" s="2"/>
      <c r="F28" s="2"/>
      <c r="G28" s="2"/>
      <c r="H28" s="140" t="s">
        <v>101</v>
      </c>
      <c r="I28" s="129"/>
      <c r="J28" s="130"/>
      <c r="K28" s="140" t="s">
        <v>101</v>
      </c>
      <c r="L28" s="129"/>
      <c r="M28" s="130"/>
      <c r="N28" s="2"/>
      <c r="O28" s="2"/>
      <c r="P28" s="2"/>
    </row>
    <row r="29" spans="1:16" ht="14.25">
      <c r="A29" s="2"/>
      <c r="B29" s="2"/>
      <c r="C29" s="2"/>
      <c r="D29" s="2"/>
      <c r="E29" s="2"/>
      <c r="F29" s="2"/>
      <c r="G29" s="2"/>
      <c r="H29" s="128"/>
      <c r="I29" s="129"/>
      <c r="J29" s="130"/>
      <c r="K29" s="128"/>
      <c r="L29" s="129"/>
      <c r="M29" s="130"/>
      <c r="N29" s="2"/>
      <c r="O29" s="2"/>
      <c r="P29" s="2"/>
    </row>
    <row r="30" spans="1:16" ht="14.25">
      <c r="A30" s="2" t="s">
        <v>16</v>
      </c>
      <c r="B30" s="2"/>
      <c r="C30" s="2"/>
      <c r="D30" s="2"/>
      <c r="E30" s="2"/>
      <c r="F30" s="2"/>
      <c r="G30" s="2"/>
      <c r="H30" s="128" t="s">
        <v>65</v>
      </c>
      <c r="I30" s="129"/>
      <c r="J30" s="130"/>
      <c r="K30" s="128" t="s">
        <v>65</v>
      </c>
      <c r="L30" s="129"/>
      <c r="M30" s="130"/>
      <c r="N30" s="2"/>
      <c r="O30" s="2"/>
      <c r="P30" s="2"/>
    </row>
    <row r="31" spans="1:16" ht="14.25">
      <c r="A31" s="2" t="s">
        <v>17</v>
      </c>
      <c r="B31" s="2"/>
      <c r="C31" s="2"/>
      <c r="D31" s="2"/>
      <c r="E31" s="2"/>
      <c r="F31" s="2"/>
      <c r="G31" s="2"/>
      <c r="H31" s="141">
        <f>E5</f>
        <v>38475</v>
      </c>
      <c r="I31" s="142"/>
      <c r="J31" s="143"/>
      <c r="K31" s="141">
        <f>H31</f>
        <v>38475</v>
      </c>
      <c r="L31" s="142"/>
      <c r="M31" s="143"/>
      <c r="N31" s="2"/>
      <c r="O31" s="2"/>
      <c r="P31" s="2"/>
    </row>
    <row r="32" spans="1:16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">
      <c r="A33" s="5" t="s">
        <v>18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41" t="s">
        <v>176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4.25">
      <c r="A35" s="2" t="s">
        <v>76</v>
      </c>
      <c r="B35" s="2"/>
      <c r="C35" s="2"/>
      <c r="D35" s="2"/>
      <c r="E35" s="2"/>
      <c r="F35" s="2"/>
      <c r="G35" s="2"/>
      <c r="H35" s="203">
        <v>239499016.56</v>
      </c>
      <c r="I35" s="204"/>
      <c r="J35" s="205"/>
      <c r="K35" s="1"/>
      <c r="L35" s="1"/>
      <c r="M35" s="1"/>
      <c r="N35" s="2"/>
      <c r="O35" s="2"/>
      <c r="P35" s="2"/>
    </row>
    <row r="36" spans="1:16" ht="15">
      <c r="A36" s="3" t="s">
        <v>97</v>
      </c>
      <c r="B36" s="2"/>
      <c r="C36" s="2"/>
      <c r="D36" s="2"/>
      <c r="E36" s="2"/>
      <c r="F36" s="6"/>
      <c r="G36" s="2"/>
      <c r="H36" s="173">
        <v>227898766.43</v>
      </c>
      <c r="I36" s="174"/>
      <c r="J36" s="175"/>
      <c r="K36" s="1"/>
      <c r="L36" s="1"/>
      <c r="M36" s="1"/>
      <c r="N36" s="2"/>
      <c r="O36" s="2"/>
      <c r="P36" s="2"/>
    </row>
    <row r="37" spans="1:16" ht="14.25">
      <c r="A37" s="2" t="s">
        <v>77</v>
      </c>
      <c r="B37" s="2"/>
      <c r="C37" s="2"/>
      <c r="D37" s="2"/>
      <c r="E37" s="2"/>
      <c r="F37" s="2"/>
      <c r="G37" s="2"/>
      <c r="H37" s="173">
        <v>1214977.71</v>
      </c>
      <c r="I37" s="174"/>
      <c r="J37" s="175"/>
      <c r="K37" s="1"/>
      <c r="L37" s="1"/>
      <c r="M37" s="1"/>
      <c r="N37" s="2"/>
      <c r="O37" s="2"/>
      <c r="P37" s="2"/>
    </row>
    <row r="38" spans="1:16" ht="14.25">
      <c r="A38" s="2"/>
      <c r="B38" s="2"/>
      <c r="C38" s="2"/>
      <c r="D38" s="2"/>
      <c r="E38" s="2"/>
      <c r="F38" s="2"/>
      <c r="G38" s="2"/>
      <c r="H38" s="128"/>
      <c r="I38" s="129"/>
      <c r="J38" s="130"/>
      <c r="K38" s="1"/>
      <c r="L38" s="1"/>
      <c r="M38" s="1"/>
      <c r="N38" s="2"/>
      <c r="O38" s="2"/>
      <c r="P38" s="2"/>
    </row>
    <row r="39" spans="1:16" ht="14.25">
      <c r="A39" s="2" t="s">
        <v>78</v>
      </c>
      <c r="B39" s="2"/>
      <c r="C39" s="2"/>
      <c r="D39" s="2"/>
      <c r="E39" s="2"/>
      <c r="F39" s="2"/>
      <c r="G39" s="2"/>
      <c r="H39" s="131">
        <f>H42+H43</f>
        <v>13788113.21</v>
      </c>
      <c r="I39" s="129"/>
      <c r="J39" s="130"/>
      <c r="K39" s="1"/>
      <c r="L39" s="1"/>
      <c r="M39" s="1"/>
      <c r="N39" s="2"/>
      <c r="O39" s="2"/>
      <c r="P39" s="2"/>
    </row>
    <row r="40" spans="1:16" ht="14.25">
      <c r="A40" s="2" t="s">
        <v>79</v>
      </c>
      <c r="B40" s="2"/>
      <c r="C40" s="2"/>
      <c r="D40" s="2"/>
      <c r="E40" s="2"/>
      <c r="F40" s="2"/>
      <c r="G40" s="2"/>
      <c r="H40" s="173">
        <v>2187823.85</v>
      </c>
      <c r="I40" s="174"/>
      <c r="J40" s="175"/>
      <c r="K40" s="1"/>
      <c r="L40" s="16"/>
      <c r="M40" s="1"/>
      <c r="N40" s="8"/>
      <c r="O40" s="2"/>
      <c r="P40" s="2"/>
    </row>
    <row r="41" spans="1:16" ht="14.25">
      <c r="A41" s="2" t="s">
        <v>80</v>
      </c>
      <c r="B41" s="2"/>
      <c r="C41" s="2"/>
      <c r="D41" s="2"/>
      <c r="E41" s="2"/>
      <c r="F41" s="2"/>
      <c r="G41" s="2"/>
      <c r="H41" s="128"/>
      <c r="I41" s="129"/>
      <c r="J41" s="130"/>
      <c r="K41" s="1"/>
      <c r="L41" s="1"/>
      <c r="M41" s="1"/>
      <c r="N41" s="2"/>
      <c r="O41" s="2"/>
      <c r="P41" s="2"/>
    </row>
    <row r="42" spans="1:16" ht="14.25">
      <c r="A42" s="2" t="s">
        <v>81</v>
      </c>
      <c r="B42" s="2"/>
      <c r="C42" s="2"/>
      <c r="D42" s="2"/>
      <c r="E42" s="2"/>
      <c r="F42" s="2"/>
      <c r="G42" s="2"/>
      <c r="H42" s="173">
        <v>10406688</v>
      </c>
      <c r="I42" s="174"/>
      <c r="J42" s="175"/>
      <c r="K42" s="131"/>
      <c r="L42" s="129"/>
      <c r="M42" s="129"/>
      <c r="N42" s="2"/>
      <c r="O42" s="2"/>
      <c r="P42" s="2"/>
    </row>
    <row r="43" spans="1:16" ht="14.25">
      <c r="A43" s="2" t="s">
        <v>91</v>
      </c>
      <c r="B43" s="2"/>
      <c r="C43" s="2"/>
      <c r="D43" s="2"/>
      <c r="E43" s="2"/>
      <c r="F43" s="2"/>
      <c r="G43" s="2"/>
      <c r="H43" s="173">
        <v>3381425.21</v>
      </c>
      <c r="I43" s="174"/>
      <c r="J43" s="175"/>
      <c r="K43" s="1"/>
      <c r="L43" s="16"/>
      <c r="M43" s="1"/>
      <c r="N43" s="2"/>
      <c r="O43" s="2"/>
      <c r="P43" s="2"/>
    </row>
    <row r="44" spans="1:16" ht="14.25">
      <c r="A44" s="2" t="s">
        <v>82</v>
      </c>
      <c r="B44" s="2"/>
      <c r="C44" s="2"/>
      <c r="D44" s="2"/>
      <c r="E44" s="2"/>
      <c r="F44" s="2"/>
      <c r="G44" s="2"/>
      <c r="H44" s="173">
        <v>0</v>
      </c>
      <c r="I44" s="174"/>
      <c r="J44" s="175"/>
      <c r="K44" s="1"/>
      <c r="L44" s="16"/>
      <c r="M44" s="1"/>
      <c r="N44" s="2"/>
      <c r="O44" s="2"/>
      <c r="P44" s="2"/>
    </row>
    <row r="45" spans="1:16" ht="14.25">
      <c r="A45" s="2" t="s">
        <v>83</v>
      </c>
      <c r="B45" s="2"/>
      <c r="C45" s="2"/>
      <c r="D45" s="2"/>
      <c r="E45" s="2"/>
      <c r="F45" s="2"/>
      <c r="G45" s="2"/>
      <c r="H45" s="131">
        <v>0</v>
      </c>
      <c r="I45" s="132"/>
      <c r="J45" s="133"/>
      <c r="K45" s="1"/>
      <c r="L45" s="17"/>
      <c r="M45" s="1"/>
      <c r="N45" s="2"/>
      <c r="O45" s="2"/>
      <c r="P45" s="2"/>
    </row>
    <row r="46" spans="1:16" ht="14.25">
      <c r="A46" s="2" t="s">
        <v>84</v>
      </c>
      <c r="B46" s="2"/>
      <c r="C46" s="2"/>
      <c r="D46" s="2"/>
      <c r="E46" s="2"/>
      <c r="F46" s="2"/>
      <c r="G46" s="2"/>
      <c r="H46" s="131">
        <f>H17</f>
        <v>11600280</v>
      </c>
      <c r="I46" s="132"/>
      <c r="J46" s="133"/>
      <c r="K46" s="1"/>
      <c r="L46" s="16"/>
      <c r="M46" s="1"/>
      <c r="N46" s="2"/>
      <c r="O46" s="2"/>
      <c r="P46" s="2"/>
    </row>
    <row r="47" spans="1:16" ht="14.25">
      <c r="A47" s="2" t="s">
        <v>85</v>
      </c>
      <c r="B47" s="2"/>
      <c r="C47" s="2"/>
      <c r="D47" s="2"/>
      <c r="E47" s="2"/>
      <c r="F47" s="2"/>
      <c r="G47" s="2"/>
      <c r="H47" s="128" t="s">
        <v>67</v>
      </c>
      <c r="I47" s="129"/>
      <c r="J47" s="130"/>
      <c r="K47" s="1"/>
      <c r="L47" s="1"/>
      <c r="M47" s="1"/>
      <c r="N47" s="2"/>
      <c r="O47" s="2"/>
      <c r="P47" s="2"/>
    </row>
    <row r="48" spans="1:16" ht="14.25">
      <c r="A48" s="2"/>
      <c r="B48" s="2"/>
      <c r="C48" s="2"/>
      <c r="D48" s="2"/>
      <c r="E48" s="2"/>
      <c r="F48" s="2"/>
      <c r="G48" s="2"/>
      <c r="H48" s="128"/>
      <c r="I48" s="129"/>
      <c r="J48" s="130"/>
      <c r="K48" s="1"/>
      <c r="L48" s="1"/>
      <c r="M48" s="1"/>
      <c r="N48" s="2"/>
      <c r="O48" s="2"/>
      <c r="P48" s="2"/>
    </row>
    <row r="49" spans="1:16" ht="14.25">
      <c r="A49" s="2" t="s">
        <v>19</v>
      </c>
      <c r="B49" s="2"/>
      <c r="C49" s="2"/>
      <c r="D49" s="2"/>
      <c r="E49" s="2"/>
      <c r="F49" s="2"/>
      <c r="G49" s="2"/>
      <c r="H49" s="113">
        <f>(H39-H40)/H35*12*100%</f>
        <v>0.5812277408042148</v>
      </c>
      <c r="I49" s="114"/>
      <c r="J49" s="115"/>
      <c r="K49" s="1"/>
      <c r="L49" s="1"/>
      <c r="M49" s="1"/>
      <c r="N49" s="2"/>
      <c r="O49" s="2"/>
      <c r="P49" s="2"/>
    </row>
    <row r="50" spans="1:16" ht="14.25">
      <c r="A50" s="2" t="s">
        <v>66</v>
      </c>
      <c r="B50" s="2"/>
      <c r="C50" s="2"/>
      <c r="D50" s="2"/>
      <c r="E50" s="2"/>
      <c r="F50" s="2"/>
      <c r="G50" s="2"/>
      <c r="H50" s="113">
        <f>H42/H35*12*100%</f>
        <v>0.5214228341881924</v>
      </c>
      <c r="I50" s="114"/>
      <c r="J50" s="115"/>
      <c r="K50" s="1"/>
      <c r="L50" s="1"/>
      <c r="M50" s="1"/>
      <c r="N50" s="2"/>
      <c r="O50" s="2"/>
      <c r="P50" s="2"/>
    </row>
    <row r="51" spans="1:16" ht="14.25">
      <c r="A51" s="2" t="s">
        <v>20</v>
      </c>
      <c r="B51" s="2"/>
      <c r="C51" s="2"/>
      <c r="D51" s="2"/>
      <c r="E51" s="2"/>
      <c r="F51" s="2"/>
      <c r="G51" s="2"/>
      <c r="H51" s="110">
        <f>(H43-H40)/H35*12*100%</f>
        <v>0.05980490661602238</v>
      </c>
      <c r="I51" s="111"/>
      <c r="J51" s="112"/>
      <c r="K51" s="1"/>
      <c r="L51" s="1"/>
      <c r="M51" s="1"/>
      <c r="N51" s="2"/>
      <c r="O51" s="2"/>
      <c r="P51" s="2"/>
    </row>
    <row r="52" spans="1:16" ht="14.25">
      <c r="A52" s="2"/>
      <c r="B52" s="2"/>
      <c r="C52" s="2"/>
      <c r="D52" s="2"/>
      <c r="E52" s="2"/>
      <c r="F52" s="2"/>
      <c r="G52" s="2"/>
      <c r="H52" s="4"/>
      <c r="I52" s="4"/>
      <c r="J52" s="4"/>
      <c r="K52" s="1"/>
      <c r="L52" s="1"/>
      <c r="M52" s="1"/>
      <c r="N52" s="2"/>
      <c r="O52" s="2"/>
      <c r="P52" s="2"/>
    </row>
    <row r="53" spans="1:16" ht="15">
      <c r="A53" s="42" t="s">
        <v>177</v>
      </c>
      <c r="B53" s="2"/>
      <c r="C53" s="2"/>
      <c r="D53" s="2"/>
      <c r="E53" s="2"/>
      <c r="F53" s="2"/>
      <c r="G53" s="2"/>
      <c r="H53" s="182">
        <f>1214977.71-844128.75-187995</f>
        <v>182853.95999999996</v>
      </c>
      <c r="I53" s="183"/>
      <c r="J53" s="184"/>
      <c r="K53" s="1"/>
      <c r="L53" s="1"/>
      <c r="M53" s="1"/>
      <c r="N53" s="2"/>
      <c r="O53" s="2"/>
      <c r="P53" s="2"/>
    </row>
    <row r="54" spans="1:16" ht="15">
      <c r="A54" s="42" t="s">
        <v>178</v>
      </c>
      <c r="B54" s="2"/>
      <c r="C54" s="2"/>
      <c r="D54" s="2"/>
      <c r="E54" s="2"/>
      <c r="F54" s="2"/>
      <c r="G54" s="2"/>
      <c r="H54" s="200">
        <v>60.62</v>
      </c>
      <c r="I54" s="201"/>
      <c r="J54" s="202"/>
      <c r="K54" s="1"/>
      <c r="L54" s="1"/>
      <c r="M54" s="1"/>
      <c r="N54" s="2"/>
      <c r="O54" s="2"/>
      <c r="P54" s="2"/>
    </row>
    <row r="55" spans="1:16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">
      <c r="A56" s="43" t="s">
        <v>179</v>
      </c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2"/>
      <c r="O56" s="2"/>
      <c r="P56" s="2"/>
    </row>
    <row r="57" spans="1:16" ht="14.25">
      <c r="A57" s="2" t="s">
        <v>70</v>
      </c>
      <c r="B57" s="2"/>
      <c r="C57" s="2"/>
      <c r="D57" s="2"/>
      <c r="E57" s="2"/>
      <c r="F57" s="2"/>
      <c r="G57" s="2"/>
      <c r="H57" s="194">
        <v>175</v>
      </c>
      <c r="I57" s="195"/>
      <c r="J57" s="196"/>
      <c r="K57" s="1"/>
      <c r="L57" s="1"/>
      <c r="M57" s="1"/>
      <c r="N57" s="2"/>
      <c r="O57" s="2"/>
      <c r="P57" s="2"/>
    </row>
    <row r="58" spans="1:16" ht="14.25">
      <c r="A58" s="2" t="s">
        <v>71</v>
      </c>
      <c r="B58" s="2"/>
      <c r="C58" s="2"/>
      <c r="D58" s="2"/>
      <c r="E58" s="2"/>
      <c r="F58" s="2"/>
      <c r="G58" s="2"/>
      <c r="H58" s="185">
        <v>17886.72</v>
      </c>
      <c r="I58" s="186"/>
      <c r="J58" s="187"/>
      <c r="K58" s="1"/>
      <c r="L58" s="1"/>
      <c r="M58" s="1"/>
      <c r="N58" s="2"/>
      <c r="O58" s="2"/>
      <c r="P58" s="2"/>
    </row>
    <row r="59" spans="1:16" ht="14.25">
      <c r="A59" s="2" t="s">
        <v>21</v>
      </c>
      <c r="B59" s="2"/>
      <c r="C59" s="2"/>
      <c r="D59" s="2"/>
      <c r="E59" s="2"/>
      <c r="F59" s="2"/>
      <c r="G59" s="2"/>
      <c r="H59" s="185">
        <f>587.5+850+500</f>
        <v>1937.5</v>
      </c>
      <c r="I59" s="186"/>
      <c r="J59" s="187"/>
      <c r="K59" s="1"/>
      <c r="L59" s="1"/>
      <c r="M59" s="1"/>
      <c r="N59" s="2"/>
      <c r="O59" s="2"/>
      <c r="P59" s="2"/>
    </row>
    <row r="60" spans="1:16" ht="14.25">
      <c r="A60" s="2" t="s">
        <v>22</v>
      </c>
      <c r="B60" s="2"/>
      <c r="C60" s="2"/>
      <c r="D60" s="2"/>
      <c r="E60" s="2"/>
      <c r="F60" s="2"/>
      <c r="G60" s="2"/>
      <c r="H60" s="197">
        <v>7397.26</v>
      </c>
      <c r="I60" s="198"/>
      <c r="J60" s="199"/>
      <c r="K60" s="1"/>
      <c r="L60" s="1"/>
      <c r="M60" s="1"/>
      <c r="N60" s="2"/>
      <c r="O60" s="2"/>
      <c r="P60" s="2"/>
    </row>
    <row r="61" spans="1:16" ht="14.2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2"/>
      <c r="O61" s="2"/>
      <c r="P61" s="2"/>
    </row>
    <row r="62" spans="1:16" ht="15">
      <c r="A62" s="5" t="s">
        <v>23</v>
      </c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2"/>
      <c r="O62" s="2"/>
      <c r="P62" s="2"/>
    </row>
    <row r="63" spans="1:16" ht="14.25">
      <c r="A63" s="3" t="s">
        <v>24</v>
      </c>
      <c r="B63" s="2"/>
      <c r="C63" s="2"/>
      <c r="D63" s="2"/>
      <c r="E63" s="2"/>
      <c r="F63" s="2"/>
      <c r="G63" s="2"/>
      <c r="H63" s="144">
        <v>60000000</v>
      </c>
      <c r="I63" s="145"/>
      <c r="J63" s="146"/>
      <c r="K63" s="1"/>
      <c r="L63" s="1"/>
      <c r="M63" s="1"/>
      <c r="N63" s="2"/>
      <c r="O63" s="2"/>
      <c r="P63" s="2"/>
    </row>
    <row r="64" spans="1:16" ht="14.25">
      <c r="A64" s="2" t="s">
        <v>25</v>
      </c>
      <c r="B64" s="2"/>
      <c r="C64" s="2"/>
      <c r="D64" s="2"/>
      <c r="E64" s="2"/>
      <c r="F64" s="2"/>
      <c r="G64" s="2"/>
      <c r="H64" s="131">
        <v>60000000</v>
      </c>
      <c r="I64" s="132"/>
      <c r="J64" s="133"/>
      <c r="K64" s="1"/>
      <c r="L64" s="1"/>
      <c r="M64" s="1"/>
      <c r="N64" s="2"/>
      <c r="O64" s="2"/>
      <c r="P64" s="2"/>
    </row>
    <row r="65" spans="1:16" ht="14.25">
      <c r="A65" s="2" t="s">
        <v>26</v>
      </c>
      <c r="B65" s="2"/>
      <c r="C65" s="2"/>
      <c r="D65" s="2"/>
      <c r="E65" s="2"/>
      <c r="F65" s="2"/>
      <c r="G65" s="2"/>
      <c r="H65" s="131">
        <v>0</v>
      </c>
      <c r="I65" s="132"/>
      <c r="J65" s="133"/>
      <c r="K65" s="1"/>
      <c r="L65" s="1"/>
      <c r="M65" s="1"/>
      <c r="N65" s="2"/>
      <c r="O65" s="2"/>
      <c r="P65" s="2"/>
    </row>
    <row r="66" spans="1:16" ht="14.25">
      <c r="A66" s="2" t="s">
        <v>27</v>
      </c>
      <c r="B66" s="2"/>
      <c r="C66" s="2"/>
      <c r="D66" s="2"/>
      <c r="E66" s="2"/>
      <c r="F66" s="2"/>
      <c r="G66" s="2"/>
      <c r="H66" s="128">
        <v>0</v>
      </c>
      <c r="I66" s="129"/>
      <c r="J66" s="130"/>
      <c r="K66" s="1"/>
      <c r="L66" s="1"/>
      <c r="M66" s="1"/>
      <c r="N66" s="2"/>
      <c r="O66" s="2"/>
      <c r="P66" s="2"/>
    </row>
    <row r="67" spans="1:16" ht="14.25">
      <c r="A67" s="2" t="s">
        <v>28</v>
      </c>
      <c r="B67" s="2"/>
      <c r="C67" s="2"/>
      <c r="D67" s="2"/>
      <c r="E67" s="2"/>
      <c r="F67" s="2"/>
      <c r="G67" s="2"/>
      <c r="H67" s="131">
        <v>0</v>
      </c>
      <c r="I67" s="132"/>
      <c r="J67" s="133"/>
      <c r="K67" s="1"/>
      <c r="L67" s="1"/>
      <c r="M67" s="1"/>
      <c r="N67" s="2"/>
      <c r="O67" s="2"/>
      <c r="P67" s="2"/>
    </row>
    <row r="68" spans="1:16" ht="14.25">
      <c r="A68" s="2" t="s">
        <v>29</v>
      </c>
      <c r="B68" s="2"/>
      <c r="C68" s="2"/>
      <c r="D68" s="2"/>
      <c r="E68" s="2"/>
      <c r="F68" s="2"/>
      <c r="G68" s="2"/>
      <c r="H68" s="137">
        <f>H60</f>
        <v>7397.26</v>
      </c>
      <c r="I68" s="138"/>
      <c r="J68" s="139"/>
      <c r="K68" s="1"/>
      <c r="L68" s="1"/>
      <c r="M68" s="1"/>
      <c r="N68" s="2"/>
      <c r="O68" s="2"/>
      <c r="P68" s="2"/>
    </row>
    <row r="69" spans="1:16" ht="14.25">
      <c r="A69" s="2" t="s">
        <v>30</v>
      </c>
      <c r="B69" s="2"/>
      <c r="C69" s="2"/>
      <c r="D69" s="2"/>
      <c r="E69" s="2"/>
      <c r="F69" s="2"/>
      <c r="G69" s="2"/>
      <c r="H69" s="110">
        <v>0.0015</v>
      </c>
      <c r="I69" s="153"/>
      <c r="J69" s="154"/>
      <c r="K69" s="1"/>
      <c r="L69" s="1"/>
      <c r="M69" s="1"/>
      <c r="N69" s="2"/>
      <c r="O69" s="2"/>
      <c r="P69" s="2"/>
    </row>
    <row r="70" spans="1:16" ht="14.25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2"/>
      <c r="O70" s="2"/>
      <c r="P70" s="2"/>
    </row>
    <row r="71" spans="1:16" ht="15">
      <c r="A71" s="5" t="s">
        <v>31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4.25">
      <c r="A72" s="3" t="s">
        <v>96</v>
      </c>
      <c r="B72" s="2"/>
      <c r="C72" s="2"/>
      <c r="D72" s="2"/>
      <c r="E72" s="2"/>
      <c r="F72" s="2"/>
      <c r="G72" s="2"/>
      <c r="H72" s="144">
        <v>11750000</v>
      </c>
      <c r="I72" s="145"/>
      <c r="J72" s="146"/>
      <c r="K72" s="2"/>
      <c r="L72" s="2"/>
      <c r="M72" s="2"/>
      <c r="N72" s="2"/>
      <c r="O72" s="2"/>
      <c r="P72" s="2"/>
    </row>
    <row r="73" spans="1:16" ht="14.25">
      <c r="A73" s="2" t="s">
        <v>32</v>
      </c>
      <c r="B73" s="2"/>
      <c r="C73" s="2"/>
      <c r="D73" s="2"/>
      <c r="E73" s="2"/>
      <c r="F73" s="2"/>
      <c r="G73" s="2"/>
      <c r="H73" s="131">
        <v>11750000</v>
      </c>
      <c r="I73" s="132"/>
      <c r="J73" s="133"/>
      <c r="K73" s="2"/>
      <c r="L73" s="2"/>
      <c r="M73" s="2"/>
      <c r="N73" s="2"/>
      <c r="O73" s="2"/>
      <c r="P73" s="2"/>
    </row>
    <row r="74" spans="1:16" ht="14.25">
      <c r="A74" s="2" t="s">
        <v>33</v>
      </c>
      <c r="B74" s="2"/>
      <c r="C74" s="2"/>
      <c r="D74" s="2"/>
      <c r="E74" s="2"/>
      <c r="F74" s="2"/>
      <c r="G74" s="2"/>
      <c r="H74" s="131">
        <v>0</v>
      </c>
      <c r="I74" s="129"/>
      <c r="J74" s="130"/>
      <c r="K74" s="2"/>
      <c r="L74" s="2"/>
      <c r="M74" s="2"/>
      <c r="N74" s="2"/>
      <c r="O74" s="2"/>
      <c r="P74" s="2"/>
    </row>
    <row r="75" spans="1:16" ht="14.25">
      <c r="A75" s="2" t="s">
        <v>34</v>
      </c>
      <c r="B75" s="2"/>
      <c r="C75" s="2"/>
      <c r="D75" s="2"/>
      <c r="E75" s="2"/>
      <c r="F75" s="2"/>
      <c r="G75" s="2"/>
      <c r="H75" s="128"/>
      <c r="I75" s="129"/>
      <c r="J75" s="130"/>
      <c r="K75" s="2"/>
      <c r="L75" s="2"/>
      <c r="M75" s="2"/>
      <c r="N75" s="2"/>
      <c r="O75" s="2"/>
      <c r="P75" s="2"/>
    </row>
    <row r="76" spans="1:16" ht="14.25">
      <c r="A76" s="2" t="s">
        <v>35</v>
      </c>
      <c r="B76" s="2"/>
      <c r="C76" s="2"/>
      <c r="D76" s="2"/>
      <c r="E76" s="2"/>
      <c r="F76" s="2"/>
      <c r="G76" s="2"/>
      <c r="H76" s="128">
        <v>0</v>
      </c>
      <c r="I76" s="129"/>
      <c r="J76" s="130"/>
      <c r="K76" s="2"/>
      <c r="L76" s="2"/>
      <c r="M76" s="2"/>
      <c r="N76" s="2"/>
      <c r="O76" s="2"/>
      <c r="P76" s="2"/>
    </row>
    <row r="77" spans="1:16" ht="14.25">
      <c r="A77" s="2" t="s">
        <v>36</v>
      </c>
      <c r="B77" s="2"/>
      <c r="C77" s="2"/>
      <c r="D77" s="2"/>
      <c r="E77" s="2"/>
      <c r="F77" s="2"/>
      <c r="G77" s="2"/>
      <c r="H77" s="128">
        <v>0</v>
      </c>
      <c r="I77" s="129"/>
      <c r="J77" s="130"/>
      <c r="K77" s="2"/>
      <c r="L77" s="2"/>
      <c r="M77" s="2"/>
      <c r="N77" s="2"/>
      <c r="O77" s="2"/>
      <c r="P77" s="2"/>
    </row>
    <row r="78" spans="1:16" ht="14.25">
      <c r="A78" s="2" t="s">
        <v>37</v>
      </c>
      <c r="B78" s="2"/>
      <c r="C78" s="2"/>
      <c r="D78" s="2"/>
      <c r="E78" s="2"/>
      <c r="F78" s="2"/>
      <c r="G78" s="2"/>
      <c r="H78" s="128">
        <v>0</v>
      </c>
      <c r="I78" s="129"/>
      <c r="J78" s="130"/>
      <c r="K78" s="2"/>
      <c r="L78" s="2"/>
      <c r="M78" s="2"/>
      <c r="N78" s="2"/>
      <c r="O78" s="2"/>
      <c r="P78" s="2"/>
    </row>
    <row r="79" spans="1:16" ht="14.25">
      <c r="A79" s="2" t="s">
        <v>38</v>
      </c>
      <c r="B79" s="2"/>
      <c r="C79" s="2"/>
      <c r="D79" s="2"/>
      <c r="E79" s="2"/>
      <c r="F79" s="2"/>
      <c r="G79" s="2"/>
      <c r="H79" s="158">
        <f>H73+H74</f>
        <v>11750000</v>
      </c>
      <c r="I79" s="159"/>
      <c r="J79" s="160"/>
      <c r="K79" s="2"/>
      <c r="L79" s="2"/>
      <c r="M79" s="2"/>
      <c r="N79" s="2"/>
      <c r="O79" s="2"/>
      <c r="P79" s="2"/>
    </row>
    <row r="80" spans="1:16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">
      <c r="A81" s="5" t="s">
        <v>39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4.25">
      <c r="A82" s="2" t="s">
        <v>40</v>
      </c>
      <c r="B82" s="2"/>
      <c r="C82" s="2"/>
      <c r="D82" s="2"/>
      <c r="E82" s="2"/>
      <c r="F82" s="2"/>
      <c r="G82" s="2"/>
      <c r="H82" s="161">
        <v>0</v>
      </c>
      <c r="I82" s="162"/>
      <c r="J82" s="163"/>
      <c r="K82" s="2"/>
      <c r="L82" s="2"/>
      <c r="M82" s="2"/>
      <c r="N82" s="2"/>
      <c r="O82" s="2"/>
      <c r="P82" s="2"/>
    </row>
    <row r="83" spans="1:16" ht="14.25">
      <c r="A83" s="2" t="s">
        <v>41</v>
      </c>
      <c r="B83" s="2"/>
      <c r="C83" s="2"/>
      <c r="D83" s="2"/>
      <c r="E83" s="2"/>
      <c r="F83" s="2"/>
      <c r="G83" s="2"/>
      <c r="H83" s="128">
        <v>0</v>
      </c>
      <c r="I83" s="129"/>
      <c r="J83" s="130"/>
      <c r="K83" s="2"/>
      <c r="L83" s="2"/>
      <c r="M83" s="2"/>
      <c r="N83" s="2"/>
      <c r="O83" s="2"/>
      <c r="P83" s="2"/>
    </row>
    <row r="84" spans="1:16" ht="14.25">
      <c r="A84" s="2" t="s">
        <v>42</v>
      </c>
      <c r="B84" s="2"/>
      <c r="C84" s="2"/>
      <c r="D84" s="2"/>
      <c r="E84" s="2"/>
      <c r="F84" s="2"/>
      <c r="G84" s="2"/>
      <c r="H84" s="128">
        <v>0</v>
      </c>
      <c r="I84" s="129"/>
      <c r="J84" s="130"/>
      <c r="K84" s="2"/>
      <c r="L84" s="2"/>
      <c r="M84" s="2"/>
      <c r="N84" s="2"/>
      <c r="O84" s="2"/>
      <c r="P84" s="2"/>
    </row>
    <row r="85" spans="1:16" ht="14.25">
      <c r="A85" s="2" t="s">
        <v>43</v>
      </c>
      <c r="B85" s="2"/>
      <c r="C85" s="2"/>
      <c r="D85" s="2"/>
      <c r="E85" s="2"/>
      <c r="F85" s="2"/>
      <c r="G85" s="2"/>
      <c r="H85" s="164">
        <v>0</v>
      </c>
      <c r="I85" s="153"/>
      <c r="J85" s="154"/>
      <c r="K85" s="2"/>
      <c r="L85" s="2"/>
      <c r="M85" s="2"/>
      <c r="N85" s="2"/>
      <c r="O85" s="2"/>
      <c r="P85" s="2"/>
    </row>
    <row r="86" spans="1:16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>
      <c r="A87" s="44" t="s">
        <v>180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">
      <c r="A88" s="6" t="s">
        <v>44</v>
      </c>
      <c r="B88" s="2"/>
      <c r="C88" s="2"/>
      <c r="D88" s="2"/>
      <c r="E88" s="2"/>
      <c r="F88" s="2"/>
      <c r="G88" s="2"/>
      <c r="H88" s="125" t="s">
        <v>72</v>
      </c>
      <c r="I88" s="126"/>
      <c r="J88" s="127"/>
      <c r="K88" s="126" t="s">
        <v>61</v>
      </c>
      <c r="L88" s="126"/>
      <c r="M88" s="127"/>
      <c r="N88" s="2"/>
      <c r="O88" s="2"/>
      <c r="P88" s="2"/>
    </row>
    <row r="89" spans="1:16" ht="14.25">
      <c r="A89" s="2" t="s">
        <v>45</v>
      </c>
      <c r="B89" s="2"/>
      <c r="C89" s="2"/>
      <c r="D89" s="2"/>
      <c r="E89" s="2"/>
      <c r="F89" s="2"/>
      <c r="G89" s="2"/>
      <c r="H89" s="173">
        <v>223688626.89</v>
      </c>
      <c r="I89" s="174"/>
      <c r="J89" s="175"/>
      <c r="K89" s="188">
        <v>3547</v>
      </c>
      <c r="L89" s="188"/>
      <c r="M89" s="189"/>
      <c r="N89" s="2"/>
      <c r="O89" s="2"/>
      <c r="P89" s="2"/>
    </row>
    <row r="90" spans="1:16" ht="14.25">
      <c r="A90" s="2" t="s">
        <v>46</v>
      </c>
      <c r="B90" s="2"/>
      <c r="C90" s="2"/>
      <c r="D90" s="2"/>
      <c r="E90" s="2"/>
      <c r="F90" s="2"/>
      <c r="G90" s="2"/>
      <c r="H90" s="173">
        <v>1322013.88</v>
      </c>
      <c r="I90" s="174"/>
      <c r="J90" s="175"/>
      <c r="K90" s="188">
        <v>25</v>
      </c>
      <c r="L90" s="188"/>
      <c r="M90" s="189"/>
      <c r="N90" s="2"/>
      <c r="O90" s="2"/>
      <c r="P90" s="2"/>
    </row>
    <row r="91" spans="1:16" ht="14.25">
      <c r="A91" s="2" t="s">
        <v>47</v>
      </c>
      <c r="B91" s="2"/>
      <c r="C91" s="2"/>
      <c r="D91" s="2"/>
      <c r="E91" s="2"/>
      <c r="F91" s="2"/>
      <c r="G91" s="2"/>
      <c r="H91" s="173">
        <v>1253538.57</v>
      </c>
      <c r="I91" s="174"/>
      <c r="J91" s="175"/>
      <c r="K91" s="188">
        <v>15</v>
      </c>
      <c r="L91" s="188"/>
      <c r="M91" s="189"/>
      <c r="N91" s="2"/>
      <c r="O91" s="2"/>
      <c r="P91" s="2"/>
    </row>
    <row r="92" spans="1:16" ht="14.25">
      <c r="A92" s="2" t="s">
        <v>48</v>
      </c>
      <c r="B92" s="2"/>
      <c r="C92" s="2"/>
      <c r="D92" s="2"/>
      <c r="E92" s="2"/>
      <c r="F92" s="2"/>
      <c r="G92" s="2"/>
      <c r="H92" s="173">
        <v>955509.7</v>
      </c>
      <c r="I92" s="174"/>
      <c r="J92" s="175"/>
      <c r="K92" s="188">
        <v>17</v>
      </c>
      <c r="L92" s="188"/>
      <c r="M92" s="189"/>
      <c r="N92" s="2"/>
      <c r="O92" s="2"/>
      <c r="P92" s="2"/>
    </row>
    <row r="93" spans="1:16" ht="14.25">
      <c r="A93" s="2" t="s">
        <v>104</v>
      </c>
      <c r="B93" s="2"/>
      <c r="C93" s="2"/>
      <c r="D93" s="2"/>
      <c r="E93" s="2"/>
      <c r="F93" s="2"/>
      <c r="G93" s="2"/>
      <c r="H93" s="173">
        <f>148341.83+28047.09</f>
        <v>176388.91999999998</v>
      </c>
      <c r="I93" s="174"/>
      <c r="J93" s="175"/>
      <c r="K93" s="188">
        <f>5+1</f>
        <v>6</v>
      </c>
      <c r="L93" s="188"/>
      <c r="M93" s="189"/>
      <c r="N93" s="2"/>
      <c r="O93" s="2"/>
      <c r="P93" s="2"/>
    </row>
    <row r="94" spans="1:16" ht="14.25">
      <c r="A94" s="2" t="s">
        <v>105</v>
      </c>
      <c r="B94" s="2"/>
      <c r="C94" s="2"/>
      <c r="D94" s="2"/>
      <c r="E94" s="2"/>
      <c r="F94" s="2"/>
      <c r="G94" s="2"/>
      <c r="H94" s="173">
        <f>17661.63+87947.03</f>
        <v>105608.66</v>
      </c>
      <c r="I94" s="174"/>
      <c r="J94" s="175"/>
      <c r="K94" s="188">
        <f>1+2</f>
        <v>3</v>
      </c>
      <c r="L94" s="188"/>
      <c r="M94" s="189"/>
      <c r="N94" s="2"/>
      <c r="O94" s="2"/>
      <c r="P94" s="2"/>
    </row>
    <row r="95" spans="1:16" ht="14.25">
      <c r="A95" s="2" t="s">
        <v>103</v>
      </c>
      <c r="B95" s="2"/>
      <c r="C95" s="2"/>
      <c r="D95" s="2"/>
      <c r="E95" s="2"/>
      <c r="F95" s="2"/>
      <c r="G95" s="2"/>
      <c r="H95" s="173">
        <v>372060.53</v>
      </c>
      <c r="I95" s="174"/>
      <c r="J95" s="175"/>
      <c r="K95" s="188">
        <v>6</v>
      </c>
      <c r="L95" s="188"/>
      <c r="M95" s="189"/>
      <c r="N95" s="2"/>
      <c r="O95" s="2"/>
      <c r="P95" s="2"/>
    </row>
    <row r="96" spans="1:16" ht="14.25">
      <c r="A96" s="2" t="s">
        <v>116</v>
      </c>
      <c r="B96" s="2"/>
      <c r="C96" s="2"/>
      <c r="D96" s="2"/>
      <c r="E96" s="2"/>
      <c r="F96" s="2"/>
      <c r="G96" s="2"/>
      <c r="H96" s="190">
        <v>25019.28</v>
      </c>
      <c r="I96" s="191"/>
      <c r="J96" s="192"/>
      <c r="K96" s="193">
        <v>1</v>
      </c>
      <c r="L96" s="191"/>
      <c r="M96" s="192"/>
      <c r="N96" s="2"/>
      <c r="O96" s="2"/>
      <c r="P96" s="2"/>
    </row>
    <row r="97" spans="1:16" ht="14.25">
      <c r="A97" s="2" t="s">
        <v>115</v>
      </c>
      <c r="B97" s="2"/>
      <c r="C97" s="2"/>
      <c r="D97" s="2"/>
      <c r="E97" s="2"/>
      <c r="F97" s="2"/>
      <c r="G97" s="2"/>
      <c r="H97" s="165">
        <f>SUM(H89:J96)</f>
        <v>227898766.42999995</v>
      </c>
      <c r="I97" s="166"/>
      <c r="J97" s="167"/>
      <c r="K97" s="168">
        <f>SUM(K89:M96)</f>
        <v>3620</v>
      </c>
      <c r="L97" s="169"/>
      <c r="M97" s="170"/>
      <c r="N97" s="2"/>
      <c r="O97" s="2"/>
      <c r="P97" s="2"/>
    </row>
    <row r="98" spans="1:16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">
      <c r="A99" s="45" t="s">
        <v>181</v>
      </c>
      <c r="B99" s="2"/>
      <c r="C99" s="2"/>
      <c r="D99" s="2"/>
      <c r="E99" s="2"/>
      <c r="F99" s="2"/>
      <c r="G99" s="2"/>
      <c r="H99" s="12"/>
      <c r="I99" s="12"/>
      <c r="J99" s="12"/>
      <c r="K99" s="11"/>
      <c r="L99" s="11"/>
      <c r="M99" s="11"/>
      <c r="N99" s="2"/>
      <c r="O99" s="2"/>
      <c r="P99" s="2"/>
    </row>
    <row r="100" spans="1:16" ht="15">
      <c r="A100" s="14" t="s">
        <v>111</v>
      </c>
      <c r="B100" s="2"/>
      <c r="C100" s="2"/>
      <c r="D100" s="2"/>
      <c r="E100" s="2"/>
      <c r="F100" s="2"/>
      <c r="G100" s="2"/>
      <c r="H100" s="116" t="s">
        <v>114</v>
      </c>
      <c r="I100" s="117"/>
      <c r="J100" s="118"/>
      <c r="K100" s="11"/>
      <c r="L100" s="11"/>
      <c r="M100" s="11"/>
      <c r="N100" s="2"/>
      <c r="O100" s="2"/>
      <c r="P100" s="2"/>
    </row>
    <row r="101" spans="1:16" ht="14.25">
      <c r="A101" s="15" t="s">
        <v>112</v>
      </c>
      <c r="B101" s="2"/>
      <c r="C101" s="2"/>
      <c r="D101" s="2"/>
      <c r="E101" s="2"/>
      <c r="F101" s="2"/>
      <c r="G101" s="2"/>
      <c r="H101" s="176">
        <f>64518035.52/227898766</f>
        <v>0.28309953867850257</v>
      </c>
      <c r="I101" s="177"/>
      <c r="J101" s="178"/>
      <c r="K101" s="11"/>
      <c r="L101" s="11"/>
      <c r="M101" s="11"/>
      <c r="N101" s="2"/>
      <c r="O101" s="2"/>
      <c r="P101" s="2"/>
    </row>
    <row r="102" spans="1:16" ht="14.25">
      <c r="A102" s="15" t="s">
        <v>113</v>
      </c>
      <c r="B102" s="2"/>
      <c r="C102" s="2"/>
      <c r="D102" s="2"/>
      <c r="E102" s="2"/>
      <c r="F102" s="2"/>
      <c r="G102" s="2"/>
      <c r="H102" s="179">
        <f>22221305.38/227898766</f>
        <v>0.09750515884759112</v>
      </c>
      <c r="I102" s="180"/>
      <c r="J102" s="181"/>
      <c r="K102" s="11"/>
      <c r="L102" s="11"/>
      <c r="M102" s="11"/>
      <c r="N102" s="2"/>
      <c r="O102" s="2"/>
      <c r="P102" s="2"/>
    </row>
    <row r="103" spans="1:16" ht="14.25">
      <c r="A103" s="2"/>
      <c r="B103" s="2"/>
      <c r="C103" s="2"/>
      <c r="D103" s="2"/>
      <c r="E103" s="2"/>
      <c r="F103" s="2"/>
      <c r="G103" s="2"/>
      <c r="H103" s="12"/>
      <c r="I103" s="12"/>
      <c r="J103" s="12"/>
      <c r="K103" s="11"/>
      <c r="L103" s="11"/>
      <c r="M103" s="11"/>
      <c r="N103" s="2"/>
      <c r="O103" s="2"/>
      <c r="P103" s="2"/>
    </row>
    <row r="104" spans="1:16" ht="14.25">
      <c r="A104" s="2"/>
      <c r="B104" s="2"/>
      <c r="C104" s="2"/>
      <c r="D104" s="2"/>
      <c r="E104" s="2"/>
      <c r="F104" s="2"/>
      <c r="G104" s="2"/>
      <c r="H104" s="12"/>
      <c r="I104" s="12"/>
      <c r="J104" s="12"/>
      <c r="K104" s="11"/>
      <c r="L104" s="11"/>
      <c r="M104" s="11"/>
      <c r="N104" s="2"/>
      <c r="O104" s="2"/>
      <c r="P104" s="2"/>
    </row>
    <row r="105" spans="1:16" ht="15">
      <c r="A105" s="5" t="s">
        <v>117</v>
      </c>
      <c r="B105" s="2"/>
      <c r="C105" s="2"/>
      <c r="D105" s="2"/>
      <c r="E105" s="2"/>
      <c r="F105" s="2"/>
      <c r="G105" s="2"/>
      <c r="H105" s="116" t="s">
        <v>108</v>
      </c>
      <c r="I105" s="117"/>
      <c r="J105" s="118"/>
      <c r="K105" s="125" t="s">
        <v>109</v>
      </c>
      <c r="L105" s="126"/>
      <c r="M105" s="127"/>
      <c r="N105" s="125" t="s">
        <v>110</v>
      </c>
      <c r="O105" s="126"/>
      <c r="P105" s="127"/>
    </row>
    <row r="106" spans="1:16" ht="14.25">
      <c r="A106" s="2" t="s">
        <v>106</v>
      </c>
      <c r="B106" s="2"/>
      <c r="C106" s="2"/>
      <c r="D106" s="2"/>
      <c r="E106" s="2"/>
      <c r="F106" s="2"/>
      <c r="G106" s="2"/>
      <c r="H106" s="113">
        <v>0.667</v>
      </c>
      <c r="I106" s="114"/>
      <c r="J106" s="115"/>
      <c r="K106" s="113">
        <v>0.677</v>
      </c>
      <c r="L106" s="114"/>
      <c r="M106" s="115"/>
      <c r="N106" s="176">
        <v>0.6147</v>
      </c>
      <c r="O106" s="177"/>
      <c r="P106" s="178"/>
    </row>
    <row r="107" spans="1:16" ht="14.25">
      <c r="A107" s="2" t="s">
        <v>107</v>
      </c>
      <c r="B107" s="2"/>
      <c r="C107" s="2"/>
      <c r="D107" s="2"/>
      <c r="E107" s="2"/>
      <c r="F107" s="2"/>
      <c r="G107" s="2"/>
      <c r="H107" s="110">
        <v>0.6431</v>
      </c>
      <c r="I107" s="111"/>
      <c r="J107" s="112"/>
      <c r="K107" s="110">
        <v>0.6531</v>
      </c>
      <c r="L107" s="111"/>
      <c r="M107" s="112"/>
      <c r="N107" s="179">
        <v>0.584</v>
      </c>
      <c r="O107" s="180"/>
      <c r="P107" s="181"/>
    </row>
    <row r="108" spans="1:16" ht="14.25">
      <c r="A108" s="2"/>
      <c r="B108" s="2"/>
      <c r="C108" s="2"/>
      <c r="D108" s="2"/>
      <c r="E108" s="2"/>
      <c r="F108" s="2"/>
      <c r="G108" s="2"/>
      <c r="H108" s="8"/>
      <c r="I108" s="2"/>
      <c r="J108" s="2"/>
      <c r="K108" s="2"/>
      <c r="L108" s="2"/>
      <c r="M108" s="2"/>
      <c r="N108" s="2"/>
      <c r="O108" s="2"/>
      <c r="P108" s="2"/>
    </row>
    <row r="109" spans="1:16" ht="15">
      <c r="A109" s="5" t="s">
        <v>49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4.25">
      <c r="A110" s="2" t="s">
        <v>50</v>
      </c>
      <c r="B110" s="2"/>
      <c r="C110" s="2"/>
      <c r="D110" s="2"/>
      <c r="E110" s="2"/>
      <c r="F110" s="2"/>
      <c r="G110" s="2"/>
      <c r="H110" s="161">
        <v>0</v>
      </c>
      <c r="I110" s="162"/>
      <c r="J110" s="163"/>
      <c r="K110" s="2"/>
      <c r="L110" s="2"/>
      <c r="M110" s="2"/>
      <c r="N110" s="2"/>
      <c r="O110" s="2"/>
      <c r="P110" s="2"/>
    </row>
    <row r="111" spans="1:16" ht="14.25">
      <c r="A111" s="2" t="s">
        <v>51</v>
      </c>
      <c r="B111" s="2"/>
      <c r="C111" s="2"/>
      <c r="D111" s="2"/>
      <c r="E111" s="2"/>
      <c r="F111" s="2"/>
      <c r="G111" s="2"/>
      <c r="H111" s="128">
        <v>0</v>
      </c>
      <c r="I111" s="129"/>
      <c r="J111" s="130"/>
      <c r="K111" s="2"/>
      <c r="L111" s="2"/>
      <c r="M111" s="2"/>
      <c r="N111" s="2"/>
      <c r="O111" s="2"/>
      <c r="P111" s="2"/>
    </row>
    <row r="112" spans="1:16" ht="14.25">
      <c r="A112" s="2"/>
      <c r="B112" s="2"/>
      <c r="C112" s="2"/>
      <c r="D112" s="2"/>
      <c r="E112" s="2"/>
      <c r="F112" s="2"/>
      <c r="G112" s="2"/>
      <c r="H112" s="128"/>
      <c r="I112" s="129"/>
      <c r="J112" s="130"/>
      <c r="K112" s="2"/>
      <c r="L112" s="2"/>
      <c r="M112" s="2"/>
      <c r="N112" s="2"/>
      <c r="O112" s="2"/>
      <c r="P112" s="2"/>
    </row>
    <row r="113" spans="1:16" ht="14.25">
      <c r="A113" s="2" t="s">
        <v>52</v>
      </c>
      <c r="B113" s="2"/>
      <c r="C113" s="2"/>
      <c r="D113" s="2"/>
      <c r="E113" s="2"/>
      <c r="F113" s="2"/>
      <c r="G113" s="2"/>
      <c r="H113" s="128">
        <v>0</v>
      </c>
      <c r="I113" s="129"/>
      <c r="J113" s="130"/>
      <c r="K113" s="2"/>
      <c r="L113" s="2"/>
      <c r="M113" s="2"/>
      <c r="N113" s="2"/>
      <c r="O113" s="2"/>
      <c r="P113" s="2"/>
    </row>
    <row r="114" spans="1:16" ht="14.25">
      <c r="A114" s="2" t="s">
        <v>53</v>
      </c>
      <c r="B114" s="2"/>
      <c r="C114" s="2"/>
      <c r="D114" s="2"/>
      <c r="E114" s="2"/>
      <c r="F114" s="2"/>
      <c r="G114" s="2"/>
      <c r="H114" s="128">
        <v>0</v>
      </c>
      <c r="I114" s="129"/>
      <c r="J114" s="130"/>
      <c r="K114" s="2"/>
      <c r="L114" s="2"/>
      <c r="M114" s="2"/>
      <c r="N114" s="2"/>
      <c r="O114" s="2"/>
      <c r="P114" s="2"/>
    </row>
    <row r="115" spans="1:16" ht="14.25">
      <c r="A115" s="2" t="s">
        <v>54</v>
      </c>
      <c r="B115" s="2"/>
      <c r="C115" s="2"/>
      <c r="D115" s="2"/>
      <c r="E115" s="2"/>
      <c r="F115" s="2"/>
      <c r="G115" s="2"/>
      <c r="H115" s="164">
        <v>0</v>
      </c>
      <c r="I115" s="153"/>
      <c r="J115" s="154"/>
      <c r="K115" s="1"/>
      <c r="L115" s="1"/>
      <c r="M115" s="1"/>
      <c r="N115" s="2"/>
      <c r="O115" s="2"/>
      <c r="P115" s="2"/>
    </row>
    <row r="116" spans="1:16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2"/>
      <c r="O116" s="2"/>
      <c r="P116" s="2"/>
    </row>
    <row r="117" spans="1:16" ht="15">
      <c r="A117" s="5" t="s">
        <v>55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4.25">
      <c r="A118" s="2" t="s">
        <v>86</v>
      </c>
      <c r="B118" s="2"/>
      <c r="C118" s="2"/>
      <c r="D118" s="2"/>
      <c r="E118" s="2"/>
      <c r="F118" s="2"/>
      <c r="G118" s="2"/>
      <c r="H118" s="161">
        <v>0</v>
      </c>
      <c r="I118" s="162"/>
      <c r="J118" s="163"/>
      <c r="K118" s="2"/>
      <c r="L118" s="2"/>
      <c r="M118" s="2"/>
      <c r="N118" s="2"/>
      <c r="O118" s="2"/>
      <c r="P118" s="2"/>
    </row>
    <row r="119" spans="1:16" ht="14.25">
      <c r="A119" s="2" t="s">
        <v>87</v>
      </c>
      <c r="B119" s="2"/>
      <c r="C119" s="2"/>
      <c r="D119" s="2"/>
      <c r="E119" s="2"/>
      <c r="F119" s="2"/>
      <c r="G119" s="2"/>
      <c r="H119" s="128">
        <v>0</v>
      </c>
      <c r="I119" s="129"/>
      <c r="J119" s="130"/>
      <c r="K119" s="2"/>
      <c r="L119" s="2"/>
      <c r="M119" s="2"/>
      <c r="N119" s="2"/>
      <c r="O119" s="2"/>
      <c r="P119" s="2"/>
    </row>
    <row r="120" spans="1:16" ht="14.25">
      <c r="A120" s="2" t="s">
        <v>88</v>
      </c>
      <c r="B120" s="2"/>
      <c r="C120" s="2"/>
      <c r="D120" s="2"/>
      <c r="E120" s="2"/>
      <c r="F120" s="2"/>
      <c r="G120" s="2"/>
      <c r="H120" s="128">
        <v>0</v>
      </c>
      <c r="I120" s="129"/>
      <c r="J120" s="130"/>
      <c r="K120" s="2"/>
      <c r="L120" s="2"/>
      <c r="M120" s="2"/>
      <c r="N120" s="2"/>
      <c r="O120" s="2"/>
      <c r="P120" s="2"/>
    </row>
    <row r="121" spans="1:16" ht="14.25">
      <c r="A121" s="2" t="s">
        <v>89</v>
      </c>
      <c r="B121" s="2"/>
      <c r="C121" s="2"/>
      <c r="D121" s="2"/>
      <c r="E121" s="2"/>
      <c r="F121" s="2"/>
      <c r="G121" s="2"/>
      <c r="H121" s="128">
        <v>0</v>
      </c>
      <c r="I121" s="129"/>
      <c r="J121" s="130"/>
      <c r="K121" s="2"/>
      <c r="L121" s="2"/>
      <c r="M121" s="2"/>
      <c r="N121" s="2"/>
      <c r="O121" s="2"/>
      <c r="P121" s="2"/>
    </row>
    <row r="122" spans="1:16" ht="14.25">
      <c r="A122" s="2" t="s">
        <v>90</v>
      </c>
      <c r="B122" s="2"/>
      <c r="C122" s="2"/>
      <c r="D122" s="2"/>
      <c r="E122" s="2"/>
      <c r="F122" s="2"/>
      <c r="G122" s="2"/>
      <c r="H122" s="128">
        <v>0</v>
      </c>
      <c r="I122" s="129"/>
      <c r="J122" s="130"/>
      <c r="K122" s="2"/>
      <c r="L122" s="2"/>
      <c r="M122" s="2"/>
      <c r="N122" s="2"/>
      <c r="O122" s="2"/>
      <c r="P122" s="2"/>
    </row>
    <row r="123" spans="1:16" ht="14.25">
      <c r="A123" s="2" t="s">
        <v>56</v>
      </c>
      <c r="B123" s="2"/>
      <c r="C123" s="2"/>
      <c r="D123" s="2"/>
      <c r="E123" s="2"/>
      <c r="F123" s="2"/>
      <c r="G123" s="2"/>
      <c r="H123" s="128">
        <v>0</v>
      </c>
      <c r="I123" s="129"/>
      <c r="J123" s="130"/>
      <c r="K123" s="2"/>
      <c r="L123" s="2"/>
      <c r="M123" s="2"/>
      <c r="N123" s="2"/>
      <c r="O123" s="2"/>
      <c r="P123" s="2"/>
    </row>
    <row r="124" spans="1:16" ht="14.25">
      <c r="A124" s="2" t="s">
        <v>57</v>
      </c>
      <c r="B124" s="2"/>
      <c r="C124" s="2"/>
      <c r="D124" s="2"/>
      <c r="E124" s="2"/>
      <c r="F124" s="2"/>
      <c r="G124" s="2"/>
      <c r="H124" s="128">
        <v>0</v>
      </c>
      <c r="I124" s="129"/>
      <c r="J124" s="130"/>
      <c r="K124" s="2"/>
      <c r="L124" s="2"/>
      <c r="M124" s="2"/>
      <c r="N124" s="2"/>
      <c r="O124" s="2"/>
      <c r="P124" s="2"/>
    </row>
    <row r="125" spans="1:16" ht="14.25">
      <c r="A125" s="2" t="s">
        <v>58</v>
      </c>
      <c r="B125" s="2"/>
      <c r="C125" s="2"/>
      <c r="D125" s="2"/>
      <c r="E125" s="2"/>
      <c r="F125" s="2"/>
      <c r="G125" s="2"/>
      <c r="H125" s="164">
        <v>0</v>
      </c>
      <c r="I125" s="153"/>
      <c r="J125" s="154"/>
      <c r="K125" s="2"/>
      <c r="L125" s="2"/>
      <c r="M125" s="2"/>
      <c r="N125" s="2"/>
      <c r="O125" s="2"/>
      <c r="P125" s="2"/>
    </row>
    <row r="126" spans="1:16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mergeCells count="137">
    <mergeCell ref="H124:J124"/>
    <mergeCell ref="H125:J125"/>
    <mergeCell ref="H120:J120"/>
    <mergeCell ref="H121:J121"/>
    <mergeCell ref="H122:J122"/>
    <mergeCell ref="H123:J123"/>
    <mergeCell ref="H114:J114"/>
    <mergeCell ref="H115:J115"/>
    <mergeCell ref="H118:J118"/>
    <mergeCell ref="H119:J119"/>
    <mergeCell ref="H110:J110"/>
    <mergeCell ref="H111:J111"/>
    <mergeCell ref="H112:J112"/>
    <mergeCell ref="H113:J113"/>
    <mergeCell ref="H106:J106"/>
    <mergeCell ref="K106:M106"/>
    <mergeCell ref="N106:P106"/>
    <mergeCell ref="H107:J107"/>
    <mergeCell ref="K107:M107"/>
    <mergeCell ref="N107:P107"/>
    <mergeCell ref="H102:J102"/>
    <mergeCell ref="H105:J105"/>
    <mergeCell ref="K105:M105"/>
    <mergeCell ref="N105:P105"/>
    <mergeCell ref="H97:J97"/>
    <mergeCell ref="K97:M97"/>
    <mergeCell ref="H100:J100"/>
    <mergeCell ref="H101:J101"/>
    <mergeCell ref="H95:J95"/>
    <mergeCell ref="K95:M95"/>
    <mergeCell ref="H96:J96"/>
    <mergeCell ref="K96:M96"/>
    <mergeCell ref="H93:J93"/>
    <mergeCell ref="K93:M93"/>
    <mergeCell ref="H94:J94"/>
    <mergeCell ref="K94:M94"/>
    <mergeCell ref="H91:J91"/>
    <mergeCell ref="K91:M91"/>
    <mergeCell ref="H92:J92"/>
    <mergeCell ref="K92:M92"/>
    <mergeCell ref="K88:M88"/>
    <mergeCell ref="H89:J89"/>
    <mergeCell ref="K89:M89"/>
    <mergeCell ref="H90:J90"/>
    <mergeCell ref="K90:M90"/>
    <mergeCell ref="H83:J83"/>
    <mergeCell ref="H84:J84"/>
    <mergeCell ref="H85:J85"/>
    <mergeCell ref="H88:J88"/>
    <mergeCell ref="H77:J77"/>
    <mergeCell ref="H78:J78"/>
    <mergeCell ref="H79:J79"/>
    <mergeCell ref="H82:J82"/>
    <mergeCell ref="H73:J73"/>
    <mergeCell ref="H74:J74"/>
    <mergeCell ref="H75:J75"/>
    <mergeCell ref="H76:J76"/>
    <mergeCell ref="H67:J67"/>
    <mergeCell ref="H68:J68"/>
    <mergeCell ref="H69:J69"/>
    <mergeCell ref="H72:J72"/>
    <mergeCell ref="H63:J63"/>
    <mergeCell ref="H64:J64"/>
    <mergeCell ref="H65:J65"/>
    <mergeCell ref="H66:J66"/>
    <mergeCell ref="H57:J57"/>
    <mergeCell ref="H58:J58"/>
    <mergeCell ref="H59:J59"/>
    <mergeCell ref="H60:J60"/>
    <mergeCell ref="H50:J50"/>
    <mergeCell ref="H51:J51"/>
    <mergeCell ref="H53:J53"/>
    <mergeCell ref="H54:J54"/>
    <mergeCell ref="H46:J46"/>
    <mergeCell ref="H47:J47"/>
    <mergeCell ref="H48:J48"/>
    <mergeCell ref="H49:J49"/>
    <mergeCell ref="K42:M42"/>
    <mergeCell ref="H43:J43"/>
    <mergeCell ref="H44:J44"/>
    <mergeCell ref="H45:J45"/>
    <mergeCell ref="H39:J39"/>
    <mergeCell ref="H40:J40"/>
    <mergeCell ref="H41:J41"/>
    <mergeCell ref="H42:J42"/>
    <mergeCell ref="H35:J35"/>
    <mergeCell ref="H36:J36"/>
    <mergeCell ref="H37:J37"/>
    <mergeCell ref="H38:J38"/>
    <mergeCell ref="H30:J30"/>
    <mergeCell ref="K30:M30"/>
    <mergeCell ref="H31:J31"/>
    <mergeCell ref="K31:M31"/>
    <mergeCell ref="H28:J28"/>
    <mergeCell ref="K28:M28"/>
    <mergeCell ref="H29:J29"/>
    <mergeCell ref="K29:M29"/>
    <mergeCell ref="H26:J26"/>
    <mergeCell ref="K26:M26"/>
    <mergeCell ref="H27:J27"/>
    <mergeCell ref="K27:M27"/>
    <mergeCell ref="H24:J24"/>
    <mergeCell ref="K24:M24"/>
    <mergeCell ref="H25:J25"/>
    <mergeCell ref="K25:M25"/>
    <mergeCell ref="H22:J22"/>
    <mergeCell ref="K22:M22"/>
    <mergeCell ref="H23:J23"/>
    <mergeCell ref="K23:M23"/>
    <mergeCell ref="H20:J20"/>
    <mergeCell ref="K20:M20"/>
    <mergeCell ref="H21:J21"/>
    <mergeCell ref="K21:M21"/>
    <mergeCell ref="H18:J18"/>
    <mergeCell ref="K18:M18"/>
    <mergeCell ref="H19:J19"/>
    <mergeCell ref="K19:M19"/>
    <mergeCell ref="H16:J16"/>
    <mergeCell ref="K16:M16"/>
    <mergeCell ref="H17:J17"/>
    <mergeCell ref="K17:M17"/>
    <mergeCell ref="H14:J14"/>
    <mergeCell ref="K14:M14"/>
    <mergeCell ref="H15:J15"/>
    <mergeCell ref="K15:M15"/>
    <mergeCell ref="H12:J12"/>
    <mergeCell ref="K12:M12"/>
    <mergeCell ref="H13:J13"/>
    <mergeCell ref="K13:M13"/>
    <mergeCell ref="H10:J10"/>
    <mergeCell ref="K10:M10"/>
    <mergeCell ref="H11:J11"/>
    <mergeCell ref="K11:M11"/>
    <mergeCell ref="H8:J8"/>
    <mergeCell ref="K8:M8"/>
    <mergeCell ref="H9:J9"/>
    <mergeCell ref="K9:M9"/>
  </mergeCells>
  <printOptions/>
  <pageMargins left="0.75" right="0.75" top="1" bottom="1" header="0.5" footer="0.5"/>
  <pageSetup horizontalDpi="600" verticalDpi="600" orientation="portrait" paperSize="9" scale="51" r:id="rId1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Mortgage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JHYDE</dc:creator>
  <cp:keywords/>
  <dc:description/>
  <cp:lastModifiedBy>DoJulia</cp:lastModifiedBy>
  <cp:lastPrinted>2006-11-17T10:52:21Z</cp:lastPrinted>
  <dcterms:created xsi:type="dcterms:W3CDTF">2000-01-17T12:21:38Z</dcterms:created>
  <dcterms:modified xsi:type="dcterms:W3CDTF">2007-01-12T11:38:42Z</dcterms:modified>
  <cp:category/>
  <cp:version/>
  <cp:contentType/>
  <cp:contentStatus/>
</cp:coreProperties>
</file>